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GION\Downloads\"/>
    </mc:Choice>
  </mc:AlternateContent>
  <xr:revisionPtr revIDLastSave="0" documentId="13_ncr:1_{384BBB1B-88A0-4A60-BEB0-C5EEF77B35F9}" xr6:coauthVersionLast="47" xr6:coauthVersionMax="47" xr10:uidLastSave="{00000000-0000-0000-0000-000000000000}"/>
  <bookViews>
    <workbookView xWindow="1560" yWindow="1020" windowWidth="14115" windowHeight="15180" tabRatio="889" firstSheet="11" activeTab="16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V40" i="11" l="1"/>
  <c r="GV37" i="11"/>
  <c r="GV34" i="11"/>
  <c r="GV31" i="11"/>
  <c r="GV28" i="11"/>
  <c r="ET40" i="3" l="1"/>
  <c r="AC22" i="17" l="1"/>
  <c r="CP30" i="14" l="1"/>
  <c r="DO48" i="3" l="1"/>
  <c r="IG38" i="8"/>
  <c r="ES40" i="3" l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2" i="11"/>
  <c r="GK41" i="11"/>
  <c r="GK40" i="11" s="1"/>
  <c r="GK37" i="11"/>
  <c r="GK34" i="11"/>
  <c r="GK31" i="11"/>
  <c r="GO31" i="11" s="1"/>
  <c r="GK28" i="11"/>
  <c r="GO28" i="11" s="1"/>
  <c r="GO41" i="11" l="1"/>
  <c r="DW36" i="14" l="1"/>
  <c r="DV36" i="14"/>
  <c r="EW22" i="5" l="1"/>
  <c r="HW85" i="8"/>
  <c r="IJ42" i="9"/>
  <c r="GJ48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0" i="11"/>
  <c r="GB50" i="11"/>
  <c r="FO50" i="11"/>
  <c r="FB50" i="11"/>
  <c r="EB50" i="11"/>
  <c r="DO50" i="11"/>
  <c r="DB50" i="11"/>
  <c r="CO50" i="11"/>
  <c r="CB50" i="11"/>
  <c r="BO50" i="11"/>
  <c r="BB50" i="11"/>
  <c r="AO50" i="11"/>
  <c r="AB50" i="11"/>
  <c r="O50" i="11"/>
  <c r="GO49" i="11"/>
  <c r="GB49" i="11"/>
  <c r="FO49" i="11"/>
  <c r="FB49" i="11"/>
  <c r="EB49" i="11"/>
  <c r="DO49" i="11"/>
  <c r="DB49" i="11"/>
  <c r="CO49" i="11"/>
  <c r="CO48" i="11" s="1"/>
  <c r="CB49" i="11"/>
  <c r="CB48" i="11" s="1"/>
  <c r="BO49" i="11"/>
  <c r="BB49" i="11"/>
  <c r="AO49" i="11"/>
  <c r="AB49" i="11"/>
  <c r="AB48" i="11" s="1"/>
  <c r="O49" i="11"/>
  <c r="GM48" i="11"/>
  <c r="GL48" i="11"/>
  <c r="GK48" i="11"/>
  <c r="GI48" i="11"/>
  <c r="GH48" i="11"/>
  <c r="GE48" i="11"/>
  <c r="GD48" i="11"/>
  <c r="GC48" i="11"/>
  <c r="GA48" i="11"/>
  <c r="FZ48" i="11"/>
  <c r="FY48" i="11"/>
  <c r="FX48" i="11"/>
  <c r="FW48" i="11"/>
  <c r="FV48" i="11"/>
  <c r="FU48" i="11"/>
  <c r="FT48" i="11"/>
  <c r="FS48" i="11"/>
  <c r="FR48" i="11"/>
  <c r="FQ48" i="11"/>
  <c r="FP48" i="11"/>
  <c r="FN48" i="11"/>
  <c r="FM48" i="11"/>
  <c r="FL48" i="11"/>
  <c r="FK48" i="11"/>
  <c r="FJ48" i="11"/>
  <c r="FI48" i="11"/>
  <c r="FG48" i="11"/>
  <c r="FF48" i="11"/>
  <c r="FE48" i="11"/>
  <c r="FD48" i="11"/>
  <c r="FC48" i="1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D48" i="11"/>
  <c r="DC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GO42" i="11"/>
  <c r="GB42" i="11"/>
  <c r="FC42" i="11"/>
  <c r="FO42" i="11" s="1"/>
  <c r="FA42" i="11"/>
  <c r="EZ42" i="11"/>
  <c r="EY42" i="11"/>
  <c r="EX42" i="11"/>
  <c r="EW42" i="11"/>
  <c r="EV42" i="11"/>
  <c r="EU42" i="11"/>
  <c r="ET42" i="11"/>
  <c r="ES42" i="11"/>
  <c r="ER42" i="11"/>
  <c r="EQ42" i="11"/>
  <c r="EP42" i="11"/>
  <c r="EN42" i="11"/>
  <c r="EM42" i="11"/>
  <c r="EL42" i="11"/>
  <c r="EK42" i="11"/>
  <c r="EJ42" i="11"/>
  <c r="EI42" i="11"/>
  <c r="EH42" i="11"/>
  <c r="EG42" i="11"/>
  <c r="EF42" i="11"/>
  <c r="EE42" i="11"/>
  <c r="ED42" i="11"/>
  <c r="EC42" i="11"/>
  <c r="EA42" i="11"/>
  <c r="DZ42" i="11"/>
  <c r="DY42" i="11"/>
  <c r="DX42" i="11"/>
  <c r="DW42" i="11"/>
  <c r="DV42" i="11"/>
  <c r="DU42" i="11"/>
  <c r="DT42" i="11"/>
  <c r="DS42" i="11"/>
  <c r="DR42" i="11"/>
  <c r="DQ42" i="11"/>
  <c r="DP42" i="11"/>
  <c r="DN42" i="11"/>
  <c r="DM42" i="11"/>
  <c r="DL42" i="11"/>
  <c r="DK42" i="11"/>
  <c r="DJ42" i="11"/>
  <c r="DI42" i="11"/>
  <c r="DH42" i="11"/>
  <c r="DG42" i="11"/>
  <c r="DF42" i="11"/>
  <c r="DE42" i="11"/>
  <c r="DC42" i="11"/>
  <c r="DA42" i="11"/>
  <c r="CY42" i="11"/>
  <c r="CX42" i="11"/>
  <c r="CW42" i="11"/>
  <c r="CV42" i="11"/>
  <c r="CU42" i="11"/>
  <c r="CT42" i="11"/>
  <c r="CS42" i="11"/>
  <c r="CR42" i="11"/>
  <c r="CQ42" i="11"/>
  <c r="CP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GB41" i="11"/>
  <c r="FC41" i="11"/>
  <c r="FA41" i="11"/>
  <c r="FA40" i="11" s="1"/>
  <c r="EZ41" i="11"/>
  <c r="EY41" i="11"/>
  <c r="EX41" i="11"/>
  <c r="EW41" i="11"/>
  <c r="EW40" i="11" s="1"/>
  <c r="EV41" i="11"/>
  <c r="EU41" i="11"/>
  <c r="EU40" i="11" s="1"/>
  <c r="ET41" i="11"/>
  <c r="ET40" i="11" s="1"/>
  <c r="ES41" i="11"/>
  <c r="ES40" i="11" s="1"/>
  <c r="ER41" i="11"/>
  <c r="ER40" i="11" s="1"/>
  <c r="EQ41" i="11"/>
  <c r="EQ40" i="11" s="1"/>
  <c r="EP41" i="11"/>
  <c r="EN41" i="11"/>
  <c r="EN40" i="11" s="1"/>
  <c r="EM41" i="11"/>
  <c r="EL41" i="11"/>
  <c r="EK41" i="11"/>
  <c r="EK40" i="11" s="1"/>
  <c r="EJ41" i="11"/>
  <c r="EJ40" i="11" s="1"/>
  <c r="EI41" i="11"/>
  <c r="EI40" i="11" s="1"/>
  <c r="EH41" i="11"/>
  <c r="EH40" i="11" s="1"/>
  <c r="EG41" i="11"/>
  <c r="EG40" i="11" s="1"/>
  <c r="EF41" i="11"/>
  <c r="EF40" i="11" s="1"/>
  <c r="EE41" i="11"/>
  <c r="EE40" i="11" s="1"/>
  <c r="ED41" i="11"/>
  <c r="ED40" i="11" s="1"/>
  <c r="EC41" i="11"/>
  <c r="EC40" i="11" s="1"/>
  <c r="EA41" i="11"/>
  <c r="EA40" i="11" s="1"/>
  <c r="DZ41" i="11"/>
  <c r="DY41" i="11"/>
  <c r="DX41" i="11"/>
  <c r="DW41" i="11"/>
  <c r="DW40" i="11" s="1"/>
  <c r="DV41" i="11"/>
  <c r="DU41" i="11"/>
  <c r="DU40" i="11" s="1"/>
  <c r="DT41" i="11"/>
  <c r="DT40" i="11" s="1"/>
  <c r="DS41" i="11"/>
  <c r="DS40" i="11" s="1"/>
  <c r="DR41" i="11"/>
  <c r="DR40" i="11" s="1"/>
  <c r="DQ41" i="11"/>
  <c r="DQ40" i="11" s="1"/>
  <c r="DP41" i="11"/>
  <c r="DN41" i="11"/>
  <c r="DN40" i="11" s="1"/>
  <c r="DM41" i="11"/>
  <c r="DL41" i="11"/>
  <c r="DL40" i="11" s="1"/>
  <c r="DK41" i="11"/>
  <c r="DK40" i="11" s="1"/>
  <c r="DJ41" i="11"/>
  <c r="DJ40" i="11" s="1"/>
  <c r="DI41" i="11"/>
  <c r="DI40" i="11" s="1"/>
  <c r="DH41" i="11"/>
  <c r="DH40" i="11" s="1"/>
  <c r="DG41" i="11"/>
  <c r="DG40" i="11" s="1"/>
  <c r="DF41" i="11"/>
  <c r="DF40" i="11" s="1"/>
  <c r="DE41" i="11"/>
  <c r="DE40" i="11" s="1"/>
  <c r="DC41" i="11"/>
  <c r="DC40" i="11" s="1"/>
  <c r="DA41" i="11"/>
  <c r="DA40" i="11" s="1"/>
  <c r="CY41" i="11"/>
  <c r="CY40" i="11" s="1"/>
  <c r="CX41" i="11"/>
  <c r="CW41" i="11"/>
  <c r="CV41" i="11"/>
  <c r="CU41" i="11"/>
  <c r="CU40" i="11" s="1"/>
  <c r="CT41" i="11"/>
  <c r="CS41" i="11"/>
  <c r="CS40" i="11" s="1"/>
  <c r="CR41" i="11"/>
  <c r="CR40" i="11" s="1"/>
  <c r="CQ41" i="11"/>
  <c r="CQ40" i="11" s="1"/>
  <c r="CP41" i="11"/>
  <c r="CP40" i="11" s="1"/>
  <c r="CN41" i="11"/>
  <c r="CN40" i="11" s="1"/>
  <c r="CM41" i="11"/>
  <c r="CL41" i="11"/>
  <c r="CL40" i="11" s="1"/>
  <c r="CK41" i="11"/>
  <c r="CJ41" i="11"/>
  <c r="CJ40" i="11" s="1"/>
  <c r="CI41" i="11"/>
  <c r="CI40" i="11" s="1"/>
  <c r="CH41" i="11"/>
  <c r="CH40" i="11" s="1"/>
  <c r="CG41" i="11"/>
  <c r="CG40" i="11" s="1"/>
  <c r="CF41" i="11"/>
  <c r="CF40" i="11" s="1"/>
  <c r="CE41" i="11"/>
  <c r="CE40" i="11" s="1"/>
  <c r="CD41" i="11"/>
  <c r="CD40" i="11" s="1"/>
  <c r="CC41" i="11"/>
  <c r="CC40" i="11" s="1"/>
  <c r="CA41" i="11"/>
  <c r="CA40" i="11" s="1"/>
  <c r="BZ41" i="11"/>
  <c r="BZ40" i="11" s="1"/>
  <c r="BY41" i="11"/>
  <c r="BY40" i="11" s="1"/>
  <c r="BX41" i="11"/>
  <c r="BW41" i="11"/>
  <c r="BV41" i="11"/>
  <c r="BU41" i="11"/>
  <c r="BU40" i="11" s="1"/>
  <c r="BT41" i="11"/>
  <c r="BS41" i="11"/>
  <c r="BS40" i="11" s="1"/>
  <c r="BR41" i="11"/>
  <c r="BR40" i="11" s="1"/>
  <c r="BQ41" i="11"/>
  <c r="BQ40" i="11" s="1"/>
  <c r="BP41" i="11"/>
  <c r="BP40" i="11" s="1"/>
  <c r="BN41" i="11"/>
  <c r="BN40" i="11" s="1"/>
  <c r="BM41" i="11"/>
  <c r="BL41" i="11"/>
  <c r="BL40" i="11" s="1"/>
  <c r="BK41" i="11"/>
  <c r="BJ41" i="11"/>
  <c r="BJ40" i="11" s="1"/>
  <c r="BI41" i="11"/>
  <c r="BI40" i="11" s="1"/>
  <c r="BH41" i="11"/>
  <c r="BH40" i="11" s="1"/>
  <c r="BG41" i="11"/>
  <c r="BG40" i="11" s="1"/>
  <c r="BF41" i="11"/>
  <c r="BF40" i="11" s="1"/>
  <c r="BE41" i="11"/>
  <c r="BE40" i="11" s="1"/>
  <c r="BD41" i="11"/>
  <c r="BD40" i="11" s="1"/>
  <c r="BC41" i="11"/>
  <c r="BC40" i="11" s="1"/>
  <c r="BA41" i="11"/>
  <c r="BA40" i="11" s="1"/>
  <c r="AZ41" i="11"/>
  <c r="AZ40" i="11" s="1"/>
  <c r="AY41" i="11"/>
  <c r="AY40" i="11" s="1"/>
  <c r="AX41" i="11"/>
  <c r="AX40" i="11" s="1"/>
  <c r="AW41" i="11"/>
  <c r="AV41" i="11"/>
  <c r="AU41" i="11"/>
  <c r="AU40" i="11" s="1"/>
  <c r="AT41" i="11"/>
  <c r="AS41" i="11"/>
  <c r="AS40" i="11" s="1"/>
  <c r="AR41" i="11"/>
  <c r="AR40" i="11" s="1"/>
  <c r="AQ41" i="11"/>
  <c r="AQ40" i="11" s="1"/>
  <c r="AP41" i="11"/>
  <c r="AP40" i="11" s="1"/>
  <c r="AN41" i="11"/>
  <c r="AN40" i="11" s="1"/>
  <c r="AM41" i="11"/>
  <c r="AL41" i="11"/>
  <c r="AL40" i="11" s="1"/>
  <c r="AK41" i="11"/>
  <c r="AJ41" i="11"/>
  <c r="AJ40" i="11" s="1"/>
  <c r="AI41" i="11"/>
  <c r="AI40" i="11" s="1"/>
  <c r="AH41" i="11"/>
  <c r="AG41" i="11"/>
  <c r="AG40" i="11" s="1"/>
  <c r="AF41" i="11"/>
  <c r="AF40" i="11" s="1"/>
  <c r="AE41" i="11"/>
  <c r="AE40" i="11" s="1"/>
  <c r="AD41" i="11"/>
  <c r="AD40" i="11" s="1"/>
  <c r="AC41" i="11"/>
  <c r="AC40" i="11" s="1"/>
  <c r="AA41" i="11"/>
  <c r="AA40" i="11" s="1"/>
  <c r="Z41" i="11"/>
  <c r="Z40" i="11" s="1"/>
  <c r="Y41" i="11"/>
  <c r="X41" i="11"/>
  <c r="X40" i="11" s="1"/>
  <c r="W41" i="11"/>
  <c r="V41" i="11"/>
  <c r="U41" i="11"/>
  <c r="U40" i="11" s="1"/>
  <c r="T41" i="11"/>
  <c r="S41" i="11"/>
  <c r="S40" i="11" s="1"/>
  <c r="R41" i="11"/>
  <c r="R40" i="11" s="1"/>
  <c r="Q41" i="11"/>
  <c r="Q40" i="11" s="1"/>
  <c r="P41" i="11"/>
  <c r="P40" i="11" s="1"/>
  <c r="N41" i="11"/>
  <c r="N40" i="11" s="1"/>
  <c r="M41" i="11"/>
  <c r="L41" i="11"/>
  <c r="L40" i="11" s="1"/>
  <c r="K41" i="11"/>
  <c r="J41" i="11"/>
  <c r="J40" i="11" s="1"/>
  <c r="I41" i="11"/>
  <c r="I40" i="11" s="1"/>
  <c r="H41" i="11"/>
  <c r="H40" i="11" s="1"/>
  <c r="G41" i="11"/>
  <c r="G40" i="11" s="1"/>
  <c r="F41" i="11"/>
  <c r="F40" i="11" s="1"/>
  <c r="E41" i="11"/>
  <c r="E40" i="11" s="1"/>
  <c r="D41" i="11"/>
  <c r="D40" i="11" s="1"/>
  <c r="C41" i="11"/>
  <c r="C40" i="11" s="1"/>
  <c r="GO40" i="11"/>
  <c r="GB40" i="11"/>
  <c r="EZ40" i="11"/>
  <c r="EY40" i="11"/>
  <c r="EX40" i="11"/>
  <c r="EV40" i="11"/>
  <c r="EP40" i="11"/>
  <c r="EM40" i="11"/>
  <c r="EL40" i="11"/>
  <c r="DZ40" i="11"/>
  <c r="DY40" i="11"/>
  <c r="DX40" i="11"/>
  <c r="DV40" i="11"/>
  <c r="DP40" i="11"/>
  <c r="DM40" i="11"/>
  <c r="CX40" i="11"/>
  <c r="CW40" i="11"/>
  <c r="CV40" i="11"/>
  <c r="CT40" i="11"/>
  <c r="CM40" i="11"/>
  <c r="CK40" i="11"/>
  <c r="BX40" i="11"/>
  <c r="BW40" i="11"/>
  <c r="BV40" i="11"/>
  <c r="BT40" i="11"/>
  <c r="BM40" i="11"/>
  <c r="BK40" i="11"/>
  <c r="AW40" i="11"/>
  <c r="AV40" i="11"/>
  <c r="AT40" i="11"/>
  <c r="AM40" i="11"/>
  <c r="AK40" i="11"/>
  <c r="W40" i="11"/>
  <c r="V40" i="11"/>
  <c r="T40" i="11"/>
  <c r="M40" i="11"/>
  <c r="K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O34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EB30" i="11"/>
  <c r="DO30" i="11"/>
  <c r="DB30" i="11"/>
  <c r="CO30" i="11"/>
  <c r="CB30" i="11"/>
  <c r="BO30" i="11"/>
  <c r="BB30" i="11"/>
  <c r="BB42" i="11" s="1"/>
  <c r="AO30" i="11"/>
  <c r="AB30" i="11"/>
  <c r="O30" i="11"/>
  <c r="EB29" i="11"/>
  <c r="DO29" i="11"/>
  <c r="DB29" i="11"/>
  <c r="CO29" i="11"/>
  <c r="CB29" i="11"/>
  <c r="CB41" i="11" s="1"/>
  <c r="BO29" i="11"/>
  <c r="BO41" i="11" s="1"/>
  <c r="BB29" i="11"/>
  <c r="AO29" i="11"/>
  <c r="AB29" i="11"/>
  <c r="O29" i="11"/>
  <c r="GB28" i="11"/>
  <c r="FC28" i="11"/>
  <c r="FO28" i="11" s="1"/>
  <c r="FB28" i="11"/>
  <c r="EL28" i="11"/>
  <c r="EK28" i="11"/>
  <c r="EJ28" i="11"/>
  <c r="EI28" i="11"/>
  <c r="EH28" i="11"/>
  <c r="EG28" i="11"/>
  <c r="EF28" i="11"/>
  <c r="EE28" i="11"/>
  <c r="ED28" i="11"/>
  <c r="EC28" i="11"/>
  <c r="EA28" i="11"/>
  <c r="DZ28" i="11"/>
  <c r="DY28" i="11"/>
  <c r="DX28" i="11"/>
  <c r="DW28" i="11"/>
  <c r="DV28" i="11"/>
  <c r="DU28" i="11"/>
  <c r="DT28" i="11"/>
  <c r="DS28" i="11"/>
  <c r="DR28" i="11"/>
  <c r="DQ28" i="11"/>
  <c r="DP28" i="11"/>
  <c r="DN28" i="11"/>
  <c r="DM28" i="11"/>
  <c r="DL28" i="11"/>
  <c r="DK28" i="11"/>
  <c r="DJ28" i="11"/>
  <c r="DI28" i="11"/>
  <c r="DH28" i="11"/>
  <c r="DG28" i="11"/>
  <c r="DF28" i="11"/>
  <c r="DE28" i="11"/>
  <c r="DC28" i="11"/>
  <c r="DB28" i="11"/>
  <c r="CO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GO22" i="11"/>
  <c r="GB22" i="11"/>
  <c r="FC22" i="11"/>
  <c r="FO22" i="11" s="1"/>
  <c r="FA22" i="11"/>
  <c r="EZ22" i="11"/>
  <c r="EY22" i="11"/>
  <c r="EX22" i="11"/>
  <c r="EW22" i="11"/>
  <c r="EV22" i="11"/>
  <c r="EU22" i="11"/>
  <c r="ET22" i="11"/>
  <c r="ES22" i="11"/>
  <c r="ER22" i="11"/>
  <c r="EQ22" i="11"/>
  <c r="EP22" i="11"/>
  <c r="EN22" i="11"/>
  <c r="EM22" i="11"/>
  <c r="EL22" i="11"/>
  <c r="EK22" i="11"/>
  <c r="EJ22" i="11"/>
  <c r="EI22" i="11"/>
  <c r="EH22" i="11"/>
  <c r="EG22" i="11"/>
  <c r="EF22" i="11"/>
  <c r="EE22" i="11"/>
  <c r="ED22" i="11"/>
  <c r="EC22" i="11"/>
  <c r="EA22" i="11"/>
  <c r="DZ22" i="11"/>
  <c r="DY22" i="11"/>
  <c r="DX22" i="11"/>
  <c r="DW22" i="11"/>
  <c r="DV22" i="11"/>
  <c r="DU22" i="11"/>
  <c r="DT22" i="11"/>
  <c r="DS22" i="11"/>
  <c r="DR22" i="11"/>
  <c r="DQ22" i="11"/>
  <c r="DP22" i="11"/>
  <c r="DN22" i="11"/>
  <c r="DM22" i="11"/>
  <c r="DL22" i="11"/>
  <c r="DK22" i="11"/>
  <c r="DJ22" i="11"/>
  <c r="DI22" i="11"/>
  <c r="DH22" i="11"/>
  <c r="DG22" i="11"/>
  <c r="DF22" i="11"/>
  <c r="DE22" i="11"/>
  <c r="DC22" i="1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GO21" i="11"/>
  <c r="GB21" i="11"/>
  <c r="FC21" i="11"/>
  <c r="FA21" i="11"/>
  <c r="EZ21" i="11"/>
  <c r="EY21" i="11"/>
  <c r="EX21" i="11"/>
  <c r="EW21" i="11"/>
  <c r="EV21" i="11"/>
  <c r="EV20" i="11" s="1"/>
  <c r="EU21" i="11"/>
  <c r="EU20" i="11" s="1"/>
  <c r="ET21" i="11"/>
  <c r="ES21" i="11"/>
  <c r="ER21" i="11"/>
  <c r="EQ21" i="11"/>
  <c r="EP21" i="11"/>
  <c r="EN21" i="11"/>
  <c r="EM21" i="11"/>
  <c r="EM20" i="11" s="1"/>
  <c r="EL21" i="11"/>
  <c r="EL20" i="11" s="1"/>
  <c r="EK21" i="11"/>
  <c r="EJ21" i="11"/>
  <c r="EI21" i="11"/>
  <c r="EH21" i="11"/>
  <c r="EG21" i="11"/>
  <c r="EF21" i="11"/>
  <c r="EE21" i="11"/>
  <c r="EE20" i="11" s="1"/>
  <c r="ED21" i="11"/>
  <c r="ED20" i="11" s="1"/>
  <c r="EC21" i="11"/>
  <c r="EA21" i="11"/>
  <c r="DZ21" i="11"/>
  <c r="DY21" i="11"/>
  <c r="DX21" i="11"/>
  <c r="DW21" i="11"/>
  <c r="DV21" i="11"/>
  <c r="DV20" i="11" s="1"/>
  <c r="DU21" i="11"/>
  <c r="DU20" i="11" s="1"/>
  <c r="DT21" i="11"/>
  <c r="DT20" i="11" s="1"/>
  <c r="DS21" i="11"/>
  <c r="DS20" i="11" s="1"/>
  <c r="DR21" i="11"/>
  <c r="DQ21" i="11"/>
  <c r="DP21" i="11"/>
  <c r="DN21" i="11"/>
  <c r="DM21" i="11"/>
  <c r="DM20" i="11" s="1"/>
  <c r="DL21" i="11"/>
  <c r="DL20" i="11" s="1"/>
  <c r="DK21" i="11"/>
  <c r="DK20" i="11" s="1"/>
  <c r="DJ21" i="11"/>
  <c r="DI21" i="11"/>
  <c r="DH21" i="11"/>
  <c r="DG21" i="11"/>
  <c r="DF21" i="11"/>
  <c r="DE21" i="11"/>
  <c r="DE20" i="11" s="1"/>
  <c r="DC21" i="11"/>
  <c r="DA21" i="11"/>
  <c r="DA20" i="11" s="1"/>
  <c r="CZ21" i="11"/>
  <c r="CY21" i="11"/>
  <c r="CX21" i="11"/>
  <c r="CW21" i="11"/>
  <c r="CV21" i="11"/>
  <c r="CU21" i="11"/>
  <c r="CU20" i="11" s="1"/>
  <c r="CT21" i="11"/>
  <c r="CT20" i="11" s="1"/>
  <c r="CS21" i="11"/>
  <c r="CR21" i="11"/>
  <c r="CQ21" i="11"/>
  <c r="CP21" i="11"/>
  <c r="CN21" i="11"/>
  <c r="CM21" i="11"/>
  <c r="CL21" i="11"/>
  <c r="CL20" i="11" s="1"/>
  <c r="CK21" i="11"/>
  <c r="CK20" i="11" s="1"/>
  <c r="CJ21" i="11"/>
  <c r="CI21" i="11"/>
  <c r="CH21" i="11"/>
  <c r="CG21" i="11"/>
  <c r="CF21" i="11"/>
  <c r="CE21" i="11"/>
  <c r="CD21" i="11"/>
  <c r="CD20" i="11" s="1"/>
  <c r="CC21" i="11"/>
  <c r="CC20" i="11" s="1"/>
  <c r="CA21" i="11"/>
  <c r="BZ21" i="11"/>
  <c r="BY21" i="11"/>
  <c r="BX21" i="11"/>
  <c r="BW21" i="11"/>
  <c r="BV21" i="11"/>
  <c r="BU21" i="11"/>
  <c r="BU20" i="11" s="1"/>
  <c r="BT21" i="11"/>
  <c r="BT20" i="11" s="1"/>
  <c r="BS21" i="11"/>
  <c r="BS20" i="11" s="1"/>
  <c r="BR21" i="11"/>
  <c r="BQ21" i="11"/>
  <c r="BP21" i="11"/>
  <c r="BN21" i="11"/>
  <c r="BM21" i="11"/>
  <c r="BL21" i="11"/>
  <c r="BL20" i="11" s="1"/>
  <c r="BK21" i="11"/>
  <c r="BK20" i="11" s="1"/>
  <c r="BJ21" i="11"/>
  <c r="BJ20" i="11" s="1"/>
  <c r="BI21" i="11"/>
  <c r="BH21" i="11"/>
  <c r="BG21" i="11"/>
  <c r="BF21" i="11"/>
  <c r="BE21" i="11"/>
  <c r="BD21" i="11"/>
  <c r="BD20" i="11" s="1"/>
  <c r="BC21" i="11"/>
  <c r="BC20" i="11" s="1"/>
  <c r="BA21" i="11"/>
  <c r="BA20" i="11" s="1"/>
  <c r="AZ21" i="11"/>
  <c r="AY21" i="11"/>
  <c r="AX21" i="11"/>
  <c r="AW21" i="11"/>
  <c r="AV21" i="11"/>
  <c r="AU21" i="11"/>
  <c r="AU20" i="11" s="1"/>
  <c r="AT21" i="11"/>
  <c r="AT20" i="11" s="1"/>
  <c r="AS21" i="11"/>
  <c r="AR21" i="11"/>
  <c r="AQ21" i="11"/>
  <c r="AP21" i="11"/>
  <c r="AN21" i="11"/>
  <c r="AM21" i="11"/>
  <c r="AL21" i="11"/>
  <c r="AL20" i="11" s="1"/>
  <c r="AK21" i="11"/>
  <c r="AK20" i="11" s="1"/>
  <c r="AJ21" i="11"/>
  <c r="AJ20" i="11" s="1"/>
  <c r="AI21" i="11"/>
  <c r="AH21" i="11"/>
  <c r="AG21" i="11"/>
  <c r="AF21" i="11"/>
  <c r="AE21" i="11"/>
  <c r="AD21" i="11"/>
  <c r="AD20" i="11" s="1"/>
  <c r="AC21" i="11"/>
  <c r="AC20" i="11" s="1"/>
  <c r="AA21" i="11"/>
  <c r="Z21" i="11"/>
  <c r="Y21" i="11"/>
  <c r="X21" i="11"/>
  <c r="W21" i="11"/>
  <c r="V21" i="11"/>
  <c r="U21" i="11"/>
  <c r="U20" i="11" s="1"/>
  <c r="T21" i="11"/>
  <c r="T20" i="11" s="1"/>
  <c r="S21" i="11"/>
  <c r="R21" i="11"/>
  <c r="R20" i="11" s="1"/>
  <c r="Q21" i="11"/>
  <c r="P21" i="11"/>
  <c r="N21" i="11"/>
  <c r="M21" i="11"/>
  <c r="L21" i="11"/>
  <c r="L20" i="11" s="1"/>
  <c r="K21" i="11"/>
  <c r="K20" i="11" s="1"/>
  <c r="J21" i="11"/>
  <c r="J20" i="11" s="1"/>
  <c r="I21" i="11"/>
  <c r="H21" i="11"/>
  <c r="G21" i="11"/>
  <c r="F21" i="11"/>
  <c r="E21" i="11"/>
  <c r="D21" i="11"/>
  <c r="D20" i="11" s="1"/>
  <c r="C21" i="11"/>
  <c r="C20" i="11" s="1"/>
  <c r="GO20" i="11"/>
  <c r="GB20" i="11"/>
  <c r="EP20" i="11"/>
  <c r="EF20" i="11"/>
  <c r="DX20" i="11"/>
  <c r="DN20" i="11"/>
  <c r="CW20" i="11"/>
  <c r="CN20" i="11"/>
  <c r="CF20" i="11"/>
  <c r="CE20" i="11"/>
  <c r="BW20" i="11"/>
  <c r="BN20" i="11"/>
  <c r="BE20" i="11"/>
  <c r="AN20" i="11"/>
  <c r="W20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2" i="11" s="1"/>
  <c r="CO10" i="11"/>
  <c r="CO22" i="11" s="1"/>
  <c r="CB10" i="11"/>
  <c r="CB22" i="11" s="1"/>
  <c r="BO10" i="11"/>
  <c r="BO22" i="11" s="1"/>
  <c r="BB10" i="11"/>
  <c r="BB22" i="11" s="1"/>
  <c r="AO10" i="11"/>
  <c r="AO22" i="11" s="1"/>
  <c r="AB10" i="11"/>
  <c r="AB22" i="11" s="1"/>
  <c r="O10" i="11"/>
  <c r="O22" i="11" s="1"/>
  <c r="EB9" i="11"/>
  <c r="DO9" i="11"/>
  <c r="DB9" i="11"/>
  <c r="DB21" i="11" s="1"/>
  <c r="DB20" i="11" s="1"/>
  <c r="CO9" i="11"/>
  <c r="CO21" i="11" s="1"/>
  <c r="CO20" i="11" s="1"/>
  <c r="CB9" i="11"/>
  <c r="CB21" i="11" s="1"/>
  <c r="BO9" i="11"/>
  <c r="BO21" i="11" s="1"/>
  <c r="BB9" i="11"/>
  <c r="BB21" i="11" s="1"/>
  <c r="BB20" i="11" s="1"/>
  <c r="AO9" i="11"/>
  <c r="AO21" i="11" s="1"/>
  <c r="AO20" i="11" s="1"/>
  <c r="AB9" i="11"/>
  <c r="AB21" i="11" s="1"/>
  <c r="O9" i="11"/>
  <c r="O21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E28" i="14" s="1"/>
  <c r="AD29" i="14"/>
  <c r="AD28" i="14" s="1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CH14" i="14"/>
  <c r="BX14" i="14"/>
  <c r="BP14" i="14"/>
  <c r="BL14" i="14"/>
  <c r="BJ14" i="14"/>
  <c r="BH14" i="14"/>
  <c r="AQ14" i="14"/>
  <c r="AG14" i="14"/>
  <c r="X14" i="14"/>
  <c r="W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FB18" i="7" l="1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AB28" i="14" s="1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1" i="11"/>
  <c r="FC40" i="11"/>
  <c r="FO40" i="11" s="1"/>
  <c r="EP22" i="12"/>
  <c r="FB22" i="12" s="1"/>
  <c r="DB8" i="12"/>
  <c r="CO42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48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0" i="11"/>
  <c r="BB48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0" i="11"/>
  <c r="I20" i="11"/>
  <c r="M20" i="11"/>
  <c r="V20" i="11"/>
  <c r="Z20" i="11"/>
  <c r="AE20" i="11"/>
  <c r="AI20" i="11"/>
  <c r="AM20" i="11"/>
  <c r="AR20" i="11"/>
  <c r="AV20" i="11"/>
  <c r="AZ20" i="11"/>
  <c r="BI20" i="11"/>
  <c r="BM20" i="11"/>
  <c r="BV20" i="11"/>
  <c r="BZ20" i="11"/>
  <c r="CI20" i="11"/>
  <c r="CM20" i="11"/>
  <c r="CR20" i="11"/>
  <c r="CV20" i="11"/>
  <c r="DF20" i="11"/>
  <c r="DJ20" i="11"/>
  <c r="DW20" i="11"/>
  <c r="EA20" i="11"/>
  <c r="EJ20" i="11"/>
  <c r="EN20" i="11"/>
  <c r="EW20" i="11"/>
  <c r="FA20" i="11"/>
  <c r="AO48" i="11"/>
  <c r="DB48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0" i="11"/>
  <c r="CZ20" i="11"/>
  <c r="ES20" i="11"/>
  <c r="EO40" i="11"/>
  <c r="FO21" i="11"/>
  <c r="FC20" i="11"/>
  <c r="FO20" i="11" s="1"/>
  <c r="Y40" i="11"/>
  <c r="AH40" i="11"/>
  <c r="AM22" i="12"/>
  <c r="DB42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0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1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0" i="11"/>
  <c r="AA20" i="11"/>
  <c r="AS20" i="11"/>
  <c r="CA20" i="11"/>
  <c r="CJ20" i="11"/>
  <c r="CS20" i="11"/>
  <c r="EC20" i="11"/>
  <c r="EK20" i="11"/>
  <c r="ET20" i="11"/>
  <c r="O42" i="11"/>
  <c r="BG20" i="3"/>
  <c r="CG20" i="3"/>
  <c r="BB11" i="12"/>
  <c r="BO30" i="12"/>
  <c r="DO29" i="14"/>
  <c r="BO48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0" i="11"/>
  <c r="X20" i="11"/>
  <c r="AG20" i="11"/>
  <c r="AP20" i="11"/>
  <c r="AX20" i="11"/>
  <c r="BG20" i="11"/>
  <c r="BP20" i="11"/>
  <c r="BX20" i="11"/>
  <c r="CG20" i="11"/>
  <c r="CP20" i="11"/>
  <c r="CX20" i="11"/>
  <c r="DH20" i="11"/>
  <c r="DQ20" i="11"/>
  <c r="DY20" i="11"/>
  <c r="EH20" i="11"/>
  <c r="EQ20" i="11"/>
  <c r="EY20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0" i="11"/>
  <c r="Q20" i="11"/>
  <c r="Y20" i="11"/>
  <c r="AH20" i="11"/>
  <c r="AQ20" i="11"/>
  <c r="AY20" i="11"/>
  <c r="BH20" i="11"/>
  <c r="BQ20" i="11"/>
  <c r="BY20" i="11"/>
  <c r="CH20" i="11"/>
  <c r="CQ20" i="11"/>
  <c r="CY20" i="11"/>
  <c r="DI20" i="11"/>
  <c r="DR20" i="11"/>
  <c r="DZ20" i="11"/>
  <c r="EI20" i="11"/>
  <c r="ER20" i="11"/>
  <c r="EZ20" i="11"/>
  <c r="F20" i="11"/>
  <c r="N20" i="11"/>
  <c r="AF20" i="11"/>
  <c r="AW20" i="11"/>
  <c r="BF20" i="11"/>
  <c r="DG20" i="11"/>
  <c r="DP20" i="11"/>
  <c r="EG20" i="11"/>
  <c r="EX20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EB20" i="11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0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0" i="11"/>
  <c r="CO8" i="3"/>
  <c r="EB48" i="3"/>
  <c r="DB19" i="12"/>
  <c r="AB28" i="11"/>
  <c r="AO28" i="11"/>
  <c r="BB28" i="11"/>
  <c r="BO28" i="11"/>
  <c r="CB28" i="11"/>
  <c r="EB31" i="11"/>
  <c r="EO31" i="11"/>
  <c r="DO34" i="11"/>
  <c r="DO37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1" i="11"/>
  <c r="BO42" i="1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1" i="11"/>
  <c r="DC20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2" i="11"/>
  <c r="EO22" i="11"/>
  <c r="FB22" i="11"/>
  <c r="CO41" i="11"/>
  <c r="CO40" i="11" s="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1" i="11"/>
  <c r="EO21" i="11"/>
  <c r="FB21" i="11"/>
  <c r="BO40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0" i="11"/>
  <c r="EB41" i="11"/>
  <c r="EO41" i="11"/>
  <c r="FB41" i="11"/>
  <c r="EB42" i="11"/>
  <c r="EO42" i="11"/>
  <c r="FB42" i="11"/>
  <c r="EB17" i="10"/>
  <c r="O35" i="10"/>
  <c r="FO35" i="10"/>
  <c r="FO19" i="9"/>
  <c r="FC17" i="9"/>
  <c r="DO8" i="11"/>
  <c r="O20" i="11"/>
  <c r="DO22" i="11"/>
  <c r="DB41" i="11"/>
  <c r="DB40" i="11" s="1"/>
  <c r="DO41" i="11"/>
  <c r="DO42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4" i="11"/>
  <c r="AO34" i="11"/>
  <c r="BB34" i="11"/>
  <c r="BO34" i="11"/>
  <c r="CB34" i="11"/>
  <c r="AB37" i="11"/>
  <c r="AO37" i="11"/>
  <c r="BB37" i="11"/>
  <c r="BO37" i="11"/>
  <c r="CB37" i="11"/>
  <c r="AB31" i="11"/>
  <c r="AO31" i="11"/>
  <c r="BB31" i="11"/>
  <c r="BO31" i="11"/>
  <c r="CB31" i="11"/>
  <c r="EB34" i="11"/>
  <c r="EO34" i="11"/>
  <c r="EB37" i="11"/>
  <c r="EO37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0" i="11"/>
  <c r="EB28" i="11"/>
  <c r="EO28" i="11"/>
  <c r="AB42" i="11"/>
  <c r="AB40" i="11" s="1"/>
  <c r="DO31" i="11"/>
  <c r="BO30" i="14"/>
  <c r="CB30" i="14"/>
  <c r="CO30" i="14"/>
  <c r="AB54" i="13"/>
  <c r="AO54" i="13"/>
  <c r="BB54" i="13"/>
  <c r="BO54" i="13"/>
  <c r="CB54" i="13"/>
  <c r="CO54" i="13"/>
  <c r="DB54" i="13"/>
  <c r="CB20" i="11"/>
  <c r="DO28" i="11"/>
  <c r="O41" i="11"/>
  <c r="O40" i="11" s="1"/>
  <c r="AO42" i="11"/>
  <c r="BO17" i="10"/>
  <c r="GB48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1" i="11"/>
  <c r="BB40" i="11" s="1"/>
  <c r="CB42" i="11"/>
  <c r="CB40" i="11" s="1"/>
  <c r="DO48" i="11"/>
  <c r="EB48" i="11"/>
  <c r="EO48" i="11"/>
  <c r="FB48" i="11"/>
  <c r="FO48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48" i="11"/>
  <c r="EO48" i="3"/>
  <c r="GB43" i="7"/>
  <c r="IB85" i="8"/>
  <c r="O35" i="7" l="1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0" i="11"/>
  <c r="FO77" i="8"/>
  <c r="FB17" i="9"/>
  <c r="FO38" i="8"/>
  <c r="BB28" i="14"/>
  <c r="EO17" i="9"/>
  <c r="O34" i="4"/>
  <c r="BO34" i="4"/>
  <c r="DB22" i="5"/>
  <c r="DO34" i="2"/>
  <c r="EO17" i="2"/>
  <c r="DO20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0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0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<sst xmlns="http://schemas.openxmlformats.org/spreadsheetml/2006/main" count="9835" uniqueCount="175">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</sst>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475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</cellStyleXfs>
  <cellXfs count="188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8" fontId="6" fillId="0" borderId="119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168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8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9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8" fontId="6" fillId="0" borderId="85" xfId="4" applyNumberFormat="1" applyFont="1" applyFill="1" applyBorder="1" applyAlignment="1">
      <alignment vertical="center" wrapText="1"/>
    </xf>
    <xf numFmtId="169" fontId="14" fillId="0" borderId="85" xfId="1" applyNumberFormat="1" applyFont="1" applyFill="1" applyBorder="1" applyAlignment="1">
      <alignment horizontal="center" vertical="center"/>
    </xf>
    <xf numFmtId="169" fontId="14" fillId="0" borderId="85" xfId="2" applyNumberFormat="1" applyFont="1" applyFill="1" applyBorder="1" applyAlignment="1">
      <alignment horizontal="center"/>
    </xf>
    <xf numFmtId="169" fontId="13" fillId="0" borderId="85" xfId="0" applyNumberFormat="1" applyFont="1" applyBorder="1" applyAlignment="1">
      <alignment horizontal="center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10" fillId="2" borderId="85" xfId="0" applyFont="1" applyFill="1" applyBorder="1" applyAlignment="1">
      <alignment horizontal="center" vertical="center"/>
    </xf>
    <xf numFmtId="0" fontId="7" fillId="5" borderId="0" xfId="5" applyFont="1" applyFill="1" applyBorder="1" applyAlignment="1">
      <alignment horizontal="center" vertical="center"/>
    </xf>
  </cellXfs>
  <cellStyles count="2475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3" xfId="70" xr:uid="{00000000-0005-0000-0000-000005010000}"/>
    <cellStyle name="Explanatory Text" xfId="44" xr:uid="{00000000-0005-0000-0000-000006010000}"/>
    <cellStyle name="Good" xfId="45" xr:uid="{00000000-0005-0000-0000-000007010000}"/>
    <cellStyle name="Heading 1" xfId="46" xr:uid="{00000000-0005-0000-0000-000008010000}"/>
    <cellStyle name="Heading 2" xfId="47" xr:uid="{00000000-0005-0000-0000-000009010000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3" xfId="83" xr:uid="{00000000-0005-0000-0000-000087010000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6" xfId="197" xr:uid="{00000000-0005-0000-0000-0000A0010000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4" xfId="220" xr:uid="{00000000-0005-0000-0000-0000AE010000}"/>
    <cellStyle name="Millares 2 4 2" xfId="2387" xr:uid="{64DA94BD-34F9-4487-9F50-0F6AD8D3298B}"/>
    <cellStyle name="Millares 2 5" xfId="195" xr:uid="{00000000-0005-0000-0000-0000AF0100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3" xfId="200" xr:uid="{00000000-0005-0000-0000-0000BD010000}"/>
    <cellStyle name="Millares 3 4" xfId="241" xr:uid="{00000000-0005-0000-0000-0000BE010000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7" xfId="1218" xr:uid="{3668566B-5311-4402-A162-0A93716DEAC2}"/>
    <cellStyle name="Millares 4 7 2" xfId="2332" xr:uid="{25B8A7BC-0127-4C49-84FB-FEF409970A4B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3" xfId="56" xr:uid="{00000000-0005-0000-0000-000029020000}"/>
    <cellStyle name="Normal 3 4" xfId="187" xr:uid="{00000000-0005-0000-0000-00002A020000}"/>
    <cellStyle name="Normal 3 4 2" xfId="2437" xr:uid="{AC3C8CFD-3C2D-4160-99C0-F1DF773052B7}"/>
    <cellStyle name="Normal 4" xfId="9" xr:uid="{00000000-0005-0000-0000-00002B020000}"/>
    <cellStyle name="Normal 4 2" xfId="57" xr:uid="{00000000-0005-0000-0000-00002C020000}"/>
    <cellStyle name="Normal 4 3" xfId="58" xr:uid="{00000000-0005-0000-0000-00002D020000}"/>
    <cellStyle name="Normal 4 4" xfId="193" xr:uid="{00000000-0005-0000-0000-00002E020000}"/>
    <cellStyle name="Normal 4 4 2" xfId="1214" xr:uid="{1A52C592-22D0-444A-B442-5EBAB7402826}"/>
    <cellStyle name="Normal 41" xfId="13" xr:uid="{00000000-0005-0000-0000-00002F020000}"/>
    <cellStyle name="Normal 5" xfId="59" xr:uid="{00000000-0005-0000-0000-000030020000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topLeftCell="B1" zoomScale="80" zoomScaleNormal="112" zoomScaleSheetLayoutView="80" workbookViewId="0">
      <selection activeCell="C23" sqref="C23"/>
    </sheetView>
  </sheetViews>
  <sheetFormatPr baseColWidth="10" defaultColWidth="11.42578125" defaultRowHeight="14.25" x14ac:dyDescent="0.2"/>
  <cols>
    <col min="1" max="1" width="2.85546875" style="2" customWidth="1"/>
    <col min="2" max="2" width="3.85546875" style="2" customWidth="1"/>
    <col min="3" max="3" width="64.85546875" style="2" customWidth="1"/>
    <col min="4" max="4" width="54.42578125" style="2" customWidth="1"/>
    <col min="5" max="5" width="2.85546875" style="2" customWidth="1"/>
    <col min="6" max="16384" width="11.42578125" style="2"/>
  </cols>
  <sheetData>
    <row r="2" spans="2:4" ht="19.5" x14ac:dyDescent="0.3">
      <c r="B2" s="1" t="s">
        <v>0</v>
      </c>
    </row>
    <row r="3" spans="2:4" x14ac:dyDescent="0.2">
      <c r="B3" s="2" t="s">
        <v>1</v>
      </c>
    </row>
    <row r="4" spans="2:4" ht="15" thickBot="1" x14ac:dyDescent="0.25"/>
    <row r="5" spans="2:4" s="5" customFormat="1" ht="15.75" thickBot="1" x14ac:dyDescent="0.3">
      <c r="B5" s="3"/>
      <c r="C5" s="4" t="s">
        <v>2</v>
      </c>
      <c r="D5" s="4" t="s">
        <v>3</v>
      </c>
    </row>
    <row r="6" spans="2:4" ht="15" thickTop="1" x14ac:dyDescent="0.2">
      <c r="B6" s="6">
        <v>1</v>
      </c>
      <c r="C6" s="6" t="s">
        <v>4</v>
      </c>
      <c r="D6" s="2" t="s">
        <v>5</v>
      </c>
    </row>
    <row r="7" spans="2:4" x14ac:dyDescent="0.2">
      <c r="B7" s="6">
        <v>2</v>
      </c>
      <c r="C7" s="7" t="s">
        <v>6</v>
      </c>
      <c r="D7" s="8" t="s">
        <v>7</v>
      </c>
    </row>
    <row r="8" spans="2:4" x14ac:dyDescent="0.2">
      <c r="B8" s="6">
        <v>3</v>
      </c>
      <c r="C8" s="6" t="s">
        <v>8</v>
      </c>
      <c r="D8" s="8" t="s">
        <v>9</v>
      </c>
    </row>
    <row r="9" spans="2:4" x14ac:dyDescent="0.2">
      <c r="B9" s="6">
        <v>4</v>
      </c>
      <c r="C9" s="6" t="s">
        <v>10</v>
      </c>
      <c r="D9" s="8" t="s">
        <v>11</v>
      </c>
    </row>
    <row r="10" spans="2:4" x14ac:dyDescent="0.2">
      <c r="B10" s="6">
        <v>5</v>
      </c>
      <c r="C10" s="6" t="s">
        <v>12</v>
      </c>
      <c r="D10" s="8" t="s">
        <v>13</v>
      </c>
    </row>
    <row r="11" spans="2:4" x14ac:dyDescent="0.2">
      <c r="B11" s="6">
        <v>6</v>
      </c>
      <c r="C11" s="6" t="s">
        <v>14</v>
      </c>
      <c r="D11" s="8" t="s">
        <v>15</v>
      </c>
    </row>
    <row r="12" spans="2:4" x14ac:dyDescent="0.2">
      <c r="B12" s="6">
        <v>7</v>
      </c>
      <c r="C12" s="6" t="s">
        <v>16</v>
      </c>
      <c r="D12" s="8" t="s">
        <v>17</v>
      </c>
    </row>
    <row r="13" spans="2:4" x14ac:dyDescent="0.2">
      <c r="B13" s="6">
        <v>8</v>
      </c>
      <c r="C13" s="7" t="s">
        <v>18</v>
      </c>
      <c r="D13" s="8" t="s">
        <v>19</v>
      </c>
    </row>
    <row r="14" spans="2:4" x14ac:dyDescent="0.2">
      <c r="B14" s="6">
        <v>9</v>
      </c>
      <c r="C14" s="6" t="s">
        <v>20</v>
      </c>
      <c r="D14" s="8" t="s">
        <v>21</v>
      </c>
    </row>
    <row r="15" spans="2:4" x14ac:dyDescent="0.2">
      <c r="B15" s="6">
        <v>10</v>
      </c>
      <c r="C15" s="6" t="s">
        <v>22</v>
      </c>
      <c r="D15" s="8" t="s">
        <v>23</v>
      </c>
    </row>
    <row r="16" spans="2:4" x14ac:dyDescent="0.2">
      <c r="B16" s="6">
        <v>11</v>
      </c>
      <c r="C16" s="6" t="s">
        <v>24</v>
      </c>
      <c r="D16" s="8" t="s">
        <v>25</v>
      </c>
    </row>
    <row r="17" spans="2:4" x14ac:dyDescent="0.2">
      <c r="B17" s="6">
        <v>12</v>
      </c>
      <c r="C17" s="6" t="s">
        <v>26</v>
      </c>
      <c r="D17" s="8" t="s">
        <v>27</v>
      </c>
    </row>
    <row r="18" spans="2:4" x14ac:dyDescent="0.2">
      <c r="B18" s="6">
        <v>13</v>
      </c>
      <c r="C18" s="6" t="s">
        <v>28</v>
      </c>
      <c r="D18" s="8" t="s">
        <v>29</v>
      </c>
    </row>
    <row r="19" spans="2:4" x14ac:dyDescent="0.2">
      <c r="B19" s="9">
        <v>14</v>
      </c>
      <c r="C19" s="9" t="s">
        <v>30</v>
      </c>
      <c r="D19" s="8" t="s">
        <v>31</v>
      </c>
    </row>
    <row r="20" spans="2:4" x14ac:dyDescent="0.2">
      <c r="B20" s="9">
        <v>15</v>
      </c>
      <c r="C20" s="9" t="s">
        <v>32</v>
      </c>
      <c r="D20" s="8" t="s">
        <v>33</v>
      </c>
    </row>
    <row r="21" spans="2:4" x14ac:dyDescent="0.2">
      <c r="B21" s="9">
        <v>16</v>
      </c>
      <c r="C21" s="9" t="s">
        <v>34</v>
      </c>
      <c r="D21" s="8" t="s">
        <v>35</v>
      </c>
    </row>
    <row r="22" spans="2:4" x14ac:dyDescent="0.2">
      <c r="B22" s="9"/>
      <c r="C22" s="9"/>
      <c r="D22" s="8"/>
    </row>
    <row r="23" spans="2:4" x14ac:dyDescent="0.2">
      <c r="B23" s="9"/>
      <c r="C23" s="9"/>
      <c r="D23" s="8"/>
    </row>
    <row r="24" spans="2:4" x14ac:dyDescent="0.2">
      <c r="B24" s="9"/>
      <c r="C24" s="9"/>
      <c r="D24" s="8"/>
    </row>
    <row r="26" spans="2:4" ht="15" customHeight="1" x14ac:dyDescent="0.2">
      <c r="C26" s="10"/>
      <c r="D26" s="10"/>
    </row>
    <row r="27" spans="2:4" x14ac:dyDescent="0.2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GO52"/>
  <sheetViews>
    <sheetView showGridLines="0" zoomScale="70" zoomScaleNormal="70" workbookViewId="0">
      <pane xSplit="2" ySplit="3" topLeftCell="GE4" activePane="bottomRight" state="frozen"/>
      <selection pane="topRight" activeCell="HN17" sqref="HC17:HN17"/>
      <selection pane="bottomLeft" activeCell="HN17" sqref="HC17:HN17"/>
      <selection pane="bottomRight" activeCell="GK43" sqref="GK43:GK45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2" style="2" customWidth="1"/>
    <col min="16" max="27" width="11.42578125" style="2" customWidth="1"/>
    <col min="28" max="28" width="12" style="2" customWidth="1"/>
    <col min="29" max="40" width="11.42578125" style="2" customWidth="1"/>
    <col min="41" max="41" width="12" style="2" customWidth="1"/>
    <col min="42" max="53" width="11.42578125" style="2" customWidth="1"/>
    <col min="54" max="54" width="12" style="2" customWidth="1"/>
    <col min="55" max="66" width="11.42578125" style="2" customWidth="1"/>
    <col min="67" max="67" width="12" style="2" customWidth="1"/>
    <col min="68" max="79" width="11.42578125" style="2" customWidth="1"/>
    <col min="80" max="80" width="12" style="2" customWidth="1"/>
    <col min="81" max="92" width="11.42578125" style="2" customWidth="1"/>
    <col min="93" max="93" width="12" style="2" customWidth="1"/>
    <col min="94" max="96" width="13.140625" style="2" bestFit="1" customWidth="1"/>
    <col min="97" max="97" width="13.28515625" style="2" bestFit="1" customWidth="1"/>
    <col min="98" max="98" width="12.42578125" style="2" bestFit="1" customWidth="1"/>
    <col min="99" max="99" width="13.140625" style="2" bestFit="1" customWidth="1"/>
    <col min="100" max="106" width="11.42578125" style="2"/>
    <col min="107" max="132" width="12.7109375" style="2" customWidth="1"/>
    <col min="133" max="170" width="11.42578125" style="2"/>
    <col min="171" max="171" width="12.140625" style="2" customWidth="1"/>
    <col min="172" max="184" width="11.42578125" style="2"/>
    <col min="185" max="185" width="14.28515625" style="2" customWidth="1"/>
    <col min="186" max="186" width="11.42578125" style="2"/>
    <col min="187" max="187" width="13.28515625" style="2" customWidth="1"/>
    <col min="188" max="188" width="13.7109375" style="2" customWidth="1"/>
    <col min="189" max="189" width="12.42578125" style="2" customWidth="1"/>
    <col min="190" max="16384" width="11.42578125" style="2"/>
  </cols>
  <sheetData>
    <row r="1" spans="1:197" ht="15" x14ac:dyDescent="0.25">
      <c r="A1" s="176" t="s">
        <v>0</v>
      </c>
      <c r="B1" s="176"/>
    </row>
    <row r="2" spans="1:197" ht="30" customHeight="1" x14ac:dyDescent="0.2">
      <c r="A2" s="177" t="s">
        <v>133</v>
      </c>
      <c r="B2" s="178"/>
    </row>
    <row r="3" spans="1:197" x14ac:dyDescent="0.2">
      <c r="A3" s="39" t="s">
        <v>134</v>
      </c>
    </row>
    <row r="5" spans="1:197" ht="15" x14ac:dyDescent="0.25">
      <c r="B5" s="5" t="s">
        <v>38</v>
      </c>
    </row>
    <row r="6" spans="1:197" ht="15" customHeight="1" x14ac:dyDescent="0.25">
      <c r="B6" s="179" t="s">
        <v>39</v>
      </c>
      <c r="C6" s="173">
        <v>2010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80</v>
      </c>
      <c r="P6" s="173">
        <v>2011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81</v>
      </c>
      <c r="AC6" s="173">
        <v>2012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82</v>
      </c>
      <c r="AP6" s="173">
        <v>2013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40</v>
      </c>
      <c r="BC6" s="173">
        <v>2014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41</v>
      </c>
      <c r="BP6" s="173">
        <v>2015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42</v>
      </c>
      <c r="CC6" s="173">
        <v>2016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43</v>
      </c>
      <c r="CP6" s="173">
        <v>2017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44</v>
      </c>
      <c r="DC6" s="173">
        <v>2018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45</v>
      </c>
      <c r="DP6" s="173">
        <v>2019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46</v>
      </c>
      <c r="EC6" s="168">
        <v>2020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47</v>
      </c>
      <c r="EP6" s="168">
        <v>2021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48</v>
      </c>
      <c r="FC6" s="168">
        <v>2022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49</v>
      </c>
      <c r="FP6" s="168">
        <v>2023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50</v>
      </c>
      <c r="GC6" s="168">
        <v>2024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51</v>
      </c>
    </row>
    <row r="7" spans="1:197" ht="15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</row>
    <row r="8" spans="1:197" ht="15" x14ac:dyDescent="0.25">
      <c r="B8" s="46" t="s">
        <v>135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>
        <v>240077</v>
      </c>
      <c r="GK8" s="47">
        <v>206952</v>
      </c>
      <c r="GL8" s="47"/>
      <c r="GM8" s="47"/>
      <c r="GN8" s="47"/>
      <c r="GO8" s="47"/>
    </row>
    <row r="9" spans="1:197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>
        <v>141309</v>
      </c>
      <c r="GK9" s="49">
        <v>112511</v>
      </c>
      <c r="GL9" s="49"/>
      <c r="GM9" s="49"/>
      <c r="GN9" s="49"/>
      <c r="GO9" s="49"/>
    </row>
    <row r="10" spans="1:197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>
        <v>98768</v>
      </c>
      <c r="GK10" s="50">
        <v>94441</v>
      </c>
      <c r="GL10" s="50"/>
      <c r="GM10" s="50"/>
      <c r="GN10" s="50"/>
      <c r="GO10" s="50"/>
    </row>
    <row r="11" spans="1:197" ht="15" x14ac:dyDescent="0.25">
      <c r="B11" s="46" t="s">
        <v>136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>
        <v>128010</v>
      </c>
      <c r="GK11" s="47">
        <v>112346</v>
      </c>
      <c r="GL11" s="47"/>
      <c r="GM11" s="47"/>
      <c r="GN11" s="47"/>
      <c r="GO11" s="47"/>
    </row>
    <row r="12" spans="1:197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>
        <v>68031</v>
      </c>
      <c r="GK12" s="49">
        <v>54794</v>
      </c>
      <c r="GL12" s="49"/>
      <c r="GM12" s="49"/>
      <c r="GN12" s="49"/>
      <c r="GO12" s="49"/>
    </row>
    <row r="13" spans="1:197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>
        <v>59979</v>
      </c>
      <c r="GK13" s="50">
        <v>57552</v>
      </c>
      <c r="GL13" s="50"/>
      <c r="GM13" s="50"/>
      <c r="GN13" s="50"/>
      <c r="GO13" s="50"/>
    </row>
    <row r="14" spans="1:197" ht="15" x14ac:dyDescent="0.25">
      <c r="B14" s="46" t="s">
        <v>137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>
        <v>149925</v>
      </c>
      <c r="GK14" s="47">
        <v>126075</v>
      </c>
      <c r="GL14" s="47"/>
      <c r="GM14" s="47"/>
      <c r="GN14" s="47"/>
      <c r="GO14" s="47"/>
    </row>
    <row r="15" spans="1:197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>
        <v>110987</v>
      </c>
      <c r="GK15" s="49">
        <v>90126</v>
      </c>
      <c r="GL15" s="49"/>
      <c r="GM15" s="49"/>
      <c r="GN15" s="49"/>
      <c r="GO15" s="49"/>
    </row>
    <row r="16" spans="1:197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>
        <v>38938</v>
      </c>
      <c r="GK16" s="50">
        <v>35949</v>
      </c>
      <c r="GL16" s="50"/>
      <c r="GM16" s="50"/>
      <c r="GN16" s="50"/>
      <c r="GO16" s="50"/>
    </row>
    <row r="17" spans="2:197" ht="15" x14ac:dyDescent="0.25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>
        <v>518012</v>
      </c>
      <c r="GK17" s="52">
        <v>445373</v>
      </c>
      <c r="GL17" s="52"/>
      <c r="GM17" s="52"/>
      <c r="GN17" s="52"/>
      <c r="GO17" s="52"/>
    </row>
    <row r="18" spans="2:197" x14ac:dyDescent="0.2">
      <c r="B18" s="48" t="s">
        <v>65</v>
      </c>
      <c r="C18" s="56">
        <f>C9+C12+C15</f>
        <v>0</v>
      </c>
      <c r="D18" s="56">
        <f t="shared" ref="D18:O19" si="43">D9+D12+D15</f>
        <v>0</v>
      </c>
      <c r="E18" s="56">
        <f t="shared" si="43"/>
        <v>0</v>
      </c>
      <c r="F18" s="56">
        <f t="shared" si="43"/>
        <v>0</v>
      </c>
      <c r="G18" s="56">
        <f t="shared" si="43"/>
        <v>0</v>
      </c>
      <c r="H18" s="56">
        <f t="shared" si="43"/>
        <v>0</v>
      </c>
      <c r="I18" s="56">
        <f t="shared" si="43"/>
        <v>0</v>
      </c>
      <c r="J18" s="56">
        <f t="shared" si="43"/>
        <v>0</v>
      </c>
      <c r="K18" s="56">
        <f t="shared" si="43"/>
        <v>0</v>
      </c>
      <c r="L18" s="56">
        <f t="shared" si="43"/>
        <v>32512</v>
      </c>
      <c r="M18" s="56">
        <f t="shared" si="43"/>
        <v>128244</v>
      </c>
      <c r="N18" s="56">
        <f t="shared" si="43"/>
        <v>160870</v>
      </c>
      <c r="O18" s="56">
        <f t="shared" si="43"/>
        <v>321626</v>
      </c>
      <c r="P18" s="56">
        <f>P9+P12+P15</f>
        <v>147476</v>
      </c>
      <c r="Q18" s="56">
        <f t="shared" ref="Q18:AB19" si="44">Q9+Q12+Q15</f>
        <v>127762</v>
      </c>
      <c r="R18" s="56">
        <f t="shared" si="44"/>
        <v>136180</v>
      </c>
      <c r="S18" s="56">
        <f t="shared" si="44"/>
        <v>167006</v>
      </c>
      <c r="T18" s="56">
        <f t="shared" si="44"/>
        <v>155520</v>
      </c>
      <c r="U18" s="56">
        <f t="shared" si="44"/>
        <v>148248</v>
      </c>
      <c r="V18" s="56">
        <f t="shared" si="44"/>
        <v>199772</v>
      </c>
      <c r="W18" s="56">
        <f t="shared" si="44"/>
        <v>169852</v>
      </c>
      <c r="X18" s="56">
        <f t="shared" si="44"/>
        <v>149250</v>
      </c>
      <c r="Y18" s="56">
        <f t="shared" si="44"/>
        <v>160190</v>
      </c>
      <c r="Z18" s="56">
        <f t="shared" si="44"/>
        <v>143418</v>
      </c>
      <c r="AA18" s="56">
        <f t="shared" si="44"/>
        <v>176048</v>
      </c>
      <c r="AB18" s="56">
        <f t="shared" si="44"/>
        <v>1880722</v>
      </c>
      <c r="AC18" s="56">
        <f>AC9+AC12+AC15</f>
        <v>165586</v>
      </c>
      <c r="AD18" s="56">
        <f t="shared" ref="AD18:AO19" si="45">AD9+AD12+AD15</f>
        <v>154224</v>
      </c>
      <c r="AE18" s="56">
        <f t="shared" si="45"/>
        <v>152884</v>
      </c>
      <c r="AF18" s="56">
        <f t="shared" si="45"/>
        <v>163083</v>
      </c>
      <c r="AG18" s="56">
        <f t="shared" si="45"/>
        <v>173170</v>
      </c>
      <c r="AH18" s="56">
        <f t="shared" si="45"/>
        <v>160365</v>
      </c>
      <c r="AI18" s="56">
        <f t="shared" si="45"/>
        <v>200921</v>
      </c>
      <c r="AJ18" s="56">
        <f t="shared" si="45"/>
        <v>194471</v>
      </c>
      <c r="AK18" s="56">
        <f t="shared" si="45"/>
        <v>173256</v>
      </c>
      <c r="AL18" s="56">
        <f t="shared" si="45"/>
        <v>174273</v>
      </c>
      <c r="AM18" s="56">
        <f t="shared" si="45"/>
        <v>163077</v>
      </c>
      <c r="AN18" s="56">
        <f t="shared" si="45"/>
        <v>190324</v>
      </c>
      <c r="AO18" s="56">
        <f t="shared" si="45"/>
        <v>2065634</v>
      </c>
      <c r="AP18" s="56">
        <f>AP9+AP12+AP15</f>
        <v>184434</v>
      </c>
      <c r="AQ18" s="56">
        <f t="shared" ref="AQ18:BB19" si="46">AQ9+AQ12+AQ15</f>
        <v>165196</v>
      </c>
      <c r="AR18" s="56">
        <f t="shared" si="46"/>
        <v>184059</v>
      </c>
      <c r="AS18" s="56">
        <f t="shared" si="46"/>
        <v>151914</v>
      </c>
      <c r="AT18" s="56">
        <f t="shared" si="46"/>
        <v>184471</v>
      </c>
      <c r="AU18" s="56">
        <f t="shared" si="46"/>
        <v>169520</v>
      </c>
      <c r="AV18" s="56">
        <f t="shared" si="46"/>
        <v>211081</v>
      </c>
      <c r="AW18" s="56">
        <f t="shared" si="46"/>
        <v>205548</v>
      </c>
      <c r="AX18" s="56">
        <f t="shared" si="46"/>
        <v>174694</v>
      </c>
      <c r="AY18" s="56">
        <f t="shared" si="46"/>
        <v>176643</v>
      </c>
      <c r="AZ18" s="56">
        <f t="shared" si="46"/>
        <v>171306</v>
      </c>
      <c r="BA18" s="56">
        <f t="shared" si="46"/>
        <v>202930</v>
      </c>
      <c r="BB18" s="56">
        <f t="shared" si="46"/>
        <v>2181796</v>
      </c>
      <c r="BC18" s="56">
        <f>BC9+BC12+BC15</f>
        <v>191945</v>
      </c>
      <c r="BD18" s="56">
        <f t="shared" ref="BD18:BO19" si="47">BD9+BD12+BD15</f>
        <v>164979</v>
      </c>
      <c r="BE18" s="56">
        <f t="shared" si="47"/>
        <v>171974</v>
      </c>
      <c r="BF18" s="56">
        <f t="shared" si="47"/>
        <v>192206</v>
      </c>
      <c r="BG18" s="56">
        <f t="shared" si="47"/>
        <v>189722</v>
      </c>
      <c r="BH18" s="56">
        <f t="shared" si="47"/>
        <v>171567</v>
      </c>
      <c r="BI18" s="56">
        <f t="shared" si="47"/>
        <v>228270</v>
      </c>
      <c r="BJ18" s="56">
        <f t="shared" si="47"/>
        <v>215934</v>
      </c>
      <c r="BK18" s="56">
        <f t="shared" si="47"/>
        <v>174277</v>
      </c>
      <c r="BL18" s="56">
        <f t="shared" si="47"/>
        <v>191042</v>
      </c>
      <c r="BM18" s="56">
        <f t="shared" si="47"/>
        <v>179072</v>
      </c>
      <c r="BN18" s="56">
        <f t="shared" si="47"/>
        <v>220002</v>
      </c>
      <c r="BO18" s="56">
        <f t="shared" si="47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8">BR9+BR12+BR15</f>
        <v>170347</v>
      </c>
      <c r="BS18" s="56">
        <f t="shared" si="48"/>
        <v>185853</v>
      </c>
      <c r="BT18" s="56">
        <f t="shared" si="48"/>
        <v>215385</v>
      </c>
      <c r="BU18" s="56">
        <f t="shared" si="48"/>
        <v>190647</v>
      </c>
      <c r="BV18" s="56">
        <f t="shared" si="48"/>
        <v>263470</v>
      </c>
      <c r="BW18" s="56">
        <f t="shared" si="48"/>
        <v>234505</v>
      </c>
      <c r="BX18" s="56">
        <f t="shared" si="48"/>
        <v>196330</v>
      </c>
      <c r="BY18" s="56">
        <f t="shared" si="48"/>
        <v>216382</v>
      </c>
      <c r="BZ18" s="56">
        <f t="shared" si="48"/>
        <v>191922</v>
      </c>
      <c r="CA18" s="56">
        <f t="shared" si="48"/>
        <v>233443</v>
      </c>
      <c r="CB18" s="56">
        <f t="shared" si="48"/>
        <v>2499190</v>
      </c>
      <c r="CC18" s="56">
        <f t="shared" si="48"/>
        <v>232931</v>
      </c>
      <c r="CD18" s="56">
        <f t="shared" si="48"/>
        <v>193875</v>
      </c>
      <c r="CE18" s="56">
        <f t="shared" si="48"/>
        <v>199430</v>
      </c>
      <c r="CF18" s="56">
        <f t="shared" si="48"/>
        <v>195814</v>
      </c>
      <c r="CG18" s="56">
        <f t="shared" si="48"/>
        <v>234491</v>
      </c>
      <c r="CH18" s="56">
        <f t="shared" si="48"/>
        <v>208506</v>
      </c>
      <c r="CI18" s="56">
        <f t="shared" si="48"/>
        <v>295072</v>
      </c>
      <c r="CJ18" s="56">
        <f t="shared" si="48"/>
        <v>259736</v>
      </c>
      <c r="CK18" s="56">
        <f t="shared" si="48"/>
        <v>204881</v>
      </c>
      <c r="CL18" s="56">
        <f t="shared" si="48"/>
        <v>214695</v>
      </c>
      <c r="CM18" s="56">
        <v>215648</v>
      </c>
      <c r="CN18" s="56">
        <f t="shared" si="48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49">CT9+CT12+CT15</f>
        <v>237024</v>
      </c>
      <c r="CU18" s="56">
        <f t="shared" si="49"/>
        <v>217812</v>
      </c>
      <c r="CV18" s="56">
        <f t="shared" si="49"/>
        <v>309519</v>
      </c>
      <c r="CW18" s="56">
        <f t="shared" ref="CW18:DA19" si="50">CW9+CW12+CW15</f>
        <v>263958</v>
      </c>
      <c r="CX18" s="56">
        <f t="shared" si="50"/>
        <v>212260</v>
      </c>
      <c r="CY18" s="56">
        <f t="shared" si="50"/>
        <v>216407</v>
      </c>
      <c r="CZ18" s="56">
        <f t="shared" si="50"/>
        <v>211083</v>
      </c>
      <c r="DA18" s="56">
        <f t="shared" si="50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1">DE9+DE12+DE15</f>
        <v>247381</v>
      </c>
      <c r="DF18" s="56">
        <f t="shared" si="51"/>
        <v>222940</v>
      </c>
      <c r="DG18" s="56">
        <f t="shared" si="51"/>
        <v>248005</v>
      </c>
      <c r="DH18" s="56">
        <f t="shared" si="51"/>
        <v>216238</v>
      </c>
      <c r="DI18" s="56">
        <f t="shared" si="51"/>
        <v>290590</v>
      </c>
      <c r="DJ18" s="56">
        <f t="shared" si="51"/>
        <v>287325</v>
      </c>
      <c r="DK18" s="56">
        <f t="shared" si="51"/>
        <v>228817</v>
      </c>
      <c r="DL18" s="56">
        <f t="shared" si="51"/>
        <v>239764</v>
      </c>
      <c r="DM18" s="56">
        <f t="shared" si="51"/>
        <v>228349</v>
      </c>
      <c r="DN18" s="56">
        <f t="shared" si="51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2">DR9+DR12+DR15</f>
        <v>229877</v>
      </c>
      <c r="DS18" s="56">
        <f t="shared" si="52"/>
        <v>258878</v>
      </c>
      <c r="DT18" s="56">
        <f t="shared" si="52"/>
        <v>256894</v>
      </c>
      <c r="DU18" s="56">
        <f t="shared" si="52"/>
        <v>233043</v>
      </c>
      <c r="DV18" s="56">
        <f t="shared" si="52"/>
        <v>322134</v>
      </c>
      <c r="DW18" s="56">
        <f t="shared" si="52"/>
        <v>308027</v>
      </c>
      <c r="DX18" s="56">
        <f t="shared" si="52"/>
        <v>243964</v>
      </c>
      <c r="DY18" s="56">
        <v>249446</v>
      </c>
      <c r="DZ18" s="56">
        <f t="shared" si="52"/>
        <v>232494</v>
      </c>
      <c r="EA18" s="56">
        <f t="shared" si="52"/>
        <v>271496</v>
      </c>
      <c r="EB18" s="56">
        <f>+SUM(DP18:EA18)</f>
        <v>3091288</v>
      </c>
      <c r="EC18" s="56">
        <f t="shared" ref="EC18:EN18" si="53">EC9+EC12+EC15</f>
        <v>284021</v>
      </c>
      <c r="ED18" s="56">
        <f t="shared" si="53"/>
        <v>260817</v>
      </c>
      <c r="EE18" s="56">
        <f t="shared" si="53"/>
        <v>165802</v>
      </c>
      <c r="EF18" s="56">
        <f t="shared" si="53"/>
        <v>29994</v>
      </c>
      <c r="EG18" s="56">
        <f t="shared" si="53"/>
        <v>78183</v>
      </c>
      <c r="EH18" s="56">
        <f t="shared" si="53"/>
        <v>126715</v>
      </c>
      <c r="EI18" s="56">
        <f t="shared" si="53"/>
        <v>186561</v>
      </c>
      <c r="EJ18" s="56">
        <f t="shared" si="53"/>
        <v>188435</v>
      </c>
      <c r="EK18" s="56">
        <f t="shared" si="53"/>
        <v>216904</v>
      </c>
      <c r="EL18" s="56">
        <f t="shared" si="53"/>
        <v>254157</v>
      </c>
      <c r="EM18" s="56">
        <f t="shared" si="53"/>
        <v>262175</v>
      </c>
      <c r="EN18" s="56">
        <f t="shared" si="53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>
        <v>320327</v>
      </c>
      <c r="GK18" s="56">
        <v>257431</v>
      </c>
      <c r="GL18" s="56"/>
      <c r="GM18" s="56"/>
      <c r="GN18" s="56"/>
      <c r="GO18" s="56"/>
    </row>
    <row r="19" spans="2:197" x14ac:dyDescent="0.2">
      <c r="B19" s="48" t="s">
        <v>66</v>
      </c>
      <c r="C19" s="56">
        <f>C10+C13+C16</f>
        <v>0</v>
      </c>
      <c r="D19" s="56">
        <f t="shared" si="43"/>
        <v>0</v>
      </c>
      <c r="E19" s="56">
        <f t="shared" si="43"/>
        <v>0</v>
      </c>
      <c r="F19" s="56">
        <f t="shared" si="43"/>
        <v>0</v>
      </c>
      <c r="G19" s="56">
        <f t="shared" si="43"/>
        <v>0</v>
      </c>
      <c r="H19" s="56">
        <f t="shared" si="43"/>
        <v>0</v>
      </c>
      <c r="I19" s="56">
        <f t="shared" si="43"/>
        <v>0</v>
      </c>
      <c r="J19" s="56">
        <f t="shared" si="43"/>
        <v>0</v>
      </c>
      <c r="K19" s="56">
        <f t="shared" si="43"/>
        <v>0</v>
      </c>
      <c r="L19" s="56">
        <f t="shared" si="43"/>
        <v>30594</v>
      </c>
      <c r="M19" s="56">
        <f t="shared" si="43"/>
        <v>153892</v>
      </c>
      <c r="N19" s="56">
        <f t="shared" si="43"/>
        <v>163008</v>
      </c>
      <c r="O19" s="56">
        <f t="shared" si="43"/>
        <v>347494</v>
      </c>
      <c r="P19" s="56">
        <f>P10+P13+P16</f>
        <v>160154</v>
      </c>
      <c r="Q19" s="56">
        <f t="shared" si="44"/>
        <v>152906</v>
      </c>
      <c r="R19" s="56">
        <f t="shared" si="44"/>
        <v>173976</v>
      </c>
      <c r="S19" s="56">
        <f t="shared" si="44"/>
        <v>169866</v>
      </c>
      <c r="T19" s="56">
        <f t="shared" si="44"/>
        <v>173486</v>
      </c>
      <c r="U19" s="56">
        <f t="shared" si="44"/>
        <v>169126</v>
      </c>
      <c r="V19" s="56">
        <f t="shared" si="44"/>
        <v>169592</v>
      </c>
      <c r="W19" s="56">
        <f t="shared" si="44"/>
        <v>169420</v>
      </c>
      <c r="X19" s="56">
        <f t="shared" si="44"/>
        <v>165016</v>
      </c>
      <c r="Y19" s="56">
        <f t="shared" si="44"/>
        <v>171518</v>
      </c>
      <c r="Z19" s="56">
        <f t="shared" si="44"/>
        <v>168174</v>
      </c>
      <c r="AA19" s="56">
        <f t="shared" si="44"/>
        <v>173740</v>
      </c>
      <c r="AB19" s="56">
        <f t="shared" si="44"/>
        <v>2016974</v>
      </c>
      <c r="AC19" s="56">
        <f>AC10+AC13+AC16</f>
        <v>178338</v>
      </c>
      <c r="AD19" s="56">
        <f t="shared" si="45"/>
        <v>172654</v>
      </c>
      <c r="AE19" s="56">
        <f t="shared" si="45"/>
        <v>189110</v>
      </c>
      <c r="AF19" s="56">
        <f t="shared" si="45"/>
        <v>172435</v>
      </c>
      <c r="AG19" s="56">
        <f t="shared" si="45"/>
        <v>184104</v>
      </c>
      <c r="AH19" s="56">
        <f t="shared" si="45"/>
        <v>176029</v>
      </c>
      <c r="AI19" s="56">
        <f t="shared" si="45"/>
        <v>184348</v>
      </c>
      <c r="AJ19" s="56">
        <f t="shared" si="45"/>
        <v>187129</v>
      </c>
      <c r="AK19" s="56">
        <f t="shared" si="45"/>
        <v>176034</v>
      </c>
      <c r="AL19" s="56">
        <f t="shared" si="45"/>
        <v>183763</v>
      </c>
      <c r="AM19" s="56">
        <f t="shared" si="45"/>
        <v>181570</v>
      </c>
      <c r="AN19" s="56">
        <f t="shared" si="45"/>
        <v>182490</v>
      </c>
      <c r="AO19" s="56">
        <f t="shared" si="45"/>
        <v>2168004</v>
      </c>
      <c r="AP19" s="56">
        <f>AP10+AP13+AP16</f>
        <v>187584</v>
      </c>
      <c r="AQ19" s="56">
        <f t="shared" si="46"/>
        <v>179759</v>
      </c>
      <c r="AR19" s="56">
        <f t="shared" si="46"/>
        <v>194217</v>
      </c>
      <c r="AS19" s="56">
        <f t="shared" si="46"/>
        <v>193824</v>
      </c>
      <c r="AT19" s="56">
        <f t="shared" si="46"/>
        <v>197128</v>
      </c>
      <c r="AU19" s="56">
        <f t="shared" si="46"/>
        <v>186403</v>
      </c>
      <c r="AV19" s="56">
        <f t="shared" si="46"/>
        <v>194951</v>
      </c>
      <c r="AW19" s="56">
        <f t="shared" si="46"/>
        <v>196039</v>
      </c>
      <c r="AX19" s="56">
        <f t="shared" si="46"/>
        <v>183648</v>
      </c>
      <c r="AY19" s="56">
        <f t="shared" si="46"/>
        <v>197249</v>
      </c>
      <c r="AZ19" s="56">
        <f t="shared" si="46"/>
        <v>190816</v>
      </c>
      <c r="BA19" s="56">
        <f t="shared" si="46"/>
        <v>193710</v>
      </c>
      <c r="BB19" s="56">
        <f t="shared" si="46"/>
        <v>2295328</v>
      </c>
      <c r="BC19" s="56">
        <f>BC10+BC13+BC16</f>
        <v>195471</v>
      </c>
      <c r="BD19" s="56">
        <f t="shared" si="47"/>
        <v>184238</v>
      </c>
      <c r="BE19" s="56">
        <f t="shared" si="47"/>
        <v>200708</v>
      </c>
      <c r="BF19" s="56">
        <f t="shared" si="47"/>
        <v>193157</v>
      </c>
      <c r="BG19" s="56">
        <f t="shared" si="47"/>
        <v>201024</v>
      </c>
      <c r="BH19" s="56">
        <f t="shared" si="47"/>
        <v>192382</v>
      </c>
      <c r="BI19" s="56">
        <f t="shared" si="47"/>
        <v>196331</v>
      </c>
      <c r="BJ19" s="56">
        <f t="shared" si="47"/>
        <v>201241</v>
      </c>
      <c r="BK19" s="56">
        <f t="shared" si="47"/>
        <v>193476</v>
      </c>
      <c r="BL19" s="56">
        <f t="shared" si="47"/>
        <v>204948</v>
      </c>
      <c r="BM19" s="56">
        <f t="shared" si="47"/>
        <v>197999</v>
      </c>
      <c r="BN19" s="56">
        <f t="shared" si="47"/>
        <v>196608</v>
      </c>
      <c r="BO19" s="56">
        <f t="shared" si="47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4">BR10+BR13+BR16</f>
        <v>190608</v>
      </c>
      <c r="BS19" s="56">
        <f t="shared" si="54"/>
        <v>201048</v>
      </c>
      <c r="BT19" s="56">
        <f t="shared" si="54"/>
        <v>203424</v>
      </c>
      <c r="BU19" s="56">
        <f t="shared" si="54"/>
        <v>198595</v>
      </c>
      <c r="BV19" s="56">
        <f t="shared" si="54"/>
        <v>206155</v>
      </c>
      <c r="BW19" s="56">
        <f t="shared" si="54"/>
        <v>205593</v>
      </c>
      <c r="BX19" s="56">
        <f t="shared" si="54"/>
        <v>202967</v>
      </c>
      <c r="BY19" s="56">
        <f t="shared" si="54"/>
        <v>211463</v>
      </c>
      <c r="BZ19" s="56">
        <f t="shared" si="54"/>
        <v>202106</v>
      </c>
      <c r="CA19" s="56">
        <f t="shared" si="54"/>
        <v>199351</v>
      </c>
      <c r="CB19" s="56">
        <f t="shared" si="48"/>
        <v>2416759</v>
      </c>
      <c r="CC19" s="56">
        <f t="shared" si="54"/>
        <v>216359</v>
      </c>
      <c r="CD19" s="56">
        <f t="shared" si="54"/>
        <v>185513</v>
      </c>
      <c r="CE19" s="56">
        <f t="shared" si="54"/>
        <v>199313</v>
      </c>
      <c r="CF19" s="56">
        <f t="shared" si="54"/>
        <v>213479</v>
      </c>
      <c r="CG19" s="56">
        <f t="shared" si="54"/>
        <v>211171</v>
      </c>
      <c r="CH19" s="56">
        <f t="shared" si="54"/>
        <v>201913</v>
      </c>
      <c r="CI19" s="56">
        <f t="shared" si="54"/>
        <v>205755</v>
      </c>
      <c r="CJ19" s="56">
        <f t="shared" si="54"/>
        <v>214316</v>
      </c>
      <c r="CK19" s="56">
        <f t="shared" si="54"/>
        <v>202911</v>
      </c>
      <c r="CL19" s="56">
        <f t="shared" si="54"/>
        <v>209650</v>
      </c>
      <c r="CM19" s="56">
        <v>207435</v>
      </c>
      <c r="CN19" s="56">
        <f t="shared" si="54"/>
        <v>212814</v>
      </c>
      <c r="CO19" s="56">
        <f t="shared" si="54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49"/>
        <v>215718</v>
      </c>
      <c r="CW19" s="56">
        <f t="shared" si="50"/>
        <v>225618</v>
      </c>
      <c r="CX19" s="56">
        <f t="shared" si="50"/>
        <v>208523</v>
      </c>
      <c r="CY19" s="56">
        <f t="shared" si="50"/>
        <v>215894</v>
      </c>
      <c r="CZ19" s="56">
        <f t="shared" si="50"/>
        <v>213385</v>
      </c>
      <c r="DA19" s="56">
        <f t="shared" si="50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5">DE10+DE13+DE16</f>
        <v>221803</v>
      </c>
      <c r="DF19" s="56">
        <f t="shared" si="55"/>
        <v>216060</v>
      </c>
      <c r="DG19" s="56">
        <f t="shared" si="55"/>
        <v>225898</v>
      </c>
      <c r="DH19" s="56">
        <f t="shared" si="55"/>
        <v>206786</v>
      </c>
      <c r="DI19" s="56">
        <f t="shared" si="55"/>
        <v>217211</v>
      </c>
      <c r="DJ19" s="56">
        <f t="shared" si="55"/>
        <v>227762</v>
      </c>
      <c r="DK19" s="56">
        <f t="shared" si="55"/>
        <v>213025</v>
      </c>
      <c r="DL19" s="56">
        <f t="shared" si="55"/>
        <v>222864</v>
      </c>
      <c r="DM19" s="56">
        <f t="shared" si="55"/>
        <v>220887</v>
      </c>
      <c r="DN19" s="56">
        <f t="shared" si="51"/>
        <v>220896</v>
      </c>
      <c r="DO19" s="56">
        <f t="shared" si="15"/>
        <v>2602651</v>
      </c>
      <c r="DP19" s="56">
        <f t="shared" ref="DP19:EA19" si="56">DP10+DP13+DP16</f>
        <v>220037</v>
      </c>
      <c r="DQ19" s="56">
        <f t="shared" si="56"/>
        <v>205422</v>
      </c>
      <c r="DR19" s="56">
        <f t="shared" si="56"/>
        <v>225959</v>
      </c>
      <c r="DS19" s="56">
        <f t="shared" si="56"/>
        <v>217153</v>
      </c>
      <c r="DT19" s="56">
        <f t="shared" si="56"/>
        <v>227876</v>
      </c>
      <c r="DU19" s="56">
        <f t="shared" si="56"/>
        <v>213877</v>
      </c>
      <c r="DV19" s="56">
        <f t="shared" si="56"/>
        <v>220659</v>
      </c>
      <c r="DW19" s="56">
        <f t="shared" si="56"/>
        <v>230830</v>
      </c>
      <c r="DX19" s="56">
        <f t="shared" si="56"/>
        <v>216242</v>
      </c>
      <c r="DY19" s="56">
        <v>227168</v>
      </c>
      <c r="DZ19" s="56">
        <f t="shared" si="56"/>
        <v>218009</v>
      </c>
      <c r="EA19" s="56">
        <f t="shared" si="56"/>
        <v>222316</v>
      </c>
      <c r="EB19" s="56">
        <f>+SUM(DP19:EA19)</f>
        <v>2645548</v>
      </c>
      <c r="EC19" s="56">
        <f t="shared" ref="EC19:EN19" si="57">EC10+EC13+EC16</f>
        <v>224645</v>
      </c>
      <c r="ED19" s="56">
        <f t="shared" si="57"/>
        <v>214570</v>
      </c>
      <c r="EE19" s="56">
        <f t="shared" si="57"/>
        <v>164068</v>
      </c>
      <c r="EF19" s="56">
        <f t="shared" si="57"/>
        <v>88792</v>
      </c>
      <c r="EG19" s="56">
        <f t="shared" si="57"/>
        <v>117584</v>
      </c>
      <c r="EH19" s="56">
        <f t="shared" si="57"/>
        <v>144821</v>
      </c>
      <c r="EI19" s="56">
        <f t="shared" si="57"/>
        <v>171042</v>
      </c>
      <c r="EJ19" s="56">
        <f t="shared" si="57"/>
        <v>182049</v>
      </c>
      <c r="EK19" s="56">
        <f t="shared" si="57"/>
        <v>188326</v>
      </c>
      <c r="EL19" s="56">
        <f t="shared" si="57"/>
        <v>214089</v>
      </c>
      <c r="EM19" s="56">
        <f t="shared" si="57"/>
        <v>216501</v>
      </c>
      <c r="EN19" s="56">
        <f t="shared" si="57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>
        <v>197685</v>
      </c>
      <c r="GK19" s="56">
        <v>187942</v>
      </c>
      <c r="GL19" s="56"/>
      <c r="GM19" s="56"/>
      <c r="GN19" s="56"/>
      <c r="GO19" s="56"/>
    </row>
    <row r="21" spans="2:197" x14ac:dyDescent="0.2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197" x14ac:dyDescent="0.2">
      <c r="ED22" s="2">
        <f>EO19/EB19-1</f>
        <v>-0.19273851769085271</v>
      </c>
    </row>
    <row r="23" spans="2:197" ht="15" x14ac:dyDescent="0.25">
      <c r="B23" s="5" t="s">
        <v>71</v>
      </c>
    </row>
    <row r="24" spans="2:197" ht="15" customHeight="1" x14ac:dyDescent="0.25">
      <c r="B24" s="179" t="s">
        <v>39</v>
      </c>
      <c r="C24" s="173">
        <v>2010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5"/>
      <c r="O24" s="171" t="s">
        <v>80</v>
      </c>
      <c r="P24" s="173">
        <v>2011</v>
      </c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5"/>
      <c r="AB24" s="171" t="s">
        <v>81</v>
      </c>
      <c r="AC24" s="173">
        <v>2012</v>
      </c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5"/>
      <c r="AO24" s="171" t="s">
        <v>82</v>
      </c>
      <c r="AP24" s="173">
        <v>2013</v>
      </c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5"/>
      <c r="BB24" s="171" t="s">
        <v>40</v>
      </c>
      <c r="BC24" s="173">
        <v>2014</v>
      </c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5"/>
      <c r="BO24" s="171" t="s">
        <v>41</v>
      </c>
      <c r="BP24" s="173">
        <v>2015</v>
      </c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5"/>
      <c r="CB24" s="171" t="s">
        <v>42</v>
      </c>
      <c r="CC24" s="173">
        <v>2016</v>
      </c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5"/>
      <c r="CO24" s="171" t="s">
        <v>43</v>
      </c>
      <c r="CP24" s="173">
        <v>2017</v>
      </c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5"/>
      <c r="DB24" s="171" t="s">
        <v>44</v>
      </c>
      <c r="DC24" s="173">
        <v>2018</v>
      </c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5"/>
      <c r="DO24" s="171" t="s">
        <v>45</v>
      </c>
      <c r="DP24" s="173">
        <v>2019</v>
      </c>
      <c r="DQ24" s="174"/>
      <c r="DR24" s="174"/>
      <c r="DS24" s="174"/>
      <c r="DT24" s="174"/>
      <c r="DU24" s="174"/>
      <c r="DV24" s="174"/>
      <c r="DW24" s="174"/>
      <c r="DX24" s="174"/>
      <c r="DY24" s="174"/>
      <c r="DZ24" s="174"/>
      <c r="EA24" s="175"/>
      <c r="EB24" s="171" t="s">
        <v>46</v>
      </c>
      <c r="EC24" s="168">
        <v>2020</v>
      </c>
      <c r="ED24" s="169"/>
      <c r="EE24" s="169"/>
      <c r="EF24" s="169"/>
      <c r="EG24" s="169"/>
      <c r="EH24" s="169"/>
      <c r="EI24" s="169"/>
      <c r="EJ24" s="169"/>
      <c r="EK24" s="169"/>
      <c r="EL24" s="169"/>
      <c r="EM24" s="169"/>
      <c r="EN24" s="170"/>
      <c r="EO24" s="171" t="s">
        <v>47</v>
      </c>
      <c r="EP24" s="168">
        <v>2021</v>
      </c>
      <c r="EQ24" s="169"/>
      <c r="ER24" s="169"/>
      <c r="ES24" s="169"/>
      <c r="ET24" s="169"/>
      <c r="EU24" s="169"/>
      <c r="EV24" s="169"/>
      <c r="EW24" s="169"/>
      <c r="EX24" s="169"/>
      <c r="EY24" s="169"/>
      <c r="EZ24" s="169"/>
      <c r="FA24" s="170"/>
      <c r="FB24" s="171" t="s">
        <v>48</v>
      </c>
      <c r="FC24" s="168">
        <v>2022</v>
      </c>
      <c r="FD24" s="169"/>
      <c r="FE24" s="169"/>
      <c r="FF24" s="169"/>
      <c r="FG24" s="169"/>
      <c r="FH24" s="169"/>
      <c r="FI24" s="169"/>
      <c r="FJ24" s="169"/>
      <c r="FK24" s="169"/>
      <c r="FL24" s="169"/>
      <c r="FM24" s="169"/>
      <c r="FN24" s="170"/>
      <c r="FO24" s="171" t="s">
        <v>49</v>
      </c>
      <c r="FP24" s="168">
        <v>2023</v>
      </c>
      <c r="FQ24" s="169"/>
      <c r="FR24" s="169"/>
      <c r="FS24" s="169"/>
      <c r="FT24" s="169"/>
      <c r="FU24" s="169"/>
      <c r="FV24" s="169"/>
      <c r="FW24" s="169"/>
      <c r="FX24" s="169"/>
      <c r="FY24" s="169"/>
      <c r="FZ24" s="169"/>
      <c r="GA24" s="170"/>
      <c r="GB24" s="171" t="s">
        <v>50</v>
      </c>
      <c r="GC24" s="168">
        <v>2024</v>
      </c>
      <c r="GD24" s="169"/>
      <c r="GE24" s="169"/>
      <c r="GF24" s="169"/>
      <c r="GG24" s="169"/>
      <c r="GH24" s="169"/>
      <c r="GI24" s="169"/>
      <c r="GJ24" s="169"/>
      <c r="GK24" s="169"/>
      <c r="GL24" s="169"/>
      <c r="GM24" s="169"/>
      <c r="GN24" s="170"/>
      <c r="GO24" s="171" t="s">
        <v>51</v>
      </c>
    </row>
    <row r="25" spans="2:197" ht="15" x14ac:dyDescent="0.25">
      <c r="B25" s="180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2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2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2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2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2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2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2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2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2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2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2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2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2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2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2"/>
    </row>
    <row r="26" spans="2:197" ht="15" x14ac:dyDescent="0.25">
      <c r="B26" s="46" t="s">
        <v>135</v>
      </c>
      <c r="C26" s="47">
        <f>SUM(C27:C28)</f>
        <v>0</v>
      </c>
      <c r="D26" s="47">
        <f t="shared" ref="D26:N26" si="58">SUM(D27:D28)</f>
        <v>0</v>
      </c>
      <c r="E26" s="47">
        <f t="shared" si="58"/>
        <v>0</v>
      </c>
      <c r="F26" s="47">
        <f t="shared" si="58"/>
        <v>0</v>
      </c>
      <c r="G26" s="47">
        <f t="shared" si="58"/>
        <v>0</v>
      </c>
      <c r="H26" s="47">
        <f t="shared" si="58"/>
        <v>0</v>
      </c>
      <c r="I26" s="47">
        <f t="shared" si="58"/>
        <v>0</v>
      </c>
      <c r="J26" s="47">
        <f t="shared" si="58"/>
        <v>0</v>
      </c>
      <c r="K26" s="47">
        <f t="shared" si="58"/>
        <v>0</v>
      </c>
      <c r="L26" s="47">
        <f t="shared" si="58"/>
        <v>70730</v>
      </c>
      <c r="M26" s="47">
        <f t="shared" si="58"/>
        <v>340372</v>
      </c>
      <c r="N26" s="47">
        <f t="shared" si="58"/>
        <v>366632</v>
      </c>
      <c r="O26" s="47">
        <f>SUM(C26:N26)</f>
        <v>777734</v>
      </c>
      <c r="P26" s="47">
        <f>SUM(P27:P28)</f>
        <v>359068</v>
      </c>
      <c r="Q26" s="47">
        <f t="shared" ref="Q26:AA26" si="59">SUM(Q27:Q28)</f>
        <v>331784</v>
      </c>
      <c r="R26" s="47">
        <f t="shared" si="59"/>
        <v>375968</v>
      </c>
      <c r="S26" s="47">
        <f t="shared" si="59"/>
        <v>379928</v>
      </c>
      <c r="T26" s="47">
        <f t="shared" si="59"/>
        <v>390782</v>
      </c>
      <c r="U26" s="47">
        <f t="shared" si="59"/>
        <v>379900</v>
      </c>
      <c r="V26" s="47">
        <f t="shared" si="59"/>
        <v>404502</v>
      </c>
      <c r="W26" s="47">
        <f t="shared" si="59"/>
        <v>393594</v>
      </c>
      <c r="X26" s="47">
        <f t="shared" si="59"/>
        <v>383640</v>
      </c>
      <c r="Y26" s="47">
        <f t="shared" si="59"/>
        <v>395528</v>
      </c>
      <c r="Z26" s="47">
        <f t="shared" si="59"/>
        <v>380968</v>
      </c>
      <c r="AA26" s="47">
        <f t="shared" si="59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0">SUM(AD27:AD28)</f>
        <v>386230</v>
      </c>
      <c r="AE26" s="47">
        <f t="shared" si="60"/>
        <v>418410</v>
      </c>
      <c r="AF26" s="47">
        <f t="shared" si="60"/>
        <v>392703</v>
      </c>
      <c r="AG26" s="47">
        <f t="shared" si="60"/>
        <v>422330</v>
      </c>
      <c r="AH26" s="47">
        <f t="shared" si="60"/>
        <v>406968</v>
      </c>
      <c r="AI26" s="47">
        <f t="shared" si="60"/>
        <v>443837</v>
      </c>
      <c r="AJ26" s="47">
        <f t="shared" si="60"/>
        <v>445126</v>
      </c>
      <c r="AK26" s="47">
        <f t="shared" si="60"/>
        <v>420153</v>
      </c>
      <c r="AL26" s="47">
        <f t="shared" si="60"/>
        <v>432558</v>
      </c>
      <c r="AM26" s="47">
        <f t="shared" si="60"/>
        <v>422715</v>
      </c>
      <c r="AN26" s="47">
        <f t="shared" si="60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1">SUM(AQ27:AQ28)</f>
        <v>411068</v>
      </c>
      <c r="AR26" s="47">
        <f t="shared" si="61"/>
        <v>444762</v>
      </c>
      <c r="AS26" s="47">
        <f t="shared" si="61"/>
        <v>433267</v>
      </c>
      <c r="AT26" s="47">
        <f t="shared" si="61"/>
        <v>453991</v>
      </c>
      <c r="AU26" s="47">
        <f t="shared" si="61"/>
        <v>424792</v>
      </c>
      <c r="AV26" s="47">
        <f t="shared" si="61"/>
        <v>462881</v>
      </c>
      <c r="AW26" s="47">
        <f t="shared" si="61"/>
        <v>458986</v>
      </c>
      <c r="AX26" s="47">
        <f t="shared" si="61"/>
        <v>420794</v>
      </c>
      <c r="AY26" s="47">
        <f t="shared" si="61"/>
        <v>454220</v>
      </c>
      <c r="AZ26" s="47">
        <f t="shared" si="61"/>
        <v>433127</v>
      </c>
      <c r="BA26" s="47">
        <f t="shared" si="61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2">SUM(BD27:BD28)</f>
        <v>419972</v>
      </c>
      <c r="BE26" s="47">
        <f t="shared" si="62"/>
        <v>454906</v>
      </c>
      <c r="BF26" s="47">
        <f t="shared" si="62"/>
        <v>454889</v>
      </c>
      <c r="BG26" s="47">
        <f t="shared" si="62"/>
        <v>475898</v>
      </c>
      <c r="BH26" s="47">
        <f t="shared" si="62"/>
        <v>457991</v>
      </c>
      <c r="BI26" s="47">
        <f t="shared" si="62"/>
        <v>490797</v>
      </c>
      <c r="BJ26" s="47">
        <f t="shared" si="62"/>
        <v>491924</v>
      </c>
      <c r="BK26" s="47">
        <f t="shared" si="62"/>
        <v>467046</v>
      </c>
      <c r="BL26" s="47">
        <f t="shared" si="62"/>
        <v>497593</v>
      </c>
      <c r="BM26" s="47">
        <f t="shared" si="62"/>
        <v>475366</v>
      </c>
      <c r="BN26" s="47">
        <f t="shared" si="62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3">SUM(CV27:CV28)</f>
        <v>564833</v>
      </c>
      <c r="CW26" s="47">
        <f t="shared" si="63"/>
        <v>570193</v>
      </c>
      <c r="CX26" s="47">
        <f t="shared" si="63"/>
        <v>331694</v>
      </c>
      <c r="CY26" s="47">
        <f t="shared" si="63"/>
        <v>525312</v>
      </c>
      <c r="CZ26" s="47">
        <f t="shared" si="63"/>
        <v>510343</v>
      </c>
      <c r="DA26" s="47">
        <f t="shared" si="63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4">SUM(DE27:DE28)</f>
        <v>544016</v>
      </c>
      <c r="DF26" s="47">
        <f t="shared" si="64"/>
        <v>523445</v>
      </c>
      <c r="DG26" s="47">
        <f t="shared" si="64"/>
        <v>553124</v>
      </c>
      <c r="DH26" s="47">
        <f t="shared" si="64"/>
        <v>504689</v>
      </c>
      <c r="DI26" s="47">
        <f t="shared" si="64"/>
        <v>561446</v>
      </c>
      <c r="DJ26" s="47">
        <f t="shared" si="64"/>
        <v>579024</v>
      </c>
      <c r="DK26" s="47">
        <f t="shared" si="64"/>
        <v>528115</v>
      </c>
      <c r="DL26" s="47">
        <f t="shared" si="64"/>
        <v>550459</v>
      </c>
      <c r="DM26" s="47">
        <f t="shared" si="64"/>
        <v>537933</v>
      </c>
      <c r="DN26" s="47">
        <f t="shared" si="64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5">SUM(DR27:DR28)</f>
        <v>543951</v>
      </c>
      <c r="DS26" s="47">
        <f t="shared" si="65"/>
        <v>545353</v>
      </c>
      <c r="DT26" s="47">
        <f t="shared" si="65"/>
        <v>563994</v>
      </c>
      <c r="DU26" s="47">
        <f t="shared" si="65"/>
        <v>527223</v>
      </c>
      <c r="DV26" s="47">
        <f t="shared" si="65"/>
        <v>582621</v>
      </c>
      <c r="DW26" s="47">
        <f t="shared" si="65"/>
        <v>593450</v>
      </c>
      <c r="DX26" s="47">
        <f t="shared" si="65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>
        <v>545159</v>
      </c>
      <c r="GK26" s="47">
        <v>502425</v>
      </c>
      <c r="GL26" s="47"/>
      <c r="GM26" s="47"/>
      <c r="GN26" s="47"/>
      <c r="GO26" s="47"/>
    </row>
    <row r="27" spans="2:197" x14ac:dyDescent="0.2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6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7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8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69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0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1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2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>
        <v>141309</v>
      </c>
      <c r="GK27" s="49">
        <v>112511</v>
      </c>
      <c r="GL27" s="49"/>
      <c r="GM27" s="49"/>
      <c r="GN27" s="49"/>
      <c r="GO27" s="49"/>
    </row>
    <row r="28" spans="2:197" x14ac:dyDescent="0.2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6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7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8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69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0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1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2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3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>
        <v>403850</v>
      </c>
      <c r="GK28" s="50">
        <v>389914</v>
      </c>
      <c r="GL28" s="50"/>
      <c r="GM28" s="50"/>
      <c r="GN28" s="50"/>
      <c r="GO28" s="50"/>
    </row>
    <row r="29" spans="2:197" ht="15" x14ac:dyDescent="0.25">
      <c r="B29" s="46" t="s">
        <v>136</v>
      </c>
      <c r="C29" s="47">
        <f>SUM(C30:C31)</f>
        <v>0</v>
      </c>
      <c r="D29" s="47">
        <f t="shared" ref="D29:N29" si="74">SUM(D30:D31)</f>
        <v>0</v>
      </c>
      <c r="E29" s="47">
        <f t="shared" si="74"/>
        <v>0</v>
      </c>
      <c r="F29" s="47">
        <f t="shared" si="74"/>
        <v>0</v>
      </c>
      <c r="G29" s="47">
        <f t="shared" si="74"/>
        <v>0</v>
      </c>
      <c r="H29" s="47">
        <f t="shared" si="74"/>
        <v>0</v>
      </c>
      <c r="I29" s="47">
        <f t="shared" si="74"/>
        <v>0</v>
      </c>
      <c r="J29" s="47">
        <f t="shared" si="74"/>
        <v>0</v>
      </c>
      <c r="K29" s="47">
        <f t="shared" si="74"/>
        <v>0</v>
      </c>
      <c r="L29" s="47">
        <f t="shared" si="74"/>
        <v>43618</v>
      </c>
      <c r="M29" s="47">
        <f t="shared" si="74"/>
        <v>212706</v>
      </c>
      <c r="N29" s="47">
        <f t="shared" si="74"/>
        <v>228482</v>
      </c>
      <c r="O29" s="47">
        <f t="shared" si="66"/>
        <v>484806</v>
      </c>
      <c r="P29" s="47">
        <f>SUM(P30:P31)</f>
        <v>224358</v>
      </c>
      <c r="Q29" s="47">
        <f t="shared" ref="Q29:AA29" si="75">SUM(Q30:Q31)</f>
        <v>203562</v>
      </c>
      <c r="R29" s="47">
        <f t="shared" si="75"/>
        <v>226244</v>
      </c>
      <c r="S29" s="47">
        <f t="shared" si="75"/>
        <v>233206</v>
      </c>
      <c r="T29" s="47">
        <f t="shared" si="75"/>
        <v>237024</v>
      </c>
      <c r="U29" s="47">
        <f t="shared" si="75"/>
        <v>233072</v>
      </c>
      <c r="V29" s="47">
        <f t="shared" si="75"/>
        <v>242452</v>
      </c>
      <c r="W29" s="47">
        <f t="shared" si="75"/>
        <v>243892</v>
      </c>
      <c r="X29" s="47">
        <f t="shared" si="75"/>
        <v>231168</v>
      </c>
      <c r="Y29" s="47">
        <f t="shared" si="75"/>
        <v>245328</v>
      </c>
      <c r="Z29" s="47">
        <f t="shared" si="75"/>
        <v>237454</v>
      </c>
      <c r="AA29" s="47">
        <f t="shared" si="75"/>
        <v>246740</v>
      </c>
      <c r="AB29" s="47">
        <f t="shared" si="67"/>
        <v>2804500</v>
      </c>
      <c r="AC29" s="47">
        <f>SUM(AC30:AC31)</f>
        <v>248950</v>
      </c>
      <c r="AD29" s="47">
        <f t="shared" ref="AD29:AN29" si="76">SUM(AD30:AD31)</f>
        <v>236206</v>
      </c>
      <c r="AE29" s="47">
        <f t="shared" si="76"/>
        <v>251696</v>
      </c>
      <c r="AF29" s="47">
        <f t="shared" si="76"/>
        <v>238838</v>
      </c>
      <c r="AG29" s="47">
        <f t="shared" si="76"/>
        <v>260456</v>
      </c>
      <c r="AH29" s="47">
        <f t="shared" si="76"/>
        <v>250260</v>
      </c>
      <c r="AI29" s="47">
        <f t="shared" si="76"/>
        <v>265228</v>
      </c>
      <c r="AJ29" s="47">
        <f t="shared" si="76"/>
        <v>279430</v>
      </c>
      <c r="AK29" s="47">
        <f t="shared" si="76"/>
        <v>259951</v>
      </c>
      <c r="AL29" s="47">
        <f t="shared" si="76"/>
        <v>270718</v>
      </c>
      <c r="AM29" s="47">
        <f t="shared" si="76"/>
        <v>268078</v>
      </c>
      <c r="AN29" s="47">
        <f t="shared" si="76"/>
        <v>269511</v>
      </c>
      <c r="AO29" s="47">
        <f t="shared" si="68"/>
        <v>3099322</v>
      </c>
      <c r="AP29" s="47">
        <f>SUM(AP30:AP31)</f>
        <v>263488</v>
      </c>
      <c r="AQ29" s="47">
        <f t="shared" ref="AQ29:BA29" si="77">SUM(AQ30:AQ31)</f>
        <v>248156</v>
      </c>
      <c r="AR29" s="47">
        <f t="shared" si="77"/>
        <v>270032</v>
      </c>
      <c r="AS29" s="47">
        <f t="shared" si="77"/>
        <v>261390</v>
      </c>
      <c r="AT29" s="47">
        <f t="shared" si="77"/>
        <v>278387</v>
      </c>
      <c r="AU29" s="47">
        <f t="shared" si="77"/>
        <v>269457</v>
      </c>
      <c r="AV29" s="47">
        <f t="shared" si="77"/>
        <v>287938</v>
      </c>
      <c r="AW29" s="47">
        <f t="shared" si="77"/>
        <v>291903</v>
      </c>
      <c r="AX29" s="47">
        <f t="shared" si="77"/>
        <v>274802</v>
      </c>
      <c r="AY29" s="47">
        <f t="shared" si="77"/>
        <v>298921</v>
      </c>
      <c r="AZ29" s="47">
        <f t="shared" si="77"/>
        <v>288635</v>
      </c>
      <c r="BA29" s="47">
        <f t="shared" si="77"/>
        <v>296454</v>
      </c>
      <c r="BB29" s="47">
        <f t="shared" si="69"/>
        <v>3329563</v>
      </c>
      <c r="BC29" s="47">
        <f>SUM(BC30:BC31)</f>
        <v>287229</v>
      </c>
      <c r="BD29" s="47">
        <f t="shared" ref="BD29:BN29" si="78">SUM(BD30:BD31)</f>
        <v>264974</v>
      </c>
      <c r="BE29" s="47">
        <f t="shared" si="78"/>
        <v>282210</v>
      </c>
      <c r="BF29" s="47">
        <f t="shared" si="78"/>
        <v>275848</v>
      </c>
      <c r="BG29" s="47">
        <f t="shared" si="78"/>
        <v>294950</v>
      </c>
      <c r="BH29" s="47">
        <f t="shared" si="78"/>
        <v>285124</v>
      </c>
      <c r="BI29" s="47">
        <f t="shared" si="78"/>
        <v>301339</v>
      </c>
      <c r="BJ29" s="47">
        <f t="shared" si="78"/>
        <v>310201</v>
      </c>
      <c r="BK29" s="47">
        <f t="shared" si="78"/>
        <v>294255</v>
      </c>
      <c r="BL29" s="47">
        <f t="shared" si="78"/>
        <v>311849</v>
      </c>
      <c r="BM29" s="47">
        <f t="shared" si="78"/>
        <v>303927</v>
      </c>
      <c r="BN29" s="47">
        <f t="shared" si="78"/>
        <v>304723</v>
      </c>
      <c r="BO29" s="47">
        <f t="shared" si="70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1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2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79">SUM(CV30:CV31)</f>
        <v>350013</v>
      </c>
      <c r="CW29" s="47">
        <f t="shared" si="79"/>
        <v>358388</v>
      </c>
      <c r="CX29" s="47">
        <f t="shared" si="79"/>
        <v>513037</v>
      </c>
      <c r="CY29" s="47">
        <f t="shared" si="79"/>
        <v>350447</v>
      </c>
      <c r="CZ29" s="47">
        <f t="shared" si="79"/>
        <v>348403</v>
      </c>
      <c r="DA29" s="47">
        <f t="shared" si="79"/>
        <v>359608</v>
      </c>
      <c r="DB29" s="47">
        <f t="shared" si="73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0">SUM(DE30:DE31)</f>
        <v>351928</v>
      </c>
      <c r="DF29" s="47">
        <f t="shared" si="80"/>
        <v>335195</v>
      </c>
      <c r="DG29" s="47">
        <f t="shared" si="80"/>
        <v>357032</v>
      </c>
      <c r="DH29" s="47">
        <f t="shared" si="80"/>
        <v>327257</v>
      </c>
      <c r="DI29" s="47">
        <f t="shared" si="80"/>
        <v>351553</v>
      </c>
      <c r="DJ29" s="47">
        <f t="shared" si="80"/>
        <v>374015</v>
      </c>
      <c r="DK29" s="47">
        <f t="shared" si="80"/>
        <v>348608</v>
      </c>
      <c r="DL29" s="47">
        <f t="shared" si="80"/>
        <v>368302</v>
      </c>
      <c r="DM29" s="47">
        <f t="shared" si="80"/>
        <v>368108</v>
      </c>
      <c r="DN29" s="47">
        <f t="shared" si="80"/>
        <v>373043</v>
      </c>
      <c r="DO29" s="47">
        <f t="shared" ref="DO29:DO37" si="81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2">SUM(DR30:DR31)</f>
        <v>361626</v>
      </c>
      <c r="DS29" s="47">
        <f t="shared" si="82"/>
        <v>352244</v>
      </c>
      <c r="DT29" s="47">
        <f t="shared" si="82"/>
        <v>375100</v>
      </c>
      <c r="DU29" s="47">
        <f t="shared" si="82"/>
        <v>358089</v>
      </c>
      <c r="DV29" s="47">
        <f t="shared" si="82"/>
        <v>380590</v>
      </c>
      <c r="DW29" s="47">
        <f t="shared" si="82"/>
        <v>394060</v>
      </c>
      <c r="DX29" s="47">
        <f t="shared" si="82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3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>
        <v>312075</v>
      </c>
      <c r="GK29" s="47">
        <v>292544</v>
      </c>
      <c r="GL29" s="47"/>
      <c r="GM29" s="47"/>
      <c r="GN29" s="47"/>
      <c r="GO29" s="47"/>
    </row>
    <row r="30" spans="2:197" x14ac:dyDescent="0.2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6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7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8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69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0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1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2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3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1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>
        <v>68031</v>
      </c>
      <c r="GK30" s="49">
        <v>54794</v>
      </c>
      <c r="GL30" s="49"/>
      <c r="GM30" s="49"/>
      <c r="GN30" s="49"/>
      <c r="GO30" s="49"/>
    </row>
    <row r="31" spans="2:197" x14ac:dyDescent="0.2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6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7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8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69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0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1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2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3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1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>
        <v>244044</v>
      </c>
      <c r="GK31" s="50">
        <v>237750</v>
      </c>
      <c r="GL31" s="50"/>
      <c r="GM31" s="50"/>
      <c r="GN31" s="50"/>
      <c r="GO31" s="50"/>
    </row>
    <row r="32" spans="2:197" ht="15" x14ac:dyDescent="0.25">
      <c r="B32" s="46" t="s">
        <v>137</v>
      </c>
      <c r="C32" s="47">
        <f>SUM(C33:C34)</f>
        <v>0</v>
      </c>
      <c r="D32" s="47">
        <f t="shared" ref="D32:N32" si="84">SUM(D33:D34)</f>
        <v>0</v>
      </c>
      <c r="E32" s="47">
        <f t="shared" si="84"/>
        <v>0</v>
      </c>
      <c r="F32" s="47">
        <f t="shared" si="84"/>
        <v>0</v>
      </c>
      <c r="G32" s="47">
        <f t="shared" si="84"/>
        <v>0</v>
      </c>
      <c r="H32" s="47">
        <f t="shared" si="84"/>
        <v>0</v>
      </c>
      <c r="I32" s="47">
        <f t="shared" si="84"/>
        <v>0</v>
      </c>
      <c r="J32" s="47">
        <f t="shared" si="84"/>
        <v>0</v>
      </c>
      <c r="K32" s="47">
        <f t="shared" si="84"/>
        <v>0</v>
      </c>
      <c r="L32" s="47">
        <f t="shared" si="84"/>
        <v>33470</v>
      </c>
      <c r="M32" s="47">
        <f t="shared" si="84"/>
        <v>155784</v>
      </c>
      <c r="N32" s="47">
        <f t="shared" si="84"/>
        <v>174860</v>
      </c>
      <c r="O32" s="47">
        <f t="shared" si="66"/>
        <v>364114</v>
      </c>
      <c r="P32" s="47">
        <f>SUM(P33:P34)</f>
        <v>156684</v>
      </c>
      <c r="Q32" s="47">
        <f t="shared" ref="Q32:AA32" si="85">SUM(Q33:Q34)</f>
        <v>148882</v>
      </c>
      <c r="R32" s="47">
        <f t="shared" si="85"/>
        <v>171530</v>
      </c>
      <c r="S32" s="47">
        <f t="shared" si="85"/>
        <v>174994</v>
      </c>
      <c r="T32" s="47">
        <f t="shared" si="85"/>
        <v>176546</v>
      </c>
      <c r="U32" s="47">
        <f t="shared" si="85"/>
        <v>170684</v>
      </c>
      <c r="V32" s="47">
        <f t="shared" si="85"/>
        <v>189632</v>
      </c>
      <c r="W32" s="47">
        <f t="shared" si="85"/>
        <v>181474</v>
      </c>
      <c r="X32" s="47">
        <f t="shared" si="85"/>
        <v>174534</v>
      </c>
      <c r="Y32" s="47">
        <f t="shared" si="85"/>
        <v>178230</v>
      </c>
      <c r="Z32" s="47">
        <f t="shared" si="85"/>
        <v>168738</v>
      </c>
      <c r="AA32" s="47">
        <f t="shared" si="85"/>
        <v>183202</v>
      </c>
      <c r="AB32" s="47">
        <f t="shared" si="67"/>
        <v>2075130</v>
      </c>
      <c r="AC32" s="47">
        <f>SUM(AC33:AC34)</f>
        <v>178624</v>
      </c>
      <c r="AD32" s="47">
        <f t="shared" ref="AD32:AN32" si="86">SUM(AD33:AD34)</f>
        <v>173006</v>
      </c>
      <c r="AE32" s="47">
        <f t="shared" si="86"/>
        <v>188530</v>
      </c>
      <c r="AF32" s="47">
        <f t="shared" si="86"/>
        <v>176042</v>
      </c>
      <c r="AG32" s="47">
        <f t="shared" si="86"/>
        <v>189433</v>
      </c>
      <c r="AH32" s="47">
        <f t="shared" si="86"/>
        <v>177534</v>
      </c>
      <c r="AI32" s="47">
        <f t="shared" si="86"/>
        <v>200586</v>
      </c>
      <c r="AJ32" s="47">
        <f t="shared" si="86"/>
        <v>199441</v>
      </c>
      <c r="AK32" s="47">
        <f t="shared" si="86"/>
        <v>188025</v>
      </c>
      <c r="AL32" s="47">
        <f t="shared" si="86"/>
        <v>194898</v>
      </c>
      <c r="AM32" s="47">
        <f t="shared" si="86"/>
        <v>187329</v>
      </c>
      <c r="AN32" s="47">
        <f t="shared" si="86"/>
        <v>191931</v>
      </c>
      <c r="AO32" s="47">
        <f t="shared" si="68"/>
        <v>2245379</v>
      </c>
      <c r="AP32" s="47">
        <f>SUM(AP33:AP34)</f>
        <v>195382</v>
      </c>
      <c r="AQ32" s="47">
        <f t="shared" ref="AQ32:BA32" si="87">SUM(AQ33:AQ34)</f>
        <v>183874</v>
      </c>
      <c r="AR32" s="47">
        <f t="shared" si="87"/>
        <v>201560</v>
      </c>
      <c r="AS32" s="47">
        <f t="shared" si="87"/>
        <v>202729</v>
      </c>
      <c r="AT32" s="47">
        <f t="shared" si="87"/>
        <v>215691</v>
      </c>
      <c r="AU32" s="47">
        <f t="shared" si="87"/>
        <v>200083</v>
      </c>
      <c r="AV32" s="47">
        <f t="shared" si="87"/>
        <v>218341</v>
      </c>
      <c r="AW32" s="47">
        <f t="shared" si="87"/>
        <v>217105</v>
      </c>
      <c r="AX32" s="47">
        <f t="shared" si="87"/>
        <v>199091</v>
      </c>
      <c r="AY32" s="47">
        <f t="shared" si="87"/>
        <v>204166</v>
      </c>
      <c r="AZ32" s="47">
        <f t="shared" si="87"/>
        <v>194036</v>
      </c>
      <c r="BA32" s="47">
        <f t="shared" si="87"/>
        <v>200318</v>
      </c>
      <c r="BB32" s="47">
        <f t="shared" si="69"/>
        <v>2432376</v>
      </c>
      <c r="BC32" s="47">
        <f>SUM(BC33:BC34)</f>
        <v>199351</v>
      </c>
      <c r="BD32" s="47">
        <f t="shared" ref="BD32:BN32" si="88">SUM(BD33:BD34)</f>
        <v>183421</v>
      </c>
      <c r="BE32" s="47">
        <f t="shared" si="88"/>
        <v>200925</v>
      </c>
      <c r="BF32" s="47">
        <f t="shared" si="88"/>
        <v>205218</v>
      </c>
      <c r="BG32" s="47">
        <f t="shared" si="88"/>
        <v>208118</v>
      </c>
      <c r="BH32" s="47">
        <f t="shared" si="88"/>
        <v>192198</v>
      </c>
      <c r="BI32" s="47">
        <f t="shared" si="88"/>
        <v>215190</v>
      </c>
      <c r="BJ32" s="47">
        <f t="shared" si="88"/>
        <v>218024</v>
      </c>
      <c r="BK32" s="47">
        <f t="shared" si="88"/>
        <v>197617</v>
      </c>
      <c r="BL32" s="47">
        <f t="shared" si="88"/>
        <v>208112</v>
      </c>
      <c r="BM32" s="47">
        <f t="shared" si="88"/>
        <v>196619</v>
      </c>
      <c r="BN32" s="47">
        <f t="shared" si="88"/>
        <v>201490</v>
      </c>
      <c r="BO32" s="47">
        <f t="shared" si="70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1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2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89">SUM(CV33:CV34)</f>
        <v>243812</v>
      </c>
      <c r="CW32" s="47">
        <f t="shared" si="89"/>
        <v>236771</v>
      </c>
      <c r="CX32" s="47">
        <f t="shared" si="89"/>
        <v>207630</v>
      </c>
      <c r="CY32" s="47">
        <f t="shared" si="89"/>
        <v>207789</v>
      </c>
      <c r="CZ32" s="47">
        <f t="shared" si="89"/>
        <v>206861</v>
      </c>
      <c r="DA32" s="47">
        <f t="shared" si="89"/>
        <v>223345</v>
      </c>
      <c r="DB32" s="47">
        <f t="shared" si="73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0">SUM(DE33:DE34)</f>
        <v>219663</v>
      </c>
      <c r="DF32" s="47">
        <f t="shared" si="90"/>
        <v>216896</v>
      </c>
      <c r="DG32" s="47">
        <f t="shared" si="90"/>
        <v>233867</v>
      </c>
      <c r="DH32" s="47">
        <f t="shared" si="90"/>
        <v>211308</v>
      </c>
      <c r="DI32" s="47">
        <f t="shared" si="90"/>
        <v>240679</v>
      </c>
      <c r="DJ32" s="47">
        <f t="shared" si="90"/>
        <v>244894</v>
      </c>
      <c r="DK32" s="47">
        <f t="shared" si="90"/>
        <v>214902</v>
      </c>
      <c r="DL32" s="47">
        <f t="shared" si="90"/>
        <v>222511</v>
      </c>
      <c r="DM32" s="47">
        <f t="shared" si="90"/>
        <v>214528</v>
      </c>
      <c r="DN32" s="47">
        <f t="shared" si="90"/>
        <v>229626</v>
      </c>
      <c r="DO32" s="47">
        <f t="shared" si="81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1">SUM(DR33:DR34)</f>
        <v>218278</v>
      </c>
      <c r="DS32" s="47">
        <f t="shared" si="91"/>
        <v>220522</v>
      </c>
      <c r="DT32" s="47">
        <f t="shared" si="91"/>
        <v>233771</v>
      </c>
      <c r="DU32" s="47">
        <f t="shared" si="91"/>
        <v>210865</v>
      </c>
      <c r="DV32" s="47">
        <f t="shared" si="91"/>
        <v>245229</v>
      </c>
      <c r="DW32" s="47">
        <f t="shared" si="91"/>
        <v>251497</v>
      </c>
      <c r="DX32" s="47">
        <f t="shared" si="91"/>
        <v>221878</v>
      </c>
      <c r="DY32" s="47">
        <v>229382</v>
      </c>
      <c r="DZ32" s="47">
        <v>216237</v>
      </c>
      <c r="EA32" s="47">
        <v>230275</v>
      </c>
      <c r="EB32" s="47">
        <f t="shared" si="83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>
        <v>265934</v>
      </c>
      <c r="GK32" s="47">
        <v>235164</v>
      </c>
      <c r="GL32" s="47"/>
      <c r="GM32" s="47"/>
      <c r="GN32" s="47"/>
      <c r="GO32" s="47"/>
    </row>
    <row r="33" spans="2:197" x14ac:dyDescent="0.2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6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7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8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69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0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1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2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3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1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>
        <v>110987</v>
      </c>
      <c r="GK33" s="49">
        <v>90126</v>
      </c>
      <c r="GL33" s="49"/>
      <c r="GM33" s="49"/>
      <c r="GN33" s="49"/>
      <c r="GO33" s="49"/>
    </row>
    <row r="34" spans="2:197" x14ac:dyDescent="0.2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6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7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8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69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0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1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2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3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1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>
        <v>154947</v>
      </c>
      <c r="GK34" s="50">
        <v>145038</v>
      </c>
      <c r="GL34" s="50"/>
      <c r="GM34" s="50"/>
      <c r="GN34" s="50"/>
      <c r="GO34" s="50"/>
    </row>
    <row r="35" spans="2:197" ht="15" x14ac:dyDescent="0.25">
      <c r="B35" s="51" t="s">
        <v>70</v>
      </c>
      <c r="C35" s="52">
        <f>SUM(C36:C37)</f>
        <v>0</v>
      </c>
      <c r="D35" s="52">
        <f t="shared" ref="D35:N35" si="92">SUM(D36:D37)</f>
        <v>0</v>
      </c>
      <c r="E35" s="52">
        <f t="shared" si="92"/>
        <v>0</v>
      </c>
      <c r="F35" s="52">
        <f t="shared" si="92"/>
        <v>0</v>
      </c>
      <c r="G35" s="52">
        <f t="shared" si="92"/>
        <v>0</v>
      </c>
      <c r="H35" s="52">
        <f t="shared" si="92"/>
        <v>0</v>
      </c>
      <c r="I35" s="52">
        <f t="shared" si="92"/>
        <v>0</v>
      </c>
      <c r="J35" s="52">
        <f t="shared" si="92"/>
        <v>0</v>
      </c>
      <c r="K35" s="52">
        <f t="shared" si="92"/>
        <v>0</v>
      </c>
      <c r="L35" s="52">
        <f t="shared" si="92"/>
        <v>147818</v>
      </c>
      <c r="M35" s="52">
        <f t="shared" si="92"/>
        <v>708862</v>
      </c>
      <c r="N35" s="52">
        <f t="shared" si="92"/>
        <v>769974</v>
      </c>
      <c r="O35" s="52">
        <f>SUM(O36:O37)</f>
        <v>1626654</v>
      </c>
      <c r="P35" s="52">
        <f>SUM(P36:P37)</f>
        <v>740110</v>
      </c>
      <c r="Q35" s="52">
        <f t="shared" ref="Q35:AA35" si="93">SUM(Q36:Q37)</f>
        <v>684228</v>
      </c>
      <c r="R35" s="52">
        <f t="shared" si="93"/>
        <v>773742</v>
      </c>
      <c r="S35" s="52">
        <f t="shared" si="93"/>
        <v>788128</v>
      </c>
      <c r="T35" s="52">
        <f t="shared" si="93"/>
        <v>804352</v>
      </c>
      <c r="U35" s="52">
        <f t="shared" si="93"/>
        <v>783656</v>
      </c>
      <c r="V35" s="52">
        <f t="shared" si="93"/>
        <v>836586</v>
      </c>
      <c r="W35" s="52">
        <f t="shared" si="93"/>
        <v>818960</v>
      </c>
      <c r="X35" s="52">
        <f t="shared" si="93"/>
        <v>789342</v>
      </c>
      <c r="Y35" s="52">
        <f t="shared" si="93"/>
        <v>819086</v>
      </c>
      <c r="Z35" s="52">
        <f t="shared" si="93"/>
        <v>787160</v>
      </c>
      <c r="AA35" s="52">
        <f t="shared" si="93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4">SUM(AD36:AD37)</f>
        <v>795442</v>
      </c>
      <c r="AE35" s="52">
        <f t="shared" si="94"/>
        <v>858636</v>
      </c>
      <c r="AF35" s="52">
        <f t="shared" si="94"/>
        <v>807583</v>
      </c>
      <c r="AG35" s="52">
        <f t="shared" si="94"/>
        <v>872219</v>
      </c>
      <c r="AH35" s="52">
        <f t="shared" si="94"/>
        <v>834762</v>
      </c>
      <c r="AI35" s="52">
        <f t="shared" si="94"/>
        <v>909651</v>
      </c>
      <c r="AJ35" s="52">
        <f t="shared" si="94"/>
        <v>923997</v>
      </c>
      <c r="AK35" s="52">
        <f t="shared" si="94"/>
        <v>868129</v>
      </c>
      <c r="AL35" s="52">
        <f t="shared" si="94"/>
        <v>898174</v>
      </c>
      <c r="AM35" s="52">
        <f t="shared" si="94"/>
        <v>878122</v>
      </c>
      <c r="AN35" s="52">
        <f t="shared" si="94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5">SUM(AQ36:AQ37)</f>
        <v>843098</v>
      </c>
      <c r="AR35" s="52">
        <f t="shared" si="95"/>
        <v>916354</v>
      </c>
      <c r="AS35" s="52">
        <f t="shared" si="95"/>
        <v>897386</v>
      </c>
      <c r="AT35" s="52">
        <f t="shared" si="95"/>
        <v>948069</v>
      </c>
      <c r="AU35" s="52">
        <f t="shared" si="95"/>
        <v>894332</v>
      </c>
      <c r="AV35" s="52">
        <f t="shared" si="95"/>
        <v>969160</v>
      </c>
      <c r="AW35" s="52">
        <f t="shared" si="95"/>
        <v>967994</v>
      </c>
      <c r="AX35" s="52">
        <f t="shared" si="95"/>
        <v>894687</v>
      </c>
      <c r="AY35" s="52">
        <f t="shared" si="95"/>
        <v>957307</v>
      </c>
      <c r="AZ35" s="52">
        <f t="shared" si="95"/>
        <v>915798</v>
      </c>
      <c r="BA35" s="52">
        <f t="shared" si="95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6">SUM(BD36:BD37)</f>
        <v>868367</v>
      </c>
      <c r="BE35" s="52">
        <f t="shared" si="96"/>
        <v>938041</v>
      </c>
      <c r="BF35" s="52">
        <f t="shared" si="96"/>
        <v>935955</v>
      </c>
      <c r="BG35" s="52">
        <f t="shared" si="96"/>
        <v>978966</v>
      </c>
      <c r="BH35" s="52">
        <f t="shared" si="96"/>
        <v>935313</v>
      </c>
      <c r="BI35" s="52">
        <f t="shared" si="96"/>
        <v>1007326</v>
      </c>
      <c r="BJ35" s="52">
        <f t="shared" si="96"/>
        <v>1020149</v>
      </c>
      <c r="BK35" s="52">
        <f t="shared" si="96"/>
        <v>958918</v>
      </c>
      <c r="BL35" s="52">
        <f t="shared" si="96"/>
        <v>1017554</v>
      </c>
      <c r="BM35" s="52">
        <f t="shared" si="96"/>
        <v>975912</v>
      </c>
      <c r="BN35" s="52">
        <f t="shared" si="96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7">SUM(BR36:BR37)</f>
        <v>919793</v>
      </c>
      <c r="BS35" s="52">
        <f t="shared" si="97"/>
        <v>978989</v>
      </c>
      <c r="BT35" s="52">
        <f t="shared" si="97"/>
        <v>1017230</v>
      </c>
      <c r="BU35" s="52">
        <f t="shared" si="97"/>
        <v>981676</v>
      </c>
      <c r="BV35" s="52">
        <f t="shared" si="97"/>
        <v>1078088</v>
      </c>
      <c r="BW35" s="52">
        <f t="shared" si="97"/>
        <v>1057609</v>
      </c>
      <c r="BX35" s="52">
        <f t="shared" si="97"/>
        <v>1013778</v>
      </c>
      <c r="BY35" s="52">
        <f t="shared" si="97"/>
        <v>1066150</v>
      </c>
      <c r="BZ35" s="52">
        <f t="shared" si="97"/>
        <v>1006271</v>
      </c>
      <c r="CA35" s="52">
        <f t="shared" si="97"/>
        <v>1018430</v>
      </c>
      <c r="CB35" s="52">
        <f>SUM(CB36:CB37)</f>
        <v>12080857</v>
      </c>
      <c r="CC35" s="52">
        <f t="shared" si="97"/>
        <v>1079262</v>
      </c>
      <c r="CD35" s="52">
        <f t="shared" si="97"/>
        <v>911877</v>
      </c>
      <c r="CE35" s="52">
        <f t="shared" si="97"/>
        <v>967001</v>
      </c>
      <c r="CF35" s="52">
        <f t="shared" si="97"/>
        <v>1027699</v>
      </c>
      <c r="CG35" s="52">
        <f t="shared" si="97"/>
        <v>1052442</v>
      </c>
      <c r="CH35" s="52">
        <f t="shared" si="97"/>
        <v>999295</v>
      </c>
      <c r="CI35" s="52">
        <f t="shared" si="97"/>
        <v>1096544</v>
      </c>
      <c r="CJ35" s="52">
        <f t="shared" si="97"/>
        <v>1105628</v>
      </c>
      <c r="CK35" s="52">
        <f t="shared" si="97"/>
        <v>1014561</v>
      </c>
      <c r="CL35" s="52">
        <f t="shared" si="97"/>
        <v>1049674</v>
      </c>
      <c r="CM35" s="52">
        <v>1047224</v>
      </c>
      <c r="CN35" s="52">
        <f t="shared" si="97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8">SUM(CR36:CR37)</f>
        <v>811379</v>
      </c>
      <c r="CS35" s="52">
        <f t="shared" si="98"/>
        <v>1038390</v>
      </c>
      <c r="CT35" s="52">
        <f t="shared" si="98"/>
        <v>1099040</v>
      </c>
      <c r="CU35" s="52">
        <f t="shared" si="98"/>
        <v>1039291</v>
      </c>
      <c r="CV35" s="52">
        <f t="shared" si="98"/>
        <v>1158658</v>
      </c>
      <c r="CW35" s="52">
        <f t="shared" si="98"/>
        <v>1165352</v>
      </c>
      <c r="CX35" s="52">
        <f t="shared" si="98"/>
        <v>1052361</v>
      </c>
      <c r="CY35" s="52">
        <f t="shared" si="98"/>
        <v>1083548</v>
      </c>
      <c r="CZ35" s="52">
        <f t="shared" si="98"/>
        <v>1065607</v>
      </c>
      <c r="DA35" s="52">
        <f t="shared" si="98"/>
        <v>1119789</v>
      </c>
      <c r="DB35" s="52">
        <f t="shared" si="73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99">SUM(DE36:DE37)</f>
        <v>1115607</v>
      </c>
      <c r="DF35" s="52">
        <f t="shared" si="99"/>
        <v>1075536</v>
      </c>
      <c r="DG35" s="52">
        <f t="shared" si="99"/>
        <v>1144023</v>
      </c>
      <c r="DH35" s="52">
        <f t="shared" si="99"/>
        <v>1043254</v>
      </c>
      <c r="DI35" s="52">
        <f t="shared" si="99"/>
        <v>1153678</v>
      </c>
      <c r="DJ35" s="52">
        <f t="shared" si="99"/>
        <v>1197933</v>
      </c>
      <c r="DK35" s="52">
        <f t="shared" si="99"/>
        <v>1091625</v>
      </c>
      <c r="DL35" s="52">
        <f t="shared" si="99"/>
        <v>1141272</v>
      </c>
      <c r="DM35" s="52">
        <f t="shared" si="99"/>
        <v>1120569</v>
      </c>
      <c r="DN35" s="52">
        <f t="shared" si="99"/>
        <v>1154376</v>
      </c>
      <c r="DO35" s="52">
        <f t="shared" si="81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0">SUM(DR36:DR37)</f>
        <v>1123855</v>
      </c>
      <c r="DS35" s="52">
        <f t="shared" si="100"/>
        <v>1118119</v>
      </c>
      <c r="DT35" s="52">
        <f t="shared" si="100"/>
        <v>1172865</v>
      </c>
      <c r="DU35" s="52">
        <f t="shared" si="100"/>
        <v>1096177</v>
      </c>
      <c r="DV35" s="52">
        <f t="shared" si="100"/>
        <v>1208440</v>
      </c>
      <c r="DW35" s="52">
        <f t="shared" si="100"/>
        <v>1239007</v>
      </c>
      <c r="DX35" s="52">
        <f t="shared" si="100"/>
        <v>1122129</v>
      </c>
      <c r="DY35" s="52">
        <v>1168426</v>
      </c>
      <c r="DZ35" s="52">
        <f t="shared" si="100"/>
        <v>1114373</v>
      </c>
      <c r="EA35" s="52">
        <f t="shared" si="100"/>
        <v>1161729</v>
      </c>
      <c r="EB35" s="52">
        <f t="shared" si="83"/>
        <v>13687847</v>
      </c>
      <c r="EC35" s="52">
        <f t="shared" ref="EC35:EN35" si="101">SUM(EC36:EC37)</f>
        <v>1186271</v>
      </c>
      <c r="ED35" s="52">
        <f t="shared" si="101"/>
        <v>1124397</v>
      </c>
      <c r="EE35" s="52">
        <f t="shared" si="101"/>
        <v>814057</v>
      </c>
      <c r="EF35" s="52">
        <f t="shared" si="101"/>
        <v>363489</v>
      </c>
      <c r="EG35" s="52">
        <f t="shared" si="101"/>
        <v>540293</v>
      </c>
      <c r="EH35" s="52">
        <f t="shared" si="101"/>
        <v>718015</v>
      </c>
      <c r="EI35" s="52">
        <f t="shared" si="101"/>
        <v>902915</v>
      </c>
      <c r="EJ35" s="52">
        <f t="shared" si="101"/>
        <v>963760</v>
      </c>
      <c r="EK35" s="52">
        <f t="shared" si="101"/>
        <v>1023603</v>
      </c>
      <c r="EL35" s="52">
        <f t="shared" si="101"/>
        <v>1159930</v>
      </c>
      <c r="EM35" s="52">
        <f t="shared" si="101"/>
        <v>1171727</v>
      </c>
      <c r="EN35" s="52">
        <f t="shared" si="101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>
        <v>1123168</v>
      </c>
      <c r="GK35" s="52">
        <v>1030133</v>
      </c>
      <c r="GL35" s="52"/>
      <c r="GM35" s="52"/>
      <c r="GN35" s="52"/>
      <c r="GO35" s="52"/>
    </row>
    <row r="36" spans="2:197" x14ac:dyDescent="0.2">
      <c r="B36" s="48" t="s">
        <v>65</v>
      </c>
      <c r="C36" s="56">
        <f>C27+C30+C33</f>
        <v>0</v>
      </c>
      <c r="D36" s="56">
        <f t="shared" ref="D36:O37" si="102">D27+D30+D33</f>
        <v>0</v>
      </c>
      <c r="E36" s="56">
        <f t="shared" si="102"/>
        <v>0</v>
      </c>
      <c r="F36" s="56">
        <f t="shared" si="102"/>
        <v>0</v>
      </c>
      <c r="G36" s="56">
        <f t="shared" si="102"/>
        <v>0</v>
      </c>
      <c r="H36" s="56">
        <f t="shared" si="102"/>
        <v>0</v>
      </c>
      <c r="I36" s="56">
        <f t="shared" si="102"/>
        <v>0</v>
      </c>
      <c r="J36" s="56">
        <f t="shared" si="102"/>
        <v>0</v>
      </c>
      <c r="K36" s="56">
        <f t="shared" si="102"/>
        <v>0</v>
      </c>
      <c r="L36" s="56">
        <f t="shared" si="102"/>
        <v>32512</v>
      </c>
      <c r="M36" s="56">
        <f t="shared" si="102"/>
        <v>128244</v>
      </c>
      <c r="N36" s="56">
        <f t="shared" si="102"/>
        <v>160870</v>
      </c>
      <c r="O36" s="56">
        <f t="shared" si="102"/>
        <v>321626</v>
      </c>
      <c r="P36" s="56">
        <f>P27+P30+P33</f>
        <v>147476</v>
      </c>
      <c r="Q36" s="56">
        <f t="shared" ref="Q36:AB37" si="103">Q27+Q30+Q33</f>
        <v>127762</v>
      </c>
      <c r="R36" s="56">
        <f t="shared" si="103"/>
        <v>136180</v>
      </c>
      <c r="S36" s="56">
        <f t="shared" si="103"/>
        <v>167006</v>
      </c>
      <c r="T36" s="56">
        <f t="shared" si="103"/>
        <v>155520</v>
      </c>
      <c r="U36" s="56">
        <f t="shared" si="103"/>
        <v>148248</v>
      </c>
      <c r="V36" s="56">
        <f t="shared" si="103"/>
        <v>199772</v>
      </c>
      <c r="W36" s="56">
        <f t="shared" si="103"/>
        <v>169852</v>
      </c>
      <c r="X36" s="56">
        <f t="shared" si="103"/>
        <v>149250</v>
      </c>
      <c r="Y36" s="56">
        <f t="shared" si="103"/>
        <v>160190</v>
      </c>
      <c r="Z36" s="56">
        <f t="shared" si="103"/>
        <v>143418</v>
      </c>
      <c r="AA36" s="56">
        <f t="shared" si="103"/>
        <v>176048</v>
      </c>
      <c r="AB36" s="56">
        <f t="shared" si="103"/>
        <v>1880722</v>
      </c>
      <c r="AC36" s="56">
        <f>AC27+AC30+AC33</f>
        <v>165586</v>
      </c>
      <c r="AD36" s="56">
        <f t="shared" ref="AD36:AO37" si="104">AD27+AD30+AD33</f>
        <v>154224</v>
      </c>
      <c r="AE36" s="56">
        <f t="shared" si="104"/>
        <v>152884</v>
      </c>
      <c r="AF36" s="56">
        <f t="shared" si="104"/>
        <v>163083</v>
      </c>
      <c r="AG36" s="56">
        <f t="shared" si="104"/>
        <v>173170</v>
      </c>
      <c r="AH36" s="56">
        <f t="shared" si="104"/>
        <v>160365</v>
      </c>
      <c r="AI36" s="56">
        <f t="shared" si="104"/>
        <v>200921</v>
      </c>
      <c r="AJ36" s="56">
        <f t="shared" si="104"/>
        <v>194471</v>
      </c>
      <c r="AK36" s="56">
        <f t="shared" si="104"/>
        <v>173256</v>
      </c>
      <c r="AL36" s="56">
        <f t="shared" si="104"/>
        <v>174273</v>
      </c>
      <c r="AM36" s="56">
        <f t="shared" si="104"/>
        <v>163077</v>
      </c>
      <c r="AN36" s="56">
        <f t="shared" si="104"/>
        <v>190324</v>
      </c>
      <c r="AO36" s="56">
        <f t="shared" si="104"/>
        <v>2065634</v>
      </c>
      <c r="AP36" s="56">
        <f>AP27+AP30+AP33</f>
        <v>184434</v>
      </c>
      <c r="AQ36" s="56">
        <f t="shared" ref="AQ36:BB37" si="105">AQ27+AQ30+AQ33</f>
        <v>165196</v>
      </c>
      <c r="AR36" s="56">
        <f t="shared" si="105"/>
        <v>184059</v>
      </c>
      <c r="AS36" s="56">
        <f t="shared" si="105"/>
        <v>151914</v>
      </c>
      <c r="AT36" s="56">
        <f t="shared" si="105"/>
        <v>184471</v>
      </c>
      <c r="AU36" s="56">
        <f t="shared" si="105"/>
        <v>169520</v>
      </c>
      <c r="AV36" s="56">
        <f t="shared" si="105"/>
        <v>211081</v>
      </c>
      <c r="AW36" s="56">
        <f t="shared" si="105"/>
        <v>205548</v>
      </c>
      <c r="AX36" s="56">
        <f t="shared" si="105"/>
        <v>174694</v>
      </c>
      <c r="AY36" s="56">
        <f t="shared" si="105"/>
        <v>176643</v>
      </c>
      <c r="AZ36" s="56">
        <f t="shared" si="105"/>
        <v>171306</v>
      </c>
      <c r="BA36" s="56">
        <f t="shared" si="105"/>
        <v>202930</v>
      </c>
      <c r="BB36" s="56">
        <f t="shared" si="105"/>
        <v>2181796</v>
      </c>
      <c r="BC36" s="56">
        <f>BC27+BC30+BC33</f>
        <v>191945</v>
      </c>
      <c r="BD36" s="56">
        <f t="shared" ref="BD36:BO37" si="106">BD27+BD30+BD33</f>
        <v>164979</v>
      </c>
      <c r="BE36" s="56">
        <f t="shared" si="106"/>
        <v>171974</v>
      </c>
      <c r="BF36" s="56">
        <f t="shared" si="106"/>
        <v>192206</v>
      </c>
      <c r="BG36" s="56">
        <f t="shared" si="106"/>
        <v>189722</v>
      </c>
      <c r="BH36" s="56">
        <f t="shared" si="106"/>
        <v>171567</v>
      </c>
      <c r="BI36" s="56">
        <f t="shared" si="106"/>
        <v>228270</v>
      </c>
      <c r="BJ36" s="56">
        <f t="shared" si="106"/>
        <v>215934</v>
      </c>
      <c r="BK36" s="56">
        <f t="shared" si="106"/>
        <v>174277</v>
      </c>
      <c r="BL36" s="56">
        <f t="shared" si="106"/>
        <v>191042</v>
      </c>
      <c r="BM36" s="56">
        <f t="shared" si="106"/>
        <v>179072</v>
      </c>
      <c r="BN36" s="56">
        <f t="shared" si="106"/>
        <v>220002</v>
      </c>
      <c r="BO36" s="56">
        <f t="shared" si="106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7">BR27+BR30+BR33</f>
        <v>170347</v>
      </c>
      <c r="BS36" s="56">
        <f t="shared" si="107"/>
        <v>185853</v>
      </c>
      <c r="BT36" s="56">
        <f t="shared" si="107"/>
        <v>215385</v>
      </c>
      <c r="BU36" s="56">
        <f t="shared" si="107"/>
        <v>190647</v>
      </c>
      <c r="BV36" s="56">
        <f t="shared" si="107"/>
        <v>263470</v>
      </c>
      <c r="BW36" s="56">
        <f t="shared" si="107"/>
        <v>234505</v>
      </c>
      <c r="BX36" s="56">
        <f t="shared" si="107"/>
        <v>196330</v>
      </c>
      <c r="BY36" s="56">
        <f t="shared" si="107"/>
        <v>216382</v>
      </c>
      <c r="BZ36" s="56">
        <f t="shared" si="107"/>
        <v>191922</v>
      </c>
      <c r="CA36" s="56">
        <f t="shared" si="107"/>
        <v>233443</v>
      </c>
      <c r="CB36" s="56">
        <f t="shared" si="107"/>
        <v>2499190</v>
      </c>
      <c r="CC36" s="56">
        <f t="shared" si="107"/>
        <v>232931</v>
      </c>
      <c r="CD36" s="56">
        <f t="shared" si="107"/>
        <v>193875</v>
      </c>
      <c r="CE36" s="56">
        <f t="shared" si="107"/>
        <v>199430</v>
      </c>
      <c r="CF36" s="56">
        <f t="shared" si="107"/>
        <v>195814</v>
      </c>
      <c r="CG36" s="56">
        <f t="shared" si="107"/>
        <v>234491</v>
      </c>
      <c r="CH36" s="56">
        <f t="shared" si="107"/>
        <v>208506</v>
      </c>
      <c r="CI36" s="56">
        <f t="shared" si="107"/>
        <v>295072</v>
      </c>
      <c r="CJ36" s="56">
        <f t="shared" si="107"/>
        <v>259736</v>
      </c>
      <c r="CK36" s="56">
        <f t="shared" si="107"/>
        <v>204881</v>
      </c>
      <c r="CL36" s="56">
        <f t="shared" si="107"/>
        <v>214695</v>
      </c>
      <c r="CM36" s="56">
        <v>215648</v>
      </c>
      <c r="CN36" s="56">
        <f t="shared" si="107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08">CT27+CT30+CT33</f>
        <v>237024</v>
      </c>
      <c r="CU36" s="56">
        <f t="shared" si="108"/>
        <v>217812</v>
      </c>
      <c r="CV36" s="56">
        <f t="shared" si="108"/>
        <v>309519</v>
      </c>
      <c r="CW36" s="56">
        <f t="shared" ref="CW36:DA37" si="109">CW27+CW30+CW33</f>
        <v>263958</v>
      </c>
      <c r="CX36" s="56">
        <f t="shared" si="109"/>
        <v>212260</v>
      </c>
      <c r="CY36" s="56">
        <f t="shared" si="109"/>
        <v>216407</v>
      </c>
      <c r="CZ36" s="56">
        <f t="shared" si="109"/>
        <v>211083</v>
      </c>
      <c r="DA36" s="56">
        <f t="shared" si="109"/>
        <v>266512</v>
      </c>
      <c r="DB36" s="56">
        <f t="shared" si="73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0">DE27+DE30+DE33</f>
        <v>247381</v>
      </c>
      <c r="DF36" s="56">
        <f t="shared" si="110"/>
        <v>222940</v>
      </c>
      <c r="DG36" s="56">
        <f t="shared" si="110"/>
        <v>248005</v>
      </c>
      <c r="DH36" s="56">
        <f t="shared" si="110"/>
        <v>216238</v>
      </c>
      <c r="DI36" s="56">
        <f t="shared" si="110"/>
        <v>290588</v>
      </c>
      <c r="DJ36" s="56">
        <f t="shared" si="110"/>
        <v>287325</v>
      </c>
      <c r="DK36" s="56">
        <f t="shared" si="110"/>
        <v>228817</v>
      </c>
      <c r="DL36" s="56">
        <f t="shared" si="110"/>
        <v>239764</v>
      </c>
      <c r="DM36" s="56">
        <f t="shared" si="110"/>
        <v>228349</v>
      </c>
      <c r="DN36" s="56">
        <f t="shared" si="110"/>
        <v>277007</v>
      </c>
      <c r="DO36" s="56">
        <f t="shared" si="81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1">DR27+DR30+DR33</f>
        <v>229877</v>
      </c>
      <c r="DS36" s="56">
        <f t="shared" si="111"/>
        <v>258878</v>
      </c>
      <c r="DT36" s="56">
        <f t="shared" si="111"/>
        <v>256894</v>
      </c>
      <c r="DU36" s="56">
        <f t="shared" si="111"/>
        <v>233043</v>
      </c>
      <c r="DV36" s="56">
        <f t="shared" si="111"/>
        <v>322134</v>
      </c>
      <c r="DW36" s="56">
        <f t="shared" si="111"/>
        <v>308027</v>
      </c>
      <c r="DX36" s="56">
        <f t="shared" si="111"/>
        <v>243964</v>
      </c>
      <c r="DY36" s="56">
        <v>249446</v>
      </c>
      <c r="DZ36" s="56">
        <f t="shared" si="111"/>
        <v>232494</v>
      </c>
      <c r="EA36" s="56">
        <f t="shared" si="111"/>
        <v>271496</v>
      </c>
      <c r="EB36" s="56">
        <f t="shared" si="83"/>
        <v>3091288</v>
      </c>
      <c r="EC36" s="56">
        <f t="shared" ref="EC36:EN36" si="112">EC27+EC30+EC33</f>
        <v>284021</v>
      </c>
      <c r="ED36" s="56">
        <f t="shared" si="112"/>
        <v>260817</v>
      </c>
      <c r="EE36" s="56">
        <f t="shared" si="112"/>
        <v>165802</v>
      </c>
      <c r="EF36" s="56">
        <f t="shared" si="112"/>
        <v>29994</v>
      </c>
      <c r="EG36" s="56">
        <f t="shared" si="112"/>
        <v>78183</v>
      </c>
      <c r="EH36" s="56">
        <f t="shared" si="112"/>
        <v>126715</v>
      </c>
      <c r="EI36" s="56">
        <f t="shared" si="112"/>
        <v>186561</v>
      </c>
      <c r="EJ36" s="56">
        <f t="shared" si="112"/>
        <v>188435</v>
      </c>
      <c r="EK36" s="56">
        <f t="shared" si="112"/>
        <v>216904</v>
      </c>
      <c r="EL36" s="56">
        <f t="shared" si="112"/>
        <v>254157</v>
      </c>
      <c r="EM36" s="56">
        <f t="shared" si="112"/>
        <v>262175</v>
      </c>
      <c r="EN36" s="56">
        <f t="shared" si="112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>
        <v>320327</v>
      </c>
      <c r="GK36" s="56">
        <v>257431</v>
      </c>
      <c r="GL36" s="56"/>
      <c r="GM36" s="56"/>
      <c r="GN36" s="56"/>
      <c r="GO36" s="56"/>
    </row>
    <row r="37" spans="2:197" x14ac:dyDescent="0.2">
      <c r="B37" s="48" t="s">
        <v>66</v>
      </c>
      <c r="C37" s="56">
        <f>C28+C31+C34</f>
        <v>0</v>
      </c>
      <c r="D37" s="56">
        <f t="shared" si="102"/>
        <v>0</v>
      </c>
      <c r="E37" s="56">
        <f t="shared" si="102"/>
        <v>0</v>
      </c>
      <c r="F37" s="56">
        <f t="shared" si="102"/>
        <v>0</v>
      </c>
      <c r="G37" s="56">
        <f t="shared" si="102"/>
        <v>0</v>
      </c>
      <c r="H37" s="56">
        <f t="shared" si="102"/>
        <v>0</v>
      </c>
      <c r="I37" s="56">
        <f t="shared" si="102"/>
        <v>0</v>
      </c>
      <c r="J37" s="56">
        <f t="shared" si="102"/>
        <v>0</v>
      </c>
      <c r="K37" s="56">
        <f t="shared" si="102"/>
        <v>0</v>
      </c>
      <c r="L37" s="56">
        <f t="shared" si="102"/>
        <v>115306</v>
      </c>
      <c r="M37" s="56">
        <f t="shared" si="102"/>
        <v>580618</v>
      </c>
      <c r="N37" s="56">
        <f t="shared" si="102"/>
        <v>609104</v>
      </c>
      <c r="O37" s="56">
        <f t="shared" si="102"/>
        <v>1305028</v>
      </c>
      <c r="P37" s="56">
        <f>P28+P31+P34</f>
        <v>592634</v>
      </c>
      <c r="Q37" s="56">
        <f t="shared" si="103"/>
        <v>556466</v>
      </c>
      <c r="R37" s="56">
        <f t="shared" si="103"/>
        <v>637562</v>
      </c>
      <c r="S37" s="56">
        <f t="shared" si="103"/>
        <v>621122</v>
      </c>
      <c r="T37" s="56">
        <f t="shared" si="103"/>
        <v>648832</v>
      </c>
      <c r="U37" s="56">
        <f t="shared" si="103"/>
        <v>635408</v>
      </c>
      <c r="V37" s="56">
        <f t="shared" si="103"/>
        <v>636814</v>
      </c>
      <c r="W37" s="56">
        <f t="shared" si="103"/>
        <v>649108</v>
      </c>
      <c r="X37" s="56">
        <f t="shared" si="103"/>
        <v>640092</v>
      </c>
      <c r="Y37" s="56">
        <f t="shared" si="103"/>
        <v>658896</v>
      </c>
      <c r="Z37" s="56">
        <f t="shared" si="103"/>
        <v>643742</v>
      </c>
      <c r="AA37" s="56">
        <f t="shared" si="103"/>
        <v>653796</v>
      </c>
      <c r="AB37" s="56">
        <f t="shared" si="103"/>
        <v>7574472</v>
      </c>
      <c r="AC37" s="56">
        <f>AC28+AC31+AC34</f>
        <v>666632</v>
      </c>
      <c r="AD37" s="56">
        <f t="shared" si="104"/>
        <v>641218</v>
      </c>
      <c r="AE37" s="56">
        <f t="shared" si="104"/>
        <v>705752</v>
      </c>
      <c r="AF37" s="56">
        <f t="shared" si="104"/>
        <v>644500</v>
      </c>
      <c r="AG37" s="56">
        <f t="shared" si="104"/>
        <v>699049</v>
      </c>
      <c r="AH37" s="56">
        <f t="shared" si="104"/>
        <v>674397</v>
      </c>
      <c r="AI37" s="56">
        <f t="shared" si="104"/>
        <v>708730</v>
      </c>
      <c r="AJ37" s="56">
        <f t="shared" si="104"/>
        <v>729526</v>
      </c>
      <c r="AK37" s="56">
        <f t="shared" si="104"/>
        <v>694873</v>
      </c>
      <c r="AL37" s="56">
        <f t="shared" si="104"/>
        <v>723901</v>
      </c>
      <c r="AM37" s="56">
        <f t="shared" si="104"/>
        <v>715045</v>
      </c>
      <c r="AN37" s="56">
        <f t="shared" si="104"/>
        <v>700418</v>
      </c>
      <c r="AO37" s="56">
        <f t="shared" si="104"/>
        <v>8304041</v>
      </c>
      <c r="AP37" s="56">
        <f>AP28+AP31+AP34</f>
        <v>708576</v>
      </c>
      <c r="AQ37" s="56">
        <f t="shared" si="105"/>
        <v>677902</v>
      </c>
      <c r="AR37" s="56">
        <f t="shared" si="105"/>
        <v>732295</v>
      </c>
      <c r="AS37" s="56">
        <f t="shared" si="105"/>
        <v>745472</v>
      </c>
      <c r="AT37" s="56">
        <f t="shared" si="105"/>
        <v>763598</v>
      </c>
      <c r="AU37" s="56">
        <f t="shared" si="105"/>
        <v>724812</v>
      </c>
      <c r="AV37" s="56">
        <f t="shared" si="105"/>
        <v>758079</v>
      </c>
      <c r="AW37" s="56">
        <f t="shared" si="105"/>
        <v>762446</v>
      </c>
      <c r="AX37" s="56">
        <f t="shared" si="105"/>
        <v>719993</v>
      </c>
      <c r="AY37" s="56">
        <f t="shared" si="105"/>
        <v>780664</v>
      </c>
      <c r="AZ37" s="56">
        <f t="shared" si="105"/>
        <v>744492</v>
      </c>
      <c r="BA37" s="56">
        <f t="shared" si="105"/>
        <v>745288</v>
      </c>
      <c r="BB37" s="56">
        <f t="shared" si="105"/>
        <v>8863617</v>
      </c>
      <c r="BC37" s="56">
        <f>BC28+BC31+BC34</f>
        <v>743929</v>
      </c>
      <c r="BD37" s="56">
        <f t="shared" si="106"/>
        <v>703388</v>
      </c>
      <c r="BE37" s="56">
        <f t="shared" si="106"/>
        <v>766067</v>
      </c>
      <c r="BF37" s="56">
        <f t="shared" si="106"/>
        <v>743749</v>
      </c>
      <c r="BG37" s="56">
        <f t="shared" si="106"/>
        <v>789244</v>
      </c>
      <c r="BH37" s="56">
        <f t="shared" si="106"/>
        <v>763746</v>
      </c>
      <c r="BI37" s="56">
        <f t="shared" si="106"/>
        <v>779056</v>
      </c>
      <c r="BJ37" s="56">
        <f t="shared" si="106"/>
        <v>804215</v>
      </c>
      <c r="BK37" s="56">
        <f t="shared" si="106"/>
        <v>784641</v>
      </c>
      <c r="BL37" s="56">
        <f t="shared" si="106"/>
        <v>826512</v>
      </c>
      <c r="BM37" s="56">
        <f t="shared" si="106"/>
        <v>796840</v>
      </c>
      <c r="BN37" s="56">
        <f t="shared" si="106"/>
        <v>772552</v>
      </c>
      <c r="BO37" s="56">
        <f t="shared" si="106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3">BR28+BR31+BR34</f>
        <v>749446</v>
      </c>
      <c r="BS37" s="56">
        <f t="shared" si="113"/>
        <v>793136</v>
      </c>
      <c r="BT37" s="56">
        <f t="shared" si="113"/>
        <v>801845</v>
      </c>
      <c r="BU37" s="56">
        <f t="shared" si="113"/>
        <v>791029</v>
      </c>
      <c r="BV37" s="56">
        <f t="shared" si="113"/>
        <v>814618</v>
      </c>
      <c r="BW37" s="56">
        <f t="shared" si="113"/>
        <v>823104</v>
      </c>
      <c r="BX37" s="56">
        <f t="shared" si="113"/>
        <v>817448</v>
      </c>
      <c r="BY37" s="56">
        <f t="shared" si="113"/>
        <v>849768</v>
      </c>
      <c r="BZ37" s="56">
        <f t="shared" si="113"/>
        <v>814349</v>
      </c>
      <c r="CA37" s="56">
        <f t="shared" si="113"/>
        <v>784987</v>
      </c>
      <c r="CB37" s="56">
        <f t="shared" si="107"/>
        <v>9581667</v>
      </c>
      <c r="CC37" s="56">
        <f t="shared" si="113"/>
        <v>846331</v>
      </c>
      <c r="CD37" s="56">
        <f t="shared" si="113"/>
        <v>718002</v>
      </c>
      <c r="CE37" s="56">
        <f t="shared" si="113"/>
        <v>767571</v>
      </c>
      <c r="CF37" s="56">
        <f t="shared" si="113"/>
        <v>831885</v>
      </c>
      <c r="CG37" s="56">
        <f t="shared" si="113"/>
        <v>817951</v>
      </c>
      <c r="CH37" s="56">
        <f t="shared" si="113"/>
        <v>790789</v>
      </c>
      <c r="CI37" s="56">
        <f t="shared" si="113"/>
        <v>801472</v>
      </c>
      <c r="CJ37" s="56">
        <f t="shared" si="113"/>
        <v>845892</v>
      </c>
      <c r="CK37" s="56">
        <f t="shared" si="113"/>
        <v>809680</v>
      </c>
      <c r="CL37" s="56">
        <f t="shared" si="113"/>
        <v>834979</v>
      </c>
      <c r="CM37" s="56">
        <v>831576</v>
      </c>
      <c r="CN37" s="56">
        <f t="shared" si="113"/>
        <v>844470</v>
      </c>
      <c r="CO37" s="56">
        <f t="shared" si="113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08"/>
        <v>849139</v>
      </c>
      <c r="CW37" s="56">
        <f t="shared" si="109"/>
        <v>901394</v>
      </c>
      <c r="CX37" s="56">
        <f t="shared" si="109"/>
        <v>840101</v>
      </c>
      <c r="CY37" s="56">
        <f t="shared" si="109"/>
        <v>867141</v>
      </c>
      <c r="CZ37" s="56">
        <f t="shared" si="109"/>
        <v>854524</v>
      </c>
      <c r="DA37" s="56">
        <f t="shared" si="109"/>
        <v>853277</v>
      </c>
      <c r="DB37" s="56">
        <f t="shared" si="73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4">DE28+DE31+DE34</f>
        <v>868226</v>
      </c>
      <c r="DF37" s="56">
        <f t="shared" si="114"/>
        <v>852596</v>
      </c>
      <c r="DG37" s="56">
        <f t="shared" si="114"/>
        <v>896018</v>
      </c>
      <c r="DH37" s="56">
        <f t="shared" si="114"/>
        <v>827016</v>
      </c>
      <c r="DI37" s="56">
        <f t="shared" si="114"/>
        <v>863090</v>
      </c>
      <c r="DJ37" s="56">
        <f t="shared" si="114"/>
        <v>910608</v>
      </c>
      <c r="DK37" s="56">
        <f t="shared" si="114"/>
        <v>862808</v>
      </c>
      <c r="DL37" s="56">
        <f t="shared" si="114"/>
        <v>901508</v>
      </c>
      <c r="DM37" s="56">
        <f t="shared" si="114"/>
        <v>892220</v>
      </c>
      <c r="DN37" s="56">
        <f t="shared" si="110"/>
        <v>877369</v>
      </c>
      <c r="DO37" s="56">
        <f t="shared" si="81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5">DR28+DR31+DR34</f>
        <v>893978</v>
      </c>
      <c r="DS37" s="56">
        <f t="shared" si="115"/>
        <v>859241</v>
      </c>
      <c r="DT37" s="56">
        <f t="shared" si="115"/>
        <v>915971</v>
      </c>
      <c r="DU37" s="56">
        <f t="shared" si="115"/>
        <v>863134</v>
      </c>
      <c r="DV37" s="56">
        <f t="shared" si="115"/>
        <v>886306</v>
      </c>
      <c r="DW37" s="56">
        <f t="shared" si="115"/>
        <v>930980</v>
      </c>
      <c r="DX37" s="56">
        <f t="shared" si="115"/>
        <v>878165</v>
      </c>
      <c r="DY37" s="56">
        <v>918980</v>
      </c>
      <c r="DZ37" s="56">
        <f t="shared" si="115"/>
        <v>881879</v>
      </c>
      <c r="EA37" s="56">
        <f t="shared" si="115"/>
        <v>890233</v>
      </c>
      <c r="EB37" s="56">
        <f t="shared" si="83"/>
        <v>10596559</v>
      </c>
      <c r="EC37" s="56">
        <f t="shared" ref="EC37:EN37" si="116">EC28+EC31+EC34</f>
        <v>902250</v>
      </c>
      <c r="ED37" s="56">
        <f t="shared" si="116"/>
        <v>863580</v>
      </c>
      <c r="EE37" s="56">
        <f t="shared" si="116"/>
        <v>648255</v>
      </c>
      <c r="EF37" s="56">
        <f t="shared" si="116"/>
        <v>333495</v>
      </c>
      <c r="EG37" s="56">
        <f t="shared" si="116"/>
        <v>462110</v>
      </c>
      <c r="EH37" s="56">
        <f t="shared" si="116"/>
        <v>591300</v>
      </c>
      <c r="EI37" s="56">
        <f t="shared" si="116"/>
        <v>716354</v>
      </c>
      <c r="EJ37" s="56">
        <f t="shared" si="116"/>
        <v>775325</v>
      </c>
      <c r="EK37" s="56">
        <f t="shared" si="116"/>
        <v>806699</v>
      </c>
      <c r="EL37" s="56">
        <f t="shared" si="116"/>
        <v>905773</v>
      </c>
      <c r="EM37" s="56">
        <f t="shared" si="116"/>
        <v>909552</v>
      </c>
      <c r="EN37" s="56">
        <f t="shared" si="116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>
        <v>802841</v>
      </c>
      <c r="GK37" s="56">
        <v>772702</v>
      </c>
      <c r="GL37" s="56"/>
      <c r="GM37" s="56"/>
      <c r="GN37" s="56"/>
      <c r="GO37" s="56"/>
    </row>
    <row r="40" spans="2:197" ht="15" x14ac:dyDescent="0.25">
      <c r="B40" s="5" t="s">
        <v>72</v>
      </c>
    </row>
    <row r="41" spans="2:197" ht="15" customHeight="1" x14ac:dyDescent="0.25">
      <c r="B41" s="12" t="s">
        <v>73</v>
      </c>
      <c r="C41" s="173">
        <v>2010</v>
      </c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5"/>
      <c r="O41" s="171" t="s">
        <v>80</v>
      </c>
      <c r="P41" s="173">
        <v>2011</v>
      </c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5"/>
      <c r="AB41" s="171" t="s">
        <v>81</v>
      </c>
      <c r="AC41" s="173">
        <v>2012</v>
      </c>
      <c r="AD41" s="174">
        <v>2012</v>
      </c>
      <c r="AE41" s="174">
        <v>2012</v>
      </c>
      <c r="AF41" s="174">
        <v>2012</v>
      </c>
      <c r="AG41" s="174">
        <v>2012</v>
      </c>
      <c r="AH41" s="174">
        <v>2012</v>
      </c>
      <c r="AI41" s="174">
        <v>2012</v>
      </c>
      <c r="AJ41" s="174">
        <v>2012</v>
      </c>
      <c r="AK41" s="174">
        <v>2012</v>
      </c>
      <c r="AL41" s="174">
        <v>2012</v>
      </c>
      <c r="AM41" s="174">
        <v>2012</v>
      </c>
      <c r="AN41" s="175">
        <v>2012</v>
      </c>
      <c r="AO41" s="171" t="s">
        <v>82</v>
      </c>
      <c r="AP41" s="173">
        <v>2013</v>
      </c>
      <c r="AQ41" s="174">
        <v>2012</v>
      </c>
      <c r="AR41" s="174">
        <v>2012</v>
      </c>
      <c r="AS41" s="174">
        <v>2012</v>
      </c>
      <c r="AT41" s="174">
        <v>2012</v>
      </c>
      <c r="AU41" s="174">
        <v>2012</v>
      </c>
      <c r="AV41" s="174">
        <v>2012</v>
      </c>
      <c r="AW41" s="174">
        <v>2012</v>
      </c>
      <c r="AX41" s="174">
        <v>2012</v>
      </c>
      <c r="AY41" s="174">
        <v>2012</v>
      </c>
      <c r="AZ41" s="174">
        <v>2012</v>
      </c>
      <c r="BA41" s="175">
        <v>2012</v>
      </c>
      <c r="BB41" s="171" t="s">
        <v>40</v>
      </c>
      <c r="BC41" s="173">
        <v>2014</v>
      </c>
      <c r="BD41" s="174">
        <v>2012</v>
      </c>
      <c r="BE41" s="174">
        <v>2012</v>
      </c>
      <c r="BF41" s="174">
        <v>2012</v>
      </c>
      <c r="BG41" s="174">
        <v>2012</v>
      </c>
      <c r="BH41" s="174">
        <v>2012</v>
      </c>
      <c r="BI41" s="174">
        <v>2012</v>
      </c>
      <c r="BJ41" s="174">
        <v>2012</v>
      </c>
      <c r="BK41" s="174">
        <v>2012</v>
      </c>
      <c r="BL41" s="174">
        <v>2012</v>
      </c>
      <c r="BM41" s="174">
        <v>2012</v>
      </c>
      <c r="BN41" s="175">
        <v>2012</v>
      </c>
      <c r="BO41" s="171" t="s">
        <v>41</v>
      </c>
      <c r="BP41" s="173">
        <v>2015</v>
      </c>
      <c r="BQ41" s="174">
        <v>2012</v>
      </c>
      <c r="BR41" s="174">
        <v>2012</v>
      </c>
      <c r="BS41" s="174">
        <v>2012</v>
      </c>
      <c r="BT41" s="174">
        <v>2012</v>
      </c>
      <c r="BU41" s="174">
        <v>2012</v>
      </c>
      <c r="BV41" s="174">
        <v>2012</v>
      </c>
      <c r="BW41" s="174">
        <v>2012</v>
      </c>
      <c r="BX41" s="174">
        <v>2012</v>
      </c>
      <c r="BY41" s="174">
        <v>2012</v>
      </c>
      <c r="BZ41" s="174">
        <v>2012</v>
      </c>
      <c r="CA41" s="175">
        <v>2012</v>
      </c>
      <c r="CB41" s="171" t="s">
        <v>42</v>
      </c>
      <c r="CC41" s="173">
        <v>2016</v>
      </c>
      <c r="CD41" s="174">
        <v>2011.38461538462</v>
      </c>
      <c r="CE41" s="174">
        <v>2011.26923076923</v>
      </c>
      <c r="CF41" s="174">
        <v>2011.1538461538501</v>
      </c>
      <c r="CG41" s="174">
        <v>2011.0384615384601</v>
      </c>
      <c r="CH41" s="174">
        <v>2010.9230769230801</v>
      </c>
      <c r="CI41" s="174">
        <v>2010.8076923076901</v>
      </c>
      <c r="CJ41" s="174">
        <v>2010.6923076923099</v>
      </c>
      <c r="CK41" s="174">
        <v>2010.5769230769199</v>
      </c>
      <c r="CL41" s="174">
        <v>2010.4615384615399</v>
      </c>
      <c r="CM41" s="174">
        <v>2010.3461538461499</v>
      </c>
      <c r="CN41" s="175">
        <v>2010.23076923077</v>
      </c>
      <c r="CO41" s="171" t="s">
        <v>43</v>
      </c>
      <c r="CP41" s="173">
        <v>2017</v>
      </c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5"/>
      <c r="DB41" s="171" t="s">
        <v>44</v>
      </c>
      <c r="DC41" s="173">
        <v>2018</v>
      </c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5"/>
      <c r="DO41" s="171" t="s">
        <v>45</v>
      </c>
      <c r="DP41" s="173">
        <v>2019</v>
      </c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5"/>
      <c r="EB41" s="171" t="s">
        <v>46</v>
      </c>
      <c r="EC41" s="168">
        <v>2020</v>
      </c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70"/>
      <c r="EO41" s="171" t="s">
        <v>47</v>
      </c>
      <c r="EP41" s="168">
        <v>2021</v>
      </c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70"/>
      <c r="FB41" s="171" t="s">
        <v>48</v>
      </c>
      <c r="FC41" s="168">
        <v>2022</v>
      </c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70"/>
      <c r="FO41" s="171" t="s">
        <v>49</v>
      </c>
      <c r="FP41" s="168">
        <v>2023</v>
      </c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70"/>
      <c r="GB41" s="171" t="s">
        <v>50</v>
      </c>
      <c r="GC41" s="168">
        <v>2024</v>
      </c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70"/>
      <c r="GO41" s="171" t="s">
        <v>51</v>
      </c>
    </row>
    <row r="42" spans="2:197" ht="15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2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2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2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2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2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2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2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72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72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72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72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72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72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72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2"/>
    </row>
    <row r="43" spans="2:197" s="5" customFormat="1" ht="15" x14ac:dyDescent="0.25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7">SUM(M44:M45)</f>
        <v>2792229</v>
      </c>
      <c r="N43" s="52">
        <f t="shared" si="117"/>
        <v>3047093.1999999993</v>
      </c>
      <c r="O43" s="52">
        <f>SUM(C43:N43)</f>
        <v>6425132.4999999991</v>
      </c>
      <c r="P43" s="52">
        <f t="shared" si="117"/>
        <v>2925541.5000000005</v>
      </c>
      <c r="Q43" s="52">
        <f t="shared" si="117"/>
        <v>2700193.9</v>
      </c>
      <c r="R43" s="52">
        <f t="shared" si="117"/>
        <v>3029150.8000000003</v>
      </c>
      <c r="S43" s="52">
        <f t="shared" si="117"/>
        <v>3108043.1000000006</v>
      </c>
      <c r="T43" s="52">
        <f t="shared" si="117"/>
        <v>3162077.4000000004</v>
      </c>
      <c r="U43" s="52">
        <f t="shared" si="117"/>
        <v>3075726.0999999996</v>
      </c>
      <c r="V43" s="52">
        <f t="shared" si="117"/>
        <v>3308006.1000000006</v>
      </c>
      <c r="W43" s="52">
        <f t="shared" si="117"/>
        <v>3222225</v>
      </c>
      <c r="X43" s="52">
        <f t="shared" si="117"/>
        <v>3096043.6500000004</v>
      </c>
      <c r="Y43" s="52">
        <f t="shared" si="117"/>
        <v>3213807.92</v>
      </c>
      <c r="Z43" s="52">
        <f t="shared" si="117"/>
        <v>3076257.7</v>
      </c>
      <c r="AA43" s="52">
        <f t="shared" si="117"/>
        <v>3256791.95</v>
      </c>
      <c r="AB43" s="52">
        <f>SUM(P43:AA43)</f>
        <v>37173865.120000012</v>
      </c>
      <c r="AC43" s="52">
        <f t="shared" si="117"/>
        <v>3261823.6000000006</v>
      </c>
      <c r="AD43" s="52">
        <f t="shared" si="117"/>
        <v>3114758.45</v>
      </c>
      <c r="AE43" s="52">
        <f t="shared" si="117"/>
        <v>3332919.1</v>
      </c>
      <c r="AF43" s="52">
        <f t="shared" si="117"/>
        <v>3831583.8000000003</v>
      </c>
      <c r="AG43" s="52">
        <f t="shared" si="117"/>
        <v>4142447.4</v>
      </c>
      <c r="AH43" s="52">
        <f t="shared" si="117"/>
        <v>3965458.3</v>
      </c>
      <c r="AI43" s="52">
        <f t="shared" si="117"/>
        <v>4323200.5</v>
      </c>
      <c r="AJ43" s="52">
        <f t="shared" si="117"/>
        <v>4385323.8</v>
      </c>
      <c r="AK43" s="52">
        <f t="shared" si="117"/>
        <v>4121437.3</v>
      </c>
      <c r="AL43" s="52">
        <f t="shared" si="117"/>
        <v>4268789.3</v>
      </c>
      <c r="AM43" s="52">
        <f t="shared" si="117"/>
        <v>4170657.9</v>
      </c>
      <c r="AN43" s="52">
        <f t="shared" si="117"/>
        <v>4229938.2</v>
      </c>
      <c r="AO43" s="52">
        <f>SUM(AC43:AN43)</f>
        <v>47148337.649999999</v>
      </c>
      <c r="AP43" s="52">
        <f t="shared" si="117"/>
        <v>4242427</v>
      </c>
      <c r="AQ43" s="52">
        <f t="shared" si="117"/>
        <v>4006029.4000000004</v>
      </c>
      <c r="AR43" s="52">
        <f t="shared" si="117"/>
        <v>4348530.9000000004</v>
      </c>
      <c r="AS43" s="52">
        <f t="shared" si="117"/>
        <v>4256279.5999999996</v>
      </c>
      <c r="AT43" s="52">
        <f t="shared" si="117"/>
        <v>4497728.3</v>
      </c>
      <c r="AU43" s="52">
        <f t="shared" si="117"/>
        <v>4241602</v>
      </c>
      <c r="AV43" s="52">
        <f t="shared" si="117"/>
        <v>4598003.3</v>
      </c>
      <c r="AW43" s="52">
        <f t="shared" si="117"/>
        <v>4592743.7</v>
      </c>
      <c r="AX43" s="52">
        <f t="shared" si="117"/>
        <v>4241284.7</v>
      </c>
      <c r="AY43" s="52">
        <f t="shared" si="117"/>
        <v>4539817.9000000004</v>
      </c>
      <c r="AZ43" s="52">
        <f t="shared" si="117"/>
        <v>4343842.7</v>
      </c>
      <c r="BA43" s="52">
        <f t="shared" si="117"/>
        <v>4495894.7999999989</v>
      </c>
      <c r="BB43" s="52">
        <f>SUM(AP43:BA43)</f>
        <v>52404184.300000004</v>
      </c>
      <c r="BC43" s="52">
        <f t="shared" si="117"/>
        <v>4651521.6000000006</v>
      </c>
      <c r="BD43" s="52">
        <f t="shared" si="117"/>
        <v>4391492.5999999996</v>
      </c>
      <c r="BE43" s="52">
        <f t="shared" si="117"/>
        <v>4740391.4000000004</v>
      </c>
      <c r="BF43" s="52">
        <f t="shared" si="117"/>
        <v>4729663.5999999996</v>
      </c>
      <c r="BG43" s="52">
        <f t="shared" si="117"/>
        <v>4947451.4000000013</v>
      </c>
      <c r="BH43" s="52">
        <f t="shared" si="117"/>
        <v>4736622.0000000009</v>
      </c>
      <c r="BI43" s="52">
        <f t="shared" si="117"/>
        <v>5093084.5</v>
      </c>
      <c r="BJ43" s="52">
        <f t="shared" si="117"/>
        <v>5160259.8999999994</v>
      </c>
      <c r="BK43" s="52">
        <f t="shared" si="117"/>
        <v>4849278.8999999994</v>
      </c>
      <c r="BL43" s="52">
        <f t="shared" si="117"/>
        <v>5143681.8999999994</v>
      </c>
      <c r="BM43" s="52">
        <f t="shared" si="117"/>
        <v>4934413.1999999993</v>
      </c>
      <c r="BN43" s="52">
        <f t="shared" si="117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7"/>
        <v>4938483.3999999994</v>
      </c>
      <c r="BR43" s="52">
        <f t="shared" si="117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18">SUM(BU44:BU45)</f>
        <v>5175909.3999999994</v>
      </c>
      <c r="BV43" s="52">
        <f t="shared" si="118"/>
        <v>5690327.8000000017</v>
      </c>
      <c r="BW43" s="52">
        <f t="shared" si="118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18"/>
        <v>5300450.3</v>
      </c>
      <c r="CA43" s="52">
        <f t="shared" si="118"/>
        <v>5365455.0999999996</v>
      </c>
      <c r="CB43" s="52">
        <f>SUM(BP43:CA43)</f>
        <v>63624524.70000001</v>
      </c>
      <c r="CC43" s="52">
        <f t="shared" si="118"/>
        <v>6100154.5</v>
      </c>
      <c r="CD43" s="52">
        <f t="shared" si="118"/>
        <v>5284177</v>
      </c>
      <c r="CE43" s="52">
        <f t="shared" si="118"/>
        <v>5602628.6999999993</v>
      </c>
      <c r="CF43" s="52">
        <f t="shared" si="118"/>
        <v>5958652.9000000013</v>
      </c>
      <c r="CG43" s="52">
        <f t="shared" si="118"/>
        <v>6098510.1999999993</v>
      </c>
      <c r="CH43" s="52">
        <f t="shared" si="118"/>
        <v>5786359.8999999994</v>
      </c>
      <c r="CI43" s="52">
        <f t="shared" si="118"/>
        <v>6348174.0999999996</v>
      </c>
      <c r="CJ43" s="52">
        <f t="shared" si="118"/>
        <v>6405423.0000000019</v>
      </c>
      <c r="CK43" s="52">
        <f t="shared" si="118"/>
        <v>5876708.0000000019</v>
      </c>
      <c r="CL43" s="52">
        <f t="shared" si="118"/>
        <v>6080040.9999999991</v>
      </c>
      <c r="CM43" s="52">
        <f t="shared" si="118"/>
        <v>6068137.6000000015</v>
      </c>
      <c r="CN43" s="52">
        <f t="shared" si="118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19">SUM(CR44:CR45)</f>
        <v>4860748.7000000011</v>
      </c>
      <c r="CS43" s="52">
        <f t="shared" si="119"/>
        <v>6214121.4999999972</v>
      </c>
      <c r="CT43" s="52">
        <f t="shared" si="119"/>
        <v>6575727.8999999976</v>
      </c>
      <c r="CU43" s="52">
        <f t="shared" si="119"/>
        <v>6214403.7000000002</v>
      </c>
      <c r="CV43" s="52">
        <f t="shared" si="119"/>
        <v>6926513</v>
      </c>
      <c r="CW43" s="52">
        <f t="shared" si="119"/>
        <v>6968226.799999998</v>
      </c>
      <c r="CX43" s="52">
        <f t="shared" si="119"/>
        <v>6296705.3000000007</v>
      </c>
      <c r="CY43" s="52">
        <f t="shared" si="119"/>
        <v>6482046.0000000009</v>
      </c>
      <c r="CZ43" s="52">
        <f t="shared" si="119"/>
        <v>6366217.5999999996</v>
      </c>
      <c r="DA43" s="52">
        <f t="shared" si="119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0">SUM(DE44:DE45)</f>
        <v>6618777</v>
      </c>
      <c r="DF43" s="52">
        <f t="shared" si="120"/>
        <v>6380254.9000000004</v>
      </c>
      <c r="DG43" s="52">
        <f t="shared" si="120"/>
        <v>6788070.6000000006</v>
      </c>
      <c r="DH43" s="52">
        <f t="shared" si="120"/>
        <v>6188146.7000000002</v>
      </c>
      <c r="DI43" s="52">
        <f t="shared" si="120"/>
        <v>6844096.5999999987</v>
      </c>
      <c r="DJ43" s="52">
        <f t="shared" si="120"/>
        <v>7109820.0999999996</v>
      </c>
      <c r="DK43" s="52">
        <f t="shared" si="120"/>
        <v>6473839.0999999996</v>
      </c>
      <c r="DL43" s="52">
        <f t="shared" si="120"/>
        <v>6770080.4999999981</v>
      </c>
      <c r="DM43" s="52">
        <f t="shared" si="120"/>
        <v>6646069.2999999998</v>
      </c>
      <c r="DN43" s="52">
        <f t="shared" si="120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1">SUM(DR44:DR45)</f>
        <v>6954843.4000000004</v>
      </c>
      <c r="DS43" s="52">
        <f t="shared" si="121"/>
        <v>6914680.4999999963</v>
      </c>
      <c r="DT43" s="52">
        <f t="shared" si="121"/>
        <v>7257267.7999999989</v>
      </c>
      <c r="DU43" s="52">
        <f t="shared" si="121"/>
        <v>6782787.4999999963</v>
      </c>
      <c r="DV43" s="52">
        <f t="shared" si="121"/>
        <v>7478948.5000000009</v>
      </c>
      <c r="DW43" s="52">
        <f t="shared" si="121"/>
        <v>7667968.5000000019</v>
      </c>
      <c r="DX43" s="52">
        <f t="shared" si="121"/>
        <v>6944503.0999999996</v>
      </c>
      <c r="DY43" s="52">
        <f>SUM(DY44:DY45)</f>
        <v>7232542.5</v>
      </c>
      <c r="DZ43" s="52">
        <f t="shared" si="121"/>
        <v>6896963.799999998</v>
      </c>
      <c r="EA43" s="52">
        <f t="shared" si="121"/>
        <v>7184467.1000000006</v>
      </c>
      <c r="EB43" s="52">
        <f>+SUM(DP43:EA43)</f>
        <v>84622959.899999991</v>
      </c>
      <c r="EC43" s="52">
        <f t="shared" si="121"/>
        <v>7473625.2999999989</v>
      </c>
      <c r="ED43" s="52">
        <f t="shared" si="121"/>
        <v>7136699.3000000007</v>
      </c>
      <c r="EE43" s="52">
        <f t="shared" si="121"/>
        <v>5171248.2999999989</v>
      </c>
      <c r="EF43" s="52">
        <f t="shared" si="121"/>
        <v>2316086.5</v>
      </c>
      <c r="EG43" s="52">
        <f t="shared" si="121"/>
        <v>757236.29999999981</v>
      </c>
      <c r="EH43" s="52">
        <f t="shared" si="121"/>
        <v>2050611.3000000005</v>
      </c>
      <c r="EI43" s="52">
        <f t="shared" si="121"/>
        <v>5742333.0999999978</v>
      </c>
      <c r="EJ43" s="52">
        <f t="shared" si="121"/>
        <v>6128216.0999999996</v>
      </c>
      <c r="EK43" s="52">
        <f t="shared" si="121"/>
        <v>6509378.9000000004</v>
      </c>
      <c r="EL43" s="52">
        <f t="shared" si="121"/>
        <v>7376236.0999999987</v>
      </c>
      <c r="EM43" s="52">
        <f t="shared" si="121"/>
        <v>7449523.2999999998</v>
      </c>
      <c r="EN43" s="52">
        <f t="shared" si="121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2">SUM(ET44:ET45)</f>
        <v>7923320.1000000006</v>
      </c>
      <c r="EU43" s="52">
        <f t="shared" si="122"/>
        <v>7694110.3000000007</v>
      </c>
      <c r="EV43" s="52">
        <f t="shared" si="122"/>
        <v>8194880</v>
      </c>
      <c r="EW43" s="52">
        <f t="shared" si="122"/>
        <v>8629549.4000000022</v>
      </c>
      <c r="EX43" s="52">
        <f t="shared" si="122"/>
        <v>7955964</v>
      </c>
      <c r="EY43" s="52">
        <f t="shared" si="122"/>
        <v>8435804.3999999985</v>
      </c>
      <c r="EZ43" s="52">
        <f t="shared" si="122"/>
        <v>7978384.6000000006</v>
      </c>
      <c r="FA43" s="52">
        <f t="shared" si="122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3">SUM(FG44:FG45)</f>
        <v>9077809.9000000022</v>
      </c>
      <c r="FH43" s="52">
        <f t="shared" si="123"/>
        <v>8388210.2999999989</v>
      </c>
      <c r="FI43" s="52">
        <f t="shared" si="123"/>
        <v>9185348.5999999996</v>
      </c>
      <c r="FJ43" s="52">
        <f t="shared" si="123"/>
        <v>9558441.5</v>
      </c>
      <c r="FK43" s="52">
        <f t="shared" si="123"/>
        <v>8607388.799999997</v>
      </c>
      <c r="FL43" s="52">
        <f t="shared" si="123"/>
        <v>9008504.700000003</v>
      </c>
      <c r="FM43" s="52">
        <f t="shared" si="123"/>
        <v>8299241.9999999972</v>
      </c>
      <c r="FN43" s="52">
        <f t="shared" si="123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4">SUM(FT44:FT45)</f>
        <v>8986304.0999999996</v>
      </c>
      <c r="FU43" s="52">
        <f t="shared" si="124"/>
        <v>8599669</v>
      </c>
      <c r="FV43" s="52">
        <f t="shared" si="124"/>
        <v>9187962.4000000004</v>
      </c>
      <c r="FW43" s="52">
        <f t="shared" si="124"/>
        <v>9240477</v>
      </c>
      <c r="FX43" s="52">
        <f t="shared" si="124"/>
        <v>8324992.7999999998</v>
      </c>
      <c r="FY43" s="52">
        <f t="shared" si="124"/>
        <v>8695270.3000000007</v>
      </c>
      <c r="FZ43" s="52">
        <f t="shared" si="124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>
        <v>9015303.6999999993</v>
      </c>
      <c r="GK43" s="52">
        <v>8268606.8999999994</v>
      </c>
      <c r="GL43" s="52"/>
      <c r="GM43" s="52"/>
      <c r="GN43" s="52"/>
      <c r="GO43" s="52"/>
    </row>
    <row r="44" spans="2:197" x14ac:dyDescent="0.2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>
        <v>2561009.5</v>
      </c>
      <c r="GK44" s="56">
        <v>2052251.8999999994</v>
      </c>
      <c r="GL44" s="56"/>
      <c r="GM44" s="56"/>
      <c r="GN44" s="56"/>
      <c r="GO44" s="56"/>
    </row>
    <row r="45" spans="2:197" x14ac:dyDescent="0.2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>
        <v>6454294.2000000002</v>
      </c>
      <c r="GK45" s="56">
        <v>6216355</v>
      </c>
      <c r="GL45" s="56"/>
      <c r="GM45" s="56"/>
      <c r="GN45" s="56"/>
      <c r="GO45" s="56"/>
    </row>
    <row r="46" spans="2:197" x14ac:dyDescent="0.2">
      <c r="O46" s="126"/>
      <c r="AB46" s="126"/>
      <c r="AO46" s="126"/>
      <c r="BB46" s="126"/>
      <c r="BO46" s="126"/>
      <c r="CB46" s="126"/>
      <c r="CO46" s="126"/>
    </row>
    <row r="47" spans="2:197" ht="15" x14ac:dyDescent="0.25">
      <c r="B47" s="5"/>
    </row>
    <row r="50" spans="146:189" x14ac:dyDescent="0.2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</row>
    <row r="51" spans="146:189" x14ac:dyDescent="0.2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</row>
    <row r="52" spans="146:189" x14ac:dyDescent="0.2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</row>
  </sheetData>
  <mergeCells count="94">
    <mergeCell ref="GC6:GN6"/>
    <mergeCell ref="GO6:GO7"/>
    <mergeCell ref="GC24:GN24"/>
    <mergeCell ref="GO24:GO25"/>
    <mergeCell ref="GC41:GN41"/>
    <mergeCell ref="GO41:GO42"/>
    <mergeCell ref="FC6:FN6"/>
    <mergeCell ref="FO6:FO7"/>
    <mergeCell ref="FC24:FN24"/>
    <mergeCell ref="FO24:FO25"/>
    <mergeCell ref="FC41:FN41"/>
    <mergeCell ref="FO41:FO42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GB6:GB7"/>
    <mergeCell ref="FP24:GA24"/>
    <mergeCell ref="GB24:GB25"/>
    <mergeCell ref="FP41:GA41"/>
    <mergeCell ref="GB41:G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B65"/>
  <sheetViews>
    <sheetView showGridLines="0" zoomScale="80" zoomScaleNormal="80" workbookViewId="0">
      <pane xSplit="2" ySplit="3" topLeftCell="HQ28" activePane="bottomRight" state="frozen"/>
      <selection pane="topRight" activeCell="C1" sqref="C1"/>
      <selection pane="bottomLeft" activeCell="A4" sqref="A4"/>
      <selection pane="bottomRight" activeCell="HX55" sqref="HX55:HX57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40" width="11.42578125" style="2" customWidth="1"/>
    <col min="41" max="41" width="13.140625" style="2" bestFit="1" customWidth="1"/>
    <col min="42" max="53" width="11.42578125" style="2" customWidth="1"/>
    <col min="54" max="54" width="13.5703125" style="2" bestFit="1" customWidth="1"/>
    <col min="55" max="66" width="11.42578125" style="2" customWidth="1"/>
    <col min="67" max="67" width="13.28515625" style="2" bestFit="1" customWidth="1"/>
    <col min="68" max="79" width="11.42578125" style="2" customWidth="1"/>
    <col min="80" max="80" width="13.28515625" style="2" bestFit="1" customWidth="1"/>
    <col min="81" max="92" width="11.42578125" style="2" customWidth="1"/>
    <col min="93" max="93" width="13.28515625" style="2" bestFit="1" customWidth="1"/>
    <col min="94" max="105" width="11.42578125" style="2" customWidth="1"/>
    <col min="106" max="106" width="13.140625" style="2" bestFit="1" customWidth="1"/>
    <col min="107" max="118" width="11.42578125" style="2" customWidth="1"/>
    <col min="119" max="119" width="14.140625" style="2" bestFit="1" customWidth="1"/>
    <col min="120" max="131" width="11.42578125" style="2" customWidth="1"/>
    <col min="132" max="132" width="14.5703125" style="2" bestFit="1" customWidth="1"/>
    <col min="133" max="133" width="12" style="2" bestFit="1" customWidth="1"/>
    <col min="134" max="134" width="11.7109375" style="2" bestFit="1" customWidth="1"/>
    <col min="135" max="135" width="12.140625" style="2" bestFit="1" customWidth="1"/>
    <col min="136" max="138" width="11.7109375" style="2" bestFit="1" customWidth="1"/>
    <col min="139" max="139" width="12.85546875" style="2" bestFit="1" customWidth="1"/>
    <col min="140" max="144" width="11.5703125" style="2" bestFit="1" customWidth="1"/>
    <col min="145" max="145" width="11.85546875" style="2" bestFit="1" customWidth="1"/>
    <col min="146" max="171" width="12.7109375" style="2" customWidth="1"/>
    <col min="172" max="183" width="11.42578125" style="2"/>
    <col min="184" max="184" width="12.85546875" style="2" customWidth="1"/>
    <col min="185" max="196" width="11.42578125" style="2"/>
    <col min="197" max="197" width="12.85546875" style="2" customWidth="1"/>
    <col min="198" max="16384" width="11.42578125" style="2"/>
  </cols>
  <sheetData>
    <row r="1" spans="1:236" ht="15" x14ac:dyDescent="0.25">
      <c r="A1" s="176" t="s">
        <v>0</v>
      </c>
      <c r="B1" s="176"/>
    </row>
    <row r="2" spans="1:236" ht="30" customHeight="1" x14ac:dyDescent="0.2">
      <c r="A2" s="177" t="s">
        <v>138</v>
      </c>
      <c r="B2" s="178"/>
    </row>
    <row r="3" spans="1:236" x14ac:dyDescent="0.2">
      <c r="A3" s="39" t="s">
        <v>139</v>
      </c>
    </row>
    <row r="5" spans="1:236" ht="15" x14ac:dyDescent="0.25">
      <c r="B5" s="5" t="s">
        <v>38</v>
      </c>
    </row>
    <row r="6" spans="1:236" ht="15" x14ac:dyDescent="0.25">
      <c r="B6" s="179" t="s">
        <v>39</v>
      </c>
      <c r="C6" s="173">
        <v>2007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110</v>
      </c>
      <c r="P6" s="173">
        <v>2008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111</v>
      </c>
      <c r="AC6" s="173">
        <v>2009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91</v>
      </c>
      <c r="AP6" s="173">
        <v>2010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80</v>
      </c>
      <c r="BC6" s="173">
        <v>2011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81</v>
      </c>
      <c r="BP6" s="173">
        <v>2012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82</v>
      </c>
      <c r="CC6" s="173">
        <v>2013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40</v>
      </c>
      <c r="CP6" s="173">
        <v>2014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41</v>
      </c>
      <c r="DC6" s="173">
        <v>2015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42</v>
      </c>
      <c r="DP6" s="173">
        <v>2016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43</v>
      </c>
      <c r="EC6" s="173">
        <v>2017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44</v>
      </c>
      <c r="EP6" s="173">
        <v>2018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45</v>
      </c>
      <c r="FC6" s="173">
        <v>2019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46</v>
      </c>
      <c r="FP6" s="168">
        <v>2020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47</v>
      </c>
      <c r="GC6" s="168">
        <v>2021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48</v>
      </c>
      <c r="GP6" s="168">
        <v>2022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49</v>
      </c>
      <c r="HC6" s="168">
        <v>2023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50</v>
      </c>
      <c r="HP6" s="168">
        <v>2024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51</v>
      </c>
    </row>
    <row r="7" spans="1:236" ht="15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</row>
    <row r="8" spans="1:236" ht="15" x14ac:dyDescent="0.25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/>
      <c r="HZ8" s="47"/>
      <c r="IA8" s="47"/>
      <c r="IB8" s="47"/>
    </row>
    <row r="9" spans="1:236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/>
      <c r="HZ9" s="49"/>
      <c r="IA9" s="49"/>
      <c r="IB9" s="49"/>
    </row>
    <row r="10" spans="1:236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/>
      <c r="HZ10" s="50"/>
      <c r="IA10" s="50"/>
      <c r="IB10" s="50"/>
    </row>
    <row r="11" spans="1:236" ht="15" x14ac:dyDescent="0.25">
      <c r="B11" s="46" t="s">
        <v>141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>
        <v>53056</v>
      </c>
      <c r="HX11" s="47">
        <v>49952</v>
      </c>
      <c r="HY11" s="47"/>
      <c r="HZ11" s="47"/>
      <c r="IA11" s="47"/>
      <c r="IB11" s="47"/>
    </row>
    <row r="12" spans="1:236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>
        <v>34067</v>
      </c>
      <c r="HX12" s="49">
        <v>32109</v>
      </c>
      <c r="HY12" s="49"/>
      <c r="HZ12" s="49"/>
      <c r="IA12" s="49"/>
      <c r="IB12" s="49"/>
    </row>
    <row r="13" spans="1:236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>
        <v>18989</v>
      </c>
      <c r="HX13" s="50">
        <v>17843</v>
      </c>
      <c r="HY13" s="50"/>
      <c r="HZ13" s="50"/>
      <c r="IA13" s="50"/>
      <c r="IB13" s="50"/>
    </row>
    <row r="14" spans="1:236" ht="15" x14ac:dyDescent="0.25">
      <c r="B14" s="46" t="s">
        <v>142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>
        <v>39194</v>
      </c>
      <c r="HX14" s="47">
        <v>35078</v>
      </c>
      <c r="HY14" s="47"/>
      <c r="HZ14" s="47"/>
      <c r="IA14" s="47"/>
      <c r="IB14" s="47"/>
    </row>
    <row r="15" spans="1:236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>
        <v>16552</v>
      </c>
      <c r="HX15" s="49">
        <v>12202</v>
      </c>
      <c r="HY15" s="49"/>
      <c r="HZ15" s="49"/>
      <c r="IA15" s="49"/>
      <c r="IB15" s="49"/>
    </row>
    <row r="16" spans="1:236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>
        <v>22642</v>
      </c>
      <c r="HX16" s="50">
        <v>22876</v>
      </c>
      <c r="HY16" s="50"/>
      <c r="HZ16" s="50"/>
      <c r="IA16" s="50"/>
      <c r="IB16" s="50"/>
    </row>
    <row r="17" spans="2:236" ht="15" x14ac:dyDescent="0.25">
      <c r="B17" s="46" t="s">
        <v>143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>
        <v>0</v>
      </c>
      <c r="HY17" s="47"/>
      <c r="HZ17" s="47"/>
      <c r="IA17" s="47"/>
      <c r="IB17" s="47"/>
    </row>
    <row r="18" spans="2:236" x14ac:dyDescent="0.2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>
        <v>0</v>
      </c>
      <c r="HX18" s="49">
        <v>0</v>
      </c>
      <c r="HY18" s="49"/>
      <c r="HZ18" s="49"/>
      <c r="IA18" s="49"/>
      <c r="IB18" s="49"/>
    </row>
    <row r="19" spans="2:236" x14ac:dyDescent="0.2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>
        <v>0</v>
      </c>
      <c r="HX19" s="50">
        <v>0</v>
      </c>
      <c r="HY19" s="50"/>
      <c r="HZ19" s="50"/>
      <c r="IA19" s="50"/>
      <c r="IB19" s="50"/>
    </row>
    <row r="20" spans="2:236" ht="15" x14ac:dyDescent="0.25">
      <c r="B20" s="46" t="s">
        <v>144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>
        <v>53324</v>
      </c>
      <c r="HX20" s="47">
        <v>51279</v>
      </c>
      <c r="HY20" s="47"/>
      <c r="HZ20" s="47"/>
      <c r="IA20" s="47"/>
      <c r="IB20" s="47"/>
    </row>
    <row r="21" spans="2:236" x14ac:dyDescent="0.2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>
        <v>35281</v>
      </c>
      <c r="HX21" s="49">
        <v>32534</v>
      </c>
      <c r="HY21" s="49"/>
      <c r="HZ21" s="49"/>
      <c r="IA21" s="49"/>
      <c r="IB21" s="49"/>
    </row>
    <row r="22" spans="2:236" x14ac:dyDescent="0.2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>
        <v>18043</v>
      </c>
      <c r="HX22" s="50">
        <v>18745</v>
      </c>
      <c r="HY22" s="50"/>
      <c r="HZ22" s="50"/>
      <c r="IA22" s="50"/>
      <c r="IB22" s="50"/>
    </row>
    <row r="23" spans="2:236" ht="15" x14ac:dyDescent="0.25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>
        <v>145574</v>
      </c>
      <c r="HX23" s="84">
        <v>136309</v>
      </c>
      <c r="HY23" s="84"/>
      <c r="HZ23" s="84"/>
      <c r="IA23" s="84"/>
      <c r="IB23" s="84"/>
    </row>
    <row r="24" spans="2:236" x14ac:dyDescent="0.2">
      <c r="B24" s="48" t="s">
        <v>65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>
        <v>85900</v>
      </c>
      <c r="HX24" s="125">
        <v>76845</v>
      </c>
      <c r="HY24" s="125"/>
      <c r="HZ24" s="125"/>
      <c r="IA24" s="125"/>
      <c r="IB24" s="125"/>
    </row>
    <row r="25" spans="2:236" x14ac:dyDescent="0.2">
      <c r="B25" s="48" t="s">
        <v>66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>
        <v>59674</v>
      </c>
      <c r="HX25" s="125">
        <v>59464</v>
      </c>
      <c r="HY25" s="125"/>
      <c r="HZ25" s="125"/>
      <c r="IA25" s="125"/>
      <c r="IB25" s="125"/>
    </row>
    <row r="29" spans="2:236" ht="15" x14ac:dyDescent="0.25">
      <c r="B29" s="5" t="s">
        <v>71</v>
      </c>
    </row>
    <row r="30" spans="2:236" ht="15" customHeight="1" x14ac:dyDescent="0.25">
      <c r="B30" s="179" t="s">
        <v>39</v>
      </c>
      <c r="C30" s="173">
        <v>2007</v>
      </c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5"/>
      <c r="O30" s="171" t="s">
        <v>110</v>
      </c>
      <c r="P30" s="173">
        <v>2008</v>
      </c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5"/>
      <c r="AB30" s="171" t="s">
        <v>111</v>
      </c>
      <c r="AC30" s="173">
        <v>2009</v>
      </c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5"/>
      <c r="AO30" s="171" t="s">
        <v>91</v>
      </c>
      <c r="AP30" s="173">
        <v>2010</v>
      </c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5"/>
      <c r="BB30" s="171" t="s">
        <v>80</v>
      </c>
      <c r="BC30" s="173">
        <v>2011</v>
      </c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5"/>
      <c r="BO30" s="171" t="s">
        <v>81</v>
      </c>
      <c r="BP30" s="173">
        <v>2012</v>
      </c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5"/>
      <c r="CB30" s="171" t="s">
        <v>82</v>
      </c>
      <c r="CC30" s="173">
        <v>2013</v>
      </c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5"/>
      <c r="CO30" s="171" t="s">
        <v>40</v>
      </c>
      <c r="CP30" s="173">
        <v>2014</v>
      </c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5"/>
      <c r="DB30" s="171" t="s">
        <v>41</v>
      </c>
      <c r="DC30" s="173">
        <v>2015</v>
      </c>
      <c r="DD30" s="174"/>
      <c r="DE30" s="174"/>
      <c r="DF30" s="174"/>
      <c r="DG30" s="174"/>
      <c r="DH30" s="174"/>
      <c r="DI30" s="174"/>
      <c r="DJ30" s="174"/>
      <c r="DK30" s="174"/>
      <c r="DL30" s="174"/>
      <c r="DM30" s="174"/>
      <c r="DN30" s="175"/>
      <c r="DO30" s="171" t="s">
        <v>42</v>
      </c>
      <c r="DP30" s="173">
        <v>2016</v>
      </c>
      <c r="DQ30" s="174"/>
      <c r="DR30" s="174"/>
      <c r="DS30" s="174"/>
      <c r="DT30" s="174"/>
      <c r="DU30" s="174"/>
      <c r="DV30" s="174"/>
      <c r="DW30" s="174"/>
      <c r="DX30" s="174"/>
      <c r="DY30" s="174"/>
      <c r="DZ30" s="174"/>
      <c r="EA30" s="175"/>
      <c r="EB30" s="171" t="s">
        <v>43</v>
      </c>
      <c r="EC30" s="173">
        <v>2017</v>
      </c>
      <c r="ED30" s="174"/>
      <c r="EE30" s="174"/>
      <c r="EF30" s="174"/>
      <c r="EG30" s="174"/>
      <c r="EH30" s="174"/>
      <c r="EI30" s="174"/>
      <c r="EJ30" s="174"/>
      <c r="EK30" s="174"/>
      <c r="EL30" s="174"/>
      <c r="EM30" s="174"/>
      <c r="EN30" s="175"/>
      <c r="EO30" s="171" t="s">
        <v>44</v>
      </c>
      <c r="EP30" s="173">
        <v>2018</v>
      </c>
      <c r="EQ30" s="174"/>
      <c r="ER30" s="174"/>
      <c r="ES30" s="174"/>
      <c r="ET30" s="174"/>
      <c r="EU30" s="174"/>
      <c r="EV30" s="174"/>
      <c r="EW30" s="174"/>
      <c r="EX30" s="174"/>
      <c r="EY30" s="174"/>
      <c r="EZ30" s="174"/>
      <c r="FA30" s="175"/>
      <c r="FB30" s="171" t="s">
        <v>45</v>
      </c>
      <c r="FC30" s="173">
        <v>2019</v>
      </c>
      <c r="FD30" s="174"/>
      <c r="FE30" s="174"/>
      <c r="FF30" s="174"/>
      <c r="FG30" s="174"/>
      <c r="FH30" s="174"/>
      <c r="FI30" s="174"/>
      <c r="FJ30" s="174"/>
      <c r="FK30" s="174"/>
      <c r="FL30" s="174"/>
      <c r="FM30" s="174"/>
      <c r="FN30" s="175"/>
      <c r="FO30" s="171" t="s">
        <v>46</v>
      </c>
      <c r="FP30" s="168">
        <v>2020</v>
      </c>
      <c r="FQ30" s="169"/>
      <c r="FR30" s="169"/>
      <c r="FS30" s="169"/>
      <c r="FT30" s="169"/>
      <c r="FU30" s="169"/>
      <c r="FV30" s="169"/>
      <c r="FW30" s="169"/>
      <c r="FX30" s="169"/>
      <c r="FY30" s="169"/>
      <c r="FZ30" s="169"/>
      <c r="GA30" s="170"/>
      <c r="GB30" s="171" t="s">
        <v>47</v>
      </c>
      <c r="GC30" s="168">
        <v>2021</v>
      </c>
      <c r="GD30" s="169"/>
      <c r="GE30" s="169"/>
      <c r="GF30" s="169"/>
      <c r="GG30" s="169"/>
      <c r="GH30" s="169"/>
      <c r="GI30" s="169"/>
      <c r="GJ30" s="169"/>
      <c r="GK30" s="169"/>
      <c r="GL30" s="169"/>
      <c r="GM30" s="169"/>
      <c r="GN30" s="170"/>
      <c r="GO30" s="171" t="s">
        <v>48</v>
      </c>
      <c r="GP30" s="168">
        <v>2022</v>
      </c>
      <c r="GQ30" s="169"/>
      <c r="GR30" s="169"/>
      <c r="GS30" s="169"/>
      <c r="GT30" s="169"/>
      <c r="GU30" s="169"/>
      <c r="GV30" s="169"/>
      <c r="GW30" s="169"/>
      <c r="GX30" s="169"/>
      <c r="GY30" s="169"/>
      <c r="GZ30" s="169"/>
      <c r="HA30" s="170"/>
      <c r="HB30" s="171" t="s">
        <v>49</v>
      </c>
      <c r="HC30" s="168">
        <v>2023</v>
      </c>
      <c r="HD30" s="169"/>
      <c r="HE30" s="169"/>
      <c r="HF30" s="169"/>
      <c r="HG30" s="169"/>
      <c r="HH30" s="169"/>
      <c r="HI30" s="169"/>
      <c r="HJ30" s="169"/>
      <c r="HK30" s="169"/>
      <c r="HL30" s="169"/>
      <c r="HM30" s="169"/>
      <c r="HN30" s="170"/>
      <c r="HO30" s="171" t="s">
        <v>50</v>
      </c>
      <c r="HP30" s="168">
        <v>2024</v>
      </c>
      <c r="HQ30" s="169"/>
      <c r="HR30" s="169"/>
      <c r="HS30" s="169"/>
      <c r="HT30" s="169"/>
      <c r="HU30" s="169"/>
      <c r="HV30" s="169"/>
      <c r="HW30" s="169"/>
      <c r="HX30" s="169"/>
      <c r="HY30" s="169"/>
      <c r="HZ30" s="169"/>
      <c r="IA30" s="170"/>
      <c r="IB30" s="171" t="s">
        <v>51</v>
      </c>
    </row>
    <row r="31" spans="2:236" ht="15" x14ac:dyDescent="0.25">
      <c r="B31" s="180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72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72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72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72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72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72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72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72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72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72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72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72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72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72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72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72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72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72"/>
    </row>
    <row r="32" spans="2:236" ht="15" x14ac:dyDescent="0.25">
      <c r="B32" s="46" t="s">
        <v>140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>
        <v>0</v>
      </c>
      <c r="HY32" s="47"/>
      <c r="HZ32" s="47"/>
      <c r="IA32" s="47"/>
      <c r="IB32" s="47"/>
    </row>
    <row r="33" spans="2:236" x14ac:dyDescent="0.2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>
        <v>0</v>
      </c>
      <c r="HX33" s="49">
        <v>0</v>
      </c>
      <c r="HY33" s="49"/>
      <c r="HZ33" s="49"/>
      <c r="IA33" s="49"/>
      <c r="IB33" s="49"/>
    </row>
    <row r="34" spans="2:236" x14ac:dyDescent="0.2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/>
      <c r="HZ34" s="50"/>
      <c r="IA34" s="50"/>
      <c r="IB34" s="50"/>
    </row>
    <row r="35" spans="2:236" ht="15" x14ac:dyDescent="0.25">
      <c r="B35" s="46" t="s">
        <v>141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>
        <v>104220</v>
      </c>
      <c r="HX35" s="47">
        <v>97276</v>
      </c>
      <c r="HY35" s="47"/>
      <c r="HZ35" s="47"/>
      <c r="IA35" s="47"/>
      <c r="IB35" s="47"/>
    </row>
    <row r="36" spans="2:236" x14ac:dyDescent="0.2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>
        <v>34067</v>
      </c>
      <c r="HX36" s="49">
        <v>32109</v>
      </c>
      <c r="HY36" s="49"/>
      <c r="HZ36" s="49"/>
      <c r="IA36" s="49"/>
      <c r="IB36" s="49"/>
    </row>
    <row r="37" spans="2:236" x14ac:dyDescent="0.2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>
        <v>70153</v>
      </c>
      <c r="HX37" s="50">
        <v>65167</v>
      </c>
      <c r="HY37" s="50"/>
      <c r="HZ37" s="50"/>
      <c r="IA37" s="50"/>
      <c r="IB37" s="50"/>
    </row>
    <row r="38" spans="2:236" ht="15" x14ac:dyDescent="0.25">
      <c r="B38" s="46" t="s">
        <v>142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>
        <v>115191</v>
      </c>
      <c r="HX38" s="47">
        <v>114961</v>
      </c>
      <c r="HY38" s="47"/>
      <c r="HZ38" s="47"/>
      <c r="IA38" s="47"/>
      <c r="IB38" s="47"/>
    </row>
    <row r="39" spans="2:236" x14ac:dyDescent="0.2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>
        <v>16552</v>
      </c>
      <c r="HX39" s="49">
        <v>12202</v>
      </c>
      <c r="HY39" s="49"/>
      <c r="HZ39" s="49"/>
      <c r="IA39" s="49"/>
      <c r="IB39" s="49"/>
    </row>
    <row r="40" spans="2:236" x14ac:dyDescent="0.2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>
        <v>98639</v>
      </c>
      <c r="HX40" s="50">
        <v>102759</v>
      </c>
      <c r="HY40" s="50"/>
      <c r="HZ40" s="50"/>
      <c r="IA40" s="50"/>
      <c r="IB40" s="50"/>
    </row>
    <row r="41" spans="2:236" ht="15" x14ac:dyDescent="0.25">
      <c r="B41" s="46" t="s">
        <v>143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>
        <v>0</v>
      </c>
      <c r="HX41" s="47">
        <v>0</v>
      </c>
      <c r="HY41" s="47"/>
      <c r="HZ41" s="47"/>
      <c r="IA41" s="47"/>
      <c r="IB41" s="47"/>
    </row>
    <row r="42" spans="2:236" x14ac:dyDescent="0.2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>
        <v>0</v>
      </c>
      <c r="HX42" s="49">
        <v>0</v>
      </c>
      <c r="HY42" s="49"/>
      <c r="HZ42" s="49"/>
      <c r="IA42" s="49"/>
      <c r="IB42" s="49"/>
    </row>
    <row r="43" spans="2:236" x14ac:dyDescent="0.2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>
        <v>0</v>
      </c>
      <c r="HX43" s="50">
        <v>0</v>
      </c>
      <c r="HY43" s="50"/>
      <c r="HZ43" s="50"/>
      <c r="IA43" s="50"/>
      <c r="IB43" s="50"/>
    </row>
    <row r="44" spans="2:236" ht="15" x14ac:dyDescent="0.25">
      <c r="B44" s="46" t="s">
        <v>144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>
        <v>107185</v>
      </c>
      <c r="HX44" s="47">
        <v>109579</v>
      </c>
      <c r="HY44" s="47"/>
      <c r="HZ44" s="47"/>
      <c r="IA44" s="47"/>
      <c r="IB44" s="47"/>
    </row>
    <row r="45" spans="2:236" x14ac:dyDescent="0.2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>
        <v>35281</v>
      </c>
      <c r="HX45" s="49">
        <v>32534</v>
      </c>
      <c r="HY45" s="49"/>
      <c r="HZ45" s="49"/>
      <c r="IA45" s="49"/>
      <c r="IB45" s="49"/>
    </row>
    <row r="46" spans="2:236" x14ac:dyDescent="0.2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>
        <v>71904</v>
      </c>
      <c r="HX46" s="50">
        <v>77045</v>
      </c>
      <c r="HY46" s="50"/>
      <c r="HZ46" s="50"/>
      <c r="IA46" s="50"/>
      <c r="IB46" s="50"/>
    </row>
    <row r="47" spans="2:236" ht="15" x14ac:dyDescent="0.25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>
        <v>326596</v>
      </c>
      <c r="HX47" s="84">
        <v>321816</v>
      </c>
      <c r="HY47" s="84"/>
      <c r="HZ47" s="84"/>
      <c r="IA47" s="84"/>
      <c r="IB47" s="84"/>
    </row>
    <row r="48" spans="2:236" x14ac:dyDescent="0.2">
      <c r="B48" s="48" t="s">
        <v>65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>
        <v>85900</v>
      </c>
      <c r="HX48" s="125">
        <v>76845</v>
      </c>
      <c r="HY48" s="125"/>
      <c r="HZ48" s="125"/>
      <c r="IA48" s="125"/>
      <c r="IB48" s="125"/>
    </row>
    <row r="49" spans="2:236" x14ac:dyDescent="0.2">
      <c r="B49" s="48" t="s">
        <v>66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>
        <v>240696</v>
      </c>
      <c r="HX49" s="125">
        <v>244971</v>
      </c>
      <c r="HY49" s="125"/>
      <c r="HZ49" s="125"/>
      <c r="IA49" s="125"/>
      <c r="IB49" s="125"/>
    </row>
    <row r="52" spans="2:236" ht="15" x14ac:dyDescent="0.25">
      <c r="B52" s="5" t="s">
        <v>72</v>
      </c>
    </row>
    <row r="53" spans="2:236" ht="15" customHeight="1" x14ac:dyDescent="0.25">
      <c r="B53" s="12" t="s">
        <v>73</v>
      </c>
      <c r="C53" s="173">
        <v>2007</v>
      </c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5"/>
      <c r="O53" s="171" t="s">
        <v>110</v>
      </c>
      <c r="P53" s="173">
        <v>2008</v>
      </c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5"/>
      <c r="AB53" s="171" t="s">
        <v>111</v>
      </c>
      <c r="AC53" s="173">
        <v>2009</v>
      </c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5"/>
      <c r="AO53" s="171" t="s">
        <v>91</v>
      </c>
      <c r="AP53" s="173">
        <v>2010</v>
      </c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5"/>
      <c r="BB53" s="171" t="s">
        <v>80</v>
      </c>
      <c r="BC53" s="173">
        <v>2011</v>
      </c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5"/>
      <c r="BO53" s="171" t="s">
        <v>81</v>
      </c>
      <c r="BP53" s="173">
        <v>2012</v>
      </c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5"/>
      <c r="CB53" s="171" t="s">
        <v>82</v>
      </c>
      <c r="CC53" s="173">
        <v>2013</v>
      </c>
      <c r="CD53" s="174"/>
      <c r="CE53" s="174"/>
      <c r="CF53" s="174"/>
      <c r="CG53" s="174"/>
      <c r="CH53" s="174"/>
      <c r="CI53" s="174"/>
      <c r="CJ53" s="174"/>
      <c r="CK53" s="174"/>
      <c r="CL53" s="174"/>
      <c r="CM53" s="174"/>
      <c r="CN53" s="175"/>
      <c r="CO53" s="171" t="s">
        <v>40</v>
      </c>
      <c r="CP53" s="173">
        <v>2014</v>
      </c>
      <c r="CQ53" s="174"/>
      <c r="CR53" s="174"/>
      <c r="CS53" s="174"/>
      <c r="CT53" s="174"/>
      <c r="CU53" s="174"/>
      <c r="CV53" s="174"/>
      <c r="CW53" s="174"/>
      <c r="CX53" s="174"/>
      <c r="CY53" s="174"/>
      <c r="CZ53" s="174"/>
      <c r="DA53" s="175"/>
      <c r="DB53" s="171" t="s">
        <v>41</v>
      </c>
      <c r="DC53" s="173">
        <v>2015</v>
      </c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5"/>
      <c r="DO53" s="171" t="s">
        <v>42</v>
      </c>
      <c r="DP53" s="173">
        <v>2016</v>
      </c>
      <c r="DQ53" s="174"/>
      <c r="DR53" s="174"/>
      <c r="DS53" s="174"/>
      <c r="DT53" s="174"/>
      <c r="DU53" s="174"/>
      <c r="DV53" s="174"/>
      <c r="DW53" s="174"/>
      <c r="DX53" s="174"/>
      <c r="DY53" s="174"/>
      <c r="DZ53" s="174"/>
      <c r="EA53" s="175"/>
      <c r="EB53" s="171" t="s">
        <v>43</v>
      </c>
      <c r="EC53" s="173">
        <v>2017</v>
      </c>
      <c r="ED53" s="174"/>
      <c r="EE53" s="174"/>
      <c r="EF53" s="174"/>
      <c r="EG53" s="174"/>
      <c r="EH53" s="174"/>
      <c r="EI53" s="174"/>
      <c r="EJ53" s="174"/>
      <c r="EK53" s="174"/>
      <c r="EL53" s="174"/>
      <c r="EM53" s="174"/>
      <c r="EN53" s="175"/>
      <c r="EO53" s="171" t="s">
        <v>44</v>
      </c>
      <c r="EP53" s="173">
        <v>2018</v>
      </c>
      <c r="EQ53" s="174"/>
      <c r="ER53" s="174"/>
      <c r="ES53" s="174"/>
      <c r="ET53" s="174"/>
      <c r="EU53" s="174"/>
      <c r="EV53" s="174"/>
      <c r="EW53" s="174"/>
      <c r="EX53" s="174"/>
      <c r="EY53" s="174"/>
      <c r="EZ53" s="174"/>
      <c r="FA53" s="175"/>
      <c r="FB53" s="171" t="s">
        <v>45</v>
      </c>
      <c r="FC53" s="173">
        <v>2019</v>
      </c>
      <c r="FD53" s="174"/>
      <c r="FE53" s="174"/>
      <c r="FF53" s="174"/>
      <c r="FG53" s="174"/>
      <c r="FH53" s="174"/>
      <c r="FI53" s="174"/>
      <c r="FJ53" s="174"/>
      <c r="FK53" s="174"/>
      <c r="FL53" s="174"/>
      <c r="FM53" s="174"/>
      <c r="FN53" s="175"/>
      <c r="FO53" s="171" t="s">
        <v>46</v>
      </c>
      <c r="FP53" s="168">
        <v>2020</v>
      </c>
      <c r="FQ53" s="169"/>
      <c r="FR53" s="169"/>
      <c r="FS53" s="169"/>
      <c r="FT53" s="169"/>
      <c r="FU53" s="169"/>
      <c r="FV53" s="169"/>
      <c r="FW53" s="169"/>
      <c r="FX53" s="169"/>
      <c r="FY53" s="169"/>
      <c r="FZ53" s="169"/>
      <c r="GA53" s="170"/>
      <c r="GB53" s="171" t="s">
        <v>47</v>
      </c>
      <c r="GC53" s="168">
        <v>2021</v>
      </c>
      <c r="GD53" s="169"/>
      <c r="GE53" s="169"/>
      <c r="GF53" s="169"/>
      <c r="GG53" s="169"/>
      <c r="GH53" s="169"/>
      <c r="GI53" s="169"/>
      <c r="GJ53" s="169"/>
      <c r="GK53" s="169"/>
      <c r="GL53" s="169"/>
      <c r="GM53" s="169"/>
      <c r="GN53" s="170"/>
      <c r="GO53" s="171" t="s">
        <v>48</v>
      </c>
      <c r="GP53" s="168">
        <v>2022</v>
      </c>
      <c r="GQ53" s="169"/>
      <c r="GR53" s="169"/>
      <c r="GS53" s="169"/>
      <c r="GT53" s="169"/>
      <c r="GU53" s="169"/>
      <c r="GV53" s="169"/>
      <c r="GW53" s="169"/>
      <c r="GX53" s="169"/>
      <c r="GY53" s="169"/>
      <c r="GZ53" s="169"/>
      <c r="HA53" s="170"/>
      <c r="HB53" s="171" t="s">
        <v>49</v>
      </c>
      <c r="HC53" s="168">
        <v>2023</v>
      </c>
      <c r="HD53" s="169"/>
      <c r="HE53" s="169"/>
      <c r="HF53" s="169"/>
      <c r="HG53" s="169"/>
      <c r="HH53" s="169"/>
      <c r="HI53" s="169"/>
      <c r="HJ53" s="169"/>
      <c r="HK53" s="169"/>
      <c r="HL53" s="169"/>
      <c r="HM53" s="169"/>
      <c r="HN53" s="170"/>
      <c r="HO53" s="171" t="s">
        <v>50</v>
      </c>
      <c r="HP53" s="168">
        <v>2024</v>
      </c>
      <c r="HQ53" s="169"/>
      <c r="HR53" s="169"/>
      <c r="HS53" s="169"/>
      <c r="HT53" s="169"/>
      <c r="HU53" s="169"/>
      <c r="HV53" s="169"/>
      <c r="HW53" s="169"/>
      <c r="HX53" s="169"/>
      <c r="HY53" s="169"/>
      <c r="HZ53" s="169"/>
      <c r="IA53" s="170"/>
      <c r="IB53" s="171" t="s">
        <v>51</v>
      </c>
    </row>
    <row r="54" spans="2:236" ht="15" x14ac:dyDescent="0.25">
      <c r="B54" s="13" t="s">
        <v>74</v>
      </c>
      <c r="C54" s="156" t="s">
        <v>52</v>
      </c>
      <c r="D54" s="156" t="s">
        <v>53</v>
      </c>
      <c r="E54" s="156" t="s">
        <v>54</v>
      </c>
      <c r="F54" s="156" t="s">
        <v>55</v>
      </c>
      <c r="G54" s="156" t="s">
        <v>56</v>
      </c>
      <c r="H54" s="156" t="s">
        <v>57</v>
      </c>
      <c r="I54" s="156" t="s">
        <v>58</v>
      </c>
      <c r="J54" s="156" t="s">
        <v>59</v>
      </c>
      <c r="K54" s="156" t="s">
        <v>60</v>
      </c>
      <c r="L54" s="156" t="s">
        <v>61</v>
      </c>
      <c r="M54" s="156" t="s">
        <v>62</v>
      </c>
      <c r="N54" s="156" t="s">
        <v>63</v>
      </c>
      <c r="O54" s="172"/>
      <c r="P54" s="156" t="s">
        <v>52</v>
      </c>
      <c r="Q54" s="156" t="s">
        <v>53</v>
      </c>
      <c r="R54" s="156" t="s">
        <v>54</v>
      </c>
      <c r="S54" s="156" t="s">
        <v>55</v>
      </c>
      <c r="T54" s="156" t="s">
        <v>56</v>
      </c>
      <c r="U54" s="156" t="s">
        <v>57</v>
      </c>
      <c r="V54" s="156" t="s">
        <v>58</v>
      </c>
      <c r="W54" s="156" t="s">
        <v>59</v>
      </c>
      <c r="X54" s="156" t="s">
        <v>60</v>
      </c>
      <c r="Y54" s="156" t="s">
        <v>61</v>
      </c>
      <c r="Z54" s="156" t="s">
        <v>62</v>
      </c>
      <c r="AA54" s="156" t="s">
        <v>63</v>
      </c>
      <c r="AB54" s="172"/>
      <c r="AC54" s="156" t="s">
        <v>52</v>
      </c>
      <c r="AD54" s="156" t="s">
        <v>53</v>
      </c>
      <c r="AE54" s="156" t="s">
        <v>54</v>
      </c>
      <c r="AF54" s="156" t="s">
        <v>55</v>
      </c>
      <c r="AG54" s="156" t="s">
        <v>56</v>
      </c>
      <c r="AH54" s="156" t="s">
        <v>57</v>
      </c>
      <c r="AI54" s="156" t="s">
        <v>58</v>
      </c>
      <c r="AJ54" s="156" t="s">
        <v>59</v>
      </c>
      <c r="AK54" s="156" t="s">
        <v>60</v>
      </c>
      <c r="AL54" s="156" t="s">
        <v>61</v>
      </c>
      <c r="AM54" s="156" t="s">
        <v>62</v>
      </c>
      <c r="AN54" s="156" t="s">
        <v>63</v>
      </c>
      <c r="AO54" s="172"/>
      <c r="AP54" s="156" t="s">
        <v>52</v>
      </c>
      <c r="AQ54" s="156" t="s">
        <v>53</v>
      </c>
      <c r="AR54" s="156" t="s">
        <v>54</v>
      </c>
      <c r="AS54" s="156" t="s">
        <v>55</v>
      </c>
      <c r="AT54" s="156" t="s">
        <v>56</v>
      </c>
      <c r="AU54" s="156" t="s">
        <v>57</v>
      </c>
      <c r="AV54" s="156" t="s">
        <v>58</v>
      </c>
      <c r="AW54" s="156" t="s">
        <v>59</v>
      </c>
      <c r="AX54" s="156" t="s">
        <v>60</v>
      </c>
      <c r="AY54" s="156" t="s">
        <v>61</v>
      </c>
      <c r="AZ54" s="156" t="s">
        <v>62</v>
      </c>
      <c r="BA54" s="156" t="s">
        <v>63</v>
      </c>
      <c r="BB54" s="172"/>
      <c r="BC54" s="156" t="s">
        <v>52</v>
      </c>
      <c r="BD54" s="156" t="s">
        <v>53</v>
      </c>
      <c r="BE54" s="156" t="s">
        <v>54</v>
      </c>
      <c r="BF54" s="156" t="s">
        <v>55</v>
      </c>
      <c r="BG54" s="156" t="s">
        <v>56</v>
      </c>
      <c r="BH54" s="156" t="s">
        <v>57</v>
      </c>
      <c r="BI54" s="156" t="s">
        <v>58</v>
      </c>
      <c r="BJ54" s="156" t="s">
        <v>59</v>
      </c>
      <c r="BK54" s="156" t="s">
        <v>60</v>
      </c>
      <c r="BL54" s="156" t="s">
        <v>61</v>
      </c>
      <c r="BM54" s="156" t="s">
        <v>62</v>
      </c>
      <c r="BN54" s="156" t="s">
        <v>63</v>
      </c>
      <c r="BO54" s="172"/>
      <c r="BP54" s="156" t="s">
        <v>52</v>
      </c>
      <c r="BQ54" s="156" t="s">
        <v>53</v>
      </c>
      <c r="BR54" s="156" t="s">
        <v>54</v>
      </c>
      <c r="BS54" s="156" t="s">
        <v>55</v>
      </c>
      <c r="BT54" s="156" t="s">
        <v>56</v>
      </c>
      <c r="BU54" s="156" t="s">
        <v>57</v>
      </c>
      <c r="BV54" s="156" t="s">
        <v>58</v>
      </c>
      <c r="BW54" s="156" t="s">
        <v>59</v>
      </c>
      <c r="BX54" s="156" t="s">
        <v>60</v>
      </c>
      <c r="BY54" s="156" t="s">
        <v>61</v>
      </c>
      <c r="BZ54" s="156" t="s">
        <v>62</v>
      </c>
      <c r="CA54" s="156" t="s">
        <v>63</v>
      </c>
      <c r="CB54" s="172"/>
      <c r="CC54" s="156" t="s">
        <v>52</v>
      </c>
      <c r="CD54" s="156" t="s">
        <v>53</v>
      </c>
      <c r="CE54" s="156" t="s">
        <v>54</v>
      </c>
      <c r="CF54" s="156" t="s">
        <v>55</v>
      </c>
      <c r="CG54" s="156" t="s">
        <v>56</v>
      </c>
      <c r="CH54" s="156" t="s">
        <v>57</v>
      </c>
      <c r="CI54" s="156" t="s">
        <v>58</v>
      </c>
      <c r="CJ54" s="156" t="s">
        <v>59</v>
      </c>
      <c r="CK54" s="156" t="s">
        <v>60</v>
      </c>
      <c r="CL54" s="156" t="s">
        <v>61</v>
      </c>
      <c r="CM54" s="156" t="s">
        <v>62</v>
      </c>
      <c r="CN54" s="156" t="s">
        <v>63</v>
      </c>
      <c r="CO54" s="172"/>
      <c r="CP54" s="156" t="s">
        <v>52</v>
      </c>
      <c r="CQ54" s="156" t="s">
        <v>53</v>
      </c>
      <c r="CR54" s="156" t="s">
        <v>54</v>
      </c>
      <c r="CS54" s="156" t="s">
        <v>55</v>
      </c>
      <c r="CT54" s="156" t="s">
        <v>56</v>
      </c>
      <c r="CU54" s="156" t="s">
        <v>57</v>
      </c>
      <c r="CV54" s="156" t="s">
        <v>58</v>
      </c>
      <c r="CW54" s="156" t="s">
        <v>59</v>
      </c>
      <c r="CX54" s="156" t="s">
        <v>60</v>
      </c>
      <c r="CY54" s="156" t="s">
        <v>61</v>
      </c>
      <c r="CZ54" s="156" t="s">
        <v>62</v>
      </c>
      <c r="DA54" s="156" t="s">
        <v>63</v>
      </c>
      <c r="DB54" s="172"/>
      <c r="DC54" s="156" t="s">
        <v>52</v>
      </c>
      <c r="DD54" s="156" t="s">
        <v>53</v>
      </c>
      <c r="DE54" s="156" t="s">
        <v>54</v>
      </c>
      <c r="DF54" s="156" t="s">
        <v>55</v>
      </c>
      <c r="DG54" s="156" t="s">
        <v>56</v>
      </c>
      <c r="DH54" s="156" t="s">
        <v>57</v>
      </c>
      <c r="DI54" s="156" t="s">
        <v>58</v>
      </c>
      <c r="DJ54" s="156" t="s">
        <v>59</v>
      </c>
      <c r="DK54" s="156" t="s">
        <v>60</v>
      </c>
      <c r="DL54" s="156" t="s">
        <v>61</v>
      </c>
      <c r="DM54" s="156" t="s">
        <v>62</v>
      </c>
      <c r="DN54" s="156" t="s">
        <v>63</v>
      </c>
      <c r="DO54" s="172"/>
      <c r="DP54" s="156" t="s">
        <v>52</v>
      </c>
      <c r="DQ54" s="156" t="s">
        <v>53</v>
      </c>
      <c r="DR54" s="156" t="s">
        <v>54</v>
      </c>
      <c r="DS54" s="156" t="s">
        <v>55</v>
      </c>
      <c r="DT54" s="156" t="s">
        <v>56</v>
      </c>
      <c r="DU54" s="156" t="s">
        <v>57</v>
      </c>
      <c r="DV54" s="156" t="s">
        <v>58</v>
      </c>
      <c r="DW54" s="156" t="s">
        <v>59</v>
      </c>
      <c r="DX54" s="156" t="s">
        <v>60</v>
      </c>
      <c r="DY54" s="156" t="s">
        <v>61</v>
      </c>
      <c r="DZ54" s="156" t="s">
        <v>62</v>
      </c>
      <c r="EA54" s="156" t="s">
        <v>63</v>
      </c>
      <c r="EB54" s="172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72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72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72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72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72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72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72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72"/>
    </row>
    <row r="55" spans="2:236" s="5" customFormat="1" ht="15" x14ac:dyDescent="0.25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745301.3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>
        <v>1262377.4000000001</v>
      </c>
      <c r="HX55" s="84">
        <v>1243429</v>
      </c>
      <c r="HY55" s="84"/>
      <c r="HZ55" s="84"/>
      <c r="IA55" s="84"/>
      <c r="IB55" s="84"/>
    </row>
    <row r="56" spans="2:236" ht="15" x14ac:dyDescent="0.25">
      <c r="B56" s="48" t="s">
        <v>76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f>+[1]SURVIAL!$DJ$22*1000</f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f>[2]TOTAL!$D$133</f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f>[3]TOTAL!$D$124</f>
        <v>186583.8</v>
      </c>
      <c r="BE56" s="125">
        <f>[4]TOTAL!$D$133</f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197889.90000000005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>
        <v>335010</v>
      </c>
      <c r="HX56" s="125">
        <v>299695.5</v>
      </c>
      <c r="HY56" s="125"/>
      <c r="HZ56" s="125"/>
      <c r="IA56" s="125"/>
      <c r="IB56" s="47"/>
    </row>
    <row r="57" spans="2:236" ht="15" x14ac:dyDescent="0.25">
      <c r="B57" s="48" t="s">
        <v>77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f>+[1]SURVIAL!$DJ$23*1000</f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f>[2]TOTAL!$D$134</f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f>[3]TOTAL!$D$125</f>
        <v>505531.59999999992</v>
      </c>
      <c r="BE57" s="125">
        <f>[4]TOTAL!$D$134</f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547411.40000000014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>
        <v>927367.40000000014</v>
      </c>
      <c r="HX57" s="125">
        <v>943733.5</v>
      </c>
      <c r="HY57" s="125"/>
      <c r="HZ57" s="125"/>
      <c r="IA57" s="125"/>
      <c r="IB57" s="47"/>
    </row>
    <row r="59" spans="2:236" ht="15" x14ac:dyDescent="0.25">
      <c r="B59" s="5"/>
    </row>
    <row r="62" spans="2:236" x14ac:dyDescent="0.2">
      <c r="DC62" s="22"/>
      <c r="DD62" s="22"/>
      <c r="DE62" s="22"/>
      <c r="DF62" s="22"/>
      <c r="DG62" s="22"/>
      <c r="DH62" s="22"/>
      <c r="DI62" s="22"/>
      <c r="DJ62" s="22"/>
    </row>
    <row r="63" spans="2:236" x14ac:dyDescent="0.2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</row>
    <row r="64" spans="2:236" x14ac:dyDescent="0.2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</row>
    <row r="65" spans="185:228" x14ac:dyDescent="0.2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</row>
  </sheetData>
  <mergeCells count="112"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BO6:BO7"/>
    <mergeCell ref="DC53:DN53"/>
    <mergeCell ref="EB53:EB54"/>
    <mergeCell ref="DP6:EA6"/>
    <mergeCell ref="DP30:EA30"/>
    <mergeCell ref="DP53:EA53"/>
    <mergeCell ref="CP53:DA53"/>
    <mergeCell ref="DO6:DO7"/>
    <mergeCell ref="DO30:DO31"/>
    <mergeCell ref="DO53:DO54"/>
    <mergeCell ref="DC30:DN30"/>
    <mergeCell ref="CB53:CB54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FO39"/>
  <sheetViews>
    <sheetView showGridLines="0" zoomScale="80" zoomScaleNormal="80" workbookViewId="0">
      <pane xSplit="2" ySplit="3" topLeftCell="FD4" activePane="bottomRight" state="frozen"/>
      <selection pane="topRight" activeCell="C1" sqref="C1"/>
      <selection pane="bottomLeft" activeCell="A4" sqref="A4"/>
      <selection pane="bottomRight" activeCell="FM23" sqref="FM23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1.42578125" style="23"/>
    <col min="16" max="27" width="11.42578125" style="2" customWidth="1"/>
    <col min="28" max="28" width="11.42578125" style="23"/>
    <col min="29" max="40" width="11.42578125" style="2" customWidth="1"/>
    <col min="41" max="41" width="11.42578125" style="23"/>
    <col min="42" max="53" width="11.42578125" style="2" customWidth="1"/>
    <col min="54" max="54" width="11.42578125" style="23"/>
    <col min="55" max="66" width="11.42578125" style="2" customWidth="1"/>
    <col min="67" max="67" width="11.42578125" style="23"/>
    <col min="68" max="80" width="11.42578125" style="2"/>
    <col min="81" max="106" width="12.7109375" style="2" customWidth="1"/>
    <col min="107" max="16384" width="11.42578125" style="2"/>
  </cols>
  <sheetData>
    <row r="1" spans="1:171" ht="15" x14ac:dyDescent="0.25">
      <c r="A1" s="176" t="s">
        <v>0</v>
      </c>
      <c r="B1" s="176"/>
    </row>
    <row r="2" spans="1:171" ht="30" customHeight="1" x14ac:dyDescent="0.2">
      <c r="A2" s="177" t="s">
        <v>145</v>
      </c>
      <c r="B2" s="178"/>
    </row>
    <row r="3" spans="1:171" x14ac:dyDescent="0.2">
      <c r="A3" s="39" t="s">
        <v>146</v>
      </c>
    </row>
    <row r="5" spans="1:171" ht="15" x14ac:dyDescent="0.25">
      <c r="B5" s="5" t="s">
        <v>38</v>
      </c>
    </row>
    <row r="6" spans="1:171" ht="15" customHeight="1" x14ac:dyDescent="0.25">
      <c r="B6" s="179" t="s">
        <v>39</v>
      </c>
      <c r="C6" s="173">
        <v>2012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82</v>
      </c>
      <c r="P6" s="173">
        <v>2013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40</v>
      </c>
      <c r="AC6" s="173">
        <v>2014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41</v>
      </c>
      <c r="AP6" s="173">
        <v>2015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42</v>
      </c>
      <c r="BC6" s="173">
        <v>2016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43</v>
      </c>
      <c r="BP6" s="173">
        <v>2017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44</v>
      </c>
      <c r="CC6" s="173">
        <v>2018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45</v>
      </c>
      <c r="CP6" s="173">
        <v>2019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1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1" t="s">
        <v>48</v>
      </c>
      <c r="EC6" s="173">
        <v>2022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49</v>
      </c>
      <c r="EP6" s="173">
        <v>2023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50</v>
      </c>
      <c r="FC6" s="173">
        <v>2024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51</v>
      </c>
    </row>
    <row r="7" spans="1:171" ht="15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</row>
    <row r="8" spans="1:171" ht="15" x14ac:dyDescent="0.25">
      <c r="B8" s="46" t="s">
        <v>147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>
        <v>27725</v>
      </c>
      <c r="FK8" s="47">
        <v>26732</v>
      </c>
      <c r="FL8" s="47"/>
      <c r="FM8" s="47"/>
      <c r="FN8" s="47"/>
      <c r="FO8" s="84"/>
    </row>
    <row r="9" spans="1:171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>
        <v>19328</v>
      </c>
      <c r="FK9" s="49">
        <v>17591</v>
      </c>
      <c r="FL9" s="49"/>
      <c r="FM9" s="49"/>
      <c r="FN9" s="49"/>
      <c r="FO9" s="47"/>
    </row>
    <row r="10" spans="1:171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>
        <v>8397</v>
      </c>
      <c r="FK10" s="50">
        <v>9141</v>
      </c>
      <c r="FL10" s="50"/>
      <c r="FM10" s="50"/>
      <c r="FN10" s="50"/>
      <c r="FO10" s="47"/>
    </row>
    <row r="11" spans="1:171" ht="15" x14ac:dyDescent="0.25">
      <c r="B11" s="51" t="s">
        <v>70</v>
      </c>
      <c r="C11" s="52">
        <f>SUM(C12:C13)</f>
        <v>0</v>
      </c>
      <c r="D11" s="52">
        <f t="shared" ref="D11:N11" si="13">SUM(D12:D13)</f>
        <v>0</v>
      </c>
      <c r="E11" s="52">
        <f t="shared" si="13"/>
        <v>0</v>
      </c>
      <c r="F11" s="52">
        <f t="shared" si="13"/>
        <v>0</v>
      </c>
      <c r="G11" s="52">
        <f t="shared" si="13"/>
        <v>0</v>
      </c>
      <c r="H11" s="52">
        <f t="shared" si="13"/>
        <v>0</v>
      </c>
      <c r="I11" s="52">
        <f t="shared" si="13"/>
        <v>0</v>
      </c>
      <c r="J11" s="52">
        <f t="shared" si="13"/>
        <v>0</v>
      </c>
      <c r="K11" s="52">
        <f t="shared" si="13"/>
        <v>2560</v>
      </c>
      <c r="L11" s="52">
        <f t="shared" si="13"/>
        <v>13006</v>
      </c>
      <c r="M11" s="52">
        <f t="shared" si="13"/>
        <v>12524</v>
      </c>
      <c r="N11" s="52">
        <f t="shared" si="13"/>
        <v>14361</v>
      </c>
      <c r="O11" s="52">
        <f>SUM(O12:O13)</f>
        <v>42451</v>
      </c>
      <c r="P11" s="52">
        <f>SUM(P12:P13)</f>
        <v>14246</v>
      </c>
      <c r="Q11" s="52">
        <f t="shared" ref="Q11:AA11" si="14">SUM(Q12:Q13)</f>
        <v>12848</v>
      </c>
      <c r="R11" s="52">
        <f t="shared" si="14"/>
        <v>13555</v>
      </c>
      <c r="S11" s="52">
        <f t="shared" si="14"/>
        <v>12707</v>
      </c>
      <c r="T11" s="52">
        <f t="shared" si="14"/>
        <v>13155</v>
      </c>
      <c r="U11" s="52">
        <f t="shared" si="14"/>
        <v>12673</v>
      </c>
      <c r="V11" s="52">
        <f t="shared" si="14"/>
        <v>13127</v>
      </c>
      <c r="W11" s="52">
        <f t="shared" si="14"/>
        <v>13939</v>
      </c>
      <c r="X11" s="52">
        <f t="shared" si="14"/>
        <v>13223</v>
      </c>
      <c r="Y11" s="52">
        <f t="shared" si="14"/>
        <v>11878</v>
      </c>
      <c r="Z11" s="52">
        <f t="shared" si="14"/>
        <v>13132</v>
      </c>
      <c r="AA11" s="52">
        <f t="shared" si="14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5">SUM(AD12:AD13)</f>
        <v>11176</v>
      </c>
      <c r="AE11" s="52">
        <f t="shared" si="15"/>
        <v>11838</v>
      </c>
      <c r="AF11" s="52">
        <f t="shared" si="15"/>
        <v>12033</v>
      </c>
      <c r="AG11" s="52">
        <f t="shared" si="15"/>
        <v>12087</v>
      </c>
      <c r="AH11" s="52">
        <f t="shared" si="15"/>
        <v>11995</v>
      </c>
      <c r="AI11" s="52">
        <f t="shared" si="15"/>
        <v>15236</v>
      </c>
      <c r="AJ11" s="52">
        <f t="shared" si="15"/>
        <v>14283</v>
      </c>
      <c r="AK11" s="52">
        <f t="shared" si="15"/>
        <v>14934</v>
      </c>
      <c r="AL11" s="52">
        <f t="shared" si="15"/>
        <v>19002</v>
      </c>
      <c r="AM11" s="52">
        <f t="shared" si="15"/>
        <v>15161</v>
      </c>
      <c r="AN11" s="52">
        <f t="shared" si="15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6">SUM(AQ12:AQ13)</f>
        <v>13729</v>
      </c>
      <c r="AR11" s="52">
        <f t="shared" si="16"/>
        <v>15406</v>
      </c>
      <c r="AS11" s="52">
        <f t="shared" si="16"/>
        <v>13931</v>
      </c>
      <c r="AT11" s="52">
        <f t="shared" si="16"/>
        <v>13814</v>
      </c>
      <c r="AU11" s="52">
        <f t="shared" si="16"/>
        <v>13637</v>
      </c>
      <c r="AV11" s="52">
        <f t="shared" si="16"/>
        <v>15647</v>
      </c>
      <c r="AW11" s="52">
        <f t="shared" si="16"/>
        <v>16513</v>
      </c>
      <c r="AX11" s="52">
        <f t="shared" si="16"/>
        <v>14734</v>
      </c>
      <c r="AY11" s="52">
        <f t="shared" si="16"/>
        <v>15494</v>
      </c>
      <c r="AZ11" s="52">
        <f t="shared" si="16"/>
        <v>13674</v>
      </c>
      <c r="BA11" s="52">
        <f t="shared" si="16"/>
        <v>16295</v>
      </c>
      <c r="BB11" s="52">
        <f>SUM(BB12:BB13)</f>
        <v>178568</v>
      </c>
      <c r="BC11" s="52">
        <f t="shared" si="16"/>
        <v>15997</v>
      </c>
      <c r="BD11" s="52">
        <f t="shared" si="16"/>
        <v>15109</v>
      </c>
      <c r="BE11" s="52">
        <f t="shared" si="16"/>
        <v>16147</v>
      </c>
      <c r="BF11" s="52">
        <f t="shared" si="16"/>
        <v>15728</v>
      </c>
      <c r="BG11" s="52">
        <f t="shared" si="16"/>
        <v>15336</v>
      </c>
      <c r="BH11" s="52">
        <f t="shared" si="16"/>
        <v>15950</v>
      </c>
      <c r="BI11" s="52">
        <f t="shared" si="16"/>
        <v>18385</v>
      </c>
      <c r="BJ11" s="52">
        <f t="shared" si="16"/>
        <v>18963</v>
      </c>
      <c r="BK11" s="52">
        <f t="shared" si="16"/>
        <v>17343</v>
      </c>
      <c r="BL11" s="52">
        <f t="shared" si="16"/>
        <v>18042</v>
      </c>
      <c r="BM11" s="52">
        <v>16794</v>
      </c>
      <c r="BN11" s="52">
        <f t="shared" si="16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7">SUM(BR12:BR13)</f>
        <v>18677</v>
      </c>
      <c r="BS11" s="52">
        <f t="shared" si="17"/>
        <v>18152</v>
      </c>
      <c r="BT11" s="52">
        <f t="shared" si="17"/>
        <v>18649</v>
      </c>
      <c r="BU11" s="52">
        <f t="shared" si="17"/>
        <v>17837</v>
      </c>
      <c r="BV11" s="52">
        <f t="shared" si="17"/>
        <v>20108</v>
      </c>
      <c r="BW11" s="52">
        <f t="shared" si="17"/>
        <v>19953</v>
      </c>
      <c r="BX11" s="52">
        <f t="shared" si="17"/>
        <v>18280</v>
      </c>
      <c r="BY11" s="52">
        <f t="shared" si="17"/>
        <v>19027</v>
      </c>
      <c r="BZ11" s="52">
        <f t="shared" si="17"/>
        <v>17734</v>
      </c>
      <c r="CA11" s="52">
        <f t="shared" si="17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18">SUM(CE12:CE13)</f>
        <v>20264</v>
      </c>
      <c r="CF11" s="52">
        <f t="shared" si="18"/>
        <v>18377</v>
      </c>
      <c r="CG11" s="52">
        <f t="shared" si="18"/>
        <v>19887</v>
      </c>
      <c r="CH11" s="52">
        <f t="shared" si="18"/>
        <v>17948</v>
      </c>
      <c r="CI11" s="52">
        <f t="shared" si="18"/>
        <v>21435</v>
      </c>
      <c r="CJ11" s="52">
        <f t="shared" si="18"/>
        <v>22511</v>
      </c>
      <c r="CK11" s="52">
        <f t="shared" si="18"/>
        <v>19573</v>
      </c>
      <c r="CL11" s="52">
        <f t="shared" si="18"/>
        <v>22347</v>
      </c>
      <c r="CM11" s="52">
        <f t="shared" si="18"/>
        <v>18456</v>
      </c>
      <c r="CN11" s="52">
        <f t="shared" si="18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19">SUM(CR12:CR13)</f>
        <v>17665</v>
      </c>
      <c r="CS11" s="52">
        <f t="shared" si="19"/>
        <v>17786</v>
      </c>
      <c r="CT11" s="52">
        <f t="shared" si="19"/>
        <v>17788</v>
      </c>
      <c r="CU11" s="52">
        <f t="shared" si="19"/>
        <v>17499</v>
      </c>
      <c r="CV11" s="52">
        <f t="shared" si="19"/>
        <v>19891</v>
      </c>
      <c r="CW11" s="52">
        <f t="shared" si="19"/>
        <v>21535</v>
      </c>
      <c r="CX11" s="52">
        <f t="shared" si="19"/>
        <v>18877</v>
      </c>
      <c r="CY11" s="52">
        <v>19809</v>
      </c>
      <c r="CZ11" s="52">
        <f t="shared" si="19"/>
        <v>19194</v>
      </c>
      <c r="DA11" s="52">
        <f t="shared" si="19"/>
        <v>21128</v>
      </c>
      <c r="DB11" s="52">
        <f t="shared" si="8"/>
        <v>226866</v>
      </c>
      <c r="DC11" s="52">
        <f t="shared" ref="DC11:DN11" si="20">+DC12+DC13</f>
        <v>20730</v>
      </c>
      <c r="DD11" s="52">
        <f t="shared" si="20"/>
        <v>17101</v>
      </c>
      <c r="DE11" s="52">
        <f t="shared" si="20"/>
        <v>14586</v>
      </c>
      <c r="DF11" s="52">
        <f t="shared" si="20"/>
        <v>5881</v>
      </c>
      <c r="DG11" s="52">
        <f t="shared" si="20"/>
        <v>8712</v>
      </c>
      <c r="DH11" s="52">
        <f t="shared" si="20"/>
        <v>11553</v>
      </c>
      <c r="DI11" s="52">
        <f t="shared" si="20"/>
        <v>17497</v>
      </c>
      <c r="DJ11" s="52">
        <f t="shared" si="20"/>
        <v>16788</v>
      </c>
      <c r="DK11" s="52">
        <f t="shared" si="20"/>
        <v>20054</v>
      </c>
      <c r="DL11" s="52">
        <f t="shared" si="20"/>
        <v>24980</v>
      </c>
      <c r="DM11" s="52">
        <f t="shared" si="20"/>
        <v>24144</v>
      </c>
      <c r="DN11" s="52">
        <f t="shared" si="20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>
        <v>27725</v>
      </c>
      <c r="FK11" s="52">
        <v>26732</v>
      </c>
      <c r="FL11" s="52"/>
      <c r="FM11" s="52"/>
      <c r="FN11" s="52"/>
      <c r="FO11" s="84"/>
    </row>
    <row r="12" spans="1:171" x14ac:dyDescent="0.2">
      <c r="B12" s="48" t="s">
        <v>65</v>
      </c>
      <c r="C12" s="56">
        <f>C9</f>
        <v>0</v>
      </c>
      <c r="D12" s="56">
        <f t="shared" ref="D12:O13" si="21">D9</f>
        <v>0</v>
      </c>
      <c r="E12" s="56">
        <f t="shared" si="21"/>
        <v>0</v>
      </c>
      <c r="F12" s="56">
        <f t="shared" si="21"/>
        <v>0</v>
      </c>
      <c r="G12" s="56">
        <f t="shared" si="21"/>
        <v>0</v>
      </c>
      <c r="H12" s="56">
        <f t="shared" si="21"/>
        <v>0</v>
      </c>
      <c r="I12" s="56">
        <f t="shared" si="21"/>
        <v>0</v>
      </c>
      <c r="J12" s="56">
        <f t="shared" si="21"/>
        <v>0</v>
      </c>
      <c r="K12" s="56">
        <f t="shared" si="21"/>
        <v>1500</v>
      </c>
      <c r="L12" s="56">
        <f t="shared" si="21"/>
        <v>7973</v>
      </c>
      <c r="M12" s="56">
        <f t="shared" si="21"/>
        <v>7502</v>
      </c>
      <c r="N12" s="56">
        <f t="shared" si="21"/>
        <v>9294</v>
      </c>
      <c r="O12" s="56">
        <f t="shared" si="21"/>
        <v>26269</v>
      </c>
      <c r="P12" s="56">
        <f>P9</f>
        <v>9092</v>
      </c>
      <c r="Q12" s="56">
        <f t="shared" ref="Q12:AB13" si="22">Q9</f>
        <v>8096</v>
      </c>
      <c r="R12" s="56">
        <f t="shared" si="22"/>
        <v>8589</v>
      </c>
      <c r="S12" s="56">
        <f t="shared" si="22"/>
        <v>7626</v>
      </c>
      <c r="T12" s="56">
        <f t="shared" si="22"/>
        <v>8239</v>
      </c>
      <c r="U12" s="56">
        <f t="shared" si="22"/>
        <v>7817</v>
      </c>
      <c r="V12" s="56">
        <f t="shared" si="22"/>
        <v>8061</v>
      </c>
      <c r="W12" s="56">
        <f t="shared" si="22"/>
        <v>9046</v>
      </c>
      <c r="X12" s="56">
        <f t="shared" si="22"/>
        <v>8236</v>
      </c>
      <c r="Y12" s="56">
        <f t="shared" si="22"/>
        <v>7357</v>
      </c>
      <c r="Z12" s="56">
        <f t="shared" si="22"/>
        <v>7772</v>
      </c>
      <c r="AA12" s="56">
        <f t="shared" si="22"/>
        <v>8950</v>
      </c>
      <c r="AB12" s="56">
        <f t="shared" si="22"/>
        <v>98881</v>
      </c>
      <c r="AC12" s="56">
        <f>AC9</f>
        <v>8499</v>
      </c>
      <c r="AD12" s="56">
        <f t="shared" ref="AD12:AO13" si="23">AD9</f>
        <v>6940</v>
      </c>
      <c r="AE12" s="56">
        <f t="shared" si="23"/>
        <v>7980</v>
      </c>
      <c r="AF12" s="56">
        <f t="shared" si="23"/>
        <v>8253</v>
      </c>
      <c r="AG12" s="56">
        <f t="shared" si="23"/>
        <v>7907</v>
      </c>
      <c r="AH12" s="56">
        <f t="shared" si="23"/>
        <v>7591</v>
      </c>
      <c r="AI12" s="56">
        <f t="shared" si="23"/>
        <v>8773</v>
      </c>
      <c r="AJ12" s="56">
        <f t="shared" si="23"/>
        <v>9407</v>
      </c>
      <c r="AK12" s="56">
        <f t="shared" si="23"/>
        <v>8141</v>
      </c>
      <c r="AL12" s="56">
        <f t="shared" si="23"/>
        <v>9375</v>
      </c>
      <c r="AM12" s="56">
        <f t="shared" si="23"/>
        <v>8073</v>
      </c>
      <c r="AN12" s="56">
        <f t="shared" si="23"/>
        <v>10061</v>
      </c>
      <c r="AO12" s="56">
        <f t="shared" si="23"/>
        <v>101000</v>
      </c>
      <c r="AP12" s="56">
        <f>AP9</f>
        <v>10110</v>
      </c>
      <c r="AQ12" s="56">
        <f t="shared" ref="AQ12:BN13" si="24">AQ9</f>
        <v>8405</v>
      </c>
      <c r="AR12" s="56">
        <f t="shared" si="24"/>
        <v>9308</v>
      </c>
      <c r="AS12" s="56">
        <f t="shared" si="24"/>
        <v>8739</v>
      </c>
      <c r="AT12" s="56">
        <f t="shared" si="24"/>
        <v>8858</v>
      </c>
      <c r="AU12" s="56">
        <f t="shared" si="24"/>
        <v>8693</v>
      </c>
      <c r="AV12" s="56">
        <f t="shared" si="24"/>
        <v>10173</v>
      </c>
      <c r="AW12" s="56">
        <f t="shared" si="24"/>
        <v>10897</v>
      </c>
      <c r="AX12" s="56">
        <f t="shared" si="24"/>
        <v>8944</v>
      </c>
      <c r="AY12" s="56">
        <f t="shared" si="24"/>
        <v>10047</v>
      </c>
      <c r="AZ12" s="56">
        <f t="shared" si="24"/>
        <v>9243</v>
      </c>
      <c r="BA12" s="56">
        <f t="shared" si="24"/>
        <v>10783</v>
      </c>
      <c r="BB12" s="56">
        <f t="shared" si="24"/>
        <v>114200</v>
      </c>
      <c r="BC12" s="56">
        <f t="shared" si="24"/>
        <v>11124</v>
      </c>
      <c r="BD12" s="56">
        <f t="shared" si="24"/>
        <v>9977</v>
      </c>
      <c r="BE12" s="56">
        <f t="shared" si="24"/>
        <v>10448</v>
      </c>
      <c r="BF12" s="56">
        <f t="shared" si="24"/>
        <v>10126</v>
      </c>
      <c r="BG12" s="56">
        <f t="shared" si="24"/>
        <v>9641</v>
      </c>
      <c r="BH12" s="56">
        <f t="shared" si="24"/>
        <v>9882</v>
      </c>
      <c r="BI12" s="56">
        <f t="shared" si="24"/>
        <v>12219</v>
      </c>
      <c r="BJ12" s="56">
        <f t="shared" si="24"/>
        <v>12843</v>
      </c>
      <c r="BK12" s="56">
        <f t="shared" si="24"/>
        <v>11287</v>
      </c>
      <c r="BL12" s="56">
        <f t="shared" si="24"/>
        <v>11994</v>
      </c>
      <c r="BM12" s="56">
        <v>11120</v>
      </c>
      <c r="BN12" s="56">
        <f t="shared" si="24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5">BT9</f>
        <v>11936</v>
      </c>
      <c r="BU12" s="56">
        <f t="shared" si="25"/>
        <v>11603</v>
      </c>
      <c r="BV12" s="56">
        <f t="shared" si="25"/>
        <v>13436</v>
      </c>
      <c r="BW12" s="56">
        <f t="shared" ref="BW12:CA13" si="26">BW9</f>
        <v>13097</v>
      </c>
      <c r="BX12" s="56">
        <f t="shared" si="26"/>
        <v>11716</v>
      </c>
      <c r="BY12" s="56">
        <f t="shared" si="26"/>
        <v>12232</v>
      </c>
      <c r="BZ12" s="56">
        <f t="shared" si="26"/>
        <v>11510</v>
      </c>
      <c r="CA12" s="56">
        <f t="shared" si="26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7">CE9</f>
        <v>13695</v>
      </c>
      <c r="CF12" s="56">
        <f t="shared" si="27"/>
        <v>11706</v>
      </c>
      <c r="CG12" s="56">
        <f t="shared" si="27"/>
        <v>12933</v>
      </c>
      <c r="CH12" s="56">
        <f t="shared" si="27"/>
        <v>11410</v>
      </c>
      <c r="CI12" s="56">
        <f t="shared" si="27"/>
        <v>13973</v>
      </c>
      <c r="CJ12" s="56">
        <f t="shared" si="27"/>
        <v>15511</v>
      </c>
      <c r="CK12" s="56">
        <f t="shared" si="27"/>
        <v>12763</v>
      </c>
      <c r="CL12" s="56">
        <f t="shared" si="27"/>
        <v>15125</v>
      </c>
      <c r="CM12" s="56">
        <f t="shared" si="27"/>
        <v>12221</v>
      </c>
      <c r="CN12" s="56">
        <f t="shared" si="27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28">CR9</f>
        <v>12001</v>
      </c>
      <c r="CS12" s="56">
        <f t="shared" si="28"/>
        <v>11614</v>
      </c>
      <c r="CT12" s="56">
        <f t="shared" si="28"/>
        <v>11508</v>
      </c>
      <c r="CU12" s="56">
        <f t="shared" si="28"/>
        <v>11497</v>
      </c>
      <c r="CV12" s="56">
        <f t="shared" si="28"/>
        <v>13616</v>
      </c>
      <c r="CW12" s="56">
        <f t="shared" si="28"/>
        <v>14951</v>
      </c>
      <c r="CX12" s="56">
        <f t="shared" si="28"/>
        <v>12573</v>
      </c>
      <c r="CY12" s="56">
        <v>13206</v>
      </c>
      <c r="CZ12" s="56">
        <f t="shared" si="28"/>
        <v>12769</v>
      </c>
      <c r="DA12" s="56">
        <f t="shared" si="28"/>
        <v>14562</v>
      </c>
      <c r="DB12" s="56">
        <f t="shared" si="8"/>
        <v>154029</v>
      </c>
      <c r="DC12" s="56">
        <f t="shared" ref="DC12:DN12" si="29">+DC9</f>
        <v>14777</v>
      </c>
      <c r="DD12" s="56">
        <f t="shared" si="29"/>
        <v>11684</v>
      </c>
      <c r="DE12" s="56">
        <f t="shared" si="29"/>
        <v>9542</v>
      </c>
      <c r="DF12" s="56">
        <f t="shared" si="29"/>
        <v>2971</v>
      </c>
      <c r="DG12" s="56">
        <f t="shared" si="29"/>
        <v>4622</v>
      </c>
      <c r="DH12" s="56">
        <f t="shared" si="29"/>
        <v>6975</v>
      </c>
      <c r="DI12" s="56">
        <f t="shared" si="29"/>
        <v>12045</v>
      </c>
      <c r="DJ12" s="56">
        <f t="shared" si="29"/>
        <v>11101</v>
      </c>
      <c r="DK12" s="56">
        <f t="shared" si="29"/>
        <v>14112</v>
      </c>
      <c r="DL12" s="56">
        <f t="shared" si="29"/>
        <v>17743</v>
      </c>
      <c r="DM12" s="56">
        <f t="shared" si="29"/>
        <v>16966</v>
      </c>
      <c r="DN12" s="56">
        <f t="shared" si="29"/>
        <v>14456</v>
      </c>
      <c r="DO12" s="47">
        <f t="shared" si="9"/>
        <v>136994</v>
      </c>
      <c r="DP12" s="56">
        <f t="shared" ref="DP12:DS13" si="30">+DP9</f>
        <v>16996</v>
      </c>
      <c r="DQ12" s="56">
        <f t="shared" si="30"/>
        <v>14100</v>
      </c>
      <c r="DR12" s="56">
        <f t="shared" si="30"/>
        <v>17398</v>
      </c>
      <c r="DS12" s="56">
        <f t="shared" si="30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>
        <v>19328</v>
      </c>
      <c r="FK12" s="56">
        <v>17591</v>
      </c>
      <c r="FL12" s="56"/>
      <c r="FM12" s="56"/>
      <c r="FN12" s="56"/>
      <c r="FO12" s="47"/>
    </row>
    <row r="13" spans="1:171" x14ac:dyDescent="0.2">
      <c r="B13" s="48" t="s">
        <v>66</v>
      </c>
      <c r="C13" s="56">
        <f>C10</f>
        <v>0</v>
      </c>
      <c r="D13" s="56">
        <f t="shared" si="21"/>
        <v>0</v>
      </c>
      <c r="E13" s="56">
        <f t="shared" si="21"/>
        <v>0</v>
      </c>
      <c r="F13" s="56">
        <f t="shared" si="21"/>
        <v>0</v>
      </c>
      <c r="G13" s="56">
        <f t="shared" si="21"/>
        <v>0</v>
      </c>
      <c r="H13" s="56">
        <f t="shared" si="21"/>
        <v>0</v>
      </c>
      <c r="I13" s="56">
        <f t="shared" si="21"/>
        <v>0</v>
      </c>
      <c r="J13" s="56">
        <f t="shared" si="21"/>
        <v>0</v>
      </c>
      <c r="K13" s="56">
        <f t="shared" si="21"/>
        <v>1060</v>
      </c>
      <c r="L13" s="56">
        <f t="shared" si="21"/>
        <v>5033</v>
      </c>
      <c r="M13" s="56">
        <f t="shared" si="21"/>
        <v>5022</v>
      </c>
      <c r="N13" s="56">
        <f>N10</f>
        <v>5067</v>
      </c>
      <c r="O13" s="56">
        <f t="shared" si="21"/>
        <v>16182</v>
      </c>
      <c r="P13" s="56">
        <f>P10</f>
        <v>5154</v>
      </c>
      <c r="Q13" s="56">
        <f t="shared" si="22"/>
        <v>4752</v>
      </c>
      <c r="R13" s="56">
        <f t="shared" si="22"/>
        <v>4966</v>
      </c>
      <c r="S13" s="56">
        <f t="shared" si="22"/>
        <v>5081</v>
      </c>
      <c r="T13" s="56">
        <f t="shared" si="22"/>
        <v>4916</v>
      </c>
      <c r="U13" s="56">
        <f t="shared" si="22"/>
        <v>4856</v>
      </c>
      <c r="V13" s="56">
        <f t="shared" si="22"/>
        <v>5066</v>
      </c>
      <c r="W13" s="56">
        <f t="shared" si="22"/>
        <v>4893</v>
      </c>
      <c r="X13" s="56">
        <f t="shared" si="22"/>
        <v>4987</v>
      </c>
      <c r="Y13" s="56">
        <f t="shared" si="22"/>
        <v>4521</v>
      </c>
      <c r="Z13" s="56">
        <f t="shared" si="22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3"/>
        <v>4236</v>
      </c>
      <c r="AE13" s="56">
        <f t="shared" si="23"/>
        <v>3858</v>
      </c>
      <c r="AF13" s="56">
        <f t="shared" si="23"/>
        <v>3780</v>
      </c>
      <c r="AG13" s="56">
        <f t="shared" si="23"/>
        <v>4180</v>
      </c>
      <c r="AH13" s="56">
        <f t="shared" si="23"/>
        <v>4404</v>
      </c>
      <c r="AI13" s="56">
        <f t="shared" si="23"/>
        <v>6463</v>
      </c>
      <c r="AJ13" s="56">
        <f t="shared" si="23"/>
        <v>4876</v>
      </c>
      <c r="AK13" s="56">
        <f t="shared" si="23"/>
        <v>6793</v>
      </c>
      <c r="AL13" s="56">
        <f t="shared" si="23"/>
        <v>9627</v>
      </c>
      <c r="AM13" s="56">
        <f t="shared" si="23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1">AQ10</f>
        <v>5324</v>
      </c>
      <c r="AR13" s="56">
        <f t="shared" si="31"/>
        <v>6098</v>
      </c>
      <c r="AS13" s="56">
        <f t="shared" si="31"/>
        <v>5192</v>
      </c>
      <c r="AT13" s="56">
        <f t="shared" si="31"/>
        <v>4956</v>
      </c>
      <c r="AU13" s="56">
        <f t="shared" si="31"/>
        <v>4944</v>
      </c>
      <c r="AV13" s="56">
        <f t="shared" si="31"/>
        <v>5474</v>
      </c>
      <c r="AW13" s="56">
        <f t="shared" si="31"/>
        <v>5616</v>
      </c>
      <c r="AX13" s="56">
        <f t="shared" si="31"/>
        <v>5790</v>
      </c>
      <c r="AY13" s="56">
        <f t="shared" si="31"/>
        <v>5447</v>
      </c>
      <c r="AZ13" s="56">
        <f t="shared" si="31"/>
        <v>4431</v>
      </c>
      <c r="BA13" s="56">
        <f t="shared" si="31"/>
        <v>5512</v>
      </c>
      <c r="BB13" s="56">
        <f t="shared" si="24"/>
        <v>64368</v>
      </c>
      <c r="BC13" s="56">
        <f t="shared" si="31"/>
        <v>4873</v>
      </c>
      <c r="BD13" s="56">
        <f t="shared" si="31"/>
        <v>5132</v>
      </c>
      <c r="BE13" s="56">
        <f t="shared" si="31"/>
        <v>5699</v>
      </c>
      <c r="BF13" s="56">
        <f t="shared" si="31"/>
        <v>5602</v>
      </c>
      <c r="BG13" s="56">
        <f t="shared" si="31"/>
        <v>5695</v>
      </c>
      <c r="BH13" s="56">
        <f t="shared" si="31"/>
        <v>6068</v>
      </c>
      <c r="BI13" s="56">
        <f t="shared" si="31"/>
        <v>6166</v>
      </c>
      <c r="BJ13" s="56">
        <f t="shared" si="31"/>
        <v>6120</v>
      </c>
      <c r="BK13" s="56">
        <f t="shared" si="31"/>
        <v>6056</v>
      </c>
      <c r="BL13" s="56">
        <f t="shared" si="31"/>
        <v>6048</v>
      </c>
      <c r="BM13" s="56">
        <v>5674</v>
      </c>
      <c r="BN13" s="56">
        <f t="shared" si="31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5"/>
        <v>6672</v>
      </c>
      <c r="BW13" s="56">
        <f t="shared" si="26"/>
        <v>6856</v>
      </c>
      <c r="BX13" s="56">
        <f t="shared" si="26"/>
        <v>6564</v>
      </c>
      <c r="BY13" s="56">
        <f t="shared" si="26"/>
        <v>6795</v>
      </c>
      <c r="BZ13" s="56">
        <f t="shared" si="26"/>
        <v>6224</v>
      </c>
      <c r="CA13" s="56">
        <f t="shared" si="26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2">CE10</f>
        <v>6569</v>
      </c>
      <c r="CF13" s="56">
        <f t="shared" si="32"/>
        <v>6671</v>
      </c>
      <c r="CG13" s="56">
        <f t="shared" si="32"/>
        <v>6954</v>
      </c>
      <c r="CH13" s="56">
        <f t="shared" si="32"/>
        <v>6538</v>
      </c>
      <c r="CI13" s="56">
        <f t="shared" si="32"/>
        <v>7462</v>
      </c>
      <c r="CJ13" s="56">
        <f t="shared" si="32"/>
        <v>7000</v>
      </c>
      <c r="CK13" s="56">
        <f t="shared" si="32"/>
        <v>6810</v>
      </c>
      <c r="CL13" s="56">
        <f t="shared" si="32"/>
        <v>7222</v>
      </c>
      <c r="CM13" s="56">
        <f t="shared" si="32"/>
        <v>6235</v>
      </c>
      <c r="CN13" s="56">
        <f t="shared" si="27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3">CR10</f>
        <v>5664</v>
      </c>
      <c r="CS13" s="56">
        <f t="shared" si="33"/>
        <v>6172</v>
      </c>
      <c r="CT13" s="56">
        <f t="shared" si="33"/>
        <v>6280</v>
      </c>
      <c r="CU13" s="56">
        <f t="shared" si="33"/>
        <v>6002</v>
      </c>
      <c r="CV13" s="56">
        <f t="shared" si="33"/>
        <v>6275</v>
      </c>
      <c r="CW13" s="56">
        <f t="shared" si="33"/>
        <v>6584</v>
      </c>
      <c r="CX13" s="56">
        <f t="shared" si="33"/>
        <v>6304</v>
      </c>
      <c r="CY13" s="56">
        <v>6603</v>
      </c>
      <c r="CZ13" s="56">
        <f t="shared" si="33"/>
        <v>6425</v>
      </c>
      <c r="DA13" s="56">
        <f t="shared" si="33"/>
        <v>6566</v>
      </c>
      <c r="DB13" s="56">
        <f t="shared" si="8"/>
        <v>72837</v>
      </c>
      <c r="DC13" s="56">
        <f t="shared" ref="DC13:DN13" si="34">+DC10</f>
        <v>5953</v>
      </c>
      <c r="DD13" s="56">
        <f t="shared" si="34"/>
        <v>5417</v>
      </c>
      <c r="DE13" s="56">
        <f t="shared" si="34"/>
        <v>5044</v>
      </c>
      <c r="DF13" s="56">
        <f t="shared" si="34"/>
        <v>2910</v>
      </c>
      <c r="DG13" s="56">
        <f t="shared" si="34"/>
        <v>4090</v>
      </c>
      <c r="DH13" s="56">
        <f t="shared" si="34"/>
        <v>4578</v>
      </c>
      <c r="DI13" s="56">
        <f t="shared" si="34"/>
        <v>5452</v>
      </c>
      <c r="DJ13" s="56">
        <f t="shared" si="34"/>
        <v>5687</v>
      </c>
      <c r="DK13" s="56">
        <f t="shared" si="34"/>
        <v>5942</v>
      </c>
      <c r="DL13" s="56">
        <f t="shared" si="34"/>
        <v>7237</v>
      </c>
      <c r="DM13" s="56">
        <f t="shared" si="34"/>
        <v>7178</v>
      </c>
      <c r="DN13" s="56">
        <f t="shared" si="34"/>
        <v>6632</v>
      </c>
      <c r="DO13" s="47">
        <f t="shared" si="9"/>
        <v>66120</v>
      </c>
      <c r="DP13" s="56">
        <f t="shared" si="30"/>
        <v>7369</v>
      </c>
      <c r="DQ13" s="56">
        <f t="shared" si="30"/>
        <v>6920</v>
      </c>
      <c r="DR13" s="56">
        <f t="shared" si="30"/>
        <v>7381</v>
      </c>
      <c r="DS13" s="56">
        <f t="shared" si="30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>
        <v>8397</v>
      </c>
      <c r="FK13" s="56">
        <v>9141</v>
      </c>
      <c r="FL13" s="56"/>
      <c r="FM13" s="56"/>
      <c r="FN13" s="56"/>
      <c r="FO13" s="47"/>
    </row>
    <row r="14" spans="1:171" x14ac:dyDescent="0.2">
      <c r="B14" s="31"/>
      <c r="O14" s="24"/>
      <c r="AB14" s="24"/>
      <c r="AO14" s="24"/>
      <c r="BB14" s="24"/>
      <c r="BO14" s="24"/>
    </row>
    <row r="15" spans="1:171" ht="15" customHeight="1" x14ac:dyDescent="0.2">
      <c r="B15" s="31"/>
    </row>
    <row r="16" spans="1:171" ht="15" x14ac:dyDescent="0.25">
      <c r="B16" s="5" t="s">
        <v>71</v>
      </c>
    </row>
    <row r="17" spans="2:171" ht="15" customHeight="1" x14ac:dyDescent="0.25">
      <c r="B17" s="179" t="s">
        <v>39</v>
      </c>
      <c r="C17" s="173">
        <v>2012</v>
      </c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5"/>
      <c r="O17" s="171" t="s">
        <v>82</v>
      </c>
      <c r="P17" s="173">
        <v>2013</v>
      </c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5"/>
      <c r="AB17" s="171" t="s">
        <v>40</v>
      </c>
      <c r="AC17" s="173">
        <v>2014</v>
      </c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5"/>
      <c r="AO17" s="171" t="s">
        <v>41</v>
      </c>
      <c r="AP17" s="173">
        <v>2015</v>
      </c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5"/>
      <c r="BB17" s="171" t="s">
        <v>42</v>
      </c>
      <c r="BC17" s="173">
        <v>2016</v>
      </c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5"/>
      <c r="BO17" s="171" t="s">
        <v>43</v>
      </c>
      <c r="BP17" s="173">
        <v>2017</v>
      </c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5"/>
      <c r="CB17" s="171" t="s">
        <v>44</v>
      </c>
      <c r="CC17" s="173">
        <v>2018</v>
      </c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5"/>
      <c r="CO17" s="171" t="s">
        <v>45</v>
      </c>
      <c r="CP17" s="173">
        <v>2019</v>
      </c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5"/>
      <c r="DB17" s="171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1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1" t="s">
        <v>48</v>
      </c>
      <c r="EC17" s="173">
        <v>2022</v>
      </c>
      <c r="ED17" s="174"/>
      <c r="EE17" s="174"/>
      <c r="EF17" s="174"/>
      <c r="EG17" s="174"/>
      <c r="EH17" s="174"/>
      <c r="EI17" s="174"/>
      <c r="EJ17" s="174"/>
      <c r="EK17" s="174"/>
      <c r="EL17" s="174"/>
      <c r="EM17" s="174"/>
      <c r="EN17" s="175"/>
      <c r="EO17" s="171" t="s">
        <v>49</v>
      </c>
      <c r="EP17" s="173">
        <v>2023</v>
      </c>
      <c r="EQ17" s="174"/>
      <c r="ER17" s="174"/>
      <c r="ES17" s="174"/>
      <c r="ET17" s="174"/>
      <c r="EU17" s="174"/>
      <c r="EV17" s="174"/>
      <c r="EW17" s="174"/>
      <c r="EX17" s="174"/>
      <c r="EY17" s="174"/>
      <c r="EZ17" s="174"/>
      <c r="FA17" s="175"/>
      <c r="FB17" s="171" t="s">
        <v>50</v>
      </c>
      <c r="FC17" s="173">
        <v>2024</v>
      </c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5"/>
      <c r="FO17" s="171" t="s">
        <v>51</v>
      </c>
    </row>
    <row r="18" spans="2:171" ht="15" x14ac:dyDescent="0.25">
      <c r="B18" s="180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2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2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2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2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2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2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2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2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2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2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2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2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2"/>
    </row>
    <row r="19" spans="2:171" ht="15" x14ac:dyDescent="0.25">
      <c r="B19" s="46" t="s">
        <v>147</v>
      </c>
      <c r="C19" s="47">
        <f>SUM(C20:C21)</f>
        <v>0</v>
      </c>
      <c r="D19" s="47">
        <f t="shared" ref="D19:N19" si="35">SUM(D20:D21)</f>
        <v>0</v>
      </c>
      <c r="E19" s="47">
        <f t="shared" si="35"/>
        <v>0</v>
      </c>
      <c r="F19" s="47">
        <f t="shared" si="35"/>
        <v>0</v>
      </c>
      <c r="G19" s="47">
        <f t="shared" si="35"/>
        <v>0</v>
      </c>
      <c r="H19" s="47">
        <f t="shared" si="35"/>
        <v>0</v>
      </c>
      <c r="I19" s="47">
        <f t="shared" si="35"/>
        <v>0</v>
      </c>
      <c r="J19" s="47">
        <f t="shared" si="35"/>
        <v>0</v>
      </c>
      <c r="K19" s="47">
        <f t="shared" si="35"/>
        <v>5153</v>
      </c>
      <c r="L19" s="47">
        <f t="shared" si="35"/>
        <v>24805</v>
      </c>
      <c r="M19" s="47">
        <f t="shared" si="35"/>
        <v>24656</v>
      </c>
      <c r="N19" s="47">
        <f t="shared" si="35"/>
        <v>26474</v>
      </c>
      <c r="O19" s="47">
        <f>SUM(C19:N19)</f>
        <v>81088</v>
      </c>
      <c r="P19" s="47">
        <f>SUM(P20:P21)</f>
        <v>26185</v>
      </c>
      <c r="Q19" s="47">
        <f t="shared" ref="Q19:AA19" si="36">SUM(Q20:Q21)</f>
        <v>23886</v>
      </c>
      <c r="R19" s="47">
        <f t="shared" si="36"/>
        <v>24992</v>
      </c>
      <c r="S19" s="47">
        <f t="shared" si="36"/>
        <v>24623</v>
      </c>
      <c r="T19" s="47">
        <f t="shared" si="36"/>
        <v>24841</v>
      </c>
      <c r="U19" s="47">
        <f t="shared" si="36"/>
        <v>24476</v>
      </c>
      <c r="V19" s="47">
        <f t="shared" si="36"/>
        <v>25056</v>
      </c>
      <c r="W19" s="47">
        <f t="shared" si="36"/>
        <v>25678</v>
      </c>
      <c r="X19" s="47">
        <f t="shared" si="36"/>
        <v>25455</v>
      </c>
      <c r="Y19" s="47">
        <f t="shared" si="36"/>
        <v>23082</v>
      </c>
      <c r="Z19" s="47">
        <f t="shared" si="36"/>
        <v>26219</v>
      </c>
      <c r="AA19" s="47">
        <f t="shared" si="36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7">SUM(AD20:AD21)</f>
        <v>21182</v>
      </c>
      <c r="AE19" s="47">
        <f t="shared" si="37"/>
        <v>21119</v>
      </c>
      <c r="AF19" s="47">
        <f t="shared" si="37"/>
        <v>21012</v>
      </c>
      <c r="AG19" s="47">
        <f t="shared" si="37"/>
        <v>21976</v>
      </c>
      <c r="AH19" s="47">
        <f t="shared" si="37"/>
        <v>23048</v>
      </c>
      <c r="AI19" s="47">
        <f t="shared" si="37"/>
        <v>34984</v>
      </c>
      <c r="AJ19" s="47">
        <f t="shared" si="37"/>
        <v>26609</v>
      </c>
      <c r="AK19" s="47">
        <f t="shared" si="37"/>
        <v>31373</v>
      </c>
      <c r="AL19" s="47">
        <f t="shared" si="37"/>
        <v>40787</v>
      </c>
      <c r="AM19" s="47">
        <f t="shared" si="37"/>
        <v>32021</v>
      </c>
      <c r="AN19" s="47">
        <f t="shared" si="37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38">SUM(BV20:BV21)</f>
        <v>37298</v>
      </c>
      <c r="BW19" s="47">
        <f t="shared" si="38"/>
        <v>37741</v>
      </c>
      <c r="BX19" s="47">
        <f t="shared" si="38"/>
        <v>35632</v>
      </c>
      <c r="BY19" s="47">
        <f t="shared" si="38"/>
        <v>37125</v>
      </c>
      <c r="BZ19" s="47">
        <f t="shared" si="38"/>
        <v>34355</v>
      </c>
      <c r="CA19" s="47">
        <f t="shared" si="38"/>
        <v>37791</v>
      </c>
      <c r="CB19" s="47">
        <f t="shared" ref="CB19:CB24" si="39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0">SUM(CE20:CE21)</f>
        <v>37035</v>
      </c>
      <c r="CF19" s="47">
        <f t="shared" si="40"/>
        <v>35478</v>
      </c>
      <c r="CG19" s="47">
        <f t="shared" si="40"/>
        <v>38055</v>
      </c>
      <c r="CH19" s="47">
        <f t="shared" si="40"/>
        <v>35308</v>
      </c>
      <c r="CI19" s="47">
        <f t="shared" si="40"/>
        <v>41175</v>
      </c>
      <c r="CJ19" s="47">
        <f t="shared" si="40"/>
        <v>41134</v>
      </c>
      <c r="CK19" s="47">
        <f t="shared" si="40"/>
        <v>37790</v>
      </c>
      <c r="CL19" s="47">
        <f t="shared" si="40"/>
        <v>41737</v>
      </c>
      <c r="CM19" s="47">
        <f t="shared" si="40"/>
        <v>35444</v>
      </c>
      <c r="CN19" s="47">
        <f t="shared" si="40"/>
        <v>38442</v>
      </c>
      <c r="CO19" s="47">
        <f t="shared" ref="CO19:CO24" si="41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2">SUM(CR20:CR21)</f>
        <v>33026</v>
      </c>
      <c r="CS19" s="47">
        <f t="shared" si="42"/>
        <v>34452</v>
      </c>
      <c r="CT19" s="47">
        <f t="shared" si="42"/>
        <v>34365</v>
      </c>
      <c r="CU19" s="47">
        <f t="shared" si="42"/>
        <v>33409</v>
      </c>
      <c r="CV19" s="47">
        <f t="shared" si="42"/>
        <v>36932</v>
      </c>
      <c r="CW19" s="47">
        <f t="shared" si="42"/>
        <v>39962</v>
      </c>
      <c r="CX19" s="47">
        <f t="shared" si="42"/>
        <v>35881</v>
      </c>
      <c r="CY19" s="47">
        <v>37841</v>
      </c>
      <c r="CZ19" s="47">
        <f t="shared" si="42"/>
        <v>36727</v>
      </c>
      <c r="DA19" s="47">
        <f t="shared" si="42"/>
        <v>38950</v>
      </c>
      <c r="DB19" s="47">
        <f t="shared" ref="DB19:DB24" si="43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4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5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6">+SUM(EC19:EN19)</f>
        <v>516411</v>
      </c>
      <c r="EP19" s="47">
        <v>8388</v>
      </c>
      <c r="EQ19" s="47">
        <v>30348</v>
      </c>
      <c r="ER19" s="79">
        <f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7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>
        <v>50243</v>
      </c>
      <c r="FK19" s="47">
        <v>53350</v>
      </c>
      <c r="FL19" s="47"/>
      <c r="FM19" s="47"/>
      <c r="FN19" s="47"/>
      <c r="FO19" s="84"/>
    </row>
    <row r="20" spans="2:171" x14ac:dyDescent="0.2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39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1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3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4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5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6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7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>
        <v>19328</v>
      </c>
      <c r="FK20" s="49">
        <v>17591</v>
      </c>
      <c r="FL20" s="49"/>
      <c r="FM20" s="49"/>
      <c r="FN20" s="49"/>
      <c r="FO20" s="47"/>
    </row>
    <row r="21" spans="2:171" x14ac:dyDescent="0.2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39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1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3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4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5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6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7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>
        <v>30915</v>
      </c>
      <c r="FK21" s="50">
        <v>35759</v>
      </c>
      <c r="FL21" s="50"/>
      <c r="FM21" s="50"/>
      <c r="FN21" s="50"/>
      <c r="FO21" s="47"/>
    </row>
    <row r="22" spans="2:171" ht="15" x14ac:dyDescent="0.25">
      <c r="B22" s="51" t="s">
        <v>70</v>
      </c>
      <c r="C22" s="52">
        <f>SUM(C23:C24)</f>
        <v>0</v>
      </c>
      <c r="D22" s="52">
        <f t="shared" ref="D22:N22" si="48">SUM(D23:D24)</f>
        <v>0</v>
      </c>
      <c r="E22" s="52">
        <f t="shared" si="48"/>
        <v>0</v>
      </c>
      <c r="F22" s="52">
        <f t="shared" si="48"/>
        <v>0</v>
      </c>
      <c r="G22" s="52">
        <f t="shared" si="48"/>
        <v>0</v>
      </c>
      <c r="H22" s="52">
        <f t="shared" si="48"/>
        <v>0</v>
      </c>
      <c r="I22" s="52">
        <f t="shared" si="48"/>
        <v>0</v>
      </c>
      <c r="J22" s="52">
        <f t="shared" si="48"/>
        <v>0</v>
      </c>
      <c r="K22" s="52">
        <f t="shared" si="48"/>
        <v>5153</v>
      </c>
      <c r="L22" s="52">
        <f t="shared" si="48"/>
        <v>24805</v>
      </c>
      <c r="M22" s="52">
        <f t="shared" si="48"/>
        <v>24656</v>
      </c>
      <c r="N22" s="52">
        <f t="shared" si="48"/>
        <v>26474</v>
      </c>
      <c r="O22" s="52">
        <f>SUM(O23:O24)</f>
        <v>81088</v>
      </c>
      <c r="P22" s="52">
        <f>SUM(P23:P24)</f>
        <v>26185</v>
      </c>
      <c r="Q22" s="52">
        <f t="shared" ref="Q22:AA22" si="49">SUM(Q23:Q24)</f>
        <v>23886</v>
      </c>
      <c r="R22" s="52">
        <f t="shared" si="49"/>
        <v>24992</v>
      </c>
      <c r="S22" s="52">
        <f t="shared" si="49"/>
        <v>24623</v>
      </c>
      <c r="T22" s="52">
        <f t="shared" si="49"/>
        <v>24841</v>
      </c>
      <c r="U22" s="52">
        <f t="shared" si="49"/>
        <v>24476</v>
      </c>
      <c r="V22" s="52">
        <f t="shared" si="49"/>
        <v>25056</v>
      </c>
      <c r="W22" s="52">
        <f t="shared" si="49"/>
        <v>25678</v>
      </c>
      <c r="X22" s="52">
        <f t="shared" si="49"/>
        <v>25455</v>
      </c>
      <c r="Y22" s="52">
        <f t="shared" si="49"/>
        <v>23082</v>
      </c>
      <c r="Z22" s="52">
        <f t="shared" si="49"/>
        <v>26219</v>
      </c>
      <c r="AA22" s="52">
        <f t="shared" si="49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0">SUM(AD23:AD24)</f>
        <v>21182</v>
      </c>
      <c r="AE22" s="52">
        <f t="shared" si="50"/>
        <v>21119</v>
      </c>
      <c r="AF22" s="52">
        <f t="shared" si="50"/>
        <v>21012</v>
      </c>
      <c r="AG22" s="52">
        <f t="shared" si="50"/>
        <v>21976</v>
      </c>
      <c r="AH22" s="52">
        <f t="shared" si="50"/>
        <v>23048</v>
      </c>
      <c r="AI22" s="52">
        <f t="shared" si="50"/>
        <v>34984</v>
      </c>
      <c r="AJ22" s="52">
        <f t="shared" si="50"/>
        <v>26609</v>
      </c>
      <c r="AK22" s="52">
        <f t="shared" si="50"/>
        <v>31373</v>
      </c>
      <c r="AL22" s="52">
        <f t="shared" si="50"/>
        <v>40787</v>
      </c>
      <c r="AM22" s="52">
        <f t="shared" si="50"/>
        <v>32021</v>
      </c>
      <c r="AN22" s="52">
        <f t="shared" si="50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1">SUM(AQ23:AQ24)</f>
        <v>26038</v>
      </c>
      <c r="AR22" s="52">
        <f t="shared" si="51"/>
        <v>29713</v>
      </c>
      <c r="AS22" s="52">
        <f t="shared" si="51"/>
        <v>26599</v>
      </c>
      <c r="AT22" s="52">
        <f t="shared" si="51"/>
        <v>25791</v>
      </c>
      <c r="AU22" s="52">
        <f t="shared" si="51"/>
        <v>25921</v>
      </c>
      <c r="AV22" s="52">
        <f t="shared" si="51"/>
        <v>29731</v>
      </c>
      <c r="AW22" s="52">
        <f t="shared" si="51"/>
        <v>30960</v>
      </c>
      <c r="AX22" s="52">
        <f t="shared" si="51"/>
        <v>29996</v>
      </c>
      <c r="AY22" s="52">
        <f t="shared" si="51"/>
        <v>29286</v>
      </c>
      <c r="AZ22" s="52">
        <f t="shared" si="51"/>
        <v>24647</v>
      </c>
      <c r="BA22" s="52">
        <f t="shared" si="51"/>
        <v>30603</v>
      </c>
      <c r="BB22" s="52">
        <f>SUM(BB23:BB24)</f>
        <v>338005</v>
      </c>
      <c r="BC22" s="52">
        <f t="shared" si="51"/>
        <v>27957</v>
      </c>
      <c r="BD22" s="52">
        <f t="shared" si="51"/>
        <v>28086</v>
      </c>
      <c r="BE22" s="52">
        <f t="shared" si="51"/>
        <v>30289</v>
      </c>
      <c r="BF22" s="52">
        <f t="shared" si="51"/>
        <v>29504</v>
      </c>
      <c r="BG22" s="52">
        <f t="shared" si="51"/>
        <v>29849</v>
      </c>
      <c r="BH22" s="52">
        <f t="shared" si="51"/>
        <v>31780</v>
      </c>
      <c r="BI22" s="52">
        <f t="shared" si="51"/>
        <v>34403</v>
      </c>
      <c r="BJ22" s="52">
        <f t="shared" si="51"/>
        <v>34712</v>
      </c>
      <c r="BK22" s="52">
        <f t="shared" si="51"/>
        <v>33173</v>
      </c>
      <c r="BL22" s="52">
        <f t="shared" si="51"/>
        <v>33993</v>
      </c>
      <c r="BM22" s="52">
        <v>31835</v>
      </c>
      <c r="BN22" s="52">
        <f t="shared" si="51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2">SUM(BR23:BR24)</f>
        <v>34261</v>
      </c>
      <c r="BS22" s="52">
        <f t="shared" si="52"/>
        <v>33853</v>
      </c>
      <c r="BT22" s="52">
        <f t="shared" si="52"/>
        <v>35329</v>
      </c>
      <c r="BU22" s="52">
        <f t="shared" si="52"/>
        <v>33615</v>
      </c>
      <c r="BV22" s="52">
        <f t="shared" si="52"/>
        <v>37298</v>
      </c>
      <c r="BW22" s="52">
        <f t="shared" si="52"/>
        <v>37741</v>
      </c>
      <c r="BX22" s="52">
        <f t="shared" si="52"/>
        <v>35632</v>
      </c>
      <c r="BY22" s="52">
        <f t="shared" si="52"/>
        <v>37125</v>
      </c>
      <c r="BZ22" s="52">
        <f t="shared" si="52"/>
        <v>34355</v>
      </c>
      <c r="CA22" s="52">
        <f t="shared" si="52"/>
        <v>37791</v>
      </c>
      <c r="CB22" s="52">
        <f t="shared" si="39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3">SUM(CE23:CE24)</f>
        <v>37035</v>
      </c>
      <c r="CF22" s="52">
        <f t="shared" si="53"/>
        <v>35478</v>
      </c>
      <c r="CG22" s="52">
        <f t="shared" si="53"/>
        <v>38055</v>
      </c>
      <c r="CH22" s="52">
        <f t="shared" si="53"/>
        <v>35308</v>
      </c>
      <c r="CI22" s="52">
        <f t="shared" si="53"/>
        <v>41175</v>
      </c>
      <c r="CJ22" s="52">
        <f t="shared" si="53"/>
        <v>41134</v>
      </c>
      <c r="CK22" s="52">
        <f t="shared" si="53"/>
        <v>37790</v>
      </c>
      <c r="CL22" s="52">
        <f t="shared" si="53"/>
        <v>41737</v>
      </c>
      <c r="CM22" s="52">
        <f t="shared" si="53"/>
        <v>35444</v>
      </c>
      <c r="CN22" s="52">
        <f t="shared" si="53"/>
        <v>38442</v>
      </c>
      <c r="CO22" s="52">
        <f t="shared" si="41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4">SUM(CR23:CR24)</f>
        <v>33026</v>
      </c>
      <c r="CS22" s="52">
        <f t="shared" si="54"/>
        <v>34452</v>
      </c>
      <c r="CT22" s="52">
        <f t="shared" si="54"/>
        <v>34365</v>
      </c>
      <c r="CU22" s="52">
        <f t="shared" si="54"/>
        <v>33409</v>
      </c>
      <c r="CV22" s="52">
        <f t="shared" si="54"/>
        <v>36932</v>
      </c>
      <c r="CW22" s="52">
        <f t="shared" si="54"/>
        <v>39962</v>
      </c>
      <c r="CX22" s="52">
        <f t="shared" si="54"/>
        <v>35881</v>
      </c>
      <c r="CY22" s="52">
        <v>37841</v>
      </c>
      <c r="CZ22" s="52">
        <f t="shared" si="54"/>
        <v>36727</v>
      </c>
      <c r="DA22" s="52">
        <f t="shared" si="54"/>
        <v>38950</v>
      </c>
      <c r="DB22" s="52">
        <f t="shared" si="43"/>
        <v>424013</v>
      </c>
      <c r="DC22" s="84">
        <f>+DC23+DC24</f>
        <v>36681</v>
      </c>
      <c r="DD22" s="84">
        <f>+DD23+DD24</f>
        <v>31373</v>
      </c>
      <c r="DE22" s="84">
        <f t="shared" ref="DE22:DL22" si="55">+DE23+DE24</f>
        <v>27831</v>
      </c>
      <c r="DF22" s="84">
        <f t="shared" si="55"/>
        <v>13532</v>
      </c>
      <c r="DG22" s="84">
        <f t="shared" si="55"/>
        <v>19787</v>
      </c>
      <c r="DH22" s="84">
        <f t="shared" si="55"/>
        <v>24487</v>
      </c>
      <c r="DI22" s="84">
        <f t="shared" si="55"/>
        <v>32766</v>
      </c>
      <c r="DJ22" s="84">
        <f t="shared" si="55"/>
        <v>32587</v>
      </c>
      <c r="DK22" s="84">
        <f t="shared" si="55"/>
        <v>36446</v>
      </c>
      <c r="DL22" s="84">
        <f t="shared" si="55"/>
        <v>44395</v>
      </c>
      <c r="DM22" s="84">
        <f>+DM23+DM24</f>
        <v>43311</v>
      </c>
      <c r="DN22" s="84">
        <f>+DN23+DN24</f>
        <v>38320</v>
      </c>
      <c r="DO22" s="84">
        <f t="shared" si="44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5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6"/>
        <v>516411</v>
      </c>
      <c r="EP22" s="52">
        <v>8388</v>
      </c>
      <c r="EQ22" s="84">
        <v>30348</v>
      </c>
      <c r="ER22" s="86">
        <f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7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>
        <v>50243</v>
      </c>
      <c r="FK22" s="52">
        <v>53350</v>
      </c>
      <c r="FL22" s="52"/>
      <c r="FM22" s="52"/>
      <c r="FN22" s="52"/>
      <c r="FO22" s="84"/>
    </row>
    <row r="23" spans="2:171" x14ac:dyDescent="0.2">
      <c r="B23" s="48" t="s">
        <v>65</v>
      </c>
      <c r="C23" s="56">
        <f>C20</f>
        <v>0</v>
      </c>
      <c r="D23" s="56">
        <f t="shared" ref="D23:O24" si="56">D20</f>
        <v>0</v>
      </c>
      <c r="E23" s="56">
        <f t="shared" si="56"/>
        <v>0</v>
      </c>
      <c r="F23" s="56">
        <f t="shared" si="56"/>
        <v>0</v>
      </c>
      <c r="G23" s="56">
        <f t="shared" si="56"/>
        <v>0</v>
      </c>
      <c r="H23" s="56">
        <f t="shared" si="56"/>
        <v>0</v>
      </c>
      <c r="I23" s="56">
        <f t="shared" si="56"/>
        <v>0</v>
      </c>
      <c r="J23" s="56">
        <f t="shared" si="56"/>
        <v>0</v>
      </c>
      <c r="K23" s="56">
        <f t="shared" si="56"/>
        <v>1500</v>
      </c>
      <c r="L23" s="56">
        <f t="shared" si="56"/>
        <v>7973</v>
      </c>
      <c r="M23" s="56">
        <f t="shared" si="56"/>
        <v>7502</v>
      </c>
      <c r="N23" s="56">
        <f t="shared" si="56"/>
        <v>9294</v>
      </c>
      <c r="O23" s="56">
        <f t="shared" si="56"/>
        <v>26269</v>
      </c>
      <c r="P23" s="56">
        <f>P20</f>
        <v>9092</v>
      </c>
      <c r="Q23" s="56">
        <f t="shared" ref="Q23:AA24" si="57">Q20</f>
        <v>8096</v>
      </c>
      <c r="R23" s="56">
        <f t="shared" si="57"/>
        <v>8589</v>
      </c>
      <c r="S23" s="56">
        <f t="shared" si="57"/>
        <v>7626</v>
      </c>
      <c r="T23" s="56">
        <f t="shared" si="57"/>
        <v>8239</v>
      </c>
      <c r="U23" s="56">
        <f t="shared" si="57"/>
        <v>7817</v>
      </c>
      <c r="V23" s="56">
        <f t="shared" si="57"/>
        <v>8061</v>
      </c>
      <c r="W23" s="56">
        <f t="shared" si="57"/>
        <v>9046</v>
      </c>
      <c r="X23" s="56">
        <f t="shared" si="57"/>
        <v>8236</v>
      </c>
      <c r="Y23" s="56">
        <f t="shared" si="57"/>
        <v>7357</v>
      </c>
      <c r="Z23" s="56">
        <f t="shared" si="57"/>
        <v>7772</v>
      </c>
      <c r="AA23" s="56">
        <f t="shared" si="57"/>
        <v>8950</v>
      </c>
      <c r="AB23" s="56">
        <f>AB20</f>
        <v>98881</v>
      </c>
      <c r="AC23" s="56">
        <f>AC20</f>
        <v>8499</v>
      </c>
      <c r="AD23" s="56">
        <f t="shared" ref="AD23:AO24" si="58">AD20</f>
        <v>6940</v>
      </c>
      <c r="AE23" s="56">
        <f t="shared" si="58"/>
        <v>7980</v>
      </c>
      <c r="AF23" s="56">
        <f t="shared" si="58"/>
        <v>8253</v>
      </c>
      <c r="AG23" s="56">
        <f t="shared" si="58"/>
        <v>7907</v>
      </c>
      <c r="AH23" s="56">
        <f t="shared" si="58"/>
        <v>7591</v>
      </c>
      <c r="AI23" s="56">
        <f t="shared" si="58"/>
        <v>8773</v>
      </c>
      <c r="AJ23" s="56">
        <f t="shared" si="58"/>
        <v>9407</v>
      </c>
      <c r="AK23" s="56">
        <f t="shared" si="58"/>
        <v>8141</v>
      </c>
      <c r="AL23" s="56">
        <f t="shared" si="58"/>
        <v>9375</v>
      </c>
      <c r="AM23" s="56">
        <f t="shared" si="58"/>
        <v>8073</v>
      </c>
      <c r="AN23" s="56">
        <f t="shared" si="58"/>
        <v>10061</v>
      </c>
      <c r="AO23" s="56">
        <f t="shared" si="58"/>
        <v>101000</v>
      </c>
      <c r="AP23" s="56">
        <f>AP20</f>
        <v>10110</v>
      </c>
      <c r="AQ23" s="56">
        <f t="shared" ref="AQ23:BN24" si="59">AQ20</f>
        <v>8405</v>
      </c>
      <c r="AR23" s="56">
        <f t="shared" si="59"/>
        <v>9308</v>
      </c>
      <c r="AS23" s="56">
        <f t="shared" si="59"/>
        <v>8739</v>
      </c>
      <c r="AT23" s="56">
        <f t="shared" si="59"/>
        <v>8858</v>
      </c>
      <c r="AU23" s="56">
        <f t="shared" si="59"/>
        <v>8693</v>
      </c>
      <c r="AV23" s="56">
        <f t="shared" si="59"/>
        <v>10173</v>
      </c>
      <c r="AW23" s="56">
        <f t="shared" si="59"/>
        <v>10897</v>
      </c>
      <c r="AX23" s="56">
        <f t="shared" si="59"/>
        <v>8944</v>
      </c>
      <c r="AY23" s="56">
        <f t="shared" si="59"/>
        <v>10047</v>
      </c>
      <c r="AZ23" s="56">
        <f t="shared" si="59"/>
        <v>9243</v>
      </c>
      <c r="BA23" s="56">
        <f t="shared" si="59"/>
        <v>10783</v>
      </c>
      <c r="BB23" s="56">
        <f t="shared" si="59"/>
        <v>114200</v>
      </c>
      <c r="BC23" s="56">
        <f t="shared" si="59"/>
        <v>11124</v>
      </c>
      <c r="BD23" s="56">
        <f t="shared" si="59"/>
        <v>9977</v>
      </c>
      <c r="BE23" s="56">
        <f t="shared" si="59"/>
        <v>10448</v>
      </c>
      <c r="BF23" s="56">
        <f t="shared" si="59"/>
        <v>10126</v>
      </c>
      <c r="BG23" s="56">
        <f t="shared" si="59"/>
        <v>9641</v>
      </c>
      <c r="BH23" s="56">
        <f t="shared" si="59"/>
        <v>9882</v>
      </c>
      <c r="BI23" s="56">
        <f t="shared" si="59"/>
        <v>12219</v>
      </c>
      <c r="BJ23" s="56">
        <f t="shared" si="59"/>
        <v>12843</v>
      </c>
      <c r="BK23" s="56">
        <f t="shared" si="59"/>
        <v>11287</v>
      </c>
      <c r="BL23" s="56">
        <f t="shared" si="59"/>
        <v>11994</v>
      </c>
      <c r="BM23" s="56">
        <v>11120</v>
      </c>
      <c r="BN23" s="56">
        <f t="shared" si="59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0">BT20</f>
        <v>11936</v>
      </c>
      <c r="BU23" s="56">
        <f t="shared" si="60"/>
        <v>11603</v>
      </c>
      <c r="BV23" s="56">
        <f t="shared" si="60"/>
        <v>13436</v>
      </c>
      <c r="BW23" s="56">
        <f t="shared" ref="BW23:CA24" si="61">BW20</f>
        <v>13097</v>
      </c>
      <c r="BX23" s="56">
        <f t="shared" si="61"/>
        <v>11716</v>
      </c>
      <c r="BY23" s="56">
        <f t="shared" si="61"/>
        <v>12232</v>
      </c>
      <c r="BZ23" s="56">
        <f t="shared" si="61"/>
        <v>11510</v>
      </c>
      <c r="CA23" s="56">
        <f t="shared" si="61"/>
        <v>14397</v>
      </c>
      <c r="CB23" s="56">
        <f t="shared" si="39"/>
        <v>149043</v>
      </c>
      <c r="CC23" s="56">
        <f>CC20</f>
        <v>16159</v>
      </c>
      <c r="CD23" s="56">
        <f>CD20</f>
        <v>12822</v>
      </c>
      <c r="CE23" s="56">
        <f t="shared" ref="CE23:CN24" si="62">CE20</f>
        <v>13695</v>
      </c>
      <c r="CF23" s="56">
        <f t="shared" si="62"/>
        <v>11706</v>
      </c>
      <c r="CG23" s="56">
        <f t="shared" si="62"/>
        <v>12933</v>
      </c>
      <c r="CH23" s="56">
        <f t="shared" si="62"/>
        <v>11410</v>
      </c>
      <c r="CI23" s="56">
        <f t="shared" si="62"/>
        <v>13973</v>
      </c>
      <c r="CJ23" s="56">
        <f t="shared" si="62"/>
        <v>15511</v>
      </c>
      <c r="CK23" s="56">
        <f t="shared" si="62"/>
        <v>12763</v>
      </c>
      <c r="CL23" s="56">
        <f t="shared" si="62"/>
        <v>15125</v>
      </c>
      <c r="CM23" s="56">
        <f t="shared" si="62"/>
        <v>12221</v>
      </c>
      <c r="CN23" s="56">
        <f t="shared" si="62"/>
        <v>14461</v>
      </c>
      <c r="CO23" s="56">
        <f t="shared" si="41"/>
        <v>162779</v>
      </c>
      <c r="CP23" s="56">
        <f>CP20</f>
        <v>14830</v>
      </c>
      <c r="CQ23" s="56">
        <f>CQ20</f>
        <v>10902</v>
      </c>
      <c r="CR23" s="56">
        <f t="shared" ref="CR23:DA23" si="63">CR20</f>
        <v>12001</v>
      </c>
      <c r="CS23" s="56">
        <f t="shared" si="63"/>
        <v>11614</v>
      </c>
      <c r="CT23" s="56">
        <f t="shared" si="63"/>
        <v>11508</v>
      </c>
      <c r="CU23" s="56">
        <f t="shared" si="63"/>
        <v>11497</v>
      </c>
      <c r="CV23" s="56">
        <f t="shared" si="63"/>
        <v>13616</v>
      </c>
      <c r="CW23" s="56">
        <f t="shared" si="63"/>
        <v>14951</v>
      </c>
      <c r="CX23" s="56">
        <f t="shared" si="63"/>
        <v>12573</v>
      </c>
      <c r="CY23" s="56">
        <v>13206</v>
      </c>
      <c r="CZ23" s="56">
        <f t="shared" si="63"/>
        <v>12769</v>
      </c>
      <c r="DA23" s="56">
        <f t="shared" si="63"/>
        <v>14562</v>
      </c>
      <c r="DB23" s="56">
        <f t="shared" si="43"/>
        <v>154029</v>
      </c>
      <c r="DC23" s="49">
        <f>+DC20</f>
        <v>14777</v>
      </c>
      <c r="DD23" s="49">
        <f t="shared" ref="DD23:DL23" si="64">+DD20</f>
        <v>11684</v>
      </c>
      <c r="DE23" s="49">
        <f t="shared" si="64"/>
        <v>9542</v>
      </c>
      <c r="DF23" s="49">
        <f t="shared" si="64"/>
        <v>2971</v>
      </c>
      <c r="DG23" s="49">
        <f t="shared" si="64"/>
        <v>4622</v>
      </c>
      <c r="DH23" s="49">
        <f t="shared" si="64"/>
        <v>6975</v>
      </c>
      <c r="DI23" s="49">
        <f t="shared" si="64"/>
        <v>12045</v>
      </c>
      <c r="DJ23" s="49">
        <f t="shared" si="64"/>
        <v>11101</v>
      </c>
      <c r="DK23" s="49">
        <f t="shared" si="64"/>
        <v>14112</v>
      </c>
      <c r="DL23" s="49">
        <f t="shared" si="64"/>
        <v>17743</v>
      </c>
      <c r="DM23" s="49">
        <f>+DM20</f>
        <v>16966</v>
      </c>
      <c r="DN23" s="49">
        <f>+DN20</f>
        <v>14456</v>
      </c>
      <c r="DO23" s="47">
        <f t="shared" si="44"/>
        <v>136994</v>
      </c>
      <c r="DP23" s="49">
        <f t="shared" ref="DP23:DS24" si="65">+DP20</f>
        <v>16996</v>
      </c>
      <c r="DQ23" s="49">
        <f t="shared" si="65"/>
        <v>14100</v>
      </c>
      <c r="DR23" s="49">
        <f t="shared" si="65"/>
        <v>17398</v>
      </c>
      <c r="DS23" s="49">
        <f t="shared" si="65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5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6"/>
        <v>201872</v>
      </c>
      <c r="EP23" s="56">
        <v>4727</v>
      </c>
      <c r="EQ23" s="49">
        <v>10113</v>
      </c>
      <c r="ER23" s="88">
        <f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7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>
        <v>19328</v>
      </c>
      <c r="FK23" s="56">
        <v>17591</v>
      </c>
      <c r="FL23" s="56"/>
      <c r="FM23" s="56"/>
      <c r="FN23" s="56"/>
      <c r="FO23" s="47"/>
    </row>
    <row r="24" spans="2:171" x14ac:dyDescent="0.2">
      <c r="B24" s="48" t="s">
        <v>66</v>
      </c>
      <c r="C24" s="56">
        <f>C21</f>
        <v>0</v>
      </c>
      <c r="D24" s="56">
        <f t="shared" si="56"/>
        <v>0</v>
      </c>
      <c r="E24" s="56">
        <f t="shared" si="56"/>
        <v>0</v>
      </c>
      <c r="F24" s="56">
        <f t="shared" si="56"/>
        <v>0</v>
      </c>
      <c r="G24" s="56">
        <f t="shared" si="56"/>
        <v>0</v>
      </c>
      <c r="H24" s="56">
        <f t="shared" si="56"/>
        <v>0</v>
      </c>
      <c r="I24" s="56">
        <f t="shared" si="56"/>
        <v>0</v>
      </c>
      <c r="J24" s="56">
        <f t="shared" si="56"/>
        <v>0</v>
      </c>
      <c r="K24" s="56">
        <f t="shared" si="56"/>
        <v>3653</v>
      </c>
      <c r="L24" s="56">
        <f t="shared" si="56"/>
        <v>16832</v>
      </c>
      <c r="M24" s="56">
        <f t="shared" si="56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57"/>
        <v>15790</v>
      </c>
      <c r="R24" s="56">
        <f t="shared" si="57"/>
        <v>16403</v>
      </c>
      <c r="S24" s="56">
        <f t="shared" si="57"/>
        <v>16997</v>
      </c>
      <c r="T24" s="56">
        <f t="shared" si="57"/>
        <v>16602</v>
      </c>
      <c r="U24" s="56">
        <f t="shared" si="57"/>
        <v>16659</v>
      </c>
      <c r="V24" s="56">
        <f t="shared" si="57"/>
        <v>16995</v>
      </c>
      <c r="W24" s="56">
        <f t="shared" si="57"/>
        <v>16632</v>
      </c>
      <c r="X24" s="56">
        <f t="shared" si="57"/>
        <v>17219</v>
      </c>
      <c r="Y24" s="56">
        <f t="shared" si="57"/>
        <v>15725</v>
      </c>
      <c r="Z24" s="56">
        <f t="shared" si="57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58"/>
        <v>14242</v>
      </c>
      <c r="AE24" s="56">
        <f t="shared" si="58"/>
        <v>13139</v>
      </c>
      <c r="AF24" s="56">
        <f t="shared" si="58"/>
        <v>12759</v>
      </c>
      <c r="AG24" s="56">
        <f t="shared" si="58"/>
        <v>14069</v>
      </c>
      <c r="AH24" s="56">
        <f t="shared" si="58"/>
        <v>15457</v>
      </c>
      <c r="AI24" s="56">
        <f t="shared" si="58"/>
        <v>26211</v>
      </c>
      <c r="AJ24" s="56">
        <f t="shared" si="58"/>
        <v>17202</v>
      </c>
      <c r="AK24" s="56">
        <f t="shared" si="58"/>
        <v>23232</v>
      </c>
      <c r="AL24" s="56">
        <f t="shared" si="58"/>
        <v>31412</v>
      </c>
      <c r="AM24" s="56">
        <f t="shared" si="58"/>
        <v>23948</v>
      </c>
      <c r="AN24" s="56">
        <f>AN21</f>
        <v>19088</v>
      </c>
      <c r="AO24" s="56">
        <f t="shared" si="58"/>
        <v>224328</v>
      </c>
      <c r="AP24" s="56">
        <f>AP21</f>
        <v>18610</v>
      </c>
      <c r="AQ24" s="56">
        <f t="shared" ref="AQ24:BN24" si="66">AQ21</f>
        <v>17633</v>
      </c>
      <c r="AR24" s="56">
        <f t="shared" si="66"/>
        <v>20405</v>
      </c>
      <c r="AS24" s="56">
        <f t="shared" si="66"/>
        <v>17860</v>
      </c>
      <c r="AT24" s="56">
        <f t="shared" si="66"/>
        <v>16933</v>
      </c>
      <c r="AU24" s="56">
        <f t="shared" si="66"/>
        <v>17228</v>
      </c>
      <c r="AV24" s="56">
        <f t="shared" si="66"/>
        <v>19558</v>
      </c>
      <c r="AW24" s="56">
        <f t="shared" si="66"/>
        <v>20063</v>
      </c>
      <c r="AX24" s="56">
        <f t="shared" si="66"/>
        <v>21052</v>
      </c>
      <c r="AY24" s="56">
        <f t="shared" si="66"/>
        <v>19239</v>
      </c>
      <c r="AZ24" s="56">
        <f t="shared" si="66"/>
        <v>15404</v>
      </c>
      <c r="BA24" s="56">
        <f t="shared" si="66"/>
        <v>19820</v>
      </c>
      <c r="BB24" s="56">
        <f t="shared" si="59"/>
        <v>223805</v>
      </c>
      <c r="BC24" s="56">
        <f t="shared" si="66"/>
        <v>16833</v>
      </c>
      <c r="BD24" s="56">
        <f t="shared" si="66"/>
        <v>18109</v>
      </c>
      <c r="BE24" s="56">
        <f t="shared" si="66"/>
        <v>19841</v>
      </c>
      <c r="BF24" s="56">
        <f t="shared" si="66"/>
        <v>19378</v>
      </c>
      <c r="BG24" s="56">
        <f t="shared" si="66"/>
        <v>20208</v>
      </c>
      <c r="BH24" s="56">
        <f t="shared" si="66"/>
        <v>21898</v>
      </c>
      <c r="BI24" s="56">
        <f t="shared" si="66"/>
        <v>22184</v>
      </c>
      <c r="BJ24" s="56">
        <f t="shared" si="66"/>
        <v>21869</v>
      </c>
      <c r="BK24" s="56">
        <f t="shared" si="66"/>
        <v>21886</v>
      </c>
      <c r="BL24" s="56">
        <f t="shared" si="66"/>
        <v>21999</v>
      </c>
      <c r="BM24" s="56">
        <v>20715</v>
      </c>
      <c r="BN24" s="56">
        <f t="shared" si="66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0"/>
        <v>23862</v>
      </c>
      <c r="BW24" s="56">
        <f t="shared" si="61"/>
        <v>24644</v>
      </c>
      <c r="BX24" s="56">
        <f t="shared" si="61"/>
        <v>23916</v>
      </c>
      <c r="BY24" s="56">
        <f t="shared" si="61"/>
        <v>24893</v>
      </c>
      <c r="BZ24" s="56">
        <f t="shared" si="61"/>
        <v>22845</v>
      </c>
      <c r="CA24" s="56">
        <f t="shared" si="61"/>
        <v>23394</v>
      </c>
      <c r="CB24" s="56">
        <f t="shared" si="39"/>
        <v>270940</v>
      </c>
      <c r="CC24" s="56">
        <f>CC21</f>
        <v>22486</v>
      </c>
      <c r="CD24" s="56">
        <f>CD21</f>
        <v>19747</v>
      </c>
      <c r="CE24" s="56">
        <f t="shared" ref="CE24:CM24" si="67">CE21</f>
        <v>23340</v>
      </c>
      <c r="CF24" s="56">
        <f t="shared" si="67"/>
        <v>23772</v>
      </c>
      <c r="CG24" s="56">
        <f t="shared" si="67"/>
        <v>25122</v>
      </c>
      <c r="CH24" s="56">
        <f t="shared" si="67"/>
        <v>23898</v>
      </c>
      <c r="CI24" s="56">
        <f t="shared" si="67"/>
        <v>27202</v>
      </c>
      <c r="CJ24" s="56">
        <f t="shared" si="67"/>
        <v>25623</v>
      </c>
      <c r="CK24" s="56">
        <f t="shared" si="67"/>
        <v>25027</v>
      </c>
      <c r="CL24" s="56">
        <f t="shared" si="67"/>
        <v>26612</v>
      </c>
      <c r="CM24" s="56">
        <f t="shared" si="67"/>
        <v>23223</v>
      </c>
      <c r="CN24" s="56">
        <f t="shared" si="62"/>
        <v>23981</v>
      </c>
      <c r="CO24" s="56">
        <f t="shared" si="41"/>
        <v>290033</v>
      </c>
      <c r="CP24" s="56">
        <f>CP21</f>
        <v>22085</v>
      </c>
      <c r="CQ24" s="56">
        <f>CQ21</f>
        <v>14651</v>
      </c>
      <c r="CR24" s="56">
        <f t="shared" ref="CR24:DA24" si="68">CR21</f>
        <v>21025</v>
      </c>
      <c r="CS24" s="56">
        <f t="shared" si="68"/>
        <v>22838</v>
      </c>
      <c r="CT24" s="56">
        <f t="shared" si="68"/>
        <v>22857</v>
      </c>
      <c r="CU24" s="56">
        <f t="shared" si="68"/>
        <v>21912</v>
      </c>
      <c r="CV24" s="56">
        <f t="shared" si="68"/>
        <v>23316</v>
      </c>
      <c r="CW24" s="56">
        <f t="shared" si="68"/>
        <v>25011</v>
      </c>
      <c r="CX24" s="56">
        <f t="shared" si="68"/>
        <v>23308</v>
      </c>
      <c r="CY24" s="56">
        <v>24635</v>
      </c>
      <c r="CZ24" s="56">
        <f t="shared" si="68"/>
        <v>23958</v>
      </c>
      <c r="DA24" s="56">
        <f t="shared" si="68"/>
        <v>24388</v>
      </c>
      <c r="DB24" s="56">
        <f t="shared" si="43"/>
        <v>269984</v>
      </c>
      <c r="DC24" s="50">
        <f>+DC21</f>
        <v>21904</v>
      </c>
      <c r="DD24" s="50">
        <f t="shared" ref="DD24:DL24" si="69">+DD21</f>
        <v>19689</v>
      </c>
      <c r="DE24" s="50">
        <f t="shared" si="69"/>
        <v>18289</v>
      </c>
      <c r="DF24" s="50">
        <f t="shared" si="69"/>
        <v>10561</v>
      </c>
      <c r="DG24" s="50">
        <f t="shared" si="69"/>
        <v>15165</v>
      </c>
      <c r="DH24" s="50">
        <f t="shared" si="69"/>
        <v>17512</v>
      </c>
      <c r="DI24" s="50">
        <f t="shared" si="69"/>
        <v>20721</v>
      </c>
      <c r="DJ24" s="50">
        <f t="shared" si="69"/>
        <v>21486</v>
      </c>
      <c r="DK24" s="50">
        <f t="shared" si="69"/>
        <v>22334</v>
      </c>
      <c r="DL24" s="50">
        <f t="shared" si="69"/>
        <v>26652</v>
      </c>
      <c r="DM24" s="50">
        <f>+DM21</f>
        <v>26345</v>
      </c>
      <c r="DN24" s="50">
        <f>+DN21</f>
        <v>23864</v>
      </c>
      <c r="DO24" s="47">
        <f t="shared" si="44"/>
        <v>244522</v>
      </c>
      <c r="DP24" s="50">
        <f t="shared" si="65"/>
        <v>26283</v>
      </c>
      <c r="DQ24" s="50">
        <f t="shared" si="65"/>
        <v>24836</v>
      </c>
      <c r="DR24" s="50">
        <f t="shared" si="65"/>
        <v>26764</v>
      </c>
      <c r="DS24" s="50">
        <f t="shared" si="65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5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6"/>
        <v>314539</v>
      </c>
      <c r="EP24" s="56">
        <v>3661</v>
      </c>
      <c r="EQ24" s="50">
        <v>20235</v>
      </c>
      <c r="ER24" s="88">
        <f>ER21</f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7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>
        <v>30915</v>
      </c>
      <c r="FK24" s="56">
        <v>35759</v>
      </c>
      <c r="FL24" s="56"/>
      <c r="FM24" s="56"/>
      <c r="FN24" s="56"/>
      <c r="FO24" s="47"/>
    </row>
    <row r="27" spans="2:171" ht="15" x14ac:dyDescent="0.25">
      <c r="B27" s="5" t="s">
        <v>148</v>
      </c>
    </row>
    <row r="28" spans="2:171" ht="15" customHeight="1" x14ac:dyDescent="0.25">
      <c r="B28" s="12" t="s">
        <v>73</v>
      </c>
      <c r="C28" s="173">
        <v>2012</v>
      </c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5"/>
      <c r="O28" s="171" t="s">
        <v>82</v>
      </c>
      <c r="P28" s="173">
        <v>2013</v>
      </c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5"/>
      <c r="AB28" s="171" t="s">
        <v>40</v>
      </c>
      <c r="AC28" s="173">
        <v>2014</v>
      </c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5"/>
      <c r="AO28" s="171" t="s">
        <v>41</v>
      </c>
      <c r="AP28" s="173">
        <v>2015</v>
      </c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5"/>
      <c r="BB28" s="171" t="s">
        <v>42</v>
      </c>
      <c r="BC28" s="173">
        <v>2016</v>
      </c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5"/>
      <c r="BO28" s="171" t="s">
        <v>43</v>
      </c>
      <c r="BP28" s="173">
        <v>2017</v>
      </c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5"/>
      <c r="CB28" s="171" t="s">
        <v>44</v>
      </c>
      <c r="CC28" s="173">
        <v>2018</v>
      </c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5"/>
      <c r="CO28" s="171" t="s">
        <v>45</v>
      </c>
      <c r="CP28" s="173">
        <v>2019</v>
      </c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5"/>
      <c r="DB28" s="171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1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1" t="s">
        <v>48</v>
      </c>
      <c r="EC28" s="173">
        <v>2022</v>
      </c>
      <c r="ED28" s="174"/>
      <c r="EE28" s="174"/>
      <c r="EF28" s="174"/>
      <c r="EG28" s="174"/>
      <c r="EH28" s="174"/>
      <c r="EI28" s="174"/>
      <c r="EJ28" s="174"/>
      <c r="EK28" s="174"/>
      <c r="EL28" s="174"/>
      <c r="EM28" s="174"/>
      <c r="EN28" s="175"/>
      <c r="EO28" s="171" t="s">
        <v>49</v>
      </c>
      <c r="EP28" s="173">
        <v>2023</v>
      </c>
      <c r="EQ28" s="174"/>
      <c r="ER28" s="174"/>
      <c r="ES28" s="174"/>
      <c r="ET28" s="174"/>
      <c r="EU28" s="174"/>
      <c r="EV28" s="174"/>
      <c r="EW28" s="174"/>
      <c r="EX28" s="174"/>
      <c r="EY28" s="174"/>
      <c r="EZ28" s="174"/>
      <c r="FA28" s="175"/>
      <c r="FB28" s="171" t="s">
        <v>50</v>
      </c>
      <c r="FC28" s="173">
        <v>2024</v>
      </c>
      <c r="FD28" s="174"/>
      <c r="FE28" s="174"/>
      <c r="FF28" s="174"/>
      <c r="FG28" s="174"/>
      <c r="FH28" s="174"/>
      <c r="FI28" s="174"/>
      <c r="FJ28" s="174"/>
      <c r="FK28" s="174"/>
      <c r="FL28" s="174"/>
      <c r="FM28" s="174"/>
      <c r="FN28" s="175"/>
      <c r="FO28" s="171" t="s">
        <v>51</v>
      </c>
    </row>
    <row r="29" spans="2:171" ht="15" x14ac:dyDescent="0.25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2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2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2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2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2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2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2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2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2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2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2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2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2"/>
    </row>
    <row r="30" spans="2:171" s="5" customFormat="1" ht="12.75" customHeight="1" x14ac:dyDescent="0.25">
      <c r="B30" s="51" t="s">
        <v>75</v>
      </c>
      <c r="C30" s="52">
        <f t="shared" ref="C30:BG30" si="70">SUM(C31:C32)</f>
        <v>0</v>
      </c>
      <c r="D30" s="52">
        <f t="shared" si="70"/>
        <v>0</v>
      </c>
      <c r="E30" s="52">
        <f t="shared" si="70"/>
        <v>0</v>
      </c>
      <c r="F30" s="52">
        <f t="shared" si="70"/>
        <v>0</v>
      </c>
      <c r="G30" s="52">
        <f t="shared" si="70"/>
        <v>0</v>
      </c>
      <c r="H30" s="52">
        <f t="shared" si="70"/>
        <v>0</v>
      </c>
      <c r="I30" s="52">
        <f t="shared" si="70"/>
        <v>0</v>
      </c>
      <c r="J30" s="52">
        <f t="shared" si="70"/>
        <v>0</v>
      </c>
      <c r="K30" s="52">
        <f t="shared" si="70"/>
        <v>0</v>
      </c>
      <c r="L30" s="52">
        <f t="shared" si="70"/>
        <v>0</v>
      </c>
      <c r="M30" s="52">
        <f t="shared" si="70"/>
        <v>0</v>
      </c>
      <c r="N30" s="52">
        <f t="shared" si="70"/>
        <v>0</v>
      </c>
      <c r="O30" s="52">
        <f>SUM(O31:O32)</f>
        <v>0</v>
      </c>
      <c r="P30" s="52">
        <f t="shared" si="70"/>
        <v>0</v>
      </c>
      <c r="Q30" s="52">
        <f t="shared" si="70"/>
        <v>0</v>
      </c>
      <c r="R30" s="52">
        <f t="shared" si="70"/>
        <v>0</v>
      </c>
      <c r="S30" s="52">
        <f t="shared" si="70"/>
        <v>0</v>
      </c>
      <c r="T30" s="52">
        <f t="shared" si="70"/>
        <v>0</v>
      </c>
      <c r="U30" s="52">
        <f t="shared" si="70"/>
        <v>0</v>
      </c>
      <c r="V30" s="52">
        <f t="shared" si="70"/>
        <v>0</v>
      </c>
      <c r="W30" s="52">
        <f t="shared" si="70"/>
        <v>0</v>
      </c>
      <c r="X30" s="52">
        <f t="shared" si="70"/>
        <v>0</v>
      </c>
      <c r="Y30" s="52">
        <f t="shared" si="70"/>
        <v>0</v>
      </c>
      <c r="Z30" s="52">
        <f t="shared" si="70"/>
        <v>0</v>
      </c>
      <c r="AA30" s="52">
        <f t="shared" si="70"/>
        <v>0</v>
      </c>
      <c r="AB30" s="52">
        <f>SUM(AB31:AB32)</f>
        <v>0</v>
      </c>
      <c r="AC30" s="52">
        <f t="shared" si="70"/>
        <v>0</v>
      </c>
      <c r="AD30" s="52">
        <f t="shared" si="70"/>
        <v>0</v>
      </c>
      <c r="AE30" s="52">
        <f t="shared" si="70"/>
        <v>0</v>
      </c>
      <c r="AF30" s="52">
        <f t="shared" si="70"/>
        <v>0</v>
      </c>
      <c r="AG30" s="52">
        <f t="shared" si="70"/>
        <v>0</v>
      </c>
      <c r="AH30" s="52">
        <f t="shared" si="70"/>
        <v>0</v>
      </c>
      <c r="AI30" s="52">
        <f t="shared" si="70"/>
        <v>0</v>
      </c>
      <c r="AJ30" s="52">
        <f t="shared" si="70"/>
        <v>0</v>
      </c>
      <c r="AK30" s="52">
        <f t="shared" si="70"/>
        <v>0</v>
      </c>
      <c r="AL30" s="52">
        <f t="shared" si="70"/>
        <v>0</v>
      </c>
      <c r="AM30" s="52">
        <f t="shared" si="70"/>
        <v>0</v>
      </c>
      <c r="AN30" s="52">
        <f t="shared" si="70"/>
        <v>0</v>
      </c>
      <c r="AO30" s="52">
        <f>SUM(AO31:AO32)</f>
        <v>0</v>
      </c>
      <c r="AP30" s="52">
        <f t="shared" si="70"/>
        <v>0</v>
      </c>
      <c r="AQ30" s="52">
        <f t="shared" si="70"/>
        <v>0</v>
      </c>
      <c r="AR30" s="52">
        <f t="shared" si="70"/>
        <v>0</v>
      </c>
      <c r="AS30" s="52">
        <f t="shared" si="70"/>
        <v>0</v>
      </c>
      <c r="AT30" s="52">
        <f t="shared" si="70"/>
        <v>0</v>
      </c>
      <c r="AU30" s="52">
        <f t="shared" si="70"/>
        <v>0</v>
      </c>
      <c r="AV30" s="52">
        <f t="shared" si="70"/>
        <v>0</v>
      </c>
      <c r="AW30" s="52">
        <f t="shared" si="70"/>
        <v>0</v>
      </c>
      <c r="AX30" s="52">
        <f t="shared" si="70"/>
        <v>0</v>
      </c>
      <c r="AY30" s="52">
        <f t="shared" si="70"/>
        <v>0</v>
      </c>
      <c r="AZ30" s="52">
        <f t="shared" si="70"/>
        <v>0</v>
      </c>
      <c r="BA30" s="52">
        <f t="shared" si="70"/>
        <v>0</v>
      </c>
      <c r="BB30" s="52">
        <f>SUM(BB31:BB32)</f>
        <v>0</v>
      </c>
      <c r="BC30" s="52">
        <f t="shared" si="70"/>
        <v>0</v>
      </c>
      <c r="BD30" s="52">
        <f t="shared" si="70"/>
        <v>0</v>
      </c>
      <c r="BE30" s="52">
        <f t="shared" si="70"/>
        <v>0</v>
      </c>
      <c r="BF30" s="52">
        <f t="shared" si="70"/>
        <v>0</v>
      </c>
      <c r="BG30" s="52">
        <f t="shared" si="70"/>
        <v>0</v>
      </c>
      <c r="BH30" s="52">
        <f t="shared" ref="BH30:BO30" si="71">SUM(BH31:BH32)</f>
        <v>0</v>
      </c>
      <c r="BI30" s="52">
        <f t="shared" si="71"/>
        <v>0</v>
      </c>
      <c r="BJ30" s="52">
        <f t="shared" si="71"/>
        <v>0</v>
      </c>
      <c r="BK30" s="52">
        <f t="shared" si="71"/>
        <v>0</v>
      </c>
      <c r="BL30" s="52">
        <f t="shared" si="71"/>
        <v>0</v>
      </c>
      <c r="BM30" s="52">
        <f t="shared" si="71"/>
        <v>0</v>
      </c>
      <c r="BN30" s="52">
        <f t="shared" si="71"/>
        <v>0</v>
      </c>
      <c r="BO30" s="52">
        <f t="shared" si="71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/>
      <c r="FM30" s="52"/>
      <c r="FN30" s="52"/>
      <c r="FO30" s="84"/>
    </row>
    <row r="31" spans="2:171" x14ac:dyDescent="0.2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/>
      <c r="FM31" s="56"/>
      <c r="FN31" s="56"/>
      <c r="FO31" s="47"/>
    </row>
    <row r="32" spans="2:171" x14ac:dyDescent="0.2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>
        <v>0</v>
      </c>
      <c r="FK32" s="56">
        <v>0</v>
      </c>
      <c r="FL32" s="56"/>
      <c r="FM32" s="56"/>
      <c r="FN32" s="56"/>
      <c r="FO32" s="47"/>
    </row>
    <row r="34" spans="2:162" ht="15" x14ac:dyDescent="0.25">
      <c r="B34" s="5" t="s">
        <v>149</v>
      </c>
    </row>
    <row r="38" spans="2:162" x14ac:dyDescent="0.2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</row>
    <row r="39" spans="2:162" x14ac:dyDescent="0.2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</row>
  </sheetData>
  <mergeCells count="76">
    <mergeCell ref="FC6:FN6"/>
    <mergeCell ref="FO6:FO7"/>
    <mergeCell ref="FC17:FN17"/>
    <mergeCell ref="FO17:FO18"/>
    <mergeCell ref="FC28:FN28"/>
    <mergeCell ref="FO28:FO29"/>
    <mergeCell ref="EO6:EO7"/>
    <mergeCell ref="EO17:EO18"/>
    <mergeCell ref="EO28:EO29"/>
    <mergeCell ref="EC6:EN6"/>
    <mergeCell ref="EC17:EN17"/>
    <mergeCell ref="EC28:EN28"/>
    <mergeCell ref="CP6:DA6"/>
    <mergeCell ref="DB6:DB7"/>
    <mergeCell ref="CP17:DA17"/>
    <mergeCell ref="DB17:DB18"/>
    <mergeCell ref="CP28:DA28"/>
    <mergeCell ref="DB28:DB29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CC6:CN6"/>
    <mergeCell ref="CO6:CO7"/>
    <mergeCell ref="CC17:CN17"/>
    <mergeCell ref="CO17:CO18"/>
    <mergeCell ref="CC28:CN28"/>
    <mergeCell ref="CO28:CO29"/>
    <mergeCell ref="DO6:DO7"/>
    <mergeCell ref="DO17:DO18"/>
    <mergeCell ref="DO28:DO29"/>
    <mergeCell ref="EB6:EB7"/>
    <mergeCell ref="EB17:EB18"/>
    <mergeCell ref="EB28:EB29"/>
    <mergeCell ref="EP6:FA6"/>
    <mergeCell ref="FB6:FB7"/>
    <mergeCell ref="EP17:FA17"/>
    <mergeCell ref="FB17:FB18"/>
    <mergeCell ref="EP28:FA28"/>
    <mergeCell ref="FB28:F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FO52"/>
  <sheetViews>
    <sheetView showGridLines="0" zoomScale="70" zoomScaleNormal="70" workbookViewId="0">
      <pane xSplit="2" ySplit="3" topLeftCell="FE4" activePane="bottomRight" state="frozen"/>
      <selection pane="topRight" activeCell="C1" sqref="C1"/>
      <selection pane="bottomLeft" activeCell="A4" sqref="A4"/>
      <selection pane="bottomRight" activeCell="FK42" sqref="FK42:FK44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2.28515625" style="2" customWidth="1"/>
    <col min="16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68" width="11.7109375" style="2" bestFit="1" customWidth="1"/>
    <col min="69" max="70" width="11.5703125" style="2" bestFit="1" customWidth="1"/>
    <col min="71" max="74" width="11.7109375" style="2" bestFit="1" customWidth="1"/>
    <col min="75" max="80" width="11.42578125" style="2"/>
    <col min="81" max="106" width="12.7109375" style="2" customWidth="1"/>
    <col min="107" max="16384" width="11.42578125" style="2"/>
  </cols>
  <sheetData>
    <row r="1" spans="1:171" ht="15" x14ac:dyDescent="0.25">
      <c r="A1" s="176" t="s">
        <v>0</v>
      </c>
      <c r="B1" s="176"/>
    </row>
    <row r="2" spans="1:171" ht="30" customHeight="1" x14ac:dyDescent="0.2">
      <c r="A2" s="177" t="s">
        <v>150</v>
      </c>
      <c r="B2" s="178"/>
    </row>
    <row r="3" spans="1:171" x14ac:dyDescent="0.2">
      <c r="A3" s="39" t="s">
        <v>151</v>
      </c>
    </row>
    <row r="5" spans="1:171" ht="15" x14ac:dyDescent="0.25">
      <c r="B5" s="5" t="s">
        <v>38</v>
      </c>
    </row>
    <row r="6" spans="1:171" ht="15" customHeight="1" x14ac:dyDescent="0.25">
      <c r="B6" s="179" t="s">
        <v>39</v>
      </c>
      <c r="C6" s="173">
        <v>2012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82</v>
      </c>
      <c r="P6" s="173">
        <v>2013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40</v>
      </c>
      <c r="AC6" s="173">
        <v>2014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41</v>
      </c>
      <c r="AP6" s="173">
        <v>2015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42</v>
      </c>
      <c r="BC6" s="173">
        <v>2016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43</v>
      </c>
      <c r="BP6" s="173">
        <v>2017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44</v>
      </c>
      <c r="CC6" s="173">
        <v>2018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45</v>
      </c>
      <c r="CP6" s="173">
        <v>2019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1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1" t="s">
        <v>48</v>
      </c>
      <c r="EC6" s="173">
        <v>2022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49</v>
      </c>
      <c r="EP6" s="173">
        <v>2023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50</v>
      </c>
      <c r="FC6" s="173">
        <v>2024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51</v>
      </c>
    </row>
    <row r="7" spans="1:171" ht="15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</row>
    <row r="8" spans="1:171" ht="15" x14ac:dyDescent="0.25">
      <c r="B8" s="46" t="s">
        <v>152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>
        <v>28337</v>
      </c>
      <c r="FK8" s="47">
        <v>25901</v>
      </c>
      <c r="FL8" s="47"/>
      <c r="FM8" s="47"/>
      <c r="FN8" s="47"/>
      <c r="FO8" s="47"/>
    </row>
    <row r="9" spans="1:171" x14ac:dyDescent="0.2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>
        <v>21366</v>
      </c>
      <c r="FK9" s="49">
        <v>19789</v>
      </c>
      <c r="FL9" s="49"/>
      <c r="FM9" s="49"/>
      <c r="FN9" s="49"/>
      <c r="FO9" s="49"/>
    </row>
    <row r="10" spans="1:171" x14ac:dyDescent="0.2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>
        <v>6971</v>
      </c>
      <c r="FK10" s="50">
        <v>6112</v>
      </c>
      <c r="FL10" s="50"/>
      <c r="FM10" s="50"/>
      <c r="FN10" s="50"/>
      <c r="FO10" s="50"/>
    </row>
    <row r="11" spans="1:171" ht="15" x14ac:dyDescent="0.25">
      <c r="B11" s="46" t="s">
        <v>153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>
        <v>11072</v>
      </c>
      <c r="FK11" s="47">
        <v>10054</v>
      </c>
      <c r="FL11" s="47"/>
      <c r="FM11" s="47"/>
      <c r="FN11" s="47"/>
      <c r="FO11" s="47"/>
    </row>
    <row r="12" spans="1:171" x14ac:dyDescent="0.2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>
        <v>8355</v>
      </c>
      <c r="FK12" s="49">
        <v>7437</v>
      </c>
      <c r="FL12" s="49"/>
      <c r="FM12" s="49"/>
      <c r="FN12" s="49"/>
      <c r="FO12" s="49"/>
    </row>
    <row r="13" spans="1:171" x14ac:dyDescent="0.2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>
        <v>2717</v>
      </c>
      <c r="FK13" s="50">
        <v>2617</v>
      </c>
      <c r="FL13" s="50"/>
      <c r="FM13" s="50"/>
      <c r="FN13" s="50"/>
      <c r="FO13" s="50"/>
    </row>
    <row r="14" spans="1:171" ht="15" x14ac:dyDescent="0.25">
      <c r="B14" s="46" t="s">
        <v>154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>
        <v>58734</v>
      </c>
      <c r="FK14" s="47">
        <v>56818</v>
      </c>
      <c r="FL14" s="47"/>
      <c r="FM14" s="47"/>
      <c r="FN14" s="47"/>
      <c r="FO14" s="47"/>
    </row>
    <row r="15" spans="1:171" x14ac:dyDescent="0.2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>
        <v>46398</v>
      </c>
      <c r="FK15" s="49">
        <v>44944</v>
      </c>
      <c r="FL15" s="49"/>
      <c r="FM15" s="49"/>
      <c r="FN15" s="49"/>
      <c r="FO15" s="49"/>
    </row>
    <row r="16" spans="1:171" x14ac:dyDescent="0.2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>
        <v>12336</v>
      </c>
      <c r="FK16" s="50">
        <v>11874</v>
      </c>
      <c r="FL16" s="50"/>
      <c r="FM16" s="50"/>
      <c r="FN16" s="50"/>
      <c r="FO16" s="50"/>
    </row>
    <row r="17" spans="2:171" ht="15" x14ac:dyDescent="0.25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>
        <v>98143</v>
      </c>
      <c r="FK17" s="52">
        <v>92773</v>
      </c>
      <c r="FL17" s="52"/>
      <c r="FM17" s="52"/>
      <c r="FN17" s="52"/>
      <c r="FO17" s="52"/>
    </row>
    <row r="18" spans="2:171" x14ac:dyDescent="0.2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>
        <v>76119</v>
      </c>
      <c r="FK18" s="56">
        <v>72170</v>
      </c>
      <c r="FL18" s="56"/>
      <c r="FM18" s="56"/>
      <c r="FN18" s="56"/>
      <c r="FO18" s="56"/>
    </row>
    <row r="19" spans="2:171" x14ac:dyDescent="0.2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>
        <v>22024</v>
      </c>
      <c r="FK19" s="56">
        <v>20603</v>
      </c>
      <c r="FL19" s="56"/>
      <c r="FM19" s="56"/>
      <c r="FN19" s="56"/>
      <c r="FO19" s="56"/>
    </row>
    <row r="22" spans="2:171" ht="15" x14ac:dyDescent="0.25">
      <c r="B22" s="5" t="s">
        <v>71</v>
      </c>
    </row>
    <row r="23" spans="2:171" ht="15" customHeight="1" x14ac:dyDescent="0.25">
      <c r="B23" s="179" t="s">
        <v>39</v>
      </c>
      <c r="C23" s="173">
        <v>2012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82</v>
      </c>
      <c r="P23" s="173">
        <v>2013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40</v>
      </c>
      <c r="AC23" s="173">
        <v>2014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41</v>
      </c>
      <c r="AP23" s="173">
        <v>2015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42</v>
      </c>
      <c r="BC23" s="173">
        <v>2016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43</v>
      </c>
      <c r="BP23" s="173">
        <v>2017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44</v>
      </c>
      <c r="CC23" s="173">
        <v>2018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45</v>
      </c>
      <c r="CP23" s="173">
        <v>2019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1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1" t="s">
        <v>48</v>
      </c>
      <c r="EC23" s="173">
        <v>2022</v>
      </c>
      <c r="ED23" s="174"/>
      <c r="EE23" s="174"/>
      <c r="EF23" s="174"/>
      <c r="EG23" s="174"/>
      <c r="EH23" s="174"/>
      <c r="EI23" s="174"/>
      <c r="EJ23" s="174"/>
      <c r="EK23" s="174"/>
      <c r="EL23" s="174"/>
      <c r="EM23" s="174"/>
      <c r="EN23" s="175"/>
      <c r="EO23" s="171" t="s">
        <v>49</v>
      </c>
      <c r="EP23" s="173">
        <v>2023</v>
      </c>
      <c r="EQ23" s="174"/>
      <c r="ER23" s="174"/>
      <c r="ES23" s="174"/>
      <c r="ET23" s="174"/>
      <c r="EU23" s="174"/>
      <c r="EV23" s="174"/>
      <c r="EW23" s="174"/>
      <c r="EX23" s="174"/>
      <c r="EY23" s="174"/>
      <c r="EZ23" s="174"/>
      <c r="FA23" s="175"/>
      <c r="FB23" s="171" t="s">
        <v>50</v>
      </c>
      <c r="FC23" s="173">
        <v>2024</v>
      </c>
      <c r="FD23" s="174"/>
      <c r="FE23" s="174"/>
      <c r="FF23" s="174"/>
      <c r="FG23" s="174"/>
      <c r="FH23" s="174"/>
      <c r="FI23" s="174"/>
      <c r="FJ23" s="174"/>
      <c r="FK23" s="174"/>
      <c r="FL23" s="174"/>
      <c r="FM23" s="174"/>
      <c r="FN23" s="175"/>
      <c r="FO23" s="171" t="s">
        <v>51</v>
      </c>
    </row>
    <row r="24" spans="2:171" ht="15" customHeight="1" x14ac:dyDescent="0.25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</row>
    <row r="25" spans="2:171" ht="15" x14ac:dyDescent="0.25">
      <c r="B25" s="46" t="s">
        <v>152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>
        <v>47052</v>
      </c>
      <c r="FK25" s="47">
        <v>42287</v>
      </c>
      <c r="FL25" s="47"/>
      <c r="FM25" s="47"/>
      <c r="FN25" s="47"/>
      <c r="FO25" s="47"/>
    </row>
    <row r="26" spans="2:171" x14ac:dyDescent="0.2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>
        <v>21366</v>
      </c>
      <c r="FK26" s="49">
        <v>19789</v>
      </c>
      <c r="FL26" s="49"/>
      <c r="FM26" s="49"/>
      <c r="FN26" s="49"/>
      <c r="FO26" s="49"/>
    </row>
    <row r="27" spans="2:171" x14ac:dyDescent="0.2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>
        <v>25686</v>
      </c>
      <c r="FK27" s="50">
        <v>22498</v>
      </c>
      <c r="FL27" s="50"/>
      <c r="FM27" s="50"/>
      <c r="FN27" s="50"/>
      <c r="FO27" s="50"/>
    </row>
    <row r="28" spans="2:171" ht="15" x14ac:dyDescent="0.25">
      <c r="B28" s="46" t="s">
        <v>153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>
        <v>19610</v>
      </c>
      <c r="FK28" s="47">
        <v>18278</v>
      </c>
      <c r="FL28" s="47"/>
      <c r="FM28" s="47"/>
      <c r="FN28" s="47"/>
      <c r="FO28" s="47"/>
    </row>
    <row r="29" spans="2:171" x14ac:dyDescent="0.2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>
        <v>8355</v>
      </c>
      <c r="FK29" s="49">
        <v>7437</v>
      </c>
      <c r="FL29" s="49"/>
      <c r="FM29" s="49"/>
      <c r="FN29" s="49"/>
      <c r="FO29" s="49"/>
    </row>
    <row r="30" spans="2:171" x14ac:dyDescent="0.2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>
        <v>11255</v>
      </c>
      <c r="FK30" s="50">
        <v>10841</v>
      </c>
      <c r="FL30" s="50"/>
      <c r="FM30" s="50"/>
      <c r="FN30" s="50"/>
      <c r="FO30" s="50"/>
    </row>
    <row r="31" spans="2:171" ht="15" x14ac:dyDescent="0.25">
      <c r="B31" s="46" t="s">
        <v>154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>
        <v>94187</v>
      </c>
      <c r="FK31" s="47">
        <v>91276</v>
      </c>
      <c r="FL31" s="47"/>
      <c r="FM31" s="47"/>
      <c r="FN31" s="47"/>
      <c r="FO31" s="47"/>
    </row>
    <row r="32" spans="2:171" x14ac:dyDescent="0.2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>
        <v>46398</v>
      </c>
      <c r="FK32" s="49">
        <v>44944</v>
      </c>
      <c r="FL32" s="49"/>
      <c r="FM32" s="49"/>
      <c r="FN32" s="49"/>
      <c r="FO32" s="49"/>
    </row>
    <row r="33" spans="2:171" x14ac:dyDescent="0.2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>
        <v>47789</v>
      </c>
      <c r="FK33" s="50">
        <v>46332</v>
      </c>
      <c r="FL33" s="50"/>
      <c r="FM33" s="50"/>
      <c r="FN33" s="50"/>
      <c r="FO33" s="50"/>
    </row>
    <row r="34" spans="2:171" ht="15" x14ac:dyDescent="0.25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>
        <v>160849</v>
      </c>
      <c r="FK34" s="52">
        <v>151841</v>
      </c>
      <c r="FL34" s="52"/>
      <c r="FM34" s="52"/>
      <c r="FN34" s="52"/>
      <c r="FO34" s="52"/>
    </row>
    <row r="35" spans="2:171" x14ac:dyDescent="0.2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>
        <v>76119</v>
      </c>
      <c r="FK35" s="56">
        <v>72170</v>
      </c>
      <c r="FL35" s="56"/>
      <c r="FM35" s="56"/>
      <c r="FN35" s="56"/>
      <c r="FO35" s="56"/>
    </row>
    <row r="36" spans="2:171" x14ac:dyDescent="0.2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>
        <v>84730</v>
      </c>
      <c r="FK36" s="56">
        <v>79671</v>
      </c>
      <c r="FL36" s="56"/>
      <c r="FM36" s="56"/>
      <c r="FN36" s="56"/>
      <c r="FO36" s="56"/>
    </row>
    <row r="39" spans="2:171" ht="15" x14ac:dyDescent="0.25">
      <c r="B39" s="5" t="s">
        <v>72</v>
      </c>
    </row>
    <row r="40" spans="2:171" ht="15" customHeight="1" x14ac:dyDescent="0.25">
      <c r="B40" s="12" t="s">
        <v>73</v>
      </c>
      <c r="C40" s="173">
        <v>2012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82</v>
      </c>
      <c r="P40" s="173">
        <v>2013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40</v>
      </c>
      <c r="AC40" s="173">
        <v>2014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41</v>
      </c>
      <c r="AP40" s="173">
        <v>2015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42</v>
      </c>
      <c r="BC40" s="173">
        <v>2016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43</v>
      </c>
      <c r="BP40" s="173">
        <v>2017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44</v>
      </c>
      <c r="CC40" s="173">
        <v>2018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45</v>
      </c>
      <c r="CP40" s="173">
        <v>2019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1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1" t="s">
        <v>48</v>
      </c>
      <c r="EC40" s="173">
        <v>2022</v>
      </c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5"/>
      <c r="EO40" s="171" t="s">
        <v>49</v>
      </c>
      <c r="EP40" s="173">
        <v>2023</v>
      </c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5"/>
      <c r="FB40" s="171" t="s">
        <v>50</v>
      </c>
      <c r="FC40" s="173">
        <v>2024</v>
      </c>
      <c r="FD40" s="174"/>
      <c r="FE40" s="174"/>
      <c r="FF40" s="174"/>
      <c r="FG40" s="174"/>
      <c r="FH40" s="174"/>
      <c r="FI40" s="174"/>
      <c r="FJ40" s="174"/>
      <c r="FK40" s="174"/>
      <c r="FL40" s="174"/>
      <c r="FM40" s="174"/>
      <c r="FN40" s="175"/>
      <c r="FO40" s="171" t="s">
        <v>51</v>
      </c>
    </row>
    <row r="41" spans="2:171" ht="15" customHeight="1" x14ac:dyDescent="0.25">
      <c r="B41" s="13" t="s">
        <v>74</v>
      </c>
      <c r="C41" s="156" t="s">
        <v>52</v>
      </c>
      <c r="D41" s="156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72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72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72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72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72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72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2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2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2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2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2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</row>
    <row r="42" spans="2:171" ht="15" x14ac:dyDescent="0.25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>
        <v>1323651.8</v>
      </c>
      <c r="FK42" s="52">
        <v>1305832.6000000001</v>
      </c>
      <c r="FL42" s="52"/>
      <c r="FM42" s="52"/>
      <c r="FN42" s="44"/>
      <c r="FO42" s="52"/>
    </row>
    <row r="43" spans="2:171" ht="15" x14ac:dyDescent="0.25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>
        <v>630018.80000000005</v>
      </c>
      <c r="FK43" s="56">
        <v>620662</v>
      </c>
      <c r="FL43" s="56"/>
      <c r="FM43" s="56"/>
      <c r="FN43" s="43"/>
      <c r="FO43" s="56"/>
    </row>
    <row r="44" spans="2:171" ht="15" x14ac:dyDescent="0.25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>
        <v>693633</v>
      </c>
      <c r="FK44" s="56">
        <v>685170.60000000009</v>
      </c>
      <c r="FL44" s="56"/>
      <c r="FM44" s="56"/>
      <c r="FN44" s="43"/>
      <c r="FO44" s="56"/>
    </row>
    <row r="45" spans="2:171" x14ac:dyDescent="0.2">
      <c r="O45" s="135"/>
      <c r="AB45" s="135"/>
      <c r="AO45" s="136">
        <f>SUM(AC45:AN45)</f>
        <v>0</v>
      </c>
      <c r="BB45" s="137"/>
      <c r="BO45" s="137"/>
    </row>
    <row r="48" spans="2:171" x14ac:dyDescent="0.2">
      <c r="AP48" s="22"/>
      <c r="AQ48" s="22"/>
      <c r="AR48" s="22"/>
      <c r="AS48" s="22"/>
      <c r="AT48" s="22"/>
      <c r="AU48" s="22"/>
      <c r="AV48" s="22"/>
      <c r="AW48" s="22"/>
    </row>
    <row r="50" spans="120:162" x14ac:dyDescent="0.2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</row>
    <row r="51" spans="120:162" x14ac:dyDescent="0.2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</row>
    <row r="52" spans="120:162" x14ac:dyDescent="0.2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</row>
  </sheetData>
  <mergeCells count="76">
    <mergeCell ref="FC6:FN6"/>
    <mergeCell ref="FO6:FO7"/>
    <mergeCell ref="FC23:FN23"/>
    <mergeCell ref="FO23:FO24"/>
    <mergeCell ref="FC40:FN40"/>
    <mergeCell ref="FO40:FO41"/>
    <mergeCell ref="EO6:EO7"/>
    <mergeCell ref="EO23:EO24"/>
    <mergeCell ref="EO40:EO41"/>
    <mergeCell ref="EC6:EN6"/>
    <mergeCell ref="EC23:EN23"/>
    <mergeCell ref="EC40:EN40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BP40:CA40"/>
    <mergeCell ref="CB40:CB41"/>
    <mergeCell ref="BO6:BO7"/>
    <mergeCell ref="BO23:BO24"/>
    <mergeCell ref="BO40:B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CC6:CN6"/>
    <mergeCell ref="CO6:CO7"/>
    <mergeCell ref="CC23:CN23"/>
    <mergeCell ref="CO23:CO24"/>
    <mergeCell ref="CC40:CN40"/>
    <mergeCell ref="CO40:CO41"/>
    <mergeCell ref="EP6:FA6"/>
    <mergeCell ref="FB6:FB7"/>
    <mergeCell ref="EP23:FA23"/>
    <mergeCell ref="FB23:FB24"/>
    <mergeCell ref="EP40:FA40"/>
    <mergeCell ref="FB40:F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GB52"/>
  <sheetViews>
    <sheetView showGridLines="0" zoomScale="70" zoomScaleNormal="70" workbookViewId="0">
      <pane xSplit="2" ySplit="3" topLeftCell="FQ4" activePane="bottomRight" state="frozen"/>
      <selection pane="topRight" activeCell="C1" sqref="C1"/>
      <selection pane="bottomLeft" activeCell="A4" sqref="A4"/>
      <selection pane="bottomRight" activeCell="FX42" sqref="FX42:FX44"/>
    </sheetView>
  </sheetViews>
  <sheetFormatPr baseColWidth="10" defaultColWidth="11.42578125" defaultRowHeight="14.25" x14ac:dyDescent="0.2"/>
  <cols>
    <col min="1" max="1" width="7.7109375" style="2" customWidth="1"/>
    <col min="2" max="2" width="45.5703125" style="2" customWidth="1"/>
    <col min="3" max="14" width="11.42578125" style="2" customWidth="1"/>
    <col min="15" max="15" width="12.28515625" style="2" customWidth="1"/>
    <col min="16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79" width="11.42578125" style="2" customWidth="1"/>
    <col min="80" max="80" width="12.28515625" style="2" customWidth="1"/>
    <col min="81" max="81" width="11.7109375" style="2" bestFit="1" customWidth="1"/>
    <col min="82" max="82" width="11.5703125" style="2" bestFit="1" customWidth="1"/>
    <col min="83" max="83" width="11.85546875" style="2" bestFit="1" customWidth="1"/>
    <col min="84" max="87" width="11.5703125" style="2" bestFit="1" customWidth="1"/>
    <col min="88" max="93" width="11.42578125" style="2"/>
    <col min="94" max="119" width="12.7109375" style="2" customWidth="1"/>
    <col min="120" max="143" width="11.42578125" style="2"/>
    <col min="144" max="144" width="14.42578125" style="2" customWidth="1"/>
    <col min="145" max="145" width="11.42578125" style="2"/>
    <col min="146" max="146" width="13.42578125" style="2" customWidth="1"/>
    <col min="147" max="150" width="13" style="2" customWidth="1"/>
    <col min="151" max="151" width="16.140625" style="2" customWidth="1"/>
    <col min="152" max="153" width="11.42578125" style="2"/>
    <col min="154" max="154" width="15.7109375" style="2" customWidth="1"/>
    <col min="155" max="155" width="13" style="2" bestFit="1" customWidth="1"/>
    <col min="156" max="16384" width="11.42578125" style="2"/>
  </cols>
  <sheetData>
    <row r="1" spans="1:184" ht="15" x14ac:dyDescent="0.2">
      <c r="A1" s="184" t="s">
        <v>0</v>
      </c>
      <c r="B1" s="184"/>
    </row>
    <row r="2" spans="1:184" ht="30" customHeight="1" x14ac:dyDescent="0.2">
      <c r="A2" s="177" t="s">
        <v>155</v>
      </c>
      <c r="B2" s="178"/>
    </row>
    <row r="3" spans="1:184" x14ac:dyDescent="0.2">
      <c r="A3" s="39" t="s">
        <v>156</v>
      </c>
    </row>
    <row r="5" spans="1:184" ht="15" x14ac:dyDescent="0.25">
      <c r="B5" s="5" t="s">
        <v>38</v>
      </c>
    </row>
    <row r="6" spans="1:184" ht="15" customHeight="1" x14ac:dyDescent="0.25">
      <c r="B6" s="179" t="s">
        <v>39</v>
      </c>
      <c r="C6" s="173">
        <v>2011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81</v>
      </c>
      <c r="P6" s="173">
        <v>2012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82</v>
      </c>
      <c r="AC6" s="173">
        <v>2013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40</v>
      </c>
      <c r="AP6" s="173">
        <v>2014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41</v>
      </c>
      <c r="BC6" s="173">
        <v>2015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42</v>
      </c>
      <c r="BP6" s="173">
        <v>2016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43</v>
      </c>
      <c r="CC6" s="173">
        <v>2017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44</v>
      </c>
      <c r="CP6" s="173">
        <v>2018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45</v>
      </c>
      <c r="DC6" s="173">
        <v>2019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46</v>
      </c>
      <c r="DP6" s="168">
        <v>2020</v>
      </c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70"/>
      <c r="EB6" s="171" t="s">
        <v>47</v>
      </c>
      <c r="EC6" s="168">
        <v>2021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48</v>
      </c>
      <c r="EP6" s="168">
        <v>2022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49</v>
      </c>
      <c r="FC6" s="168">
        <v>2023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50</v>
      </c>
      <c r="FP6" s="168">
        <v>2024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51</v>
      </c>
    </row>
    <row r="7" spans="1:184" ht="15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</row>
    <row r="8" spans="1:184" ht="15" x14ac:dyDescent="0.25">
      <c r="B8" s="46" t="s">
        <v>157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>
        <v>15944</v>
      </c>
      <c r="FX8" s="47">
        <v>13396</v>
      </c>
      <c r="FY8" s="47"/>
      <c r="FZ8" s="47"/>
      <c r="GA8" s="47"/>
      <c r="GB8" s="47"/>
    </row>
    <row r="9" spans="1:184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>
        <v>9220</v>
      </c>
      <c r="FX9" s="49">
        <v>7732</v>
      </c>
      <c r="FY9" s="49"/>
      <c r="FZ9" s="49"/>
      <c r="GA9" s="49"/>
      <c r="GB9" s="49"/>
    </row>
    <row r="10" spans="1:184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>
        <v>6724</v>
      </c>
      <c r="FX10" s="50">
        <v>5664</v>
      </c>
      <c r="FY10" s="50"/>
      <c r="FZ10" s="50"/>
      <c r="GA10" s="50"/>
      <c r="GB10" s="50"/>
    </row>
    <row r="11" spans="1:184" ht="15" x14ac:dyDescent="0.25">
      <c r="B11" s="46" t="s">
        <v>158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>
        <v>17845</v>
      </c>
      <c r="FX11" s="47">
        <v>15313</v>
      </c>
      <c r="FY11" s="47"/>
      <c r="FZ11" s="47"/>
      <c r="GA11" s="47"/>
      <c r="GB11" s="47"/>
    </row>
    <row r="12" spans="1:184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>
        <v>10632</v>
      </c>
      <c r="FX12" s="49">
        <v>9168</v>
      </c>
      <c r="FY12" s="49"/>
      <c r="FZ12" s="49"/>
      <c r="GA12" s="49"/>
      <c r="GB12" s="49"/>
    </row>
    <row r="13" spans="1:184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>
        <v>7213</v>
      </c>
      <c r="FX13" s="50">
        <v>6145</v>
      </c>
      <c r="FY13" s="50"/>
      <c r="FZ13" s="50"/>
      <c r="GA13" s="50"/>
      <c r="GB13" s="50"/>
    </row>
    <row r="14" spans="1:184" ht="15" x14ac:dyDescent="0.25">
      <c r="B14" s="46" t="s">
        <v>159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>
        <v>0</v>
      </c>
      <c r="FY14" s="47"/>
      <c r="FZ14" s="47"/>
      <c r="GA14" s="47"/>
      <c r="GB14" s="47"/>
    </row>
    <row r="15" spans="1:184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>
        <v>0</v>
      </c>
      <c r="FX15" s="49">
        <v>0</v>
      </c>
      <c r="FY15" s="49"/>
      <c r="FZ15" s="49"/>
      <c r="GA15" s="49"/>
      <c r="GB15" s="49"/>
    </row>
    <row r="16" spans="1:184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/>
      <c r="FZ16" s="50"/>
      <c r="GA16" s="50"/>
      <c r="GB16" s="50"/>
    </row>
    <row r="17" spans="2:184" ht="15" x14ac:dyDescent="0.2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>
        <v>33789</v>
      </c>
      <c r="FX17" s="52">
        <v>28709</v>
      </c>
      <c r="FY17" s="52"/>
      <c r="FZ17" s="52"/>
      <c r="GA17" s="52"/>
      <c r="GB17" s="52"/>
    </row>
    <row r="18" spans="2:184" x14ac:dyDescent="0.2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>
        <v>19852</v>
      </c>
      <c r="FX18" s="56">
        <v>16900</v>
      </c>
      <c r="FY18" s="56"/>
      <c r="FZ18" s="56"/>
      <c r="GA18" s="56"/>
      <c r="GB18" s="56"/>
    </row>
    <row r="19" spans="2:184" x14ac:dyDescent="0.2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>
        <v>13937</v>
      </c>
      <c r="FX19" s="56">
        <v>11809</v>
      </c>
      <c r="FY19" s="56"/>
      <c r="FZ19" s="56"/>
      <c r="GA19" s="56"/>
      <c r="GB19" s="56"/>
    </row>
    <row r="22" spans="2:184" ht="15" x14ac:dyDescent="0.25">
      <c r="B22" s="5" t="s">
        <v>71</v>
      </c>
    </row>
    <row r="23" spans="2:184" ht="15" customHeight="1" x14ac:dyDescent="0.25">
      <c r="B23" s="179" t="s">
        <v>39</v>
      </c>
      <c r="C23" s="173">
        <v>2011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81</v>
      </c>
      <c r="P23" s="173">
        <v>2012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82</v>
      </c>
      <c r="AC23" s="173">
        <v>2013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40</v>
      </c>
      <c r="AP23" s="173">
        <v>2014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41</v>
      </c>
      <c r="BC23" s="173">
        <v>2015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42</v>
      </c>
      <c r="BP23" s="173">
        <v>2016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43</v>
      </c>
      <c r="CC23" s="173">
        <v>2017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44</v>
      </c>
      <c r="CP23" s="173">
        <v>2018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45</v>
      </c>
      <c r="DC23" s="173">
        <v>2019</v>
      </c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5"/>
      <c r="DO23" s="171" t="s">
        <v>46</v>
      </c>
      <c r="DP23" s="168">
        <v>2020</v>
      </c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70"/>
      <c r="EB23" s="171" t="s">
        <v>47</v>
      </c>
      <c r="EC23" s="168">
        <v>2021</v>
      </c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70"/>
      <c r="EO23" s="171" t="s">
        <v>48</v>
      </c>
      <c r="EP23" s="168">
        <v>2022</v>
      </c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70"/>
      <c r="FB23" s="171" t="s">
        <v>49</v>
      </c>
      <c r="FC23" s="168">
        <v>2023</v>
      </c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70"/>
      <c r="FO23" s="171" t="s">
        <v>50</v>
      </c>
      <c r="FP23" s="168">
        <v>2024</v>
      </c>
      <c r="FQ23" s="169"/>
      <c r="FR23" s="169"/>
      <c r="FS23" s="169"/>
      <c r="FT23" s="169"/>
      <c r="FU23" s="169"/>
      <c r="FV23" s="169"/>
      <c r="FW23" s="169"/>
      <c r="FX23" s="169"/>
      <c r="FY23" s="169"/>
      <c r="FZ23" s="169"/>
      <c r="GA23" s="170"/>
      <c r="GB23" s="171" t="s">
        <v>51</v>
      </c>
    </row>
    <row r="24" spans="2:184" ht="15" x14ac:dyDescent="0.25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2"/>
    </row>
    <row r="25" spans="2:184" ht="15" x14ac:dyDescent="0.25">
      <c r="B25" s="46" t="s">
        <v>157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>
        <v>38796</v>
      </c>
      <c r="FX25" s="47">
        <v>32154</v>
      </c>
      <c r="FY25" s="47"/>
      <c r="FZ25" s="47"/>
      <c r="GA25" s="47"/>
      <c r="GB25" s="47"/>
    </row>
    <row r="26" spans="2:184" x14ac:dyDescent="0.2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>
        <v>9220</v>
      </c>
      <c r="FX26" s="49">
        <v>7732</v>
      </c>
      <c r="FY26" s="49"/>
      <c r="FZ26" s="49"/>
      <c r="GA26" s="49"/>
      <c r="GB26" s="49"/>
    </row>
    <row r="27" spans="2:184" x14ac:dyDescent="0.2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>
        <v>29576</v>
      </c>
      <c r="FX27" s="50">
        <v>24422</v>
      </c>
      <c r="FY27" s="50"/>
      <c r="FZ27" s="50"/>
      <c r="GA27" s="50"/>
      <c r="GB27" s="50"/>
    </row>
    <row r="28" spans="2:184" ht="15" x14ac:dyDescent="0.25">
      <c r="B28" s="46" t="s">
        <v>158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>
        <v>42326</v>
      </c>
      <c r="FX28" s="47">
        <v>35553</v>
      </c>
      <c r="FY28" s="47"/>
      <c r="FZ28" s="47"/>
      <c r="GA28" s="47"/>
      <c r="GB28" s="47"/>
    </row>
    <row r="29" spans="2:184" x14ac:dyDescent="0.2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>
        <v>10632</v>
      </c>
      <c r="FX29" s="49">
        <v>9168</v>
      </c>
      <c r="FY29" s="49"/>
      <c r="FZ29" s="49"/>
      <c r="GA29" s="49"/>
      <c r="GB29" s="49"/>
    </row>
    <row r="30" spans="2:184" x14ac:dyDescent="0.2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>
        <v>31694</v>
      </c>
      <c r="FX30" s="50">
        <v>26385</v>
      </c>
      <c r="FY30" s="50"/>
      <c r="FZ30" s="50"/>
      <c r="GA30" s="50"/>
      <c r="GB30" s="50"/>
    </row>
    <row r="31" spans="2:184" ht="15" x14ac:dyDescent="0.25">
      <c r="B31" s="46" t="s">
        <v>159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>
        <v>0</v>
      </c>
      <c r="FY31" s="47"/>
      <c r="FZ31" s="47"/>
      <c r="GA31" s="47"/>
      <c r="GB31" s="47"/>
    </row>
    <row r="32" spans="2:184" x14ac:dyDescent="0.2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>
        <v>0</v>
      </c>
      <c r="FX32" s="49">
        <v>0</v>
      </c>
      <c r="FY32" s="49"/>
      <c r="FZ32" s="49"/>
      <c r="GA32" s="49"/>
      <c r="GB32" s="49"/>
    </row>
    <row r="33" spans="2:184" x14ac:dyDescent="0.2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/>
      <c r="FZ33" s="50"/>
      <c r="GA33" s="50"/>
      <c r="GB33" s="50"/>
    </row>
    <row r="34" spans="2:184" ht="15" x14ac:dyDescent="0.2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>SUM(FE35:FE36)</f>
        <v>0</v>
      </c>
      <c r="FF34" s="52">
        <f t="shared" si="99"/>
        <v>0</v>
      </c>
      <c r="FG34" s="52">
        <f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>
        <v>81122</v>
      </c>
      <c r="FX34" s="52">
        <v>67707</v>
      </c>
      <c r="FY34" s="52"/>
      <c r="FZ34" s="52"/>
      <c r="GA34" s="52"/>
      <c r="GB34" s="52"/>
    </row>
    <row r="35" spans="2:184" x14ac:dyDescent="0.2">
      <c r="B35" s="48" t="s">
        <v>65</v>
      </c>
      <c r="C35" s="56">
        <f t="shared" ref="C35:N35" si="100">C26+C29</f>
        <v>0</v>
      </c>
      <c r="D35" s="56">
        <f t="shared" si="100"/>
        <v>0</v>
      </c>
      <c r="E35" s="56">
        <f t="shared" si="100"/>
        <v>0</v>
      </c>
      <c r="F35" s="56">
        <f t="shared" si="100"/>
        <v>0</v>
      </c>
      <c r="G35" s="56">
        <f t="shared" si="100"/>
        <v>0</v>
      </c>
      <c r="H35" s="56">
        <f t="shared" si="100"/>
        <v>0</v>
      </c>
      <c r="I35" s="56">
        <f t="shared" si="100"/>
        <v>0</v>
      </c>
      <c r="J35" s="56">
        <f t="shared" si="100"/>
        <v>0</v>
      </c>
      <c r="K35" s="56">
        <f t="shared" si="100"/>
        <v>0</v>
      </c>
      <c r="L35" s="56">
        <f t="shared" si="100"/>
        <v>8951</v>
      </c>
      <c r="M35" s="56">
        <f t="shared" si="100"/>
        <v>8566</v>
      </c>
      <c r="N35" s="56">
        <f t="shared" si="100"/>
        <v>7921</v>
      </c>
      <c r="O35" s="56">
        <f>O26+O29+O32</f>
        <v>25438</v>
      </c>
      <c r="P35" s="56">
        <f t="shared" ref="P35:AA35" si="101">P26+P29</f>
        <v>5422</v>
      </c>
      <c r="Q35" s="56">
        <f t="shared" si="101"/>
        <v>6599</v>
      </c>
      <c r="R35" s="56">
        <f t="shared" si="101"/>
        <v>7241</v>
      </c>
      <c r="S35" s="56">
        <f t="shared" si="101"/>
        <v>7351</v>
      </c>
      <c r="T35" s="56">
        <f t="shared" si="101"/>
        <v>6677</v>
      </c>
      <c r="U35" s="56">
        <f t="shared" si="101"/>
        <v>7001</v>
      </c>
      <c r="V35" s="56">
        <f t="shared" si="101"/>
        <v>8069</v>
      </c>
      <c r="W35" s="56">
        <f t="shared" si="101"/>
        <v>9025</v>
      </c>
      <c r="X35" s="56">
        <f t="shared" si="101"/>
        <v>8330</v>
      </c>
      <c r="Y35" s="56">
        <f t="shared" si="101"/>
        <v>8812</v>
      </c>
      <c r="Z35" s="56">
        <f t="shared" si="101"/>
        <v>8127</v>
      </c>
      <c r="AA35" s="56">
        <f t="shared" si="101"/>
        <v>8275</v>
      </c>
      <c r="AB35" s="56">
        <f>AB26+AB29+AB32</f>
        <v>90929</v>
      </c>
      <c r="AC35" s="56">
        <f t="shared" ref="AC35:AN35" si="102">AC26+AC29</f>
        <v>8453</v>
      </c>
      <c r="AD35" s="56">
        <f t="shared" si="102"/>
        <v>10082</v>
      </c>
      <c r="AE35" s="56">
        <f t="shared" si="102"/>
        <v>8558</v>
      </c>
      <c r="AF35" s="56">
        <f t="shared" si="102"/>
        <v>6681</v>
      </c>
      <c r="AG35" s="56">
        <f t="shared" si="102"/>
        <v>6085</v>
      </c>
      <c r="AH35" s="56">
        <f t="shared" si="102"/>
        <v>5620</v>
      </c>
      <c r="AI35" s="56">
        <f t="shared" si="102"/>
        <v>7522</v>
      </c>
      <c r="AJ35" s="56">
        <f t="shared" si="102"/>
        <v>8534</v>
      </c>
      <c r="AK35" s="56">
        <f t="shared" si="102"/>
        <v>7642</v>
      </c>
      <c r="AL35" s="56">
        <f t="shared" si="102"/>
        <v>7268</v>
      </c>
      <c r="AM35" s="56">
        <f t="shared" si="102"/>
        <v>7188</v>
      </c>
      <c r="AN35" s="56">
        <f t="shared" si="102"/>
        <v>7922</v>
      </c>
      <c r="AO35" s="56">
        <f>AO26+AO29+AO32</f>
        <v>91555</v>
      </c>
      <c r="AP35" s="56">
        <f t="shared" ref="AP35:AU36" si="103">AP26+AP29</f>
        <v>8182</v>
      </c>
      <c r="AQ35" s="56">
        <f t="shared" si="103"/>
        <v>7134</v>
      </c>
      <c r="AR35" s="56">
        <f t="shared" si="103"/>
        <v>8305</v>
      </c>
      <c r="AS35" s="56">
        <f t="shared" si="103"/>
        <v>7906</v>
      </c>
      <c r="AT35" s="56">
        <f t="shared" si="103"/>
        <v>8390</v>
      </c>
      <c r="AU35" s="56">
        <f t="shared" si="103"/>
        <v>7424</v>
      </c>
      <c r="AV35" s="56">
        <f t="shared" ref="AV35:BU35" si="104">AV26+AV29</f>
        <v>8413</v>
      </c>
      <c r="AW35" s="56">
        <f t="shared" si="104"/>
        <v>8932</v>
      </c>
      <c r="AX35" s="56">
        <f t="shared" si="104"/>
        <v>8000</v>
      </c>
      <c r="AY35" s="56">
        <f t="shared" si="104"/>
        <v>9330</v>
      </c>
      <c r="AZ35" s="56">
        <f t="shared" si="104"/>
        <v>8080</v>
      </c>
      <c r="BA35" s="56">
        <f t="shared" si="104"/>
        <v>9986</v>
      </c>
      <c r="BB35" s="56">
        <f t="shared" si="104"/>
        <v>100082</v>
      </c>
      <c r="BC35" s="56">
        <f t="shared" si="104"/>
        <v>10762</v>
      </c>
      <c r="BD35" s="56">
        <f t="shared" si="104"/>
        <v>9113</v>
      </c>
      <c r="BE35" s="56">
        <f t="shared" si="104"/>
        <v>9791</v>
      </c>
      <c r="BF35" s="56">
        <f t="shared" si="104"/>
        <v>9573</v>
      </c>
      <c r="BG35" s="56">
        <f t="shared" si="104"/>
        <v>9442</v>
      </c>
      <c r="BH35" s="56">
        <f t="shared" si="104"/>
        <v>9329</v>
      </c>
      <c r="BI35" s="56">
        <f t="shared" si="104"/>
        <v>11479</v>
      </c>
      <c r="BJ35" s="56">
        <f t="shared" si="104"/>
        <v>11466</v>
      </c>
      <c r="BK35" s="56">
        <f t="shared" si="104"/>
        <v>10852</v>
      </c>
      <c r="BL35" s="56">
        <f t="shared" si="104"/>
        <v>11266</v>
      </c>
      <c r="BM35" s="56">
        <f t="shared" si="104"/>
        <v>10016</v>
      </c>
      <c r="BN35" s="56">
        <f t="shared" si="104"/>
        <v>10990</v>
      </c>
      <c r="BO35" s="56">
        <f t="shared" si="104"/>
        <v>124079</v>
      </c>
      <c r="BP35" s="56">
        <f t="shared" si="104"/>
        <v>10731</v>
      </c>
      <c r="BQ35" s="56">
        <f t="shared" si="104"/>
        <v>10855</v>
      </c>
      <c r="BR35" s="56">
        <f t="shared" si="104"/>
        <v>10982</v>
      </c>
      <c r="BS35" s="56">
        <f t="shared" si="104"/>
        <v>11023</v>
      </c>
      <c r="BT35" s="56">
        <f t="shared" si="104"/>
        <v>11279</v>
      </c>
      <c r="BU35" s="56">
        <f t="shared" si="104"/>
        <v>11321</v>
      </c>
      <c r="BV35" s="56">
        <f t="shared" ref="BV35:CC35" si="105">BV26+BV29+BV32</f>
        <v>13135</v>
      </c>
      <c r="BW35" s="56">
        <f t="shared" si="105"/>
        <v>29726</v>
      </c>
      <c r="BX35" s="56">
        <f t="shared" si="105"/>
        <v>33028</v>
      </c>
      <c r="BY35" s="56">
        <f t="shared" si="105"/>
        <v>37741</v>
      </c>
      <c r="BZ35" s="56">
        <f t="shared" si="105"/>
        <v>33556</v>
      </c>
      <c r="CA35" s="56">
        <f t="shared" si="105"/>
        <v>40636</v>
      </c>
      <c r="CB35" s="56">
        <f t="shared" si="105"/>
        <v>254013</v>
      </c>
      <c r="CC35" s="56">
        <f t="shared" si="105"/>
        <v>35462</v>
      </c>
      <c r="CD35" s="56">
        <v>31828</v>
      </c>
      <c r="CE35" s="56">
        <f t="shared" ref="CE35:CG36" si="106">CE26+CE29+CE32</f>
        <v>37312</v>
      </c>
      <c r="CF35" s="56">
        <f t="shared" si="106"/>
        <v>32736</v>
      </c>
      <c r="CG35" s="56">
        <f t="shared" si="106"/>
        <v>37753</v>
      </c>
      <c r="CH35" s="56">
        <f t="shared" ref="CH35:CN36" si="107">CH26+CH29+CH32</f>
        <v>35073</v>
      </c>
      <c r="CI35" s="56">
        <f t="shared" si="107"/>
        <v>37689</v>
      </c>
      <c r="CJ35" s="56">
        <f t="shared" si="107"/>
        <v>41137</v>
      </c>
      <c r="CK35" s="56">
        <f t="shared" si="107"/>
        <v>39782</v>
      </c>
      <c r="CL35" s="56">
        <f t="shared" si="107"/>
        <v>42324</v>
      </c>
      <c r="CM35" s="56">
        <f t="shared" si="107"/>
        <v>40603</v>
      </c>
      <c r="CN35" s="56">
        <f t="shared" si="107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08">CR26+CR29+CR32</f>
        <v>45110</v>
      </c>
      <c r="CS35" s="56">
        <f t="shared" si="108"/>
        <v>42089</v>
      </c>
      <c r="CT35" s="56">
        <f t="shared" si="108"/>
        <v>45363</v>
      </c>
      <c r="CU35" s="56">
        <f t="shared" si="108"/>
        <v>42385</v>
      </c>
      <c r="CV35" s="56">
        <f t="shared" si="108"/>
        <v>47275</v>
      </c>
      <c r="CW35" s="56">
        <f t="shared" si="108"/>
        <v>51560</v>
      </c>
      <c r="CX35" s="56">
        <f t="shared" si="108"/>
        <v>47777</v>
      </c>
      <c r="CY35" s="56">
        <f t="shared" si="108"/>
        <v>50228</v>
      </c>
      <c r="CZ35" s="56">
        <f t="shared" si="108"/>
        <v>46190</v>
      </c>
      <c r="DA35" s="56">
        <f t="shared" si="108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09">DE26+DE29+DE32</f>
        <v>52856</v>
      </c>
      <c r="DF35" s="56">
        <f t="shared" si="109"/>
        <v>42540</v>
      </c>
      <c r="DG35" s="56">
        <f t="shared" si="109"/>
        <v>49596</v>
      </c>
      <c r="DH35" s="56">
        <f t="shared" si="109"/>
        <v>44546</v>
      </c>
      <c r="DI35" s="56">
        <f t="shared" si="109"/>
        <v>48200</v>
      </c>
      <c r="DJ35" s="56">
        <f t="shared" si="109"/>
        <v>51365</v>
      </c>
      <c r="DK35" s="56">
        <f t="shared" si="109"/>
        <v>45864</v>
      </c>
      <c r="DL35" s="56">
        <f t="shared" si="109"/>
        <v>50330</v>
      </c>
      <c r="DM35" s="56">
        <f t="shared" si="109"/>
        <v>45988</v>
      </c>
      <c r="DN35" s="56">
        <f t="shared" si="109"/>
        <v>54089</v>
      </c>
      <c r="DO35" s="56">
        <f t="shared" si="81"/>
        <v>576036</v>
      </c>
      <c r="DP35" s="56">
        <f t="shared" ref="DP35:EA35" si="110">DP26+DP29+DP32</f>
        <v>51660</v>
      </c>
      <c r="DQ35" s="56">
        <f t="shared" si="110"/>
        <v>48676</v>
      </c>
      <c r="DR35" s="56">
        <f t="shared" si="110"/>
        <v>35635</v>
      </c>
      <c r="DS35" s="56">
        <f t="shared" si="110"/>
        <v>14562</v>
      </c>
      <c r="DT35" s="56">
        <f t="shared" si="110"/>
        <v>27170</v>
      </c>
      <c r="DU35" s="56">
        <f t="shared" si="110"/>
        <v>38955</v>
      </c>
      <c r="DV35" s="56">
        <f t="shared" si="110"/>
        <v>50302</v>
      </c>
      <c r="DW35" s="56">
        <f t="shared" si="110"/>
        <v>44895</v>
      </c>
      <c r="DX35" s="56">
        <f t="shared" si="110"/>
        <v>50323</v>
      </c>
      <c r="DY35" s="56">
        <f t="shared" si="110"/>
        <v>63400</v>
      </c>
      <c r="DZ35" s="56">
        <f t="shared" si="110"/>
        <v>64004</v>
      </c>
      <c r="EA35" s="56">
        <f t="shared" si="110"/>
        <v>73693</v>
      </c>
      <c r="EB35" s="56">
        <f t="shared" si="82"/>
        <v>563275</v>
      </c>
      <c r="EC35" s="56">
        <f t="shared" ref="EC35:EF36" si="111">EC26+EC29+EC32</f>
        <v>62770</v>
      </c>
      <c r="ED35" s="56">
        <f t="shared" si="111"/>
        <v>54766</v>
      </c>
      <c r="EE35" s="56">
        <f t="shared" si="111"/>
        <v>63229</v>
      </c>
      <c r="EF35" s="56">
        <f t="shared" si="111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2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3">FD26+FD29+FD32</f>
        <v>0</v>
      </c>
      <c r="FE35" s="56">
        <f>FE26+FE29+FE32</f>
        <v>0</v>
      </c>
      <c r="FF35" s="56">
        <f t="shared" si="113"/>
        <v>0</v>
      </c>
      <c r="FG35" s="56">
        <f>FG26+FG29+FG32</f>
        <v>0</v>
      </c>
      <c r="FH35" s="56">
        <f t="shared" si="113"/>
        <v>0</v>
      </c>
      <c r="FI35" s="56">
        <f t="shared" si="113"/>
        <v>0</v>
      </c>
      <c r="FJ35" s="56">
        <v>0</v>
      </c>
      <c r="FK35" s="56">
        <v>0</v>
      </c>
      <c r="FL35" s="56">
        <f t="shared" si="113"/>
        <v>0</v>
      </c>
      <c r="FM35" s="56">
        <f t="shared" si="113"/>
        <v>0</v>
      </c>
      <c r="FN35" s="56">
        <f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>
        <v>19852</v>
      </c>
      <c r="FX35" s="56">
        <v>16900</v>
      </c>
      <c r="FY35" s="56"/>
      <c r="FZ35" s="56"/>
      <c r="GA35" s="56"/>
      <c r="GB35" s="56"/>
    </row>
    <row r="36" spans="2:184" x14ac:dyDescent="0.2">
      <c r="B36" s="48" t="s">
        <v>66</v>
      </c>
      <c r="C36" s="56">
        <f t="shared" ref="C36:N36" si="114">C27+C30</f>
        <v>0</v>
      </c>
      <c r="D36" s="56">
        <f t="shared" si="114"/>
        <v>0</v>
      </c>
      <c r="E36" s="56">
        <f t="shared" si="114"/>
        <v>0</v>
      </c>
      <c r="F36" s="56">
        <f t="shared" si="114"/>
        <v>0</v>
      </c>
      <c r="G36" s="56">
        <f t="shared" si="114"/>
        <v>0</v>
      </c>
      <c r="H36" s="56">
        <f t="shared" si="114"/>
        <v>0</v>
      </c>
      <c r="I36" s="56">
        <f t="shared" si="114"/>
        <v>0</v>
      </c>
      <c r="J36" s="56">
        <f t="shared" si="114"/>
        <v>0</v>
      </c>
      <c r="K36" s="56">
        <f t="shared" si="114"/>
        <v>0</v>
      </c>
      <c r="L36" s="56">
        <f t="shared" si="114"/>
        <v>35573</v>
      </c>
      <c r="M36" s="56">
        <f t="shared" si="114"/>
        <v>31944</v>
      </c>
      <c r="N36" s="56">
        <f t="shared" si="114"/>
        <v>25791</v>
      </c>
      <c r="O36" s="56">
        <f>O27+O30+O33</f>
        <v>93308</v>
      </c>
      <c r="P36" s="56">
        <f t="shared" ref="P36:AA36" si="115">P27+P30</f>
        <v>18179</v>
      </c>
      <c r="Q36" s="56">
        <f t="shared" si="115"/>
        <v>22605</v>
      </c>
      <c r="R36" s="56">
        <f t="shared" si="115"/>
        <v>23768</v>
      </c>
      <c r="S36" s="56">
        <f t="shared" si="115"/>
        <v>23295</v>
      </c>
      <c r="T36" s="56">
        <f t="shared" si="115"/>
        <v>17323</v>
      </c>
      <c r="U36" s="56">
        <f t="shared" si="115"/>
        <v>25580</v>
      </c>
      <c r="V36" s="56">
        <f t="shared" si="115"/>
        <v>29687</v>
      </c>
      <c r="W36" s="56">
        <f t="shared" si="115"/>
        <v>33482</v>
      </c>
      <c r="X36" s="56">
        <f t="shared" si="115"/>
        <v>32126</v>
      </c>
      <c r="Y36" s="56">
        <f t="shared" si="115"/>
        <v>31320</v>
      </c>
      <c r="Z36" s="56">
        <f t="shared" si="115"/>
        <v>31386</v>
      </c>
      <c r="AA36" s="56">
        <f t="shared" si="115"/>
        <v>30843</v>
      </c>
      <c r="AB36" s="56">
        <f>AB27+AB30+AB33</f>
        <v>319594</v>
      </c>
      <c r="AC36" s="56">
        <f t="shared" ref="AC36:AN36" si="116">AC27+AC30</f>
        <v>29214</v>
      </c>
      <c r="AD36" s="56">
        <f t="shared" si="116"/>
        <v>24991</v>
      </c>
      <c r="AE36" s="56">
        <f t="shared" si="116"/>
        <v>26768</v>
      </c>
      <c r="AF36" s="56">
        <f t="shared" si="116"/>
        <v>27496</v>
      </c>
      <c r="AG36" s="56">
        <f t="shared" si="116"/>
        <v>29364</v>
      </c>
      <c r="AH36" s="56">
        <f t="shared" si="116"/>
        <v>29155</v>
      </c>
      <c r="AI36" s="56">
        <f t="shared" si="116"/>
        <v>29375</v>
      </c>
      <c r="AJ36" s="56">
        <f t="shared" si="116"/>
        <v>37602</v>
      </c>
      <c r="AK36" s="56">
        <f t="shared" si="116"/>
        <v>36562</v>
      </c>
      <c r="AL36" s="56">
        <f t="shared" si="116"/>
        <v>35732</v>
      </c>
      <c r="AM36" s="56">
        <f t="shared" si="116"/>
        <v>34677</v>
      </c>
      <c r="AN36" s="56">
        <f t="shared" si="116"/>
        <v>32714</v>
      </c>
      <c r="AO36" s="56">
        <f>AO27+AO30+AO33</f>
        <v>373650</v>
      </c>
      <c r="AP36" s="56">
        <f t="shared" si="103"/>
        <v>28910</v>
      </c>
      <c r="AQ36" s="56">
        <f t="shared" si="103"/>
        <v>25627</v>
      </c>
      <c r="AR36" s="56">
        <f t="shared" si="103"/>
        <v>28555</v>
      </c>
      <c r="AS36" s="56">
        <f t="shared" si="103"/>
        <v>30578</v>
      </c>
      <c r="AT36" s="56">
        <f t="shared" si="103"/>
        <v>31754</v>
      </c>
      <c r="AU36" s="56">
        <f t="shared" si="103"/>
        <v>25168</v>
      </c>
      <c r="AV36" s="56">
        <f t="shared" ref="AV36:BV36" si="117">AV27+AV30</f>
        <v>10084</v>
      </c>
      <c r="AW36" s="56">
        <f t="shared" si="117"/>
        <v>32579</v>
      </c>
      <c r="AX36" s="56">
        <f t="shared" si="117"/>
        <v>32871</v>
      </c>
      <c r="AY36" s="56">
        <f t="shared" si="117"/>
        <v>35057</v>
      </c>
      <c r="AZ36" s="56">
        <f t="shared" si="117"/>
        <v>33869</v>
      </c>
      <c r="BA36" s="56">
        <f t="shared" si="117"/>
        <v>31559</v>
      </c>
      <c r="BB36" s="56">
        <f t="shared" si="117"/>
        <v>346611</v>
      </c>
      <c r="BC36" s="56">
        <f t="shared" si="117"/>
        <v>28678</v>
      </c>
      <c r="BD36" s="56">
        <f t="shared" si="117"/>
        <v>25926</v>
      </c>
      <c r="BE36" s="56">
        <f t="shared" si="117"/>
        <v>27297</v>
      </c>
      <c r="BF36" s="56">
        <f t="shared" si="117"/>
        <v>29896</v>
      </c>
      <c r="BG36" s="56">
        <f t="shared" si="117"/>
        <v>31367</v>
      </c>
      <c r="BH36" s="56">
        <f t="shared" si="117"/>
        <v>29763</v>
      </c>
      <c r="BI36" s="56">
        <f t="shared" si="117"/>
        <v>32187</v>
      </c>
      <c r="BJ36" s="56">
        <f t="shared" si="117"/>
        <v>33338</v>
      </c>
      <c r="BK36" s="56">
        <f t="shared" si="117"/>
        <v>35337</v>
      </c>
      <c r="BL36" s="56">
        <f t="shared" si="117"/>
        <v>40030</v>
      </c>
      <c r="BM36" s="56">
        <f t="shared" si="117"/>
        <v>29710</v>
      </c>
      <c r="BN36" s="56">
        <f t="shared" si="117"/>
        <v>34247</v>
      </c>
      <c r="BO36" s="56">
        <f t="shared" si="117"/>
        <v>377776</v>
      </c>
      <c r="BP36" s="56">
        <f t="shared" si="117"/>
        <v>28800</v>
      </c>
      <c r="BQ36" s="56">
        <f t="shared" si="117"/>
        <v>29119</v>
      </c>
      <c r="BR36" s="56">
        <f t="shared" si="117"/>
        <v>28066</v>
      </c>
      <c r="BS36" s="56">
        <f t="shared" si="117"/>
        <v>30991</v>
      </c>
      <c r="BT36" s="56">
        <f t="shared" si="117"/>
        <v>35339</v>
      </c>
      <c r="BU36" s="56">
        <f t="shared" si="117"/>
        <v>34672</v>
      </c>
      <c r="BV36" s="56">
        <f t="shared" si="117"/>
        <v>36926</v>
      </c>
      <c r="BW36" s="56">
        <f t="shared" ref="BW36:CC36" si="118">BW27+BW30+BW33</f>
        <v>64270</v>
      </c>
      <c r="BX36" s="56">
        <f t="shared" si="118"/>
        <v>71515</v>
      </c>
      <c r="BY36" s="56">
        <f t="shared" si="118"/>
        <v>78601</v>
      </c>
      <c r="BZ36" s="56">
        <f t="shared" si="118"/>
        <v>73159</v>
      </c>
      <c r="CA36" s="56">
        <f t="shared" si="118"/>
        <v>74329</v>
      </c>
      <c r="CB36" s="56">
        <f t="shared" si="118"/>
        <v>585787</v>
      </c>
      <c r="CC36" s="56">
        <f t="shared" si="118"/>
        <v>59876</v>
      </c>
      <c r="CD36" s="56">
        <v>59940</v>
      </c>
      <c r="CE36" s="56">
        <f t="shared" si="106"/>
        <v>71587</v>
      </c>
      <c r="CF36" s="56">
        <f t="shared" si="106"/>
        <v>71447</v>
      </c>
      <c r="CG36" s="56">
        <f t="shared" si="106"/>
        <v>73890</v>
      </c>
      <c r="CH36" s="56">
        <f t="shared" si="107"/>
        <v>72297</v>
      </c>
      <c r="CI36" s="56">
        <f t="shared" si="107"/>
        <v>77256</v>
      </c>
      <c r="CJ36" s="56">
        <f t="shared" si="107"/>
        <v>87083</v>
      </c>
      <c r="CK36" s="56">
        <f t="shared" si="107"/>
        <v>91464</v>
      </c>
      <c r="CL36" s="56">
        <f t="shared" si="107"/>
        <v>90936</v>
      </c>
      <c r="CM36" s="56">
        <f t="shared" si="107"/>
        <v>87717</v>
      </c>
      <c r="CN36" s="56">
        <f t="shared" si="107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08"/>
        <v>81485</v>
      </c>
      <c r="CV36" s="56">
        <f t="shared" si="108"/>
        <v>84843</v>
      </c>
      <c r="CW36" s="56">
        <f t="shared" si="108"/>
        <v>91817</v>
      </c>
      <c r="CX36" s="56">
        <f t="shared" si="108"/>
        <v>85139</v>
      </c>
      <c r="CY36" s="56">
        <f t="shared" si="108"/>
        <v>77471</v>
      </c>
      <c r="CZ36" s="56">
        <f t="shared" si="108"/>
        <v>78630</v>
      </c>
      <c r="DA36" s="56">
        <f t="shared" si="108"/>
        <v>82315</v>
      </c>
      <c r="DB36" s="56">
        <f t="shared" si="73"/>
        <v>968559</v>
      </c>
      <c r="DC36" s="56">
        <f t="shared" ref="DC36:DN36" si="119">DC27+DC30+DC33</f>
        <v>75267</v>
      </c>
      <c r="DD36" s="56">
        <f t="shared" si="119"/>
        <v>74948</v>
      </c>
      <c r="DE36" s="56">
        <f t="shared" si="119"/>
        <v>78914</v>
      </c>
      <c r="DF36" s="56">
        <f t="shared" si="119"/>
        <v>70196</v>
      </c>
      <c r="DG36" s="56">
        <f t="shared" si="119"/>
        <v>88155</v>
      </c>
      <c r="DH36" s="56">
        <f t="shared" si="119"/>
        <v>91562</v>
      </c>
      <c r="DI36" s="56">
        <f t="shared" si="119"/>
        <v>92088</v>
      </c>
      <c r="DJ36" s="56">
        <f t="shared" si="119"/>
        <v>102391</v>
      </c>
      <c r="DK36" s="56">
        <f t="shared" si="119"/>
        <v>95785</v>
      </c>
      <c r="DL36" s="56">
        <f t="shared" si="119"/>
        <v>98772</v>
      </c>
      <c r="DM36" s="56">
        <f t="shared" si="119"/>
        <v>86472</v>
      </c>
      <c r="DN36" s="56">
        <f t="shared" si="119"/>
        <v>90294</v>
      </c>
      <c r="DO36" s="56">
        <f t="shared" si="81"/>
        <v>1044844</v>
      </c>
      <c r="DP36" s="56">
        <f t="shared" ref="DP36:EA36" si="120">DP27+DP30+DP33</f>
        <v>77183</v>
      </c>
      <c r="DQ36" s="56">
        <f t="shared" si="120"/>
        <v>80804</v>
      </c>
      <c r="DR36" s="56">
        <f t="shared" si="120"/>
        <v>62357</v>
      </c>
      <c r="DS36" s="56">
        <f t="shared" si="120"/>
        <v>24921</v>
      </c>
      <c r="DT36" s="56">
        <f t="shared" si="120"/>
        <v>43213</v>
      </c>
      <c r="DU36" s="56">
        <f t="shared" si="120"/>
        <v>56560</v>
      </c>
      <c r="DV36" s="56">
        <f t="shared" si="120"/>
        <v>75623</v>
      </c>
      <c r="DW36" s="56">
        <f t="shared" si="120"/>
        <v>79776</v>
      </c>
      <c r="DX36" s="56">
        <f t="shared" si="120"/>
        <v>85236</v>
      </c>
      <c r="DY36" s="56">
        <f t="shared" si="120"/>
        <v>105904</v>
      </c>
      <c r="DZ36" s="56">
        <f t="shared" si="120"/>
        <v>104100</v>
      </c>
      <c r="EA36" s="56">
        <f t="shared" si="120"/>
        <v>122700</v>
      </c>
      <c r="EB36" s="56">
        <f t="shared" si="82"/>
        <v>918377</v>
      </c>
      <c r="EC36" s="56">
        <f t="shared" si="111"/>
        <v>100280</v>
      </c>
      <c r="ED36" s="56">
        <f t="shared" si="111"/>
        <v>85888</v>
      </c>
      <c r="EE36" s="56">
        <f t="shared" si="111"/>
        <v>93985</v>
      </c>
      <c r="EF36" s="56">
        <f t="shared" si="111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2"/>
        <v>43883</v>
      </c>
      <c r="FB36" s="56">
        <f>+SUM(EP36:FA36)</f>
        <v>1234733</v>
      </c>
      <c r="FC36" s="56">
        <f t="shared" si="112"/>
        <v>0</v>
      </c>
      <c r="FD36" s="56">
        <f t="shared" ref="FD36:FM36" si="121">FD27+FD30+FD33</f>
        <v>0</v>
      </c>
      <c r="FE36" s="56">
        <f>FE27+FE30+FE33</f>
        <v>0</v>
      </c>
      <c r="FF36" s="56">
        <f t="shared" si="121"/>
        <v>0</v>
      </c>
      <c r="FG36" s="56">
        <f>FG27+FG30+FG33</f>
        <v>0</v>
      </c>
      <c r="FH36" s="56">
        <f t="shared" si="121"/>
        <v>0</v>
      </c>
      <c r="FI36" s="56">
        <f t="shared" si="121"/>
        <v>0</v>
      </c>
      <c r="FJ36" s="56">
        <v>0</v>
      </c>
      <c r="FK36" s="56">
        <v>0</v>
      </c>
      <c r="FL36" s="56">
        <f t="shared" si="121"/>
        <v>0</v>
      </c>
      <c r="FM36" s="56">
        <f t="shared" si="121"/>
        <v>0</v>
      </c>
      <c r="FN36" s="56">
        <f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>
        <v>61270</v>
      </c>
      <c r="FX36" s="56">
        <v>50807</v>
      </c>
      <c r="FY36" s="56"/>
      <c r="FZ36" s="56"/>
      <c r="GA36" s="56"/>
      <c r="GB36" s="56"/>
    </row>
    <row r="39" spans="2:184" ht="15" x14ac:dyDescent="0.25">
      <c r="B39" s="5" t="s">
        <v>72</v>
      </c>
    </row>
    <row r="40" spans="2:184" ht="15" x14ac:dyDescent="0.25">
      <c r="B40" s="12" t="s">
        <v>73</v>
      </c>
      <c r="C40" s="173">
        <v>2011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81</v>
      </c>
      <c r="P40" s="173">
        <v>2012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82</v>
      </c>
      <c r="AC40" s="173">
        <v>2013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40</v>
      </c>
      <c r="AP40" s="173">
        <v>2014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41</v>
      </c>
      <c r="BC40" s="173">
        <v>2015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42</v>
      </c>
      <c r="BP40" s="173">
        <v>2016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43</v>
      </c>
      <c r="CC40" s="173">
        <v>2017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44</v>
      </c>
      <c r="CP40" s="173">
        <v>2018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45</v>
      </c>
      <c r="DC40" s="173">
        <v>2019</v>
      </c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5"/>
      <c r="DO40" s="171" t="s">
        <v>46</v>
      </c>
      <c r="DP40" s="168">
        <v>2020</v>
      </c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70"/>
      <c r="EB40" s="171" t="s">
        <v>47</v>
      </c>
      <c r="EC40" s="168">
        <v>2021</v>
      </c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70"/>
      <c r="EO40" s="171" t="s">
        <v>48</v>
      </c>
      <c r="EP40" s="168">
        <v>2022</v>
      </c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70"/>
      <c r="FB40" s="171" t="s">
        <v>49</v>
      </c>
      <c r="FC40" s="168">
        <v>2023</v>
      </c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70"/>
      <c r="FO40" s="171" t="s">
        <v>50</v>
      </c>
      <c r="FP40" s="168">
        <v>2024</v>
      </c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70"/>
      <c r="GB40" s="171" t="s">
        <v>51</v>
      </c>
    </row>
    <row r="41" spans="2:184" ht="15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2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2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2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2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2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2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2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2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2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2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2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2"/>
    </row>
    <row r="42" spans="2:184" s="5" customFormat="1" ht="16.5" customHeight="1" x14ac:dyDescent="0.25">
      <c r="B42" s="100" t="s">
        <v>97</v>
      </c>
      <c r="C42" s="52">
        <f t="shared" ref="C42:BS42" si="122">SUM(C43:C44)</f>
        <v>0</v>
      </c>
      <c r="D42" s="52">
        <f t="shared" si="122"/>
        <v>0</v>
      </c>
      <c r="E42" s="52">
        <f t="shared" si="122"/>
        <v>0</v>
      </c>
      <c r="F42" s="52">
        <f t="shared" si="122"/>
        <v>0</v>
      </c>
      <c r="G42" s="52">
        <f t="shared" si="122"/>
        <v>0</v>
      </c>
      <c r="H42" s="52">
        <f t="shared" si="122"/>
        <v>0</v>
      </c>
      <c r="I42" s="52">
        <f t="shared" si="122"/>
        <v>0</v>
      </c>
      <c r="J42" s="52">
        <f t="shared" si="122"/>
        <v>0</v>
      </c>
      <c r="K42" s="52">
        <f t="shared" si="122"/>
        <v>0</v>
      </c>
      <c r="L42" s="52">
        <f t="shared" si="122"/>
        <v>218167.59999999998</v>
      </c>
      <c r="M42" s="52">
        <f t="shared" si="122"/>
        <v>198499</v>
      </c>
      <c r="N42" s="52">
        <f t="shared" si="122"/>
        <v>165188.80000000002</v>
      </c>
      <c r="O42" s="52">
        <f>SUM(C42:N42)</f>
        <v>581855.4</v>
      </c>
      <c r="P42" s="52">
        <f t="shared" si="122"/>
        <v>115644.90000000001</v>
      </c>
      <c r="Q42" s="52">
        <f t="shared" si="122"/>
        <v>143099.6</v>
      </c>
      <c r="R42" s="52">
        <f t="shared" si="122"/>
        <v>151944.1</v>
      </c>
      <c r="S42" s="52">
        <f t="shared" si="122"/>
        <v>149784.80000000002</v>
      </c>
      <c r="T42" s="52">
        <f t="shared" si="122"/>
        <v>115201</v>
      </c>
      <c r="U42" s="52">
        <f t="shared" si="122"/>
        <v>155986.5</v>
      </c>
      <c r="V42" s="52">
        <f t="shared" si="122"/>
        <v>179995.40000000002</v>
      </c>
      <c r="W42" s="52">
        <f t="shared" si="122"/>
        <v>201646.7</v>
      </c>
      <c r="X42" s="52">
        <f t="shared" si="122"/>
        <v>190231.29999999996</v>
      </c>
      <c r="Y42" s="52">
        <f t="shared" si="122"/>
        <v>187998.39999999997</v>
      </c>
      <c r="Z42" s="52">
        <f t="shared" si="122"/>
        <v>185502.3</v>
      </c>
      <c r="AA42" s="52">
        <f t="shared" si="122"/>
        <v>183183.2</v>
      </c>
      <c r="AB42" s="52">
        <f>SUM(P42:AA42)</f>
        <v>1960218.2</v>
      </c>
      <c r="AC42" s="52">
        <f t="shared" si="122"/>
        <v>165814.70000000001</v>
      </c>
      <c r="AD42" s="52">
        <f t="shared" si="122"/>
        <v>151796.4</v>
      </c>
      <c r="AE42" s="52">
        <f t="shared" si="122"/>
        <v>154752.20000000001</v>
      </c>
      <c r="AF42" s="52">
        <f t="shared" si="122"/>
        <v>151411.1</v>
      </c>
      <c r="AG42" s="52">
        <f t="shared" si="122"/>
        <v>164823.5</v>
      </c>
      <c r="AH42" s="52">
        <f t="shared" si="122"/>
        <v>162332.29999999999</v>
      </c>
      <c r="AI42" s="52">
        <f t="shared" si="122"/>
        <v>173537.9</v>
      </c>
      <c r="AJ42" s="52">
        <f t="shared" si="122"/>
        <v>218368.80000000002</v>
      </c>
      <c r="AK42" s="52">
        <f t="shared" si="122"/>
        <v>208106.80000000002</v>
      </c>
      <c r="AL42" s="52">
        <f t="shared" si="122"/>
        <v>200544.60000000003</v>
      </c>
      <c r="AM42" s="52">
        <f t="shared" si="122"/>
        <v>196528.3</v>
      </c>
      <c r="AN42" s="52">
        <f t="shared" si="122"/>
        <v>189356.2</v>
      </c>
      <c r="AO42" s="52">
        <f>SUM(AC42:AN42)</f>
        <v>2137372.8000000003</v>
      </c>
      <c r="AP42" s="52">
        <f t="shared" si="122"/>
        <v>178296.80000000002</v>
      </c>
      <c r="AQ42" s="52">
        <f t="shared" si="122"/>
        <v>158640.1</v>
      </c>
      <c r="AR42" s="52">
        <f t="shared" si="122"/>
        <v>177343</v>
      </c>
      <c r="AS42" s="52">
        <f t="shared" si="122"/>
        <v>185370.59999999998</v>
      </c>
      <c r="AT42" s="52">
        <f t="shared" si="122"/>
        <v>193619.4</v>
      </c>
      <c r="AU42" s="52">
        <f t="shared" si="122"/>
        <v>155217.20000000001</v>
      </c>
      <c r="AV42" s="52">
        <f t="shared" si="122"/>
        <v>82458.3</v>
      </c>
      <c r="AW42" s="52">
        <f t="shared" si="122"/>
        <v>199068.7</v>
      </c>
      <c r="AX42" s="52">
        <f t="shared" si="122"/>
        <v>197107.90000000002</v>
      </c>
      <c r="AY42" s="52">
        <f t="shared" si="122"/>
        <v>212093.69999999998</v>
      </c>
      <c r="AZ42" s="52">
        <f t="shared" si="122"/>
        <v>203425.90000000002</v>
      </c>
      <c r="BA42" s="52">
        <f t="shared" si="122"/>
        <v>197340.1</v>
      </c>
      <c r="BB42" s="52">
        <f>SUM(AP42:BA42)</f>
        <v>2139981.7000000002</v>
      </c>
      <c r="BC42" s="52">
        <f t="shared" si="122"/>
        <v>196159.09999999998</v>
      </c>
      <c r="BD42" s="52">
        <f t="shared" si="122"/>
        <v>174728.05</v>
      </c>
      <c r="BE42" s="52">
        <f t="shared" si="122"/>
        <v>183372.44999999998</v>
      </c>
      <c r="BF42" s="52">
        <f t="shared" si="122"/>
        <v>195640.34999999998</v>
      </c>
      <c r="BG42" s="52">
        <f t="shared" si="122"/>
        <v>200293.35</v>
      </c>
      <c r="BH42" s="52">
        <f t="shared" si="122"/>
        <v>191603.55</v>
      </c>
      <c r="BI42" s="52">
        <f t="shared" si="122"/>
        <v>212465.34999999998</v>
      </c>
      <c r="BJ42" s="52">
        <f t="shared" si="122"/>
        <v>219753.1</v>
      </c>
      <c r="BK42" s="52">
        <f t="shared" si="122"/>
        <v>226348</v>
      </c>
      <c r="BL42" s="52">
        <f t="shared" si="122"/>
        <v>247595.14999999997</v>
      </c>
      <c r="BM42" s="52">
        <f t="shared" si="122"/>
        <v>189656.49999999997</v>
      </c>
      <c r="BN42" s="52">
        <f t="shared" si="122"/>
        <v>220173.5</v>
      </c>
      <c r="BO42" s="52">
        <f>SUM(BC42:BN42)</f>
        <v>2457788.4499999997</v>
      </c>
      <c r="BP42" s="52">
        <f t="shared" si="122"/>
        <v>207975.95</v>
      </c>
      <c r="BQ42" s="52">
        <f t="shared" si="122"/>
        <v>214651.80000000002</v>
      </c>
      <c r="BR42" s="52">
        <f t="shared" si="122"/>
        <v>205925</v>
      </c>
      <c r="BS42" s="52">
        <f t="shared" si="122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23">SUM(BV43:BV44)</f>
        <v>263996.90000000002</v>
      </c>
      <c r="BW42" s="52">
        <f t="shared" si="123"/>
        <v>446563.79999999993</v>
      </c>
      <c r="BX42" s="52">
        <f t="shared" si="123"/>
        <v>493683.19999999995</v>
      </c>
      <c r="BY42" s="52">
        <f t="shared" si="123"/>
        <v>537131</v>
      </c>
      <c r="BZ42" s="52">
        <f t="shared" si="123"/>
        <v>497013.7</v>
      </c>
      <c r="CA42" s="52">
        <f t="shared" si="123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24">SUM(CE43:CE44)</f>
        <v>550873.4</v>
      </c>
      <c r="CF42" s="52">
        <f t="shared" si="124"/>
        <v>533264.5</v>
      </c>
      <c r="CG42" s="52">
        <f t="shared" si="124"/>
        <v>564076.19999999995</v>
      </c>
      <c r="CH42" s="52">
        <f t="shared" si="124"/>
        <v>545236</v>
      </c>
      <c r="CI42" s="52">
        <f t="shared" si="124"/>
        <v>592369.30000000005</v>
      </c>
      <c r="CJ42" s="52">
        <f t="shared" si="124"/>
        <v>656067.5</v>
      </c>
      <c r="CK42" s="52">
        <f t="shared" si="124"/>
        <v>655069.39999999991</v>
      </c>
      <c r="CL42" s="52">
        <f t="shared" si="124"/>
        <v>676573.1</v>
      </c>
      <c r="CM42" s="52">
        <f t="shared" si="124"/>
        <v>660131.19999999995</v>
      </c>
      <c r="CN42" s="52">
        <f t="shared" si="124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25">SUM(CR43:CR44)</f>
        <v>638287.5</v>
      </c>
      <c r="CS42" s="52">
        <f t="shared" si="125"/>
        <v>601652.5</v>
      </c>
      <c r="CT42" s="52">
        <f t="shared" si="125"/>
        <v>627795.5</v>
      </c>
      <c r="CU42" s="52">
        <f t="shared" si="125"/>
        <v>608184</v>
      </c>
      <c r="CV42" s="52">
        <f t="shared" si="125"/>
        <v>665601</v>
      </c>
      <c r="CW42" s="52">
        <f t="shared" si="125"/>
        <v>719523.5</v>
      </c>
      <c r="CX42" s="52">
        <f t="shared" si="125"/>
        <v>655018</v>
      </c>
      <c r="CY42" s="52">
        <f t="shared" si="125"/>
        <v>617750</v>
      </c>
      <c r="CZ42" s="52">
        <f t="shared" si="125"/>
        <v>614286.5</v>
      </c>
      <c r="DA42" s="52">
        <f t="shared" si="125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26">SUM(DE43:DE44)</f>
        <v>690921.39999999991</v>
      </c>
      <c r="DF42" s="52">
        <f t="shared" si="126"/>
        <v>579800.79999999993</v>
      </c>
      <c r="DG42" s="52">
        <f t="shared" si="126"/>
        <v>715757.7</v>
      </c>
      <c r="DH42" s="52">
        <f t="shared" si="126"/>
        <v>714600.8</v>
      </c>
      <c r="DI42" s="52">
        <f t="shared" si="126"/>
        <v>736035.6</v>
      </c>
      <c r="DJ42" s="52">
        <f t="shared" si="126"/>
        <v>805538.20000000007</v>
      </c>
      <c r="DK42" s="52">
        <f t="shared" si="126"/>
        <v>737850.3</v>
      </c>
      <c r="DL42" s="52">
        <f>SUM(DL43:DL44)</f>
        <v>764755.79999999993</v>
      </c>
      <c r="DM42" s="52">
        <f t="shared" si="126"/>
        <v>678296.39999999991</v>
      </c>
      <c r="DN42" s="52">
        <f t="shared" si="126"/>
        <v>729435.69999999984</v>
      </c>
      <c r="DO42" s="52">
        <f>+SUM(DC42:DN42)</f>
        <v>8437425.1999999974</v>
      </c>
      <c r="DP42" s="52">
        <f t="shared" si="126"/>
        <v>657300.69999999995</v>
      </c>
      <c r="DQ42" s="52">
        <f t="shared" si="126"/>
        <v>654392.4</v>
      </c>
      <c r="DR42" s="52">
        <f t="shared" si="126"/>
        <v>508690.60000000003</v>
      </c>
      <c r="DS42" s="52">
        <f>SUM(DS43:DS44)</f>
        <v>14286.600000000002</v>
      </c>
      <c r="DT42" s="52">
        <f t="shared" si="126"/>
        <v>0</v>
      </c>
      <c r="DU42" s="52">
        <f t="shared" si="126"/>
        <v>0</v>
      </c>
      <c r="DV42" s="52">
        <f t="shared" si="126"/>
        <v>685144.7</v>
      </c>
      <c r="DW42" s="52">
        <f t="shared" si="126"/>
        <v>685864.10000000009</v>
      </c>
      <c r="DX42" s="52">
        <f t="shared" si="126"/>
        <v>743989</v>
      </c>
      <c r="DY42" s="52">
        <f t="shared" si="126"/>
        <v>921776.40000000014</v>
      </c>
      <c r="DZ42" s="52">
        <f t="shared" si="126"/>
        <v>912111.3</v>
      </c>
      <c r="EA42" s="52">
        <f t="shared" si="126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27">SUM(EP43:EP44)</f>
        <v>1042418.4</v>
      </c>
      <c r="EQ42" s="52">
        <f t="shared" si="127"/>
        <v>1012770.8999999999</v>
      </c>
      <c r="ER42" s="52">
        <f t="shared" si="127"/>
        <v>1113058.6000000001</v>
      </c>
      <c r="ES42" s="52">
        <f t="shared" si="127"/>
        <v>1181310.1000000001</v>
      </c>
      <c r="ET42" s="52">
        <f t="shared" si="127"/>
        <v>1249687.5</v>
      </c>
      <c r="EU42" s="52">
        <f t="shared" si="127"/>
        <v>1170976.1999999997</v>
      </c>
      <c r="EV42" s="52">
        <f t="shared" si="127"/>
        <v>1197966</v>
      </c>
      <c r="EW42" s="52">
        <f t="shared" si="127"/>
        <v>1311138.5999999999</v>
      </c>
      <c r="EX42" s="52">
        <f t="shared" si="127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28">SUM(FC43:FC44)</f>
        <v>0</v>
      </c>
      <c r="FD42" s="52">
        <f t="shared" si="128"/>
        <v>0</v>
      </c>
      <c r="FE42" s="52">
        <f>SUM(FE43:FE44)</f>
        <v>0</v>
      </c>
      <c r="FF42" s="52">
        <f t="shared" si="128"/>
        <v>0</v>
      </c>
      <c r="FG42" s="52">
        <f>SUM(FG43:FG44)</f>
        <v>0</v>
      </c>
      <c r="FH42" s="52">
        <f t="shared" si="128"/>
        <v>0</v>
      </c>
      <c r="FI42" s="52">
        <f t="shared" si="128"/>
        <v>0</v>
      </c>
      <c r="FJ42" s="52">
        <f t="shared" si="128"/>
        <v>0</v>
      </c>
      <c r="FK42" s="52">
        <f t="shared" si="128"/>
        <v>0</v>
      </c>
      <c r="FL42" s="52">
        <f t="shared" si="128"/>
        <v>0</v>
      </c>
      <c r="FM42" s="52">
        <f t="shared" si="128"/>
        <v>0</v>
      </c>
      <c r="FN42" s="52">
        <f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>
        <v>665200.39999999991</v>
      </c>
      <c r="FX42" s="52">
        <v>555197.4</v>
      </c>
      <c r="FY42" s="52"/>
      <c r="FZ42" s="52"/>
      <c r="GA42" s="52"/>
      <c r="GB42" s="52"/>
    </row>
    <row r="43" spans="2:184" ht="15" x14ac:dyDescent="0.25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>
        <v>162786.39999999997</v>
      </c>
      <c r="FX43" s="56">
        <v>138580</v>
      </c>
      <c r="FY43" s="56"/>
      <c r="FZ43" s="56"/>
      <c r="GA43" s="56"/>
      <c r="GB43" s="56"/>
    </row>
    <row r="44" spans="2:184" x14ac:dyDescent="0.2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>
        <v>502414</v>
      </c>
      <c r="FX44" s="56">
        <v>416617.4</v>
      </c>
      <c r="FY44" s="56"/>
      <c r="FZ44" s="56"/>
      <c r="GA44" s="56"/>
      <c r="GB44" s="56"/>
    </row>
    <row r="45" spans="2:184" x14ac:dyDescent="0.2">
      <c r="B45" s="33"/>
    </row>
    <row r="46" spans="2:184" x14ac:dyDescent="0.2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</row>
    <row r="47" spans="2:184" x14ac:dyDescent="0.2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</row>
    <row r="48" spans="2:184" x14ac:dyDescent="0.2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</row>
    <row r="49" spans="78:176" x14ac:dyDescent="0.2">
      <c r="BZ49" s="34"/>
    </row>
    <row r="50" spans="78:176" x14ac:dyDescent="0.2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</row>
    <row r="51" spans="78:176" x14ac:dyDescent="0.2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</row>
    <row r="52" spans="78:176" x14ac:dyDescent="0.2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</row>
  </sheetData>
  <mergeCells count="88">
    <mergeCell ref="FP6:GA6"/>
    <mergeCell ref="GB6:GB7"/>
    <mergeCell ref="FP23:GA23"/>
    <mergeCell ref="GB23:GB24"/>
    <mergeCell ref="FP40:GA40"/>
    <mergeCell ref="GB40:GB41"/>
    <mergeCell ref="DC6:DN6"/>
    <mergeCell ref="DO6:DO7"/>
    <mergeCell ref="DC23:DN23"/>
    <mergeCell ref="DO23:DO24"/>
    <mergeCell ref="DC40:DN40"/>
    <mergeCell ref="DO40:DO41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CP6:DA6"/>
    <mergeCell ref="DB6:DB7"/>
    <mergeCell ref="CP23:DA23"/>
    <mergeCell ref="DB23:DB24"/>
    <mergeCell ref="CP40:DA40"/>
    <mergeCell ref="DB40:DB41"/>
    <mergeCell ref="DP6:EA6"/>
    <mergeCell ref="EB6:EB7"/>
    <mergeCell ref="DP23:EA23"/>
    <mergeCell ref="EB23:EB24"/>
    <mergeCell ref="DP40:EA40"/>
    <mergeCell ref="EB40:EB41"/>
    <mergeCell ref="EC6:EN6"/>
    <mergeCell ref="EO6:EO7"/>
    <mergeCell ref="EC23:EN23"/>
    <mergeCell ref="EO23:EO24"/>
    <mergeCell ref="EC40:EN40"/>
    <mergeCell ref="EO40:EO41"/>
    <mergeCell ref="EP6:FA6"/>
    <mergeCell ref="FB6:FB7"/>
    <mergeCell ref="EP23:FA23"/>
    <mergeCell ref="FB23:FB24"/>
    <mergeCell ref="EP40:FA40"/>
    <mergeCell ref="FB40:FB41"/>
    <mergeCell ref="FC6:FN6"/>
    <mergeCell ref="FO6:FO7"/>
    <mergeCell ref="FC23:FN23"/>
    <mergeCell ref="FO23:FO24"/>
    <mergeCell ref="FC40:FN40"/>
    <mergeCell ref="FO40:F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B76"/>
  <sheetViews>
    <sheetView showGridLines="0" zoomScale="70" zoomScaleNormal="70" workbookViewId="0">
      <pane xSplit="2" ySplit="3" topLeftCell="HP4" activePane="bottomRight" state="frozen"/>
      <selection pane="topRight" activeCell="C1" sqref="C1"/>
      <selection pane="bottomLeft" activeCell="A4" sqref="A4"/>
      <selection pane="bottomRight" activeCell="HX66" sqref="HX66:HX68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3" width="13" style="2" customWidth="1"/>
    <col min="14" max="15" width="13.140625" style="2" customWidth="1"/>
    <col min="16" max="27" width="11.42578125" style="2" customWidth="1"/>
    <col min="28" max="28" width="13.140625" style="2" customWidth="1"/>
    <col min="29" max="40" width="11.42578125" style="2" customWidth="1"/>
    <col min="41" max="41" width="13.140625" style="2" customWidth="1"/>
    <col min="42" max="53" width="11.42578125" style="2" customWidth="1"/>
    <col min="54" max="54" width="13.140625" style="2" customWidth="1"/>
    <col min="55" max="66" width="11.42578125" style="2" customWidth="1"/>
    <col min="67" max="67" width="13.140625" style="2" customWidth="1"/>
    <col min="68" max="79" width="11.42578125" style="2" customWidth="1"/>
    <col min="80" max="80" width="13.140625" style="2" customWidth="1"/>
    <col min="81" max="92" width="11.42578125" style="2" customWidth="1"/>
    <col min="93" max="93" width="13.140625" style="2" customWidth="1"/>
    <col min="94" max="105" width="11.42578125" style="2" customWidth="1"/>
    <col min="106" max="106" width="13.140625" style="2" customWidth="1"/>
    <col min="107" max="118" width="11.42578125" style="2" customWidth="1"/>
    <col min="119" max="119" width="13.140625" style="2" customWidth="1"/>
    <col min="120" max="131" width="11.42578125" style="2" customWidth="1"/>
    <col min="132" max="132" width="13.140625" style="2" customWidth="1"/>
    <col min="133" max="134" width="13.28515625" style="2" bestFit="1" customWidth="1"/>
    <col min="135" max="137" width="13.42578125" style="2" bestFit="1" customWidth="1"/>
    <col min="138" max="138" width="13.140625" style="2" bestFit="1" customWidth="1"/>
    <col min="139" max="139" width="13" style="2" bestFit="1" customWidth="1"/>
    <col min="140" max="141" width="11.5703125" style="2" bestFit="1" customWidth="1"/>
    <col min="142" max="143" width="13" style="2" bestFit="1" customWidth="1"/>
    <col min="144" max="144" width="13.140625" style="2" bestFit="1" customWidth="1"/>
    <col min="145" max="145" width="11.85546875" style="2" bestFit="1" customWidth="1"/>
    <col min="146" max="171" width="12.7109375" style="2" customWidth="1"/>
    <col min="172" max="183" width="11.42578125" style="2"/>
    <col min="184" max="184" width="12.28515625" style="2" customWidth="1"/>
    <col min="185" max="194" width="11.42578125" style="2"/>
    <col min="195" max="196" width="13.28515625" style="2" customWidth="1"/>
    <col min="197" max="197" width="12.28515625" style="2" customWidth="1"/>
    <col min="198" max="206" width="11.42578125" style="2"/>
    <col min="207" max="207" width="15.7109375" style="2" customWidth="1"/>
    <col min="208" max="208" width="14.28515625" style="2" customWidth="1"/>
    <col min="209" max="209" width="13.140625" style="2" customWidth="1"/>
    <col min="210" max="210" width="11.42578125" style="2"/>
    <col min="211" max="211" width="13.42578125" style="2" bestFit="1" customWidth="1"/>
    <col min="212" max="212" width="13.42578125" style="2" customWidth="1"/>
    <col min="213" max="221" width="11.42578125" style="2"/>
    <col min="222" max="222" width="14.85546875" style="2" customWidth="1"/>
    <col min="223" max="225" width="11.42578125" style="2"/>
    <col min="226" max="226" width="13" style="2" customWidth="1"/>
    <col min="227" max="228" width="13.85546875" style="2" customWidth="1"/>
    <col min="229" max="16384" width="11.42578125" style="2"/>
  </cols>
  <sheetData>
    <row r="1" spans="1:236" ht="15" x14ac:dyDescent="0.2">
      <c r="A1" s="184">
        <v>14</v>
      </c>
      <c r="B1" s="184"/>
    </row>
    <row r="2" spans="1:236" ht="30" customHeight="1" x14ac:dyDescent="0.2">
      <c r="A2" s="177" t="s">
        <v>160</v>
      </c>
      <c r="B2" s="178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36" x14ac:dyDescent="0.2">
      <c r="A3" s="39" t="s">
        <v>161</v>
      </c>
    </row>
    <row r="4" spans="1:236" x14ac:dyDescent="0.2">
      <c r="A4" s="36"/>
    </row>
    <row r="5" spans="1:236" ht="15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36" ht="15" x14ac:dyDescent="0.25">
      <c r="B6" s="179" t="s">
        <v>39</v>
      </c>
      <c r="C6" s="186">
        <v>2007</v>
      </c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71" t="s">
        <v>110</v>
      </c>
      <c r="P6" s="173">
        <v>2008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111</v>
      </c>
      <c r="AC6" s="173">
        <v>2009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91</v>
      </c>
      <c r="AP6" s="173">
        <v>2010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80</v>
      </c>
      <c r="BC6" s="173">
        <v>2011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81</v>
      </c>
      <c r="BP6" s="173">
        <v>2012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82</v>
      </c>
      <c r="CC6" s="173">
        <v>2013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40</v>
      </c>
      <c r="CP6" s="173">
        <v>2014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41</v>
      </c>
      <c r="DC6" s="173">
        <v>2015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42</v>
      </c>
      <c r="DP6" s="173">
        <v>2016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43</v>
      </c>
      <c r="EC6" s="173">
        <v>2017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44</v>
      </c>
      <c r="EP6" s="173">
        <v>2018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45</v>
      </c>
      <c r="FC6" s="173">
        <v>2019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46</v>
      </c>
      <c r="FP6" s="168">
        <v>2020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47</v>
      </c>
      <c r="GC6" s="168">
        <v>2021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48</v>
      </c>
      <c r="GP6" s="168">
        <v>2022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49</v>
      </c>
      <c r="HC6" s="168">
        <v>2023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50</v>
      </c>
      <c r="HP6" s="168">
        <v>2024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51</v>
      </c>
    </row>
    <row r="7" spans="1:236" ht="15" x14ac:dyDescent="0.25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</row>
    <row r="8" spans="1:236" ht="15" x14ac:dyDescent="0.25">
      <c r="B8" s="46" t="s">
        <v>162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/>
      <c r="HZ8" s="47"/>
      <c r="IA8" s="47"/>
      <c r="IB8" s="47"/>
    </row>
    <row r="9" spans="1:236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/>
      <c r="HZ9" s="49"/>
      <c r="IA9" s="49"/>
      <c r="IB9" s="49"/>
    </row>
    <row r="10" spans="1:236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/>
      <c r="HZ10" s="50"/>
      <c r="IA10" s="50"/>
      <c r="IB10" s="50"/>
    </row>
    <row r="11" spans="1:236" ht="15" x14ac:dyDescent="0.25">
      <c r="B11" s="46" t="s">
        <v>163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>
        <v>49333</v>
      </c>
      <c r="HX11" s="47">
        <v>49976</v>
      </c>
      <c r="HY11" s="47"/>
      <c r="HZ11" s="47"/>
      <c r="IA11" s="47"/>
      <c r="IB11" s="47"/>
    </row>
    <row r="12" spans="1:236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>
        <v>36156</v>
      </c>
      <c r="HX12" s="49">
        <v>36475</v>
      </c>
      <c r="HY12" s="49"/>
      <c r="HZ12" s="49"/>
      <c r="IA12" s="49"/>
      <c r="IB12" s="49"/>
    </row>
    <row r="13" spans="1:236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>
        <v>13177</v>
      </c>
      <c r="HX13" s="50">
        <v>13501</v>
      </c>
      <c r="HY13" s="50"/>
      <c r="HZ13" s="50"/>
      <c r="IA13" s="50"/>
      <c r="IB13" s="50"/>
    </row>
    <row r="14" spans="1:236" ht="15" x14ac:dyDescent="0.25">
      <c r="B14" s="46" t="s">
        <v>164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>
        <v>74902</v>
      </c>
      <c r="HX14" s="47">
        <v>75810</v>
      </c>
      <c r="HY14" s="47"/>
      <c r="HZ14" s="47"/>
      <c r="IA14" s="47"/>
      <c r="IB14" s="47"/>
    </row>
    <row r="15" spans="1:236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>
        <v>37291</v>
      </c>
      <c r="HX15" s="49">
        <v>37040</v>
      </c>
      <c r="HY15" s="49"/>
      <c r="HZ15" s="49"/>
      <c r="IA15" s="49"/>
      <c r="IB15" s="49"/>
    </row>
    <row r="16" spans="1:236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>
        <v>37611</v>
      </c>
      <c r="HX16" s="50">
        <v>38770</v>
      </c>
      <c r="HY16" s="50"/>
      <c r="HZ16" s="50"/>
      <c r="IA16" s="50"/>
      <c r="IB16" s="50"/>
    </row>
    <row r="17" spans="2:236" ht="15" x14ac:dyDescent="0.25">
      <c r="B17" s="46" t="s">
        <v>165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>
        <v>38516</v>
      </c>
      <c r="HX17" s="47">
        <v>33402</v>
      </c>
      <c r="HY17" s="47"/>
      <c r="HZ17" s="47"/>
      <c r="IA17" s="47"/>
      <c r="IB17" s="47"/>
    </row>
    <row r="18" spans="2:236" x14ac:dyDescent="0.2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>
        <v>20768</v>
      </c>
      <c r="HX18" s="49">
        <v>16439</v>
      </c>
      <c r="HY18" s="49"/>
      <c r="HZ18" s="49"/>
      <c r="IA18" s="49"/>
      <c r="IB18" s="49"/>
    </row>
    <row r="19" spans="2:236" x14ac:dyDescent="0.2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>
        <v>17748</v>
      </c>
      <c r="HX19" s="50">
        <v>16963</v>
      </c>
      <c r="HY19" s="50"/>
      <c r="HZ19" s="50"/>
      <c r="IA19" s="50"/>
      <c r="IB19" s="50"/>
    </row>
    <row r="20" spans="2:236" ht="15" x14ac:dyDescent="0.25">
      <c r="B20" s="46" t="s">
        <v>166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>
        <v>148301</v>
      </c>
      <c r="HX20" s="47">
        <v>120760</v>
      </c>
      <c r="HY20" s="47"/>
      <c r="HZ20" s="47"/>
      <c r="IA20" s="47"/>
      <c r="IB20" s="47"/>
    </row>
    <row r="21" spans="2:236" x14ac:dyDescent="0.2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>
        <v>88085</v>
      </c>
      <c r="HX21" s="49">
        <v>64209</v>
      </c>
      <c r="HY21" s="49"/>
      <c r="HZ21" s="49"/>
      <c r="IA21" s="49"/>
      <c r="IB21" s="49"/>
    </row>
    <row r="22" spans="2:236" x14ac:dyDescent="0.2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>
        <v>60216</v>
      </c>
      <c r="HX22" s="50">
        <v>56551</v>
      </c>
      <c r="HY22" s="50"/>
      <c r="HZ22" s="50"/>
      <c r="IA22" s="50"/>
      <c r="IB22" s="50"/>
    </row>
    <row r="23" spans="2:236" ht="15" x14ac:dyDescent="0.25">
      <c r="B23" s="46" t="s">
        <v>167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>
        <v>84793</v>
      </c>
      <c r="HX23" s="47">
        <v>67082</v>
      </c>
      <c r="HY23" s="47"/>
      <c r="HZ23" s="47"/>
      <c r="IA23" s="47"/>
      <c r="IB23" s="47"/>
    </row>
    <row r="24" spans="2:236" x14ac:dyDescent="0.2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>
        <v>52162</v>
      </c>
      <c r="HX24" s="49">
        <v>36695</v>
      </c>
      <c r="HY24" s="49"/>
      <c r="HZ24" s="49"/>
      <c r="IA24" s="49"/>
      <c r="IB24" s="49"/>
    </row>
    <row r="25" spans="2:236" x14ac:dyDescent="0.2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>
        <v>32631</v>
      </c>
      <c r="HX25" s="50">
        <v>30387</v>
      </c>
      <c r="HY25" s="50"/>
      <c r="HZ25" s="50"/>
      <c r="IA25" s="50"/>
      <c r="IB25" s="50"/>
    </row>
    <row r="26" spans="2:236" ht="15" x14ac:dyDescent="0.25">
      <c r="B26" s="46" t="s">
        <v>168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>
        <v>254683</v>
      </c>
      <c r="HX26" s="47">
        <v>259058</v>
      </c>
      <c r="HY26" s="47"/>
      <c r="HZ26" s="47"/>
      <c r="IA26" s="47"/>
      <c r="IB26" s="47"/>
    </row>
    <row r="27" spans="2:236" x14ac:dyDescent="0.2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>
        <v>134691</v>
      </c>
      <c r="HX27" s="49">
        <v>140564</v>
      </c>
      <c r="HY27" s="49"/>
      <c r="HZ27" s="49"/>
      <c r="IA27" s="49"/>
      <c r="IB27" s="49"/>
    </row>
    <row r="28" spans="2:236" x14ac:dyDescent="0.2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>
        <v>119992</v>
      </c>
      <c r="HX28" s="50">
        <v>118494</v>
      </c>
      <c r="HY28" s="50"/>
      <c r="HZ28" s="50"/>
      <c r="IA28" s="50"/>
      <c r="IB28" s="50"/>
    </row>
    <row r="29" spans="2:236" ht="15" x14ac:dyDescent="0.25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>
        <v>650528</v>
      </c>
      <c r="HX29" s="84">
        <v>606088</v>
      </c>
      <c r="HY29" s="84"/>
      <c r="HZ29" s="84"/>
      <c r="IA29" s="84"/>
      <c r="IB29" s="84"/>
    </row>
    <row r="30" spans="2:236" x14ac:dyDescent="0.2">
      <c r="B30" s="48" t="s">
        <v>65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>
        <v>369153</v>
      </c>
      <c r="HX30" s="125">
        <v>331422</v>
      </c>
      <c r="HY30" s="125"/>
      <c r="HZ30" s="125"/>
      <c r="IA30" s="125"/>
      <c r="IB30" s="125"/>
    </row>
    <row r="31" spans="2:236" x14ac:dyDescent="0.2">
      <c r="B31" s="48" t="s">
        <v>66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>
        <v>281375</v>
      </c>
      <c r="HX31" s="125">
        <v>274666</v>
      </c>
      <c r="HY31" s="125"/>
      <c r="HZ31" s="125"/>
      <c r="IA31" s="125"/>
      <c r="IB31" s="125"/>
    </row>
    <row r="34" spans="2:236" ht="15" x14ac:dyDescent="0.25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36" ht="15" customHeight="1" x14ac:dyDescent="0.25">
      <c r="B35" s="179" t="s">
        <v>39</v>
      </c>
      <c r="C35" s="186">
        <v>2007</v>
      </c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71" t="s">
        <v>110</v>
      </c>
      <c r="P35" s="173">
        <v>2008</v>
      </c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5"/>
      <c r="AB35" s="171" t="s">
        <v>111</v>
      </c>
      <c r="AC35" s="173">
        <v>2009</v>
      </c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5"/>
      <c r="AO35" s="171" t="s">
        <v>91</v>
      </c>
      <c r="AP35" s="173">
        <v>2010</v>
      </c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5"/>
      <c r="BB35" s="171" t="s">
        <v>80</v>
      </c>
      <c r="BC35" s="173">
        <v>2011</v>
      </c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5"/>
      <c r="BO35" s="171" t="s">
        <v>81</v>
      </c>
      <c r="BP35" s="173">
        <v>2012</v>
      </c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5"/>
      <c r="CB35" s="171" t="s">
        <v>82</v>
      </c>
      <c r="CC35" s="173">
        <v>2013</v>
      </c>
      <c r="CD35" s="174"/>
      <c r="CE35" s="174"/>
      <c r="CF35" s="174"/>
      <c r="CG35" s="174"/>
      <c r="CH35" s="174"/>
      <c r="CI35" s="174"/>
      <c r="CJ35" s="174"/>
      <c r="CK35" s="174"/>
      <c r="CL35" s="174"/>
      <c r="CM35" s="174"/>
      <c r="CN35" s="175"/>
      <c r="CO35" s="171" t="s">
        <v>40</v>
      </c>
      <c r="CP35" s="173">
        <v>2014</v>
      </c>
      <c r="CQ35" s="174"/>
      <c r="CR35" s="174"/>
      <c r="CS35" s="174"/>
      <c r="CT35" s="174"/>
      <c r="CU35" s="174"/>
      <c r="CV35" s="174"/>
      <c r="CW35" s="174"/>
      <c r="CX35" s="174"/>
      <c r="CY35" s="174"/>
      <c r="CZ35" s="174"/>
      <c r="DA35" s="175"/>
      <c r="DB35" s="171" t="s">
        <v>41</v>
      </c>
      <c r="DC35" s="173">
        <v>2015</v>
      </c>
      <c r="DD35" s="174"/>
      <c r="DE35" s="174"/>
      <c r="DF35" s="174"/>
      <c r="DG35" s="174"/>
      <c r="DH35" s="174"/>
      <c r="DI35" s="174"/>
      <c r="DJ35" s="174"/>
      <c r="DK35" s="174"/>
      <c r="DL35" s="174"/>
      <c r="DM35" s="174"/>
      <c r="DN35" s="175"/>
      <c r="DO35" s="171" t="s">
        <v>42</v>
      </c>
      <c r="DP35" s="173">
        <v>2016</v>
      </c>
      <c r="DQ35" s="174"/>
      <c r="DR35" s="174"/>
      <c r="DS35" s="174"/>
      <c r="DT35" s="174"/>
      <c r="DU35" s="174"/>
      <c r="DV35" s="174"/>
      <c r="DW35" s="174"/>
      <c r="DX35" s="174"/>
      <c r="DY35" s="174"/>
      <c r="DZ35" s="174"/>
      <c r="EA35" s="175"/>
      <c r="EB35" s="171" t="s">
        <v>43</v>
      </c>
      <c r="EC35" s="173">
        <v>2017</v>
      </c>
      <c r="ED35" s="174"/>
      <c r="EE35" s="174"/>
      <c r="EF35" s="174"/>
      <c r="EG35" s="174"/>
      <c r="EH35" s="174"/>
      <c r="EI35" s="174"/>
      <c r="EJ35" s="174"/>
      <c r="EK35" s="174"/>
      <c r="EL35" s="174"/>
      <c r="EM35" s="174"/>
      <c r="EN35" s="175"/>
      <c r="EO35" s="171" t="s">
        <v>44</v>
      </c>
      <c r="EP35" s="173">
        <v>2018</v>
      </c>
      <c r="EQ35" s="174"/>
      <c r="ER35" s="174"/>
      <c r="ES35" s="174"/>
      <c r="ET35" s="174"/>
      <c r="EU35" s="174"/>
      <c r="EV35" s="174"/>
      <c r="EW35" s="174"/>
      <c r="EX35" s="174"/>
      <c r="EY35" s="174"/>
      <c r="EZ35" s="174"/>
      <c r="FA35" s="175"/>
      <c r="FB35" s="171" t="s">
        <v>45</v>
      </c>
      <c r="FC35" s="173">
        <v>2019</v>
      </c>
      <c r="FD35" s="174"/>
      <c r="FE35" s="174"/>
      <c r="FF35" s="174"/>
      <c r="FG35" s="174"/>
      <c r="FH35" s="174"/>
      <c r="FI35" s="174"/>
      <c r="FJ35" s="174"/>
      <c r="FK35" s="174"/>
      <c r="FL35" s="174"/>
      <c r="FM35" s="174"/>
      <c r="FN35" s="175"/>
      <c r="FO35" s="171" t="s">
        <v>46</v>
      </c>
      <c r="FP35" s="168">
        <v>2020</v>
      </c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70"/>
      <c r="GB35" s="171" t="s">
        <v>47</v>
      </c>
      <c r="GC35" s="168">
        <v>2021</v>
      </c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70"/>
      <c r="GO35" s="171" t="s">
        <v>48</v>
      </c>
      <c r="GP35" s="168">
        <v>2022</v>
      </c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70"/>
      <c r="HB35" s="171" t="s">
        <v>49</v>
      </c>
      <c r="HC35" s="168">
        <v>2023</v>
      </c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70"/>
      <c r="HO35" s="171" t="s">
        <v>50</v>
      </c>
      <c r="HP35" s="168">
        <v>2024</v>
      </c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70"/>
      <c r="IB35" s="171" t="s">
        <v>51</v>
      </c>
    </row>
    <row r="36" spans="2:236" ht="15" x14ac:dyDescent="0.25">
      <c r="B36" s="180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72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72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72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72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72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72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72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72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72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72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72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72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72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72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72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72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72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72"/>
    </row>
    <row r="37" spans="2:236" ht="15" x14ac:dyDescent="0.25">
      <c r="B37" s="46" t="s">
        <v>162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>
        <v>0</v>
      </c>
      <c r="HX37" s="47">
        <v>0</v>
      </c>
      <c r="HY37" s="47"/>
      <c r="HZ37" s="47"/>
      <c r="IA37" s="47"/>
      <c r="IB37" s="47"/>
    </row>
    <row r="38" spans="2:236" x14ac:dyDescent="0.2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>
        <v>0</v>
      </c>
      <c r="HX38" s="49">
        <v>0</v>
      </c>
      <c r="HY38" s="49"/>
      <c r="HZ38" s="49"/>
      <c r="IA38" s="49"/>
      <c r="IB38" s="49"/>
    </row>
    <row r="39" spans="2:236" x14ac:dyDescent="0.2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/>
      <c r="HZ39" s="50"/>
      <c r="IA39" s="50"/>
      <c r="IB39" s="50"/>
    </row>
    <row r="40" spans="2:236" ht="15" x14ac:dyDescent="0.25">
      <c r="B40" s="46" t="s">
        <v>163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>
        <v>99170</v>
      </c>
      <c r="HX40" s="47">
        <v>101116</v>
      </c>
      <c r="HY40" s="47"/>
      <c r="HZ40" s="47"/>
      <c r="IA40" s="47"/>
      <c r="IB40" s="47"/>
    </row>
    <row r="41" spans="2:236" x14ac:dyDescent="0.2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>
        <v>36156</v>
      </c>
      <c r="HX41" s="49">
        <v>36475</v>
      </c>
      <c r="HY41" s="49"/>
      <c r="HZ41" s="49"/>
      <c r="IA41" s="49"/>
      <c r="IB41" s="49"/>
    </row>
    <row r="42" spans="2:236" x14ac:dyDescent="0.2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>
        <v>63014</v>
      </c>
      <c r="HX42" s="50">
        <v>64641</v>
      </c>
      <c r="HY42" s="50"/>
      <c r="HZ42" s="50"/>
      <c r="IA42" s="50"/>
      <c r="IB42" s="50"/>
    </row>
    <row r="43" spans="2:236" ht="15" x14ac:dyDescent="0.25">
      <c r="B43" s="46" t="s">
        <v>164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>
        <v>243375</v>
      </c>
      <c r="HX43" s="47">
        <v>250602</v>
      </c>
      <c r="HY43" s="47"/>
      <c r="HZ43" s="47"/>
      <c r="IA43" s="47"/>
      <c r="IB43" s="47"/>
    </row>
    <row r="44" spans="2:236" x14ac:dyDescent="0.2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>
        <v>37291</v>
      </c>
      <c r="HX44" s="49">
        <v>37040</v>
      </c>
      <c r="HY44" s="49"/>
      <c r="HZ44" s="49"/>
      <c r="IA44" s="49"/>
      <c r="IB44" s="49"/>
    </row>
    <row r="45" spans="2:236" x14ac:dyDescent="0.2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>
        <v>206084</v>
      </c>
      <c r="HX45" s="50">
        <v>213562</v>
      </c>
      <c r="HY45" s="50"/>
      <c r="HZ45" s="50"/>
      <c r="IA45" s="50"/>
      <c r="IB45" s="50"/>
    </row>
    <row r="46" spans="2:236" ht="15" x14ac:dyDescent="0.25">
      <c r="B46" s="46" t="s">
        <v>165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>
        <v>101712</v>
      </c>
      <c r="HX46" s="47">
        <v>94640</v>
      </c>
      <c r="HY46" s="47"/>
      <c r="HZ46" s="47"/>
      <c r="IA46" s="47"/>
      <c r="IB46" s="47"/>
    </row>
    <row r="47" spans="2:236" x14ac:dyDescent="0.2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>
        <v>20768</v>
      </c>
      <c r="HX47" s="49">
        <v>16439</v>
      </c>
      <c r="HY47" s="49"/>
      <c r="HZ47" s="49"/>
      <c r="IA47" s="49"/>
      <c r="IB47" s="49"/>
    </row>
    <row r="48" spans="2:236" x14ac:dyDescent="0.2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>
        <v>80944</v>
      </c>
      <c r="HX48" s="50">
        <v>78201</v>
      </c>
      <c r="HY48" s="50"/>
      <c r="HZ48" s="50"/>
      <c r="IA48" s="50"/>
      <c r="IB48" s="50"/>
    </row>
    <row r="49" spans="2:236" ht="15" x14ac:dyDescent="0.25">
      <c r="B49" s="46" t="s">
        <v>166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>
        <v>357914</v>
      </c>
      <c r="HX49" s="47">
        <v>320542</v>
      </c>
      <c r="HY49" s="47"/>
      <c r="HZ49" s="47"/>
      <c r="IA49" s="47"/>
      <c r="IB49" s="47"/>
    </row>
    <row r="50" spans="2:236" x14ac:dyDescent="0.2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>
        <v>88085</v>
      </c>
      <c r="HX50" s="49">
        <v>64209</v>
      </c>
      <c r="HY50" s="49"/>
      <c r="HZ50" s="49"/>
      <c r="IA50" s="49"/>
      <c r="IB50" s="49"/>
    </row>
    <row r="51" spans="2:236" x14ac:dyDescent="0.2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>
        <v>269829</v>
      </c>
      <c r="HX51" s="50">
        <v>256333</v>
      </c>
      <c r="HY51" s="50"/>
      <c r="HZ51" s="50"/>
      <c r="IA51" s="50"/>
      <c r="IB51" s="50"/>
    </row>
    <row r="52" spans="2:236" ht="15" x14ac:dyDescent="0.25">
      <c r="B52" s="46" t="s">
        <v>167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>
        <v>194067</v>
      </c>
      <c r="HX52" s="47">
        <v>170017</v>
      </c>
      <c r="HY52" s="47"/>
      <c r="HZ52" s="47"/>
      <c r="IA52" s="47"/>
      <c r="IB52" s="47"/>
    </row>
    <row r="53" spans="2:236" x14ac:dyDescent="0.2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>
        <v>52162</v>
      </c>
      <c r="HX53" s="49">
        <v>36695</v>
      </c>
      <c r="HY53" s="49"/>
      <c r="HZ53" s="49"/>
      <c r="IA53" s="49"/>
      <c r="IB53" s="49"/>
    </row>
    <row r="54" spans="2:236" x14ac:dyDescent="0.2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>
        <v>141905</v>
      </c>
      <c r="HX54" s="50">
        <v>133322</v>
      </c>
      <c r="HY54" s="50"/>
      <c r="HZ54" s="50"/>
      <c r="IA54" s="50"/>
      <c r="IB54" s="50"/>
    </row>
    <row r="55" spans="2:236" ht="15" x14ac:dyDescent="0.25">
      <c r="B55" s="46" t="s">
        <v>168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>
        <v>645662</v>
      </c>
      <c r="HX55" s="47">
        <v>644041</v>
      </c>
      <c r="HY55" s="47"/>
      <c r="HZ55" s="47"/>
      <c r="IA55" s="47"/>
      <c r="IB55" s="47"/>
    </row>
    <row r="56" spans="2:236" x14ac:dyDescent="0.2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>
        <v>134691</v>
      </c>
      <c r="HX56" s="49">
        <v>140564</v>
      </c>
      <c r="HY56" s="49"/>
      <c r="HZ56" s="49"/>
      <c r="IA56" s="49"/>
      <c r="IB56" s="49"/>
    </row>
    <row r="57" spans="2:236" x14ac:dyDescent="0.2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>
        <v>510971</v>
      </c>
      <c r="HX57" s="50">
        <v>503477</v>
      </c>
      <c r="HY57" s="50"/>
      <c r="HZ57" s="50"/>
      <c r="IA57" s="50"/>
      <c r="IB57" s="50"/>
    </row>
    <row r="58" spans="2:236" ht="15" x14ac:dyDescent="0.25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>
        <v>1641900</v>
      </c>
      <c r="HX58" s="84">
        <v>1580958</v>
      </c>
      <c r="HY58" s="84"/>
      <c r="HZ58" s="84"/>
      <c r="IA58" s="84"/>
      <c r="IB58" s="84"/>
    </row>
    <row r="59" spans="2:236" x14ac:dyDescent="0.2">
      <c r="B59" s="48" t="s">
        <v>65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>
        <v>369153</v>
      </c>
      <c r="HX59" s="125">
        <v>331422</v>
      </c>
      <c r="HY59" s="125"/>
      <c r="HZ59" s="125"/>
      <c r="IA59" s="125"/>
      <c r="IB59" s="125"/>
    </row>
    <row r="60" spans="2:236" x14ac:dyDescent="0.2">
      <c r="B60" s="48" t="s">
        <v>66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>
        <v>1272747</v>
      </c>
      <c r="HX60" s="125">
        <v>1249536</v>
      </c>
      <c r="HY60" s="125"/>
      <c r="HZ60" s="125"/>
      <c r="IA60" s="125"/>
      <c r="IB60" s="125"/>
    </row>
    <row r="63" spans="2:236" ht="15" x14ac:dyDescent="0.25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36" ht="15" customHeight="1" x14ac:dyDescent="0.25">
      <c r="B64" s="37" t="s">
        <v>73</v>
      </c>
      <c r="C64" s="186">
        <v>2007</v>
      </c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71" t="s">
        <v>110</v>
      </c>
      <c r="P64" s="185">
        <v>2008</v>
      </c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71" t="s">
        <v>111</v>
      </c>
      <c r="AC64" s="185">
        <v>2009</v>
      </c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71" t="s">
        <v>91</v>
      </c>
      <c r="AP64" s="185">
        <v>2010</v>
      </c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71" t="s">
        <v>80</v>
      </c>
      <c r="BC64" s="185">
        <v>2011</v>
      </c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71" t="s">
        <v>81</v>
      </c>
      <c r="BP64" s="185">
        <v>2012</v>
      </c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71" t="s">
        <v>82</v>
      </c>
      <c r="CC64" s="185">
        <v>2013</v>
      </c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71" t="s">
        <v>40</v>
      </c>
      <c r="CP64" s="185">
        <v>2014</v>
      </c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71" t="s">
        <v>41</v>
      </c>
      <c r="DC64" s="185">
        <v>2015</v>
      </c>
      <c r="DD64" s="185"/>
      <c r="DE64" s="185"/>
      <c r="DF64" s="185"/>
      <c r="DG64" s="185"/>
      <c r="DH64" s="185"/>
      <c r="DI64" s="185"/>
      <c r="DJ64" s="185"/>
      <c r="DK64" s="185"/>
      <c r="DL64" s="185"/>
      <c r="DM64" s="185"/>
      <c r="DN64" s="185"/>
      <c r="DO64" s="171" t="s">
        <v>42</v>
      </c>
      <c r="DP64" s="185">
        <v>2016</v>
      </c>
      <c r="DQ64" s="185"/>
      <c r="DR64" s="185"/>
      <c r="DS64" s="185"/>
      <c r="DT64" s="185"/>
      <c r="DU64" s="185"/>
      <c r="DV64" s="185"/>
      <c r="DW64" s="185"/>
      <c r="DX64" s="185"/>
      <c r="DY64" s="185"/>
      <c r="DZ64" s="185"/>
      <c r="EA64" s="185"/>
      <c r="EB64" s="171" t="s">
        <v>43</v>
      </c>
      <c r="EC64" s="173">
        <v>2017</v>
      </c>
      <c r="ED64" s="174"/>
      <c r="EE64" s="174"/>
      <c r="EF64" s="174"/>
      <c r="EG64" s="174"/>
      <c r="EH64" s="174"/>
      <c r="EI64" s="174"/>
      <c r="EJ64" s="174"/>
      <c r="EK64" s="174"/>
      <c r="EL64" s="174"/>
      <c r="EM64" s="174"/>
      <c r="EN64" s="175"/>
      <c r="EO64" s="171" t="s">
        <v>44</v>
      </c>
      <c r="EP64" s="173">
        <v>2018</v>
      </c>
      <c r="EQ64" s="174"/>
      <c r="ER64" s="174"/>
      <c r="ES64" s="174"/>
      <c r="ET64" s="174"/>
      <c r="EU64" s="174"/>
      <c r="EV64" s="174"/>
      <c r="EW64" s="174"/>
      <c r="EX64" s="174"/>
      <c r="EY64" s="174"/>
      <c r="EZ64" s="174"/>
      <c r="FA64" s="175"/>
      <c r="FB64" s="171" t="s">
        <v>45</v>
      </c>
      <c r="FC64" s="173">
        <v>2019</v>
      </c>
      <c r="FD64" s="174"/>
      <c r="FE64" s="174"/>
      <c r="FF64" s="174"/>
      <c r="FG64" s="174"/>
      <c r="FH64" s="174"/>
      <c r="FI64" s="174"/>
      <c r="FJ64" s="174"/>
      <c r="FK64" s="174"/>
      <c r="FL64" s="174"/>
      <c r="FM64" s="174"/>
      <c r="FN64" s="175"/>
      <c r="FO64" s="171" t="s">
        <v>46</v>
      </c>
      <c r="FP64" s="168">
        <v>2020</v>
      </c>
      <c r="FQ64" s="169"/>
      <c r="FR64" s="169"/>
      <c r="FS64" s="169"/>
      <c r="FT64" s="169"/>
      <c r="FU64" s="169"/>
      <c r="FV64" s="169"/>
      <c r="FW64" s="169"/>
      <c r="FX64" s="169"/>
      <c r="FY64" s="169"/>
      <c r="FZ64" s="169"/>
      <c r="GA64" s="170"/>
      <c r="GB64" s="171" t="s">
        <v>47</v>
      </c>
      <c r="GC64" s="168">
        <v>2021</v>
      </c>
      <c r="GD64" s="169"/>
      <c r="GE64" s="169"/>
      <c r="GF64" s="169"/>
      <c r="GG64" s="169"/>
      <c r="GH64" s="169"/>
      <c r="GI64" s="169"/>
      <c r="GJ64" s="169"/>
      <c r="GK64" s="169"/>
      <c r="GL64" s="169"/>
      <c r="GM64" s="169"/>
      <c r="GN64" s="170"/>
      <c r="GO64" s="171" t="s">
        <v>48</v>
      </c>
      <c r="GP64" s="168">
        <v>2022</v>
      </c>
      <c r="GQ64" s="169"/>
      <c r="GR64" s="169"/>
      <c r="GS64" s="169"/>
      <c r="GT64" s="169"/>
      <c r="GU64" s="169"/>
      <c r="GV64" s="169"/>
      <c r="GW64" s="169"/>
      <c r="GX64" s="169"/>
      <c r="GY64" s="169"/>
      <c r="GZ64" s="169"/>
      <c r="HA64" s="170"/>
      <c r="HB64" s="171" t="s">
        <v>49</v>
      </c>
      <c r="HC64" s="168">
        <v>2023</v>
      </c>
      <c r="HD64" s="169"/>
      <c r="HE64" s="169"/>
      <c r="HF64" s="169"/>
      <c r="HG64" s="169"/>
      <c r="HH64" s="169"/>
      <c r="HI64" s="169"/>
      <c r="HJ64" s="169"/>
      <c r="HK64" s="169"/>
      <c r="HL64" s="169"/>
      <c r="HM64" s="169"/>
      <c r="HN64" s="170"/>
      <c r="HO64" s="171" t="s">
        <v>50</v>
      </c>
      <c r="HP64" s="168">
        <v>2024</v>
      </c>
      <c r="HQ64" s="169"/>
      <c r="HR64" s="169"/>
      <c r="HS64" s="169"/>
      <c r="HT64" s="169"/>
      <c r="HU64" s="169"/>
      <c r="HV64" s="169"/>
      <c r="HW64" s="169"/>
      <c r="HX64" s="169"/>
      <c r="HY64" s="169"/>
      <c r="HZ64" s="169"/>
      <c r="IA64" s="170"/>
      <c r="IB64" s="171" t="s">
        <v>51</v>
      </c>
    </row>
    <row r="65" spans="2:236" ht="15" x14ac:dyDescent="0.25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72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72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72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72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72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72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72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72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72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72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72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72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72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72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72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72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72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72"/>
    </row>
    <row r="66" spans="2:236" s="5" customFormat="1" ht="15" x14ac:dyDescent="0.25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>
        <v>6636584.6999999993</v>
      </c>
      <c r="HX66" s="84">
        <v>6406191.4000000004</v>
      </c>
      <c r="HY66" s="84"/>
      <c r="HZ66" s="84"/>
      <c r="IA66" s="84"/>
      <c r="IB66" s="84"/>
    </row>
    <row r="67" spans="2:236" x14ac:dyDescent="0.2">
      <c r="B67" s="48" t="s">
        <v>76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f>+'[1]COVI SUR'!$DL$24*1000</f>
        <v>798716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10937514.799999999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>
        <v>1628758.0999999999</v>
      </c>
      <c r="HX67" s="125">
        <v>1487765</v>
      </c>
      <c r="HY67" s="125"/>
      <c r="HZ67" s="125"/>
      <c r="IA67" s="125"/>
      <c r="IB67" s="47"/>
    </row>
    <row r="68" spans="2:236" x14ac:dyDescent="0.2">
      <c r="B68" s="48" t="s">
        <v>77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f>+'[1]COVI SUR'!$DL$25*1000</f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>
        <v>5007826.5999999996</v>
      </c>
      <c r="HX68" s="125">
        <v>4918426.4000000004</v>
      </c>
      <c r="HY68" s="125"/>
      <c r="HZ68" s="125"/>
      <c r="IA68" s="125"/>
      <c r="IB68" s="47"/>
    </row>
    <row r="70" spans="2:236" ht="15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36" x14ac:dyDescent="0.2">
      <c r="DC73" s="22"/>
      <c r="DD73" s="22"/>
      <c r="DE73" s="22"/>
      <c r="DF73" s="22"/>
      <c r="DG73" s="22"/>
      <c r="DH73" s="22"/>
      <c r="DI73" s="22"/>
      <c r="DJ73" s="22"/>
    </row>
    <row r="74" spans="2:236" x14ac:dyDescent="0.2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</row>
    <row r="75" spans="2:236" x14ac:dyDescent="0.2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</row>
    <row r="76" spans="2:236" x14ac:dyDescent="0.2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</row>
  </sheetData>
  <mergeCells count="112"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M40"/>
  <sheetViews>
    <sheetView showGridLines="0" zoomScale="70" zoomScaleNormal="70" workbookViewId="0">
      <pane xSplit="2" ySplit="3" topLeftCell="CB4" activePane="bottomRight" state="frozen"/>
      <selection pane="topRight" activeCell="C1" sqref="C1"/>
      <selection pane="bottomLeft" activeCell="A4" sqref="A4"/>
      <selection pane="bottomRight" activeCell="CI30" sqref="CI30:CI32"/>
    </sheetView>
  </sheetViews>
  <sheetFormatPr baseColWidth="10" defaultColWidth="11.42578125" defaultRowHeight="14.25" x14ac:dyDescent="0.2"/>
  <cols>
    <col min="1" max="1" width="7.7109375" style="2" customWidth="1"/>
    <col min="2" max="2" width="31.28515625" style="2" bestFit="1" customWidth="1"/>
    <col min="3" max="8" width="7.85546875" style="2" bestFit="1" customWidth="1"/>
    <col min="9" max="9" width="11.5703125" style="2" bestFit="1" customWidth="1"/>
    <col min="10" max="10" width="9" style="2" bestFit="1" customWidth="1"/>
    <col min="11" max="11" width="12" style="2" bestFit="1" customWidth="1"/>
    <col min="12" max="12" width="11.28515625" style="2" bestFit="1" customWidth="1"/>
    <col min="13" max="13" width="13.5703125" style="2" bestFit="1" customWidth="1"/>
    <col min="14" max="14" width="7.85546875" style="2" bestFit="1" customWidth="1"/>
    <col min="15" max="15" width="9" style="2" bestFit="1" customWidth="1"/>
    <col min="16" max="21" width="7.85546875" style="2" bestFit="1" customWidth="1"/>
    <col min="22" max="22" width="11.5703125" style="2" bestFit="1" customWidth="1"/>
    <col min="23" max="23" width="9" style="2" bestFit="1" customWidth="1"/>
    <col min="24" max="24" width="12" style="2" bestFit="1" customWidth="1"/>
    <col min="25" max="25" width="11.28515625" style="2" bestFit="1" customWidth="1"/>
    <col min="26" max="26" width="13.5703125" style="2" bestFit="1" customWidth="1"/>
    <col min="27" max="27" width="7.85546875" style="2" bestFit="1" customWidth="1"/>
    <col min="28" max="28" width="9" style="2" bestFit="1" customWidth="1"/>
    <col min="29" max="29" width="8.5703125" style="2" bestFit="1" customWidth="1"/>
    <col min="30" max="32" width="7.42578125" style="2" bestFit="1" customWidth="1"/>
    <col min="33" max="34" width="8.5703125" style="2" bestFit="1" customWidth="1"/>
    <col min="35" max="35" width="11.5703125" style="2" bestFit="1" customWidth="1"/>
    <col min="36" max="36" width="9" style="2" bestFit="1" customWidth="1"/>
    <col min="37" max="16384" width="11.42578125" style="2"/>
  </cols>
  <sheetData>
    <row r="1" spans="1:91" x14ac:dyDescent="0.2">
      <c r="A1" s="187" t="s">
        <v>0</v>
      </c>
      <c r="B1" s="187"/>
    </row>
    <row r="2" spans="1:91" ht="30" customHeight="1" x14ac:dyDescent="0.2">
      <c r="A2" s="177" t="s">
        <v>169</v>
      </c>
      <c r="B2" s="178"/>
    </row>
    <row r="3" spans="1:91" x14ac:dyDescent="0.2">
      <c r="A3" s="39" t="s">
        <v>170</v>
      </c>
    </row>
    <row r="5" spans="1:91" ht="15" x14ac:dyDescent="0.25">
      <c r="B5" s="5" t="s">
        <v>38</v>
      </c>
    </row>
    <row r="6" spans="1:91" ht="15" customHeight="1" x14ac:dyDescent="0.25">
      <c r="B6" s="179" t="s">
        <v>39</v>
      </c>
      <c r="C6" s="174">
        <v>2018</v>
      </c>
      <c r="D6" s="174"/>
      <c r="E6" s="174"/>
      <c r="F6" s="174"/>
      <c r="G6" s="174"/>
      <c r="H6" s="174"/>
      <c r="I6" s="174"/>
      <c r="J6" s="174"/>
      <c r="K6" s="174"/>
      <c r="L6" s="175"/>
      <c r="M6" s="171" t="s">
        <v>45</v>
      </c>
      <c r="N6" s="168">
        <v>2019</v>
      </c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70"/>
      <c r="Z6" s="171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1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1" t="s">
        <v>48</v>
      </c>
      <c r="BA6" s="173">
        <v>2022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5"/>
      <c r="BM6" s="171" t="s">
        <v>49</v>
      </c>
      <c r="BN6" s="173">
        <v>2023</v>
      </c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5"/>
      <c r="BZ6" s="171" t="s">
        <v>50</v>
      </c>
      <c r="CA6" s="173">
        <v>2024</v>
      </c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5"/>
      <c r="CM6" s="171" t="s">
        <v>51</v>
      </c>
    </row>
    <row r="7" spans="1:91" ht="15" x14ac:dyDescent="0.25">
      <c r="B7" s="18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72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72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72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72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72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72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72"/>
    </row>
    <row r="8" spans="1:91" ht="15" x14ac:dyDescent="0.25">
      <c r="B8" s="46" t="s">
        <v>171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>
        <v>24906</v>
      </c>
      <c r="CI8" s="47">
        <v>22558</v>
      </c>
      <c r="CJ8" s="47"/>
      <c r="CK8" s="47"/>
      <c r="CL8" s="47"/>
      <c r="CM8" s="47"/>
    </row>
    <row r="9" spans="1:91" x14ac:dyDescent="0.2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>
        <v>22712</v>
      </c>
      <c r="CI9" s="49">
        <v>20418</v>
      </c>
      <c r="CJ9" s="49"/>
      <c r="CK9" s="49"/>
      <c r="CL9" s="49"/>
      <c r="CM9" s="47"/>
    </row>
    <row r="10" spans="1:91" x14ac:dyDescent="0.2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>
        <v>2194</v>
      </c>
      <c r="CI10" s="50">
        <v>2140</v>
      </c>
      <c r="CJ10" s="50"/>
      <c r="CK10" s="50"/>
      <c r="CL10" s="50"/>
      <c r="CM10" s="47"/>
    </row>
    <row r="11" spans="1:91" ht="15" x14ac:dyDescent="0.25">
      <c r="B11" s="51" t="s">
        <v>70</v>
      </c>
      <c r="C11" s="139">
        <f>+C8</f>
        <v>7437</v>
      </c>
      <c r="D11" s="139">
        <f t="shared" ref="D11:L11" si="8">+D8</f>
        <v>18196</v>
      </c>
      <c r="E11" s="139">
        <f t="shared" si="8"/>
        <v>20885</v>
      </c>
      <c r="F11" s="139">
        <f t="shared" si="8"/>
        <v>20202</v>
      </c>
      <c r="G11" s="139">
        <f t="shared" si="8"/>
        <v>24840</v>
      </c>
      <c r="H11" s="139">
        <f t="shared" si="8"/>
        <v>24497</v>
      </c>
      <c r="I11" s="139">
        <f t="shared" si="8"/>
        <v>22444</v>
      </c>
      <c r="J11" s="139">
        <f t="shared" si="8"/>
        <v>23629</v>
      </c>
      <c r="K11" s="139">
        <f t="shared" si="8"/>
        <v>21015</v>
      </c>
      <c r="L11" s="139">
        <f t="shared" si="8"/>
        <v>21927</v>
      </c>
      <c r="M11" s="139">
        <f t="shared" si="1"/>
        <v>205072</v>
      </c>
      <c r="N11" s="139">
        <f t="shared" ref="N11:P13" si="9">+N8</f>
        <v>20652</v>
      </c>
      <c r="O11" s="139">
        <f t="shared" si="9"/>
        <v>18444</v>
      </c>
      <c r="P11" s="139">
        <f t="shared" si="9"/>
        <v>18888</v>
      </c>
      <c r="Q11" s="139">
        <f t="shared" ref="Q11:Y11" si="10">+Q8</f>
        <v>22195</v>
      </c>
      <c r="R11" s="139">
        <f t="shared" si="10"/>
        <v>21804</v>
      </c>
      <c r="S11" s="139">
        <f t="shared" si="10"/>
        <v>22290</v>
      </c>
      <c r="T11" s="139">
        <f t="shared" si="10"/>
        <v>26426</v>
      </c>
      <c r="U11" s="139">
        <f t="shared" si="10"/>
        <v>25216</v>
      </c>
      <c r="V11" s="139">
        <f t="shared" si="10"/>
        <v>22848</v>
      </c>
      <c r="W11" s="139">
        <v>22996</v>
      </c>
      <c r="X11" s="139">
        <f t="shared" si="10"/>
        <v>21228</v>
      </c>
      <c r="Y11" s="139">
        <f t="shared" si="10"/>
        <v>20338</v>
      </c>
      <c r="Z11" s="84">
        <f t="shared" si="3"/>
        <v>263325</v>
      </c>
      <c r="AA11" s="139">
        <f t="shared" ref="AA11:AL11" si="11">+AA8</f>
        <v>21471</v>
      </c>
      <c r="AB11" s="139">
        <f t="shared" si="11"/>
        <v>19075</v>
      </c>
      <c r="AC11" s="139">
        <f t="shared" si="11"/>
        <v>14751</v>
      </c>
      <c r="AD11" s="139">
        <f t="shared" si="11"/>
        <v>5434</v>
      </c>
      <c r="AE11" s="139">
        <f t="shared" si="11"/>
        <v>7396</v>
      </c>
      <c r="AF11" s="139">
        <f t="shared" si="11"/>
        <v>7066</v>
      </c>
      <c r="AG11" s="139">
        <f t="shared" si="11"/>
        <v>14476</v>
      </c>
      <c r="AH11" s="139">
        <f t="shared" si="11"/>
        <v>14710</v>
      </c>
      <c r="AI11" s="139">
        <f t="shared" si="11"/>
        <v>15343</v>
      </c>
      <c r="AJ11" s="139">
        <f t="shared" si="11"/>
        <v>19367</v>
      </c>
      <c r="AK11" s="139">
        <f t="shared" si="11"/>
        <v>20430</v>
      </c>
      <c r="AL11" s="139">
        <f t="shared" si="11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>
        <v>24906</v>
      </c>
      <c r="CI11" s="139">
        <v>22558</v>
      </c>
      <c r="CJ11" s="139"/>
      <c r="CK11" s="139"/>
      <c r="CL11" s="139"/>
      <c r="CM11" s="84"/>
    </row>
    <row r="12" spans="1:91" x14ac:dyDescent="0.2">
      <c r="B12" s="48" t="s">
        <v>65</v>
      </c>
      <c r="C12" s="50">
        <f>+C9</f>
        <v>7058</v>
      </c>
      <c r="D12" s="50">
        <f t="shared" ref="D12:L12" si="12">+D9</f>
        <v>16798</v>
      </c>
      <c r="E12" s="50">
        <f t="shared" si="12"/>
        <v>19051</v>
      </c>
      <c r="F12" s="50">
        <f t="shared" si="12"/>
        <v>18525</v>
      </c>
      <c r="G12" s="50">
        <f t="shared" si="12"/>
        <v>22113</v>
      </c>
      <c r="H12" s="50">
        <f t="shared" si="12"/>
        <v>21990</v>
      </c>
      <c r="I12" s="50">
        <f t="shared" si="12"/>
        <v>20247</v>
      </c>
      <c r="J12" s="50">
        <f t="shared" si="12"/>
        <v>21010</v>
      </c>
      <c r="K12" s="50">
        <f t="shared" si="12"/>
        <v>18824</v>
      </c>
      <c r="L12" s="50">
        <f t="shared" si="12"/>
        <v>19950</v>
      </c>
      <c r="M12" s="50">
        <f t="shared" si="1"/>
        <v>185566</v>
      </c>
      <c r="N12" s="50">
        <f t="shared" si="9"/>
        <v>18938</v>
      </c>
      <c r="O12" s="50">
        <f t="shared" si="9"/>
        <v>16997</v>
      </c>
      <c r="P12" s="50">
        <f t="shared" si="9"/>
        <v>17451</v>
      </c>
      <c r="Q12" s="50">
        <f t="shared" ref="Q12:Y12" si="13">+Q9</f>
        <v>20527</v>
      </c>
      <c r="R12" s="50">
        <f t="shared" si="13"/>
        <v>19825</v>
      </c>
      <c r="S12" s="50">
        <f t="shared" si="13"/>
        <v>20107</v>
      </c>
      <c r="T12" s="50">
        <f t="shared" si="13"/>
        <v>24154</v>
      </c>
      <c r="U12" s="50">
        <f t="shared" si="13"/>
        <v>23163</v>
      </c>
      <c r="V12" s="50">
        <f t="shared" si="13"/>
        <v>20911</v>
      </c>
      <c r="W12" s="50">
        <v>20934</v>
      </c>
      <c r="X12" s="50">
        <f t="shared" si="13"/>
        <v>19285</v>
      </c>
      <c r="Y12" s="50">
        <f t="shared" si="13"/>
        <v>18580</v>
      </c>
      <c r="Z12" s="47">
        <f t="shared" si="3"/>
        <v>240872</v>
      </c>
      <c r="AA12" s="50">
        <f t="shared" ref="AA12:AL12" si="14">+AA9</f>
        <v>19740</v>
      </c>
      <c r="AB12" s="50">
        <f t="shared" si="14"/>
        <v>17624</v>
      </c>
      <c r="AC12" s="50">
        <f t="shared" si="14"/>
        <v>13575</v>
      </c>
      <c r="AD12" s="50">
        <f t="shared" si="14"/>
        <v>4523</v>
      </c>
      <c r="AE12" s="50">
        <f t="shared" si="14"/>
        <v>6362</v>
      </c>
      <c r="AF12" s="50">
        <f t="shared" si="14"/>
        <v>6145</v>
      </c>
      <c r="AG12" s="50">
        <f t="shared" si="14"/>
        <v>12868</v>
      </c>
      <c r="AH12" s="50">
        <f t="shared" si="14"/>
        <v>12966</v>
      </c>
      <c r="AI12" s="50">
        <f t="shared" si="14"/>
        <v>13344</v>
      </c>
      <c r="AJ12" s="50">
        <f t="shared" si="14"/>
        <v>17398</v>
      </c>
      <c r="AK12" s="50">
        <f t="shared" si="14"/>
        <v>18185</v>
      </c>
      <c r="AL12" s="50">
        <f t="shared" si="14"/>
        <v>19381</v>
      </c>
      <c r="AM12" s="47">
        <f t="shared" si="4"/>
        <v>162111</v>
      </c>
      <c r="AN12" s="50">
        <f>+AN9</f>
        <v>17583</v>
      </c>
      <c r="AO12" s="50">
        <f t="shared" ref="AO12:AQ13" si="15">+AO9</f>
        <v>11406</v>
      </c>
      <c r="AP12" s="50">
        <f t="shared" si="15"/>
        <v>15806</v>
      </c>
      <c r="AQ12" s="50">
        <f t="shared" si="15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>
        <v>22712</v>
      </c>
      <c r="CI12" s="50">
        <v>20418</v>
      </c>
      <c r="CJ12" s="50"/>
      <c r="CK12" s="50"/>
      <c r="CL12" s="50"/>
      <c r="CM12" s="47"/>
    </row>
    <row r="13" spans="1:91" x14ac:dyDescent="0.2">
      <c r="B13" s="48" t="s">
        <v>66</v>
      </c>
      <c r="C13" s="50">
        <f>+C10</f>
        <v>379</v>
      </c>
      <c r="D13" s="50">
        <f t="shared" ref="D13:L13" si="16">+D10</f>
        <v>1398</v>
      </c>
      <c r="E13" s="50">
        <f t="shared" si="16"/>
        <v>1834</v>
      </c>
      <c r="F13" s="50">
        <f t="shared" si="16"/>
        <v>1677</v>
      </c>
      <c r="G13" s="50">
        <f t="shared" si="16"/>
        <v>2727</v>
      </c>
      <c r="H13" s="50">
        <f t="shared" si="16"/>
        <v>2507</v>
      </c>
      <c r="I13" s="50">
        <f t="shared" si="16"/>
        <v>2197</v>
      </c>
      <c r="J13" s="50">
        <f t="shared" si="16"/>
        <v>2619</v>
      </c>
      <c r="K13" s="50">
        <f t="shared" si="16"/>
        <v>2191</v>
      </c>
      <c r="L13" s="50">
        <f t="shared" si="16"/>
        <v>1977</v>
      </c>
      <c r="M13" s="50">
        <f t="shared" si="1"/>
        <v>19506</v>
      </c>
      <c r="N13" s="50">
        <f t="shared" si="9"/>
        <v>1714</v>
      </c>
      <c r="O13" s="50">
        <f t="shared" si="9"/>
        <v>1447</v>
      </c>
      <c r="P13" s="50">
        <f t="shared" si="9"/>
        <v>1437</v>
      </c>
      <c r="Q13" s="50">
        <f t="shared" ref="Q13:Y13" si="17">+Q10</f>
        <v>1668</v>
      </c>
      <c r="R13" s="50">
        <f t="shared" si="17"/>
        <v>1979</v>
      </c>
      <c r="S13" s="50">
        <f t="shared" si="17"/>
        <v>2183</v>
      </c>
      <c r="T13" s="50">
        <f t="shared" si="17"/>
        <v>2272</v>
      </c>
      <c r="U13" s="50">
        <f t="shared" si="17"/>
        <v>2053</v>
      </c>
      <c r="V13" s="50">
        <f t="shared" si="17"/>
        <v>1937</v>
      </c>
      <c r="W13" s="50">
        <v>2062</v>
      </c>
      <c r="X13" s="50">
        <f t="shared" si="17"/>
        <v>1943</v>
      </c>
      <c r="Y13" s="50">
        <f t="shared" si="17"/>
        <v>1758</v>
      </c>
      <c r="Z13" s="47">
        <f t="shared" si="3"/>
        <v>22453</v>
      </c>
      <c r="AA13" s="50">
        <f t="shared" ref="AA13:AL13" si="18">+AA10</f>
        <v>1731</v>
      </c>
      <c r="AB13" s="50">
        <f t="shared" si="18"/>
        <v>1451</v>
      </c>
      <c r="AC13" s="50">
        <f t="shared" si="18"/>
        <v>1176</v>
      </c>
      <c r="AD13" s="50">
        <f t="shared" si="18"/>
        <v>911</v>
      </c>
      <c r="AE13" s="50">
        <f t="shared" si="18"/>
        <v>1034</v>
      </c>
      <c r="AF13" s="50">
        <f t="shared" si="18"/>
        <v>921</v>
      </c>
      <c r="AG13" s="50">
        <f t="shared" si="18"/>
        <v>1608</v>
      </c>
      <c r="AH13" s="50">
        <f t="shared" si="18"/>
        <v>1744</v>
      </c>
      <c r="AI13" s="50">
        <f t="shared" si="18"/>
        <v>1999</v>
      </c>
      <c r="AJ13" s="50">
        <f t="shared" si="18"/>
        <v>1969</v>
      </c>
      <c r="AK13" s="50">
        <f t="shared" si="18"/>
        <v>2245</v>
      </c>
      <c r="AL13" s="50">
        <f t="shared" si="18"/>
        <v>2098</v>
      </c>
      <c r="AM13" s="47">
        <f t="shared" si="4"/>
        <v>18887</v>
      </c>
      <c r="AN13" s="50">
        <f>+AN10</f>
        <v>1887</v>
      </c>
      <c r="AO13" s="50">
        <f t="shared" si="15"/>
        <v>1725</v>
      </c>
      <c r="AP13" s="50">
        <f t="shared" si="15"/>
        <v>1634</v>
      </c>
      <c r="AQ13" s="50">
        <f t="shared" si="15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>
        <v>2194</v>
      </c>
      <c r="CI13" s="50">
        <v>2140</v>
      </c>
      <c r="CJ13" s="47"/>
      <c r="CK13" s="47"/>
      <c r="CL13" s="47"/>
      <c r="CM13" s="47"/>
    </row>
    <row r="16" spans="1:91" ht="15" x14ac:dyDescent="0.25">
      <c r="B16" s="5" t="s">
        <v>71</v>
      </c>
    </row>
    <row r="17" spans="2:91" ht="15" customHeight="1" x14ac:dyDescent="0.25">
      <c r="B17" s="179" t="s">
        <v>39</v>
      </c>
      <c r="C17" s="174">
        <v>2018</v>
      </c>
      <c r="D17" s="174"/>
      <c r="E17" s="174"/>
      <c r="F17" s="174"/>
      <c r="G17" s="174"/>
      <c r="H17" s="174"/>
      <c r="I17" s="174"/>
      <c r="J17" s="174"/>
      <c r="K17" s="174"/>
      <c r="L17" s="175"/>
      <c r="M17" s="171" t="s">
        <v>45</v>
      </c>
      <c r="N17" s="140"/>
      <c r="O17" s="140"/>
      <c r="P17" s="174">
        <v>2019</v>
      </c>
      <c r="Q17" s="174"/>
      <c r="R17" s="174"/>
      <c r="S17" s="174"/>
      <c r="T17" s="174"/>
      <c r="U17" s="174"/>
      <c r="V17" s="174"/>
      <c r="W17" s="174"/>
      <c r="X17" s="174"/>
      <c r="Y17" s="175"/>
      <c r="Z17" s="171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1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1" t="s">
        <v>48</v>
      </c>
      <c r="BA17" s="173">
        <v>2022</v>
      </c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5"/>
      <c r="BM17" s="171" t="s">
        <v>49</v>
      </c>
      <c r="BN17" s="173">
        <v>2023</v>
      </c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5"/>
      <c r="BZ17" s="171" t="s">
        <v>50</v>
      </c>
      <c r="CA17" s="173">
        <v>2024</v>
      </c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5"/>
      <c r="CM17" s="171" t="s">
        <v>51</v>
      </c>
    </row>
    <row r="18" spans="2:91" ht="15" x14ac:dyDescent="0.25">
      <c r="B18" s="180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72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72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72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72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72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72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72"/>
    </row>
    <row r="19" spans="2:91" ht="15" x14ac:dyDescent="0.25">
      <c r="B19" s="46" t="s">
        <v>171</v>
      </c>
      <c r="C19" s="47">
        <f>+C20+C21</f>
        <v>7858</v>
      </c>
      <c r="D19" s="47">
        <f t="shared" ref="D19:L19" si="19">+D20+D21</f>
        <v>19795</v>
      </c>
      <c r="E19" s="47">
        <f t="shared" si="19"/>
        <v>22941</v>
      </c>
      <c r="F19" s="47">
        <f t="shared" si="19"/>
        <v>22069</v>
      </c>
      <c r="G19" s="47">
        <f t="shared" si="19"/>
        <v>28471</v>
      </c>
      <c r="H19" s="47">
        <f t="shared" si="19"/>
        <v>27679</v>
      </c>
      <c r="I19" s="47">
        <f t="shared" si="19"/>
        <v>24955</v>
      </c>
      <c r="J19" s="47">
        <f t="shared" si="19"/>
        <v>26995</v>
      </c>
      <c r="K19" s="47">
        <f t="shared" si="19"/>
        <v>23501</v>
      </c>
      <c r="L19" s="47">
        <f t="shared" si="19"/>
        <v>24266</v>
      </c>
      <c r="M19" s="47">
        <f t="shared" ref="M19:M24" si="20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1">+Q20+Q21</f>
        <v>24304</v>
      </c>
      <c r="R19" s="47">
        <f t="shared" si="21"/>
        <v>24050</v>
      </c>
      <c r="S19" s="47">
        <f t="shared" si="21"/>
        <v>24789</v>
      </c>
      <c r="T19" s="47">
        <f t="shared" si="21"/>
        <v>29028</v>
      </c>
      <c r="U19" s="47">
        <f t="shared" si="21"/>
        <v>27520</v>
      </c>
      <c r="V19" s="47">
        <f t="shared" si="21"/>
        <v>25027</v>
      </c>
      <c r="W19" s="47">
        <v>25352</v>
      </c>
      <c r="X19" s="47">
        <f t="shared" si="21"/>
        <v>23428</v>
      </c>
      <c r="Y19" s="47">
        <v>22324</v>
      </c>
      <c r="Z19" s="47">
        <f t="shared" ref="Z19:Z24" si="22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3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4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5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6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>
        <v>27799</v>
      </c>
      <c r="CI19" s="47">
        <v>25189</v>
      </c>
      <c r="CJ19" s="47"/>
      <c r="CK19" s="47"/>
      <c r="CL19" s="47"/>
      <c r="CM19" s="47"/>
    </row>
    <row r="20" spans="2:91" x14ac:dyDescent="0.2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0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2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3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4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5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6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>
        <v>22712</v>
      </c>
      <c r="CI20" s="49">
        <v>20418</v>
      </c>
      <c r="CJ20" s="49"/>
      <c r="CK20" s="49"/>
      <c r="CL20" s="49"/>
      <c r="CM20" s="47"/>
    </row>
    <row r="21" spans="2:91" x14ac:dyDescent="0.2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0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2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3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4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5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6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>
        <v>5087</v>
      </c>
      <c r="CI21" s="50">
        <v>4771</v>
      </c>
      <c r="CJ21" s="50"/>
      <c r="CK21" s="50"/>
      <c r="CL21" s="50"/>
      <c r="CM21" s="47"/>
    </row>
    <row r="22" spans="2:91" ht="15" x14ac:dyDescent="0.25">
      <c r="B22" s="51" t="s">
        <v>70</v>
      </c>
      <c r="C22" s="139">
        <f>+C19</f>
        <v>7858</v>
      </c>
      <c r="D22" s="139">
        <f t="shared" ref="D22:L22" si="27">+D19</f>
        <v>19795</v>
      </c>
      <c r="E22" s="139">
        <f t="shared" si="27"/>
        <v>22941</v>
      </c>
      <c r="F22" s="139">
        <f t="shared" si="27"/>
        <v>22069</v>
      </c>
      <c r="G22" s="139">
        <f t="shared" si="27"/>
        <v>28471</v>
      </c>
      <c r="H22" s="139">
        <f t="shared" si="27"/>
        <v>27679</v>
      </c>
      <c r="I22" s="139">
        <f t="shared" si="27"/>
        <v>24955</v>
      </c>
      <c r="J22" s="139">
        <f t="shared" si="27"/>
        <v>26995</v>
      </c>
      <c r="K22" s="139">
        <f t="shared" si="27"/>
        <v>23501</v>
      </c>
      <c r="L22" s="139">
        <f t="shared" si="27"/>
        <v>24266</v>
      </c>
      <c r="M22" s="139">
        <f t="shared" si="20"/>
        <v>228530</v>
      </c>
      <c r="N22" s="139">
        <f t="shared" ref="N22:P24" si="28">+N19</f>
        <v>22671</v>
      </c>
      <c r="O22" s="139">
        <f t="shared" si="28"/>
        <v>20320</v>
      </c>
      <c r="P22" s="139">
        <f t="shared" si="28"/>
        <v>20753</v>
      </c>
      <c r="Q22" s="139">
        <f t="shared" ref="Q22:Y22" si="29">+Q19</f>
        <v>24304</v>
      </c>
      <c r="R22" s="139">
        <f t="shared" si="29"/>
        <v>24050</v>
      </c>
      <c r="S22" s="139">
        <f t="shared" si="29"/>
        <v>24789</v>
      </c>
      <c r="T22" s="139">
        <f t="shared" si="29"/>
        <v>29028</v>
      </c>
      <c r="U22" s="139">
        <f t="shared" si="29"/>
        <v>27520</v>
      </c>
      <c r="V22" s="139">
        <f t="shared" si="29"/>
        <v>25027</v>
      </c>
      <c r="W22" s="139">
        <v>25352</v>
      </c>
      <c r="X22" s="139">
        <f t="shared" si="29"/>
        <v>23428</v>
      </c>
      <c r="Y22" s="139">
        <f t="shared" si="29"/>
        <v>22324</v>
      </c>
      <c r="Z22" s="84">
        <f t="shared" si="22"/>
        <v>289566</v>
      </c>
      <c r="AA22" s="139">
        <f>SUM(AA23:AA24)</f>
        <v>23495</v>
      </c>
      <c r="AB22" s="139">
        <f t="shared" ref="AB22:AL22" si="30">+AB19</f>
        <v>20788</v>
      </c>
      <c r="AC22" s="139">
        <f t="shared" si="30"/>
        <v>16129</v>
      </c>
      <c r="AD22" s="139">
        <f t="shared" si="30"/>
        <v>6398</v>
      </c>
      <c r="AE22" s="139">
        <f t="shared" si="30"/>
        <v>8469</v>
      </c>
      <c r="AF22" s="139">
        <f t="shared" si="30"/>
        <v>8014</v>
      </c>
      <c r="AG22" s="139">
        <f t="shared" si="30"/>
        <v>16260</v>
      </c>
      <c r="AH22" s="139">
        <f t="shared" si="30"/>
        <v>16756</v>
      </c>
      <c r="AI22" s="139">
        <f t="shared" si="30"/>
        <v>17735</v>
      </c>
      <c r="AJ22" s="139">
        <f t="shared" si="30"/>
        <v>21723</v>
      </c>
      <c r="AK22" s="139">
        <f t="shared" si="30"/>
        <v>23301</v>
      </c>
      <c r="AL22" s="139">
        <f t="shared" si="30"/>
        <v>24208</v>
      </c>
      <c r="AM22" s="84">
        <f t="shared" si="23"/>
        <v>203276</v>
      </c>
      <c r="AN22" s="139">
        <f t="shared" ref="AN22:AQ24" si="31">+AN19</f>
        <v>21973</v>
      </c>
      <c r="AO22" s="139">
        <f t="shared" si="31"/>
        <v>15596</v>
      </c>
      <c r="AP22" s="139">
        <f t="shared" si="31"/>
        <v>19744</v>
      </c>
      <c r="AQ22" s="139">
        <f t="shared" si="31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4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5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6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>
        <v>27799</v>
      </c>
      <c r="CI22" s="139">
        <v>25189</v>
      </c>
      <c r="CJ22" s="139"/>
      <c r="CK22" s="139"/>
      <c r="CL22" s="139"/>
      <c r="CM22" s="84"/>
    </row>
    <row r="23" spans="2:91" x14ac:dyDescent="0.2">
      <c r="B23" s="48" t="s">
        <v>65</v>
      </c>
      <c r="C23" s="50">
        <f>+C20</f>
        <v>7058</v>
      </c>
      <c r="D23" s="50">
        <f t="shared" ref="D23:L23" si="32">+D20</f>
        <v>16798</v>
      </c>
      <c r="E23" s="50">
        <f t="shared" si="32"/>
        <v>19051</v>
      </c>
      <c r="F23" s="50">
        <f t="shared" si="32"/>
        <v>18525</v>
      </c>
      <c r="G23" s="50">
        <f t="shared" si="32"/>
        <v>22113</v>
      </c>
      <c r="H23" s="50">
        <f t="shared" si="32"/>
        <v>21990</v>
      </c>
      <c r="I23" s="50">
        <f t="shared" si="32"/>
        <v>20247</v>
      </c>
      <c r="J23" s="50">
        <f t="shared" si="32"/>
        <v>21010</v>
      </c>
      <c r="K23" s="50">
        <f t="shared" si="32"/>
        <v>18824</v>
      </c>
      <c r="L23" s="50">
        <f t="shared" si="32"/>
        <v>19950</v>
      </c>
      <c r="M23" s="50">
        <f t="shared" si="20"/>
        <v>185566</v>
      </c>
      <c r="N23" s="50">
        <f t="shared" si="28"/>
        <v>18938</v>
      </c>
      <c r="O23" s="50">
        <f t="shared" si="28"/>
        <v>16997</v>
      </c>
      <c r="P23" s="50">
        <f t="shared" si="28"/>
        <v>17451</v>
      </c>
      <c r="Q23" s="50">
        <f t="shared" ref="Q23:Y23" si="33">+Q20</f>
        <v>20527</v>
      </c>
      <c r="R23" s="50">
        <f t="shared" si="33"/>
        <v>19825</v>
      </c>
      <c r="S23" s="50">
        <f t="shared" si="33"/>
        <v>20107</v>
      </c>
      <c r="T23" s="50">
        <f t="shared" si="33"/>
        <v>24154</v>
      </c>
      <c r="U23" s="50">
        <f t="shared" si="33"/>
        <v>23163</v>
      </c>
      <c r="V23" s="50">
        <f t="shared" si="33"/>
        <v>20911</v>
      </c>
      <c r="W23" s="50">
        <v>20934</v>
      </c>
      <c r="X23" s="50">
        <f t="shared" si="33"/>
        <v>19285</v>
      </c>
      <c r="Y23" s="50">
        <f t="shared" si="33"/>
        <v>18580</v>
      </c>
      <c r="Z23" s="47">
        <f t="shared" si="22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4">+AH20</f>
        <v>12966</v>
      </c>
      <c r="AI23" s="50">
        <f t="shared" si="34"/>
        <v>13344</v>
      </c>
      <c r="AJ23" s="50">
        <f t="shared" si="34"/>
        <v>17398</v>
      </c>
      <c r="AK23" s="50">
        <f t="shared" si="34"/>
        <v>18185</v>
      </c>
      <c r="AL23" s="50">
        <f t="shared" si="34"/>
        <v>19381</v>
      </c>
      <c r="AM23" s="47">
        <f t="shared" si="23"/>
        <v>162111</v>
      </c>
      <c r="AN23" s="50">
        <f t="shared" si="31"/>
        <v>17583</v>
      </c>
      <c r="AO23" s="50">
        <f t="shared" si="31"/>
        <v>11406</v>
      </c>
      <c r="AP23" s="50">
        <f t="shared" si="31"/>
        <v>15806</v>
      </c>
      <c r="AQ23" s="50">
        <f t="shared" si="31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4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5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6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>
        <v>22712</v>
      </c>
      <c r="CI23" s="50">
        <v>20418</v>
      </c>
      <c r="CJ23" s="50"/>
      <c r="CK23" s="50"/>
      <c r="CL23" s="50"/>
      <c r="CM23" s="47"/>
    </row>
    <row r="24" spans="2:91" x14ac:dyDescent="0.2">
      <c r="B24" s="48" t="s">
        <v>66</v>
      </c>
      <c r="C24" s="50">
        <f>+C21</f>
        <v>800</v>
      </c>
      <c r="D24" s="50">
        <f t="shared" ref="D24:L24" si="35">+D21</f>
        <v>2997</v>
      </c>
      <c r="E24" s="50">
        <f t="shared" si="35"/>
        <v>3890</v>
      </c>
      <c r="F24" s="50">
        <f t="shared" si="35"/>
        <v>3544</v>
      </c>
      <c r="G24" s="50">
        <f t="shared" si="35"/>
        <v>6358</v>
      </c>
      <c r="H24" s="50">
        <f t="shared" si="35"/>
        <v>5689</v>
      </c>
      <c r="I24" s="50">
        <f t="shared" si="35"/>
        <v>4708</v>
      </c>
      <c r="J24" s="50">
        <f t="shared" si="35"/>
        <v>5985</v>
      </c>
      <c r="K24" s="50">
        <f t="shared" si="35"/>
        <v>4677</v>
      </c>
      <c r="L24" s="50">
        <f t="shared" si="35"/>
        <v>4316</v>
      </c>
      <c r="M24" s="50">
        <f t="shared" si="20"/>
        <v>42964</v>
      </c>
      <c r="N24" s="50">
        <f t="shared" si="28"/>
        <v>3733</v>
      </c>
      <c r="O24" s="50">
        <f t="shared" si="28"/>
        <v>3323</v>
      </c>
      <c r="P24" s="50">
        <f t="shared" si="28"/>
        <v>3302</v>
      </c>
      <c r="Q24" s="50">
        <f t="shared" ref="Q24:Y24" si="36">+Q21</f>
        <v>3777</v>
      </c>
      <c r="R24" s="50">
        <f t="shared" si="36"/>
        <v>4225</v>
      </c>
      <c r="S24" s="50">
        <f t="shared" si="36"/>
        <v>4682</v>
      </c>
      <c r="T24" s="50">
        <f t="shared" si="36"/>
        <v>4874</v>
      </c>
      <c r="U24" s="50">
        <f t="shared" si="36"/>
        <v>4357</v>
      </c>
      <c r="V24" s="50">
        <f t="shared" si="36"/>
        <v>4116</v>
      </c>
      <c r="W24" s="50">
        <v>4418</v>
      </c>
      <c r="X24" s="50">
        <f t="shared" si="36"/>
        <v>4143</v>
      </c>
      <c r="Y24" s="50">
        <f t="shared" si="36"/>
        <v>3744</v>
      </c>
      <c r="Z24" s="47">
        <f t="shared" si="22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4"/>
        <v>3790</v>
      </c>
      <c r="AI24" s="50">
        <f t="shared" si="34"/>
        <v>4391</v>
      </c>
      <c r="AJ24" s="50">
        <f t="shared" si="34"/>
        <v>4325</v>
      </c>
      <c r="AK24" s="50">
        <f t="shared" si="34"/>
        <v>5116</v>
      </c>
      <c r="AL24" s="50">
        <f t="shared" si="34"/>
        <v>4827</v>
      </c>
      <c r="AM24" s="47">
        <f t="shared" si="23"/>
        <v>41165</v>
      </c>
      <c r="AN24" s="50">
        <f t="shared" si="31"/>
        <v>4390</v>
      </c>
      <c r="AO24" s="50">
        <f t="shared" si="31"/>
        <v>4190</v>
      </c>
      <c r="AP24" s="50">
        <f t="shared" si="31"/>
        <v>3938</v>
      </c>
      <c r="AQ24" s="50">
        <f t="shared" si="31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4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5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6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>
        <v>5087</v>
      </c>
      <c r="CI24" s="50">
        <v>4771</v>
      </c>
      <c r="CJ24" s="47"/>
      <c r="CK24" s="47"/>
      <c r="CL24" s="47"/>
      <c r="CM24" s="47"/>
    </row>
    <row r="27" spans="2:91" ht="15" x14ac:dyDescent="0.25">
      <c r="B27" s="5" t="s">
        <v>72</v>
      </c>
    </row>
    <row r="28" spans="2:91" ht="15" customHeight="1" x14ac:dyDescent="0.25">
      <c r="B28" s="12" t="s">
        <v>73</v>
      </c>
      <c r="C28" s="174">
        <v>2018</v>
      </c>
      <c r="D28" s="174"/>
      <c r="E28" s="174"/>
      <c r="F28" s="174"/>
      <c r="G28" s="174"/>
      <c r="H28" s="174"/>
      <c r="I28" s="174"/>
      <c r="J28" s="174"/>
      <c r="K28" s="174"/>
      <c r="L28" s="175"/>
      <c r="M28" s="171" t="s">
        <v>45</v>
      </c>
      <c r="N28" s="140"/>
      <c r="O28" s="140"/>
      <c r="P28" s="174">
        <v>2019</v>
      </c>
      <c r="Q28" s="174"/>
      <c r="R28" s="174"/>
      <c r="S28" s="174"/>
      <c r="T28" s="174"/>
      <c r="U28" s="174"/>
      <c r="V28" s="174"/>
      <c r="W28" s="174"/>
      <c r="X28" s="174"/>
      <c r="Y28" s="175"/>
      <c r="Z28" s="171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1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1" t="s">
        <v>48</v>
      </c>
      <c r="BA28" s="173">
        <v>2022</v>
      </c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5"/>
      <c r="BM28" s="171" t="s">
        <v>49</v>
      </c>
      <c r="BN28" s="173">
        <v>2023</v>
      </c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5"/>
      <c r="BZ28" s="171" t="s">
        <v>50</v>
      </c>
      <c r="CA28" s="173">
        <v>2024</v>
      </c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5"/>
      <c r="CM28" s="171" t="s">
        <v>51</v>
      </c>
    </row>
    <row r="29" spans="2:91" ht="15" x14ac:dyDescent="0.25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72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72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72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72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72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72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72"/>
    </row>
    <row r="30" spans="2:91" ht="15" x14ac:dyDescent="0.25">
      <c r="B30" s="51" t="s">
        <v>75</v>
      </c>
      <c r="C30" s="84">
        <f t="shared" ref="C30:L30" si="37">+C31+C32</f>
        <v>15716</v>
      </c>
      <c r="D30" s="84">
        <f t="shared" si="37"/>
        <v>39590</v>
      </c>
      <c r="E30" s="84">
        <f t="shared" si="37"/>
        <v>45882</v>
      </c>
      <c r="F30" s="84">
        <f t="shared" si="37"/>
        <v>44138</v>
      </c>
      <c r="G30" s="84">
        <f t="shared" si="37"/>
        <v>56942</v>
      </c>
      <c r="H30" s="84">
        <f t="shared" si="37"/>
        <v>55358</v>
      </c>
      <c r="I30" s="84">
        <f t="shared" si="37"/>
        <v>49910</v>
      </c>
      <c r="J30" s="84">
        <f t="shared" si="37"/>
        <v>53990</v>
      </c>
      <c r="K30" s="84">
        <f t="shared" si="37"/>
        <v>47002</v>
      </c>
      <c r="L30" s="84">
        <f t="shared" si="37"/>
        <v>48572</v>
      </c>
      <c r="M30" s="84">
        <f>+SUM(C30:L30)</f>
        <v>457100</v>
      </c>
      <c r="N30" s="84">
        <f t="shared" ref="N30:W30" si="38">+N31+N32</f>
        <v>45342</v>
      </c>
      <c r="O30" s="84">
        <f t="shared" si="38"/>
        <v>40640</v>
      </c>
      <c r="P30" s="84">
        <f t="shared" si="38"/>
        <v>41506</v>
      </c>
      <c r="Q30" s="84">
        <f t="shared" si="38"/>
        <v>56305.599999999999</v>
      </c>
      <c r="R30" s="84">
        <f t="shared" si="38"/>
        <v>57720</v>
      </c>
      <c r="S30" s="84">
        <f t="shared" si="38"/>
        <v>59493.599999999999</v>
      </c>
      <c r="T30" s="84">
        <f t="shared" si="38"/>
        <v>69667.199999999997</v>
      </c>
      <c r="U30" s="84">
        <f t="shared" si="38"/>
        <v>66048</v>
      </c>
      <c r="V30" s="84">
        <f t="shared" si="38"/>
        <v>60064.799999999996</v>
      </c>
      <c r="W30" s="84">
        <f t="shared" si="38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39">+AA31+AA32</f>
        <v>56388</v>
      </c>
      <c r="AB30" s="84">
        <f t="shared" si="39"/>
        <v>49891.199999999997</v>
      </c>
      <c r="AC30" s="84">
        <f t="shared" si="39"/>
        <v>38709.600000000006</v>
      </c>
      <c r="AD30" s="84">
        <f t="shared" si="39"/>
        <v>1464</v>
      </c>
      <c r="AE30" s="84">
        <f t="shared" si="39"/>
        <v>0</v>
      </c>
      <c r="AF30" s="84">
        <f t="shared" si="39"/>
        <v>0</v>
      </c>
      <c r="AG30" s="84">
        <f t="shared" si="39"/>
        <v>39023.999999999993</v>
      </c>
      <c r="AH30" s="84">
        <f t="shared" si="39"/>
        <v>40214.400000000001</v>
      </c>
      <c r="AI30" s="84">
        <f t="shared" ref="AI30:AY30" si="40">+AI31+AI32</f>
        <v>42563.999999999993</v>
      </c>
      <c r="AJ30" s="84">
        <f t="shared" si="40"/>
        <v>52135.19999999999</v>
      </c>
      <c r="AK30" s="84">
        <f t="shared" si="40"/>
        <v>55922.399999999994</v>
      </c>
      <c r="AL30" s="84">
        <f t="shared" si="40"/>
        <v>58099.199999999997</v>
      </c>
      <c r="AM30" s="84">
        <f>+SUM(AA30:AL30)</f>
        <v>434411.99999999994</v>
      </c>
      <c r="AN30" s="84">
        <f t="shared" si="40"/>
        <v>52735.199999999997</v>
      </c>
      <c r="AO30" s="84">
        <f t="shared" si="40"/>
        <v>37430.400000000001</v>
      </c>
      <c r="AP30" s="84">
        <f t="shared" si="40"/>
        <v>47385.600000000006</v>
      </c>
      <c r="AQ30" s="84">
        <f t="shared" si="40"/>
        <v>47188.800000000003</v>
      </c>
      <c r="AR30" s="84">
        <f t="shared" si="40"/>
        <v>54422.5</v>
      </c>
      <c r="AS30" s="84">
        <f t="shared" si="40"/>
        <v>57497.5</v>
      </c>
      <c r="AT30" s="84">
        <f t="shared" si="40"/>
        <v>65652.5</v>
      </c>
      <c r="AU30" s="84">
        <f t="shared" si="40"/>
        <v>68345</v>
      </c>
      <c r="AV30" s="84">
        <f t="shared" si="40"/>
        <v>65007.5</v>
      </c>
      <c r="AW30" s="84">
        <f t="shared" si="40"/>
        <v>69887.5</v>
      </c>
      <c r="AX30" s="84">
        <f t="shared" si="40"/>
        <v>62205</v>
      </c>
      <c r="AY30" s="84">
        <f t="shared" si="40"/>
        <v>61805</v>
      </c>
      <c r="AZ30" s="84">
        <f>+SUM(AN30:AY30)</f>
        <v>689562.5</v>
      </c>
      <c r="BA30" s="84">
        <f t="shared" ref="BA30:BN30" si="41">+BA31+BA32</f>
        <v>59097.5</v>
      </c>
      <c r="BB30" s="84">
        <f t="shared" si="41"/>
        <v>53697.5</v>
      </c>
      <c r="BC30" s="84">
        <f t="shared" si="41"/>
        <v>57396.4</v>
      </c>
      <c r="BD30" s="84">
        <f t="shared" si="41"/>
        <v>64058.8</v>
      </c>
      <c r="BE30" s="84">
        <f t="shared" si="41"/>
        <v>68127.8</v>
      </c>
      <c r="BF30" s="84">
        <f t="shared" si="41"/>
        <v>66840.799999999988</v>
      </c>
      <c r="BG30" s="84">
        <f t="shared" si="41"/>
        <v>76749.399999999994</v>
      </c>
      <c r="BH30" s="84">
        <f t="shared" si="41"/>
        <v>74490.000000000015</v>
      </c>
      <c r="BI30" s="84">
        <f t="shared" si="41"/>
        <v>68385.2</v>
      </c>
      <c r="BJ30" s="84">
        <f t="shared" si="41"/>
        <v>72527.000000000015</v>
      </c>
      <c r="BK30" s="84">
        <f t="shared" si="41"/>
        <v>63424.4</v>
      </c>
      <c r="BL30" s="84">
        <f t="shared" si="41"/>
        <v>63390.600000000013</v>
      </c>
      <c r="BM30" s="84">
        <f>+SUM(BA30:BL30)</f>
        <v>788185.39999999991</v>
      </c>
      <c r="BN30" s="84">
        <f t="shared" si="41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>
        <v>83397</v>
      </c>
      <c r="CI30" s="84">
        <v>75567</v>
      </c>
      <c r="CJ30" s="84"/>
      <c r="CK30" s="84"/>
      <c r="CL30" s="84"/>
      <c r="CM30" s="84"/>
    </row>
    <row r="31" spans="2:91" ht="15" x14ac:dyDescent="0.25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>
        <v>68136</v>
      </c>
      <c r="CI31" s="80">
        <v>61254</v>
      </c>
      <c r="CJ31" s="80"/>
      <c r="CK31" s="80"/>
      <c r="CL31" s="80"/>
      <c r="CM31" s="84"/>
    </row>
    <row r="32" spans="2:91" ht="15" x14ac:dyDescent="0.25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>
        <v>15261</v>
      </c>
      <c r="CI32" s="82">
        <v>14313</v>
      </c>
      <c r="CJ32" s="82"/>
      <c r="CK32" s="82"/>
      <c r="CL32" s="82"/>
      <c r="CM32" s="84"/>
    </row>
    <row r="38" spans="40:83" x14ac:dyDescent="0.2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</row>
    <row r="39" spans="40:83" x14ac:dyDescent="0.2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</row>
    <row r="40" spans="40:83" x14ac:dyDescent="0.2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</row>
  </sheetData>
  <mergeCells count="40">
    <mergeCell ref="CA6:CL6"/>
    <mergeCell ref="CM6:CM7"/>
    <mergeCell ref="CA17:CL17"/>
    <mergeCell ref="CM17:CM18"/>
    <mergeCell ref="CA28:CL28"/>
    <mergeCell ref="CM28:CM29"/>
    <mergeCell ref="BM6:BM7"/>
    <mergeCell ref="BM17:BM18"/>
    <mergeCell ref="BM28:BM29"/>
    <mergeCell ref="BA6:BL6"/>
    <mergeCell ref="BA17:BL17"/>
    <mergeCell ref="BA28:BL28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BN6:BY6"/>
    <mergeCell ref="BZ6:BZ7"/>
    <mergeCell ref="BN17:BY17"/>
    <mergeCell ref="BZ17:BZ18"/>
    <mergeCell ref="BN28:BY28"/>
    <mergeCell ref="BZ28:B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B40"/>
  <sheetViews>
    <sheetView showGridLines="0" tabSelected="1" zoomScale="70" zoomScaleNormal="80" workbookViewId="0">
      <pane xSplit="2" ySplit="3" topLeftCell="BP4" activePane="bottomRight" state="frozen"/>
      <selection pane="topRight" activeCell="C1" sqref="C1"/>
      <selection pane="bottomLeft" activeCell="A4" sqref="A4"/>
      <selection pane="bottomRight" activeCell="BX19" sqref="BX19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5" width="12.7109375" style="2" customWidth="1"/>
    <col min="16" max="16384" width="11.42578125" style="2"/>
  </cols>
  <sheetData>
    <row r="1" spans="1:80" x14ac:dyDescent="0.2">
      <c r="A1" s="187" t="s">
        <v>0</v>
      </c>
      <c r="B1" s="187"/>
    </row>
    <row r="2" spans="1:80" ht="30" customHeight="1" x14ac:dyDescent="0.2">
      <c r="A2" s="177" t="s">
        <v>172</v>
      </c>
      <c r="B2" s="178"/>
    </row>
    <row r="3" spans="1:80" x14ac:dyDescent="0.2">
      <c r="A3" s="39" t="s">
        <v>173</v>
      </c>
    </row>
    <row r="5" spans="1:80" ht="15" x14ac:dyDescent="0.25">
      <c r="B5" s="5" t="s">
        <v>38</v>
      </c>
    </row>
    <row r="6" spans="1:80" ht="15" customHeight="1" x14ac:dyDescent="0.25">
      <c r="B6" s="179" t="s">
        <v>39</v>
      </c>
      <c r="C6" s="168">
        <v>2019</v>
      </c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70"/>
      <c r="O6" s="171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1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1" t="s">
        <v>48</v>
      </c>
      <c r="AP6" s="173">
        <v>2022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49</v>
      </c>
      <c r="BC6" s="173">
        <v>2023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50</v>
      </c>
      <c r="BP6" s="173">
        <v>2024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51</v>
      </c>
    </row>
    <row r="7" spans="1:80" ht="15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</row>
    <row r="8" spans="1:80" ht="15" x14ac:dyDescent="0.25">
      <c r="B8" s="46" t="s">
        <v>174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>
        <v>60256</v>
      </c>
      <c r="BX8" s="142">
        <v>58419</v>
      </c>
      <c r="BY8" s="47"/>
      <c r="BZ8" s="47"/>
      <c r="CA8" s="47"/>
      <c r="CB8" s="84"/>
    </row>
    <row r="9" spans="1:80" x14ac:dyDescent="0.2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>
        <v>52529</v>
      </c>
      <c r="BX9" s="143">
        <v>50317</v>
      </c>
      <c r="BY9" s="49"/>
      <c r="BZ9" s="49"/>
      <c r="CA9" s="49"/>
      <c r="CB9" s="47"/>
    </row>
    <row r="10" spans="1:80" x14ac:dyDescent="0.2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>
        <v>7727</v>
      </c>
      <c r="BX10" s="144">
        <v>8102</v>
      </c>
      <c r="BY10" s="50"/>
      <c r="BZ10" s="50"/>
      <c r="CA10" s="50"/>
      <c r="CB10" s="47"/>
    </row>
    <row r="11" spans="1:80" ht="15" x14ac:dyDescent="0.25">
      <c r="B11" s="51" t="s">
        <v>70</v>
      </c>
      <c r="C11" s="139">
        <f t="shared" ref="C11:D13" si="5">+C8</f>
        <v>0</v>
      </c>
      <c r="D11" s="139">
        <f t="shared" si="5"/>
        <v>0</v>
      </c>
      <c r="E11" s="139">
        <f>+E8</f>
        <v>0</v>
      </c>
      <c r="F11" s="139">
        <f t="shared" ref="F11:N13" si="6">+F8</f>
        <v>0</v>
      </c>
      <c r="G11" s="139">
        <f t="shared" si="6"/>
        <v>0</v>
      </c>
      <c r="H11" s="139">
        <f t="shared" si="6"/>
        <v>0</v>
      </c>
      <c r="I11" s="139">
        <f t="shared" si="6"/>
        <v>0</v>
      </c>
      <c r="J11" s="139">
        <f t="shared" si="6"/>
        <v>0</v>
      </c>
      <c r="K11" s="139">
        <f t="shared" si="6"/>
        <v>0</v>
      </c>
      <c r="L11" s="139">
        <f>+L8</f>
        <v>0</v>
      </c>
      <c r="M11" s="139">
        <f t="shared" si="6"/>
        <v>48548</v>
      </c>
      <c r="N11" s="139">
        <f t="shared" si="6"/>
        <v>53061</v>
      </c>
      <c r="O11" s="139">
        <f>+SUM(E11:N11)</f>
        <v>101609</v>
      </c>
      <c r="P11" s="139">
        <f t="shared" ref="P11:Q13" si="7">+P8</f>
        <v>51682</v>
      </c>
      <c r="Q11" s="139">
        <f t="shared" si="7"/>
        <v>40892</v>
      </c>
      <c r="R11" s="139">
        <f t="shared" ref="R11:AA11" si="8">+R8</f>
        <v>25298</v>
      </c>
      <c r="S11" s="139">
        <f t="shared" si="8"/>
        <v>8952</v>
      </c>
      <c r="T11" s="139">
        <f t="shared" si="8"/>
        <v>13508</v>
      </c>
      <c r="U11" s="139">
        <f t="shared" si="8"/>
        <v>20095</v>
      </c>
      <c r="V11" s="139">
        <f t="shared" si="8"/>
        <v>28831</v>
      </c>
      <c r="W11" s="139">
        <f t="shared" si="8"/>
        <v>31676</v>
      </c>
      <c r="X11" s="139">
        <f t="shared" si="8"/>
        <v>31261</v>
      </c>
      <c r="Y11" s="139">
        <f t="shared" si="8"/>
        <v>34058</v>
      </c>
      <c r="Z11" s="139">
        <f t="shared" si="8"/>
        <v>34790</v>
      </c>
      <c r="AA11" s="139">
        <f t="shared" si="8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>
        <v>60256</v>
      </c>
      <c r="BX11" s="145">
        <v>58419</v>
      </c>
      <c r="BY11" s="139"/>
      <c r="BZ11" s="139"/>
      <c r="CA11" s="139"/>
      <c r="CB11" s="84"/>
    </row>
    <row r="12" spans="1:80" x14ac:dyDescent="0.2">
      <c r="B12" s="48" t="s">
        <v>65</v>
      </c>
      <c r="C12" s="50">
        <f t="shared" si="5"/>
        <v>0</v>
      </c>
      <c r="D12" s="50">
        <f t="shared" si="5"/>
        <v>0</v>
      </c>
      <c r="E12" s="50">
        <f>+E9</f>
        <v>0</v>
      </c>
      <c r="F12" s="50">
        <f t="shared" si="6"/>
        <v>0</v>
      </c>
      <c r="G12" s="50">
        <f t="shared" si="6"/>
        <v>0</v>
      </c>
      <c r="H12" s="50">
        <f t="shared" si="6"/>
        <v>0</v>
      </c>
      <c r="I12" s="50">
        <f t="shared" si="6"/>
        <v>0</v>
      </c>
      <c r="J12" s="50">
        <f t="shared" si="6"/>
        <v>0</v>
      </c>
      <c r="K12" s="50">
        <f t="shared" si="6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7"/>
        <v>44068</v>
      </c>
      <c r="Q12" s="50">
        <f t="shared" si="7"/>
        <v>35874</v>
      </c>
      <c r="R12" s="50">
        <f t="shared" ref="R12:AA12" si="9">+R9</f>
        <v>21543</v>
      </c>
      <c r="S12" s="50">
        <f t="shared" si="9"/>
        <v>5988</v>
      </c>
      <c r="T12" s="50">
        <f t="shared" si="9"/>
        <v>8797</v>
      </c>
      <c r="U12" s="50">
        <f t="shared" si="9"/>
        <v>12852</v>
      </c>
      <c r="V12" s="50">
        <f t="shared" si="9"/>
        <v>21622</v>
      </c>
      <c r="W12" s="50">
        <f t="shared" si="9"/>
        <v>24210</v>
      </c>
      <c r="X12" s="50">
        <f t="shared" si="9"/>
        <v>23966</v>
      </c>
      <c r="Y12" s="50">
        <f t="shared" si="9"/>
        <v>26448</v>
      </c>
      <c r="Z12" s="50">
        <f t="shared" si="9"/>
        <v>27255</v>
      </c>
      <c r="AA12" s="50">
        <f t="shared" si="9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>
        <v>52529</v>
      </c>
      <c r="BX12" s="146">
        <v>50317</v>
      </c>
      <c r="BY12" s="50"/>
      <c r="BZ12" s="50"/>
      <c r="CA12" s="50"/>
      <c r="CB12" s="47"/>
    </row>
    <row r="13" spans="1:80" x14ac:dyDescent="0.2">
      <c r="B13" s="48" t="s">
        <v>66</v>
      </c>
      <c r="C13" s="50">
        <f t="shared" si="5"/>
        <v>0</v>
      </c>
      <c r="D13" s="50">
        <f t="shared" si="5"/>
        <v>0</v>
      </c>
      <c r="E13" s="50">
        <f>+E10</f>
        <v>0</v>
      </c>
      <c r="F13" s="50">
        <f t="shared" si="6"/>
        <v>0</v>
      </c>
      <c r="G13" s="50">
        <f t="shared" si="6"/>
        <v>0</v>
      </c>
      <c r="H13" s="50">
        <f t="shared" si="6"/>
        <v>0</v>
      </c>
      <c r="I13" s="50">
        <f t="shared" si="6"/>
        <v>0</v>
      </c>
      <c r="J13" s="50">
        <f t="shared" si="6"/>
        <v>0</v>
      </c>
      <c r="K13" s="50">
        <f t="shared" si="6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7"/>
        <v>7614</v>
      </c>
      <c r="Q13" s="50">
        <f t="shared" si="7"/>
        <v>5018</v>
      </c>
      <c r="R13" s="50">
        <f t="shared" ref="R13:AA13" si="10">+R10</f>
        <v>3755</v>
      </c>
      <c r="S13" s="50">
        <f t="shared" si="10"/>
        <v>2964</v>
      </c>
      <c r="T13" s="50">
        <f t="shared" si="10"/>
        <v>4711</v>
      </c>
      <c r="U13" s="50">
        <f t="shared" si="10"/>
        <v>7243</v>
      </c>
      <c r="V13" s="50">
        <f t="shared" si="10"/>
        <v>7209</v>
      </c>
      <c r="W13" s="50">
        <f t="shared" si="10"/>
        <v>7466</v>
      </c>
      <c r="X13" s="50">
        <f t="shared" si="10"/>
        <v>7295</v>
      </c>
      <c r="Y13" s="50">
        <f t="shared" si="10"/>
        <v>7610</v>
      </c>
      <c r="Z13" s="50">
        <f t="shared" si="10"/>
        <v>7535</v>
      </c>
      <c r="AA13" s="50">
        <f t="shared" si="10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>
        <v>7727</v>
      </c>
      <c r="BX13" s="146">
        <v>8102</v>
      </c>
      <c r="BY13" s="50"/>
      <c r="BZ13" s="50"/>
      <c r="CA13" s="50"/>
      <c r="CB13" s="47"/>
    </row>
    <row r="16" spans="1:80" ht="15" x14ac:dyDescent="0.25">
      <c r="B16" s="5" t="s">
        <v>71</v>
      </c>
    </row>
    <row r="17" spans="2:80" ht="15" customHeight="1" x14ac:dyDescent="0.25">
      <c r="B17" s="179" t="s">
        <v>39</v>
      </c>
      <c r="C17" s="140"/>
      <c r="D17" s="140"/>
      <c r="E17" s="174">
        <v>2019</v>
      </c>
      <c r="F17" s="174"/>
      <c r="G17" s="174"/>
      <c r="H17" s="174"/>
      <c r="I17" s="174"/>
      <c r="J17" s="174"/>
      <c r="K17" s="174"/>
      <c r="L17" s="174"/>
      <c r="M17" s="174"/>
      <c r="N17" s="175"/>
      <c r="O17" s="171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1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1" t="s">
        <v>48</v>
      </c>
      <c r="AP17" s="173">
        <v>2022</v>
      </c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5"/>
      <c r="BB17" s="171" t="s">
        <v>49</v>
      </c>
      <c r="BC17" s="173">
        <v>2023</v>
      </c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5"/>
      <c r="BO17" s="171" t="s">
        <v>50</v>
      </c>
      <c r="BP17" s="173">
        <v>2024</v>
      </c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5"/>
      <c r="CB17" s="171" t="s">
        <v>51</v>
      </c>
    </row>
    <row r="18" spans="2:80" ht="15" x14ac:dyDescent="0.25">
      <c r="B18" s="180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2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2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2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2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2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2"/>
    </row>
    <row r="19" spans="2:80" ht="15" x14ac:dyDescent="0.25">
      <c r="B19" s="46" t="s">
        <v>174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1">+F20+F21</f>
        <v>0</v>
      </c>
      <c r="G19" s="47">
        <f t="shared" si="11"/>
        <v>0</v>
      </c>
      <c r="H19" s="47">
        <f t="shared" si="11"/>
        <v>0</v>
      </c>
      <c r="I19" s="47">
        <f t="shared" si="11"/>
        <v>0</v>
      </c>
      <c r="J19" s="47">
        <f t="shared" si="11"/>
        <v>0</v>
      </c>
      <c r="K19" s="47">
        <f t="shared" si="11"/>
        <v>0</v>
      </c>
      <c r="L19" s="47">
        <f t="shared" si="11"/>
        <v>0</v>
      </c>
      <c r="M19" s="47">
        <f t="shared" si="11"/>
        <v>58953</v>
      </c>
      <c r="N19" s="47">
        <f t="shared" si="11"/>
        <v>67345</v>
      </c>
      <c r="O19" s="47">
        <f t="shared" ref="O19:O24" si="12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3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4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5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6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>
        <v>74831</v>
      </c>
      <c r="BX19" s="142">
        <v>73584</v>
      </c>
      <c r="BY19" s="47"/>
      <c r="BZ19" s="47"/>
      <c r="CA19" s="47"/>
      <c r="CB19" s="84"/>
    </row>
    <row r="20" spans="2:80" x14ac:dyDescent="0.2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2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3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4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5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6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>
        <v>52529</v>
      </c>
      <c r="BX20" s="143">
        <v>50317</v>
      </c>
      <c r="BY20" s="49"/>
      <c r="BZ20" s="49"/>
      <c r="CA20" s="49"/>
      <c r="CB20" s="47"/>
    </row>
    <row r="21" spans="2:80" x14ac:dyDescent="0.2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2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3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4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5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6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>
        <v>22302</v>
      </c>
      <c r="BX21" s="144">
        <v>23267</v>
      </c>
      <c r="BY21" s="50"/>
      <c r="BZ21" s="50"/>
      <c r="CA21" s="50"/>
      <c r="CB21" s="47"/>
    </row>
    <row r="22" spans="2:80" ht="15" x14ac:dyDescent="0.25">
      <c r="B22" s="51" t="s">
        <v>70</v>
      </c>
      <c r="C22" s="139">
        <f t="shared" ref="C22:D24" si="17">+C19</f>
        <v>0</v>
      </c>
      <c r="D22" s="139">
        <f t="shared" si="17"/>
        <v>0</v>
      </c>
      <c r="E22" s="139">
        <f>+E19</f>
        <v>0</v>
      </c>
      <c r="F22" s="139">
        <f t="shared" ref="F22:N24" si="18">+F19</f>
        <v>0</v>
      </c>
      <c r="G22" s="139">
        <f t="shared" si="18"/>
        <v>0</v>
      </c>
      <c r="H22" s="139">
        <f t="shared" si="18"/>
        <v>0</v>
      </c>
      <c r="I22" s="139">
        <f t="shared" si="18"/>
        <v>0</v>
      </c>
      <c r="J22" s="139">
        <f t="shared" si="18"/>
        <v>0</v>
      </c>
      <c r="K22" s="139">
        <f t="shared" si="18"/>
        <v>0</v>
      </c>
      <c r="L22" s="139">
        <f t="shared" si="18"/>
        <v>0</v>
      </c>
      <c r="M22" s="139">
        <f t="shared" si="18"/>
        <v>58953</v>
      </c>
      <c r="N22" s="139">
        <f t="shared" si="18"/>
        <v>67345</v>
      </c>
      <c r="O22" s="139">
        <f t="shared" si="12"/>
        <v>126298</v>
      </c>
      <c r="P22" s="84">
        <f t="shared" ref="P22:AA22" si="19">+P23+P24</f>
        <v>65165</v>
      </c>
      <c r="Q22" s="84">
        <f t="shared" si="19"/>
        <v>49245</v>
      </c>
      <c r="R22" s="84">
        <f t="shared" si="19"/>
        <v>31769</v>
      </c>
      <c r="S22" s="84">
        <f t="shared" si="19"/>
        <v>13328</v>
      </c>
      <c r="T22" s="84">
        <f t="shared" si="19"/>
        <v>20656</v>
      </c>
      <c r="U22" s="84">
        <f t="shared" si="19"/>
        <v>31837</v>
      </c>
      <c r="V22" s="84">
        <f t="shared" si="19"/>
        <v>40780</v>
      </c>
      <c r="W22" s="84">
        <f t="shared" si="19"/>
        <v>43627</v>
      </c>
      <c r="X22" s="84">
        <f t="shared" si="19"/>
        <v>44076</v>
      </c>
      <c r="Y22" s="84">
        <f t="shared" si="19"/>
        <v>47075</v>
      </c>
      <c r="Z22" s="84">
        <f t="shared" si="19"/>
        <v>47636</v>
      </c>
      <c r="AA22" s="84">
        <f t="shared" si="19"/>
        <v>49284</v>
      </c>
      <c r="AB22" s="84">
        <f t="shared" si="13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4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5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6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>
        <v>74831</v>
      </c>
      <c r="BX22" s="145">
        <v>73584</v>
      </c>
      <c r="BY22" s="139"/>
      <c r="BZ22" s="139"/>
      <c r="CA22" s="139"/>
      <c r="CB22" s="84"/>
    </row>
    <row r="23" spans="2:80" x14ac:dyDescent="0.2">
      <c r="B23" s="48" t="s">
        <v>65</v>
      </c>
      <c r="C23" s="50">
        <f t="shared" si="17"/>
        <v>0</v>
      </c>
      <c r="D23" s="50"/>
      <c r="E23" s="50">
        <f>+E20</f>
        <v>0</v>
      </c>
      <c r="F23" s="50">
        <f t="shared" si="18"/>
        <v>0</v>
      </c>
      <c r="G23" s="50">
        <f t="shared" si="18"/>
        <v>0</v>
      </c>
      <c r="H23" s="50">
        <f t="shared" si="18"/>
        <v>0</v>
      </c>
      <c r="I23" s="50">
        <f t="shared" si="18"/>
        <v>0</v>
      </c>
      <c r="J23" s="50">
        <f t="shared" si="18"/>
        <v>0</v>
      </c>
      <c r="K23" s="50">
        <f t="shared" si="18"/>
        <v>0</v>
      </c>
      <c r="L23" s="50">
        <f t="shared" si="18"/>
        <v>0</v>
      </c>
      <c r="M23" s="50">
        <f t="shared" si="18"/>
        <v>42682</v>
      </c>
      <c r="N23" s="50">
        <f t="shared" si="18"/>
        <v>45613</v>
      </c>
      <c r="O23" s="50">
        <f t="shared" si="12"/>
        <v>88295</v>
      </c>
      <c r="P23" s="50">
        <f t="shared" ref="P23:AA23" si="20">+P20</f>
        <v>44068</v>
      </c>
      <c r="Q23" s="50">
        <f t="shared" si="20"/>
        <v>35874</v>
      </c>
      <c r="R23" s="50">
        <f t="shared" si="20"/>
        <v>21543</v>
      </c>
      <c r="S23" s="50">
        <f t="shared" si="20"/>
        <v>5988</v>
      </c>
      <c r="T23" s="50">
        <f t="shared" si="20"/>
        <v>8797</v>
      </c>
      <c r="U23" s="50">
        <f t="shared" si="20"/>
        <v>12852</v>
      </c>
      <c r="V23" s="50">
        <f t="shared" si="20"/>
        <v>21622</v>
      </c>
      <c r="W23" s="50">
        <f t="shared" si="20"/>
        <v>24210</v>
      </c>
      <c r="X23" s="50">
        <f t="shared" si="20"/>
        <v>23966</v>
      </c>
      <c r="Y23" s="50">
        <f t="shared" si="20"/>
        <v>26448</v>
      </c>
      <c r="Z23" s="50">
        <f t="shared" si="20"/>
        <v>27255</v>
      </c>
      <c r="AA23" s="50">
        <f t="shared" si="20"/>
        <v>29103</v>
      </c>
      <c r="AB23" s="47">
        <f t="shared" si="13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4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5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6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>
        <v>52529</v>
      </c>
      <c r="BX23" s="146">
        <v>50317</v>
      </c>
      <c r="BY23" s="50"/>
      <c r="BZ23" s="50"/>
      <c r="CA23" s="50"/>
      <c r="CB23" s="47"/>
    </row>
    <row r="24" spans="2:80" x14ac:dyDescent="0.2">
      <c r="B24" s="48" t="s">
        <v>66</v>
      </c>
      <c r="C24" s="50">
        <f t="shared" si="17"/>
        <v>0</v>
      </c>
      <c r="D24" s="50"/>
      <c r="E24" s="50">
        <f>+E21</f>
        <v>0</v>
      </c>
      <c r="F24" s="50">
        <f t="shared" si="18"/>
        <v>0</v>
      </c>
      <c r="G24" s="50">
        <f t="shared" si="18"/>
        <v>0</v>
      </c>
      <c r="H24" s="50">
        <f t="shared" si="18"/>
        <v>0</v>
      </c>
      <c r="I24" s="50">
        <f t="shared" si="18"/>
        <v>0</v>
      </c>
      <c r="J24" s="50">
        <f t="shared" si="18"/>
        <v>0</v>
      </c>
      <c r="K24" s="50">
        <f t="shared" si="18"/>
        <v>0</v>
      </c>
      <c r="L24" s="50">
        <f t="shared" si="18"/>
        <v>0</v>
      </c>
      <c r="M24" s="50">
        <f t="shared" si="18"/>
        <v>16271</v>
      </c>
      <c r="N24" s="50">
        <f t="shared" si="18"/>
        <v>21732</v>
      </c>
      <c r="O24" s="50">
        <f t="shared" si="12"/>
        <v>38003</v>
      </c>
      <c r="P24" s="50">
        <f t="shared" ref="P24:AA24" si="21">+P21</f>
        <v>21097</v>
      </c>
      <c r="Q24" s="50">
        <f t="shared" si="21"/>
        <v>13371</v>
      </c>
      <c r="R24" s="50">
        <f t="shared" si="21"/>
        <v>10226</v>
      </c>
      <c r="S24" s="50">
        <f t="shared" si="21"/>
        <v>7340</v>
      </c>
      <c r="T24" s="50">
        <f t="shared" si="21"/>
        <v>11859</v>
      </c>
      <c r="U24" s="50">
        <f t="shared" si="21"/>
        <v>18985</v>
      </c>
      <c r="V24" s="50">
        <f t="shared" si="21"/>
        <v>19158</v>
      </c>
      <c r="W24" s="50">
        <f t="shared" si="21"/>
        <v>19417</v>
      </c>
      <c r="X24" s="50">
        <f t="shared" si="21"/>
        <v>20110</v>
      </c>
      <c r="Y24" s="50">
        <f t="shared" si="21"/>
        <v>20627</v>
      </c>
      <c r="Z24" s="50">
        <f t="shared" si="21"/>
        <v>20381</v>
      </c>
      <c r="AA24" s="50">
        <f t="shared" si="21"/>
        <v>20181</v>
      </c>
      <c r="AB24" s="47">
        <f t="shared" si="13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4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5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6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>
        <v>22302</v>
      </c>
      <c r="BX24" s="146">
        <v>23267</v>
      </c>
      <c r="BY24" s="50"/>
      <c r="BZ24" s="50"/>
      <c r="CA24" s="50"/>
      <c r="CB24" s="47"/>
    </row>
    <row r="27" spans="2:80" ht="15" x14ac:dyDescent="0.25">
      <c r="B27" s="5" t="s">
        <v>72</v>
      </c>
    </row>
    <row r="28" spans="2:80" ht="15" customHeight="1" x14ac:dyDescent="0.25">
      <c r="B28" s="12" t="s">
        <v>73</v>
      </c>
      <c r="C28" s="140"/>
      <c r="D28" s="140"/>
      <c r="E28" s="174">
        <v>2019</v>
      </c>
      <c r="F28" s="174"/>
      <c r="G28" s="174"/>
      <c r="H28" s="174"/>
      <c r="I28" s="174"/>
      <c r="J28" s="174"/>
      <c r="K28" s="174"/>
      <c r="L28" s="174"/>
      <c r="M28" s="174"/>
      <c r="N28" s="175"/>
      <c r="O28" s="171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1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1" t="s">
        <v>48</v>
      </c>
      <c r="AP28" s="173">
        <v>2022</v>
      </c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5"/>
      <c r="BB28" s="171" t="s">
        <v>49</v>
      </c>
      <c r="BC28" s="173">
        <v>2023</v>
      </c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5"/>
      <c r="BO28" s="171" t="s">
        <v>50</v>
      </c>
      <c r="BP28" s="173">
        <v>2024</v>
      </c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5"/>
      <c r="CB28" s="171" t="s">
        <v>51</v>
      </c>
    </row>
    <row r="29" spans="2:80" ht="15" x14ac:dyDescent="0.25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2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2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2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2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2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2"/>
    </row>
    <row r="30" spans="2:80" ht="15" x14ac:dyDescent="0.25">
      <c r="B30" s="51" t="s">
        <v>75</v>
      </c>
      <c r="C30" s="84">
        <f t="shared" ref="C30:N30" si="22">+C31+C32</f>
        <v>0</v>
      </c>
      <c r="D30" s="84">
        <f t="shared" si="22"/>
        <v>0</v>
      </c>
      <c r="E30" s="84">
        <f t="shared" si="22"/>
        <v>0</v>
      </c>
      <c r="F30" s="84">
        <f t="shared" si="22"/>
        <v>0</v>
      </c>
      <c r="G30" s="84">
        <f t="shared" si="22"/>
        <v>0</v>
      </c>
      <c r="H30" s="84">
        <f t="shared" si="22"/>
        <v>0</v>
      </c>
      <c r="I30" s="84">
        <f t="shared" si="22"/>
        <v>0</v>
      </c>
      <c r="J30" s="84">
        <f t="shared" si="22"/>
        <v>0</v>
      </c>
      <c r="K30" s="84">
        <f t="shared" si="22"/>
        <v>0</v>
      </c>
      <c r="L30" s="84">
        <f t="shared" si="22"/>
        <v>0</v>
      </c>
      <c r="M30" s="84">
        <f t="shared" si="22"/>
        <v>138308.4</v>
      </c>
      <c r="N30" s="84">
        <f t="shared" si="22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3">+R31+R32</f>
        <v>71336.399999999994</v>
      </c>
      <c r="S30" s="84">
        <f t="shared" si="23"/>
        <v>2298</v>
      </c>
      <c r="T30" s="84">
        <f t="shared" si="23"/>
        <v>0</v>
      </c>
      <c r="U30" s="84">
        <f t="shared" si="23"/>
        <v>0</v>
      </c>
      <c r="V30" s="84">
        <f t="shared" si="23"/>
        <v>96370.799999999988</v>
      </c>
      <c r="W30" s="84">
        <f t="shared" si="23"/>
        <v>100126.8</v>
      </c>
      <c r="X30" s="84">
        <f t="shared" si="23"/>
        <v>101289.60000000001</v>
      </c>
      <c r="Y30" s="84">
        <f t="shared" si="23"/>
        <v>107751.20000000001</v>
      </c>
      <c r="Z30" s="84">
        <f t="shared" si="23"/>
        <v>108555.6</v>
      </c>
      <c r="AA30" s="84">
        <f t="shared" si="23"/>
        <v>111811.2</v>
      </c>
      <c r="AB30" s="84">
        <f>+SUM(P30:AA30)</f>
        <v>956141.60000000114</v>
      </c>
      <c r="AC30" s="84">
        <f t="shared" si="23"/>
        <v>111042.9</v>
      </c>
      <c r="AD30" s="84">
        <f t="shared" si="23"/>
        <v>94093.099999999598</v>
      </c>
      <c r="AE30" s="84">
        <f t="shared" si="23"/>
        <v>107042.99999999949</v>
      </c>
      <c r="AF30" s="84">
        <f t="shared" si="23"/>
        <v>97809.999999999724</v>
      </c>
      <c r="AG30" s="84">
        <f t="shared" si="23"/>
        <v>111809.3</v>
      </c>
      <c r="AH30" s="84">
        <f t="shared" si="23"/>
        <v>122724.1</v>
      </c>
      <c r="AI30" s="84">
        <f t="shared" si="23"/>
        <v>138932.6</v>
      </c>
      <c r="AJ30" s="84">
        <f t="shared" si="23"/>
        <v>148817.5</v>
      </c>
      <c r="AK30" s="84">
        <f t="shared" si="23"/>
        <v>151869.5</v>
      </c>
      <c r="AL30" s="84">
        <f t="shared" si="23"/>
        <v>152676.1</v>
      </c>
      <c r="AM30" s="84">
        <f t="shared" si="23"/>
        <v>146301.6</v>
      </c>
      <c r="AN30" s="84">
        <f t="shared" si="23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4">AV31+AV32</f>
        <v>167376.39999999769</v>
      </c>
      <c r="AW30" s="84">
        <f t="shared" si="24"/>
        <v>166287.90000000002</v>
      </c>
      <c r="AX30" s="84">
        <f t="shared" si="24"/>
        <v>163758.29999999999</v>
      </c>
      <c r="AY30" s="84">
        <f t="shared" si="24"/>
        <v>162379.59999999779</v>
      </c>
      <c r="AZ30" s="84">
        <f t="shared" si="24"/>
        <v>154995.80000005013</v>
      </c>
      <c r="BA30" s="84">
        <f t="shared" si="24"/>
        <v>169046.4000000013</v>
      </c>
      <c r="BB30" s="84">
        <f>+SUM(AP30:BA30)</f>
        <v>1895645.8000000471</v>
      </c>
      <c r="BC30" s="84">
        <f t="shared" si="24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>BL31+BL32</f>
        <v>182487.20000000234</v>
      </c>
      <c r="BM30" s="84">
        <f>BM31+BM32</f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>
        <v>210049.30000000002</v>
      </c>
      <c r="BX30" s="84">
        <v>206513.30000000002</v>
      </c>
      <c r="BY30" s="84"/>
      <c r="BZ30" s="84"/>
      <c r="CA30" s="84"/>
      <c r="CB30" s="84"/>
    </row>
    <row r="31" spans="2:80" ht="15" x14ac:dyDescent="0.25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>
        <v>145373.5</v>
      </c>
      <c r="BX31" s="49">
        <v>139039</v>
      </c>
      <c r="BY31" s="49"/>
      <c r="BZ31" s="49"/>
      <c r="CA31" s="49"/>
      <c r="CB31" s="47"/>
    </row>
    <row r="32" spans="2:80" ht="15" x14ac:dyDescent="0.25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>
        <v>64675.80000000001</v>
      </c>
      <c r="BX32" s="50">
        <v>67474.300000000017</v>
      </c>
      <c r="BY32" s="50"/>
      <c r="BZ32" s="50"/>
      <c r="CA32" s="50"/>
      <c r="CB32" s="47"/>
    </row>
    <row r="38" spans="29:71" x14ac:dyDescent="0.2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</row>
    <row r="39" spans="29:71" x14ac:dyDescent="0.2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</row>
    <row r="40" spans="29:71" x14ac:dyDescent="0.2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</row>
  </sheetData>
  <mergeCells count="34">
    <mergeCell ref="BP6:CA6"/>
    <mergeCell ref="CB6:CB7"/>
    <mergeCell ref="BP17:CA17"/>
    <mergeCell ref="CB17:CB18"/>
    <mergeCell ref="BP28:CA28"/>
    <mergeCell ref="CB28:CB29"/>
    <mergeCell ref="BB6:BB7"/>
    <mergeCell ref="BB17:BB18"/>
    <mergeCell ref="BB28:BB29"/>
    <mergeCell ref="AP6:BA6"/>
    <mergeCell ref="AP17:BA17"/>
    <mergeCell ref="AP28:BA28"/>
    <mergeCell ref="O28:O29"/>
    <mergeCell ref="O6:O7"/>
    <mergeCell ref="B17:B18"/>
    <mergeCell ref="E17:N17"/>
    <mergeCell ref="O17:O18"/>
    <mergeCell ref="A1:B1"/>
    <mergeCell ref="A2:B2"/>
    <mergeCell ref="B6:B7"/>
    <mergeCell ref="C6:N6"/>
    <mergeCell ref="E28:N28"/>
    <mergeCell ref="AB6:AB7"/>
    <mergeCell ref="AB17:AB18"/>
    <mergeCell ref="AB28:AB29"/>
    <mergeCell ref="AO6:AO7"/>
    <mergeCell ref="AO17:AO18"/>
    <mergeCell ref="AO28:AO29"/>
    <mergeCell ref="BC6:BN6"/>
    <mergeCell ref="BO6:BO7"/>
    <mergeCell ref="BC17:BN17"/>
    <mergeCell ref="BO17:BO18"/>
    <mergeCell ref="BC28:BN28"/>
    <mergeCell ref="BO28:B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B58"/>
  <sheetViews>
    <sheetView showGridLines="0" zoomScale="70" zoomScaleNormal="70" workbookViewId="0">
      <pane xSplit="2" ySplit="3" topLeftCell="ER4" activePane="bottomRight" state="frozen"/>
      <selection pane="topRight" activeCell="DK48" sqref="DK48:DK50"/>
      <selection pane="bottomLeft" activeCell="DK48" sqref="DK48:DK50"/>
      <selection pane="bottomRight" activeCell="EX48" sqref="EX48:EX50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2.42578125" style="11" bestFit="1" customWidth="1"/>
    <col min="16" max="27" width="11.42578125" style="2" customWidth="1"/>
    <col min="28" max="28" width="12.42578125" style="11" bestFit="1" customWidth="1"/>
    <col min="29" max="40" width="11.42578125" style="2" customWidth="1"/>
    <col min="41" max="41" width="12.42578125" style="11" bestFit="1" customWidth="1"/>
    <col min="42" max="53" width="11.42578125" style="2" customWidth="1"/>
    <col min="54" max="54" width="12.42578125" style="11" bestFit="1" customWidth="1"/>
    <col min="55" max="58" width="11.5703125" style="2" bestFit="1" customWidth="1"/>
    <col min="59" max="59" width="13.140625" style="2" bestFit="1" customWidth="1"/>
    <col min="60" max="66" width="11.5703125" style="2" bestFit="1" customWidth="1"/>
    <col min="67" max="67" width="11.85546875" style="2" bestFit="1" customWidth="1"/>
    <col min="68" max="93" width="12.7109375" style="2" customWidth="1"/>
    <col min="94" max="105" width="11.42578125" style="2"/>
    <col min="106" max="106" width="13.140625" style="2" customWidth="1"/>
    <col min="107" max="111" width="11.42578125" style="2"/>
    <col min="112" max="113" width="13.85546875" style="2" customWidth="1"/>
    <col min="114" max="117" width="11.42578125" style="2"/>
    <col min="118" max="118" width="11.42578125" style="2" customWidth="1"/>
    <col min="119" max="119" width="13" style="2" customWidth="1"/>
    <col min="120" max="131" width="11.42578125" style="2"/>
    <col min="132" max="132" width="11.85546875" style="2" customWidth="1"/>
    <col min="133" max="139" width="11.42578125" style="2"/>
    <col min="140" max="140" width="15" style="2" customWidth="1"/>
    <col min="141" max="141" width="14.85546875" style="2" customWidth="1"/>
    <col min="142" max="143" width="14.28515625" style="2" customWidth="1"/>
    <col min="144" max="144" width="11.42578125" style="2"/>
    <col min="145" max="145" width="13.5703125" style="2" bestFit="1" customWidth="1"/>
    <col min="146" max="148" width="14.140625" style="2" customWidth="1"/>
    <col min="149" max="149" width="14.7109375" style="2" customWidth="1"/>
    <col min="150" max="150" width="15.28515625" style="2" customWidth="1"/>
    <col min="151" max="151" width="13.7109375" style="2" customWidth="1"/>
    <col min="152" max="152" width="14" style="2" bestFit="1" customWidth="1"/>
    <col min="153" max="16384" width="11.42578125" style="2"/>
  </cols>
  <sheetData>
    <row r="1" spans="1:158" ht="15" x14ac:dyDescent="0.25">
      <c r="A1" s="176" t="s">
        <v>0</v>
      </c>
      <c r="B1" s="176"/>
    </row>
    <row r="2" spans="1:158" ht="30" customHeight="1" x14ac:dyDescent="0.2">
      <c r="A2" s="177" t="s">
        <v>36</v>
      </c>
      <c r="B2" s="178"/>
    </row>
    <row r="3" spans="1:158" x14ac:dyDescent="0.2">
      <c r="A3" s="39" t="s">
        <v>37</v>
      </c>
    </row>
    <row r="5" spans="1:158" ht="15" x14ac:dyDescent="0.25">
      <c r="B5" s="5" t="s">
        <v>38</v>
      </c>
    </row>
    <row r="6" spans="1:158" ht="15" customHeight="1" x14ac:dyDescent="0.25">
      <c r="B6" s="179" t="s">
        <v>39</v>
      </c>
      <c r="C6" s="173">
        <v>2013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9" t="s">
        <v>40</v>
      </c>
      <c r="P6" s="173">
        <v>2014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9" t="s">
        <v>41</v>
      </c>
      <c r="AC6" s="173">
        <v>2015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9" t="s">
        <v>42</v>
      </c>
      <c r="AP6" s="173">
        <v>2016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9" t="s">
        <v>43</v>
      </c>
      <c r="BC6" s="173">
        <v>2017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44</v>
      </c>
      <c r="BP6" s="173">
        <v>2018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45</v>
      </c>
      <c r="CC6" s="173">
        <v>2019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46</v>
      </c>
      <c r="CP6" s="168">
        <v>2020</v>
      </c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70"/>
      <c r="DB6" s="171" t="s">
        <v>47</v>
      </c>
      <c r="DC6" s="168">
        <v>2021</v>
      </c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70"/>
      <c r="DO6" s="171" t="s">
        <v>48</v>
      </c>
      <c r="DP6" s="168">
        <v>2022</v>
      </c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70"/>
      <c r="EB6" s="171" t="s">
        <v>49</v>
      </c>
      <c r="EC6" s="168">
        <v>2023</v>
      </c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70"/>
      <c r="EO6" s="171" t="s">
        <v>50</v>
      </c>
      <c r="EP6" s="168">
        <v>2024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51</v>
      </c>
    </row>
    <row r="7" spans="1:158" ht="15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80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80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80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80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</row>
    <row r="8" spans="1:158" ht="15" x14ac:dyDescent="0.25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>
        <v>100219</v>
      </c>
      <c r="EX8" s="47">
        <v>93467</v>
      </c>
      <c r="EY8" s="47"/>
      <c r="EZ8" s="47"/>
      <c r="FA8" s="47"/>
      <c r="FB8" s="47"/>
    </row>
    <row r="9" spans="1:158" x14ac:dyDescent="0.2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>
        <v>53017</v>
      </c>
      <c r="EX9" s="47">
        <v>46825</v>
      </c>
      <c r="EY9" s="49"/>
      <c r="EZ9" s="49"/>
      <c r="FA9" s="49"/>
      <c r="FB9" s="49"/>
    </row>
    <row r="10" spans="1:158" x14ac:dyDescent="0.2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>
        <v>47202</v>
      </c>
      <c r="EX10" s="47">
        <v>46642</v>
      </c>
      <c r="EY10" s="50"/>
      <c r="EZ10" s="50"/>
      <c r="FA10" s="50"/>
      <c r="FB10" s="50"/>
    </row>
    <row r="11" spans="1:158" ht="15" x14ac:dyDescent="0.25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>
        <v>56476</v>
      </c>
      <c r="EX11" s="47">
        <v>51747</v>
      </c>
      <c r="EY11" s="47"/>
      <c r="EZ11" s="47"/>
      <c r="FA11" s="47"/>
      <c r="FB11" s="47"/>
    </row>
    <row r="12" spans="1:158" x14ac:dyDescent="0.2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>
        <v>35329</v>
      </c>
      <c r="EX12" s="47">
        <v>31604</v>
      </c>
      <c r="EY12" s="49"/>
      <c r="EZ12" s="49"/>
      <c r="FA12" s="49"/>
      <c r="FB12" s="49"/>
    </row>
    <row r="13" spans="1:158" x14ac:dyDescent="0.2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>
        <v>21147</v>
      </c>
      <c r="EX13" s="47">
        <v>20143</v>
      </c>
      <c r="EY13" s="50"/>
      <c r="EZ13" s="50"/>
      <c r="FA13" s="50"/>
      <c r="FB13" s="50"/>
    </row>
    <row r="14" spans="1:158" ht="15" x14ac:dyDescent="0.25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>
        <v>64809</v>
      </c>
      <c r="EX14" s="47">
        <v>59827</v>
      </c>
      <c r="EY14" s="47"/>
      <c r="EZ14" s="47"/>
      <c r="FA14" s="47"/>
      <c r="FB14" s="47"/>
    </row>
    <row r="15" spans="1:158" x14ac:dyDescent="0.2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>
        <v>40922</v>
      </c>
      <c r="EX15" s="47">
        <v>37281</v>
      </c>
      <c r="EY15" s="49"/>
      <c r="EZ15" s="49"/>
      <c r="FA15" s="49"/>
      <c r="FB15" s="49"/>
    </row>
    <row r="16" spans="1:158" x14ac:dyDescent="0.2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>
        <v>23887</v>
      </c>
      <c r="EX16" s="47">
        <v>22546</v>
      </c>
      <c r="EY16" s="50"/>
      <c r="EZ16" s="50"/>
      <c r="FA16" s="50"/>
      <c r="FB16" s="50"/>
    </row>
    <row r="17" spans="2:158" ht="15" x14ac:dyDescent="0.25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>
        <v>67971</v>
      </c>
      <c r="EX17" s="47">
        <v>72325</v>
      </c>
      <c r="EY17" s="47"/>
      <c r="EZ17" s="47"/>
      <c r="FA17" s="47"/>
      <c r="FB17" s="47"/>
    </row>
    <row r="18" spans="2:158" x14ac:dyDescent="0.2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>
        <v>55712</v>
      </c>
      <c r="EX18" s="47">
        <v>59994</v>
      </c>
      <c r="EY18" s="49"/>
      <c r="EZ18" s="49"/>
      <c r="FA18" s="49"/>
      <c r="FB18" s="49"/>
    </row>
    <row r="19" spans="2:158" x14ac:dyDescent="0.2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>
        <v>12259</v>
      </c>
      <c r="EX19" s="47">
        <v>12331</v>
      </c>
      <c r="EY19" s="50"/>
      <c r="EZ19" s="50"/>
      <c r="FA19" s="50"/>
      <c r="FB19" s="50"/>
    </row>
    <row r="20" spans="2:158" ht="15" x14ac:dyDescent="0.2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>
        <v>289475</v>
      </c>
      <c r="EX20" s="52">
        <v>277366</v>
      </c>
      <c r="EY20" s="52"/>
      <c r="EZ20" s="52"/>
      <c r="FA20" s="52"/>
      <c r="FB20" s="52"/>
    </row>
    <row r="21" spans="2:158" x14ac:dyDescent="0.2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>
        <v>184980</v>
      </c>
      <c r="EX21" s="53">
        <v>175704</v>
      </c>
      <c r="EY21" s="53"/>
      <c r="EZ21" s="53"/>
      <c r="FA21" s="53"/>
      <c r="FB21" s="53"/>
    </row>
    <row r="22" spans="2:158" x14ac:dyDescent="0.2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>
        <v>104495</v>
      </c>
      <c r="EX22" s="53">
        <v>101662</v>
      </c>
      <c r="EY22" s="53"/>
      <c r="EZ22" s="53"/>
      <c r="FA22" s="53"/>
      <c r="FB22" s="53"/>
    </row>
    <row r="25" spans="2:158" ht="15" x14ac:dyDescent="0.25">
      <c r="B25" s="5" t="s">
        <v>71</v>
      </c>
    </row>
    <row r="26" spans="2:158" ht="15" customHeight="1" x14ac:dyDescent="0.25">
      <c r="B26" s="179" t="s">
        <v>39</v>
      </c>
      <c r="C26" s="173">
        <v>2013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5"/>
      <c r="O26" s="179" t="s">
        <v>40</v>
      </c>
      <c r="P26" s="173">
        <v>2014</v>
      </c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5"/>
      <c r="AB26" s="179" t="s">
        <v>41</v>
      </c>
      <c r="AC26" s="173">
        <v>2015</v>
      </c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5"/>
      <c r="AO26" s="179" t="s">
        <v>42</v>
      </c>
      <c r="AP26" s="173">
        <v>2016</v>
      </c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5"/>
      <c r="BB26" s="179" t="s">
        <v>43</v>
      </c>
      <c r="BC26" s="173">
        <v>2017</v>
      </c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5"/>
      <c r="BO26" s="171" t="s">
        <v>44</v>
      </c>
      <c r="BP26" s="173">
        <v>2018</v>
      </c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5"/>
      <c r="CB26" s="171" t="s">
        <v>45</v>
      </c>
      <c r="CC26" s="173">
        <v>2019</v>
      </c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5"/>
      <c r="CO26" s="171" t="s">
        <v>46</v>
      </c>
      <c r="CP26" s="168">
        <v>2020</v>
      </c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70"/>
      <c r="DB26" s="171" t="s">
        <v>47</v>
      </c>
      <c r="DC26" s="168">
        <v>2021</v>
      </c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70"/>
      <c r="DO26" s="171" t="s">
        <v>48</v>
      </c>
      <c r="DP26" s="168">
        <v>2022</v>
      </c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70"/>
      <c r="EB26" s="171" t="s">
        <v>49</v>
      </c>
      <c r="EC26" s="168">
        <v>2023</v>
      </c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70"/>
      <c r="EO26" s="171" t="s">
        <v>50</v>
      </c>
      <c r="EP26" s="168">
        <v>2024</v>
      </c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70"/>
      <c r="FB26" s="171" t="s">
        <v>51</v>
      </c>
    </row>
    <row r="27" spans="2:158" ht="15" x14ac:dyDescent="0.25">
      <c r="B27" s="180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80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80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80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80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72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72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72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72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2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2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2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2"/>
    </row>
    <row r="28" spans="2:158" ht="15" x14ac:dyDescent="0.25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>
        <v>259932</v>
      </c>
      <c r="EX28" s="47">
        <v>253249</v>
      </c>
      <c r="EY28" s="47"/>
      <c r="EZ28" s="47"/>
      <c r="FA28" s="47"/>
      <c r="FB28" s="47"/>
    </row>
    <row r="29" spans="2:158" ht="15" x14ac:dyDescent="0.2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>
        <v>53017</v>
      </c>
      <c r="EX29" s="47">
        <v>46825</v>
      </c>
      <c r="EY29" s="49"/>
      <c r="EZ29" s="49"/>
      <c r="FA29" s="49"/>
      <c r="FB29" s="49"/>
    </row>
    <row r="30" spans="2:158" ht="15" x14ac:dyDescent="0.2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>
        <v>206915</v>
      </c>
      <c r="EX30" s="47">
        <v>206424</v>
      </c>
      <c r="EY30" s="50"/>
      <c r="EZ30" s="50"/>
      <c r="FA30" s="50"/>
      <c r="FB30" s="50"/>
    </row>
    <row r="31" spans="2:158" ht="15" x14ac:dyDescent="0.25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>
        <v>131436</v>
      </c>
      <c r="EX31" s="47">
        <v>122783</v>
      </c>
      <c r="EY31" s="47"/>
      <c r="EZ31" s="47"/>
      <c r="FA31" s="47"/>
      <c r="FB31" s="47"/>
    </row>
    <row r="32" spans="2:158" ht="15" x14ac:dyDescent="0.2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>
        <v>35329</v>
      </c>
      <c r="EX32" s="47">
        <v>31604</v>
      </c>
      <c r="EY32" s="49"/>
      <c r="EZ32" s="49"/>
      <c r="FA32" s="49"/>
      <c r="FB32" s="49"/>
    </row>
    <row r="33" spans="2:158" ht="15" x14ac:dyDescent="0.2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>
        <v>96107</v>
      </c>
      <c r="EX33" s="47">
        <v>91179</v>
      </c>
      <c r="EY33" s="50"/>
      <c r="EZ33" s="50"/>
      <c r="FA33" s="50"/>
      <c r="FB33" s="50"/>
    </row>
    <row r="34" spans="2:158" ht="15" x14ac:dyDescent="0.25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>
        <v>145053</v>
      </c>
      <c r="EX34" s="47">
        <v>135622</v>
      </c>
      <c r="EY34" s="47"/>
      <c r="EZ34" s="47"/>
      <c r="FA34" s="47"/>
      <c r="FB34" s="47"/>
    </row>
    <row r="35" spans="2:158" ht="15" x14ac:dyDescent="0.2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>
        <v>40922</v>
      </c>
      <c r="EX35" s="47">
        <v>37281</v>
      </c>
      <c r="EY35" s="49"/>
      <c r="EZ35" s="49"/>
      <c r="FA35" s="49"/>
      <c r="FB35" s="49"/>
    </row>
    <row r="36" spans="2:158" ht="15" x14ac:dyDescent="0.2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>
        <v>104131</v>
      </c>
      <c r="EX36" s="47">
        <v>98341</v>
      </c>
      <c r="EY36" s="50"/>
      <c r="EZ36" s="50"/>
      <c r="FA36" s="50"/>
      <c r="FB36" s="50"/>
    </row>
    <row r="37" spans="2:158" ht="15" x14ac:dyDescent="0.25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>
        <v>100638</v>
      </c>
      <c r="EX37" s="47">
        <v>104578</v>
      </c>
      <c r="EY37" s="47"/>
      <c r="EZ37" s="47"/>
      <c r="FA37" s="47"/>
      <c r="FB37" s="47"/>
    </row>
    <row r="38" spans="2:158" ht="15" x14ac:dyDescent="0.2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>
        <v>55712</v>
      </c>
      <c r="EX38" s="47">
        <v>59994</v>
      </c>
      <c r="EY38" s="49"/>
      <c r="EZ38" s="49"/>
      <c r="FA38" s="49"/>
      <c r="FB38" s="49"/>
    </row>
    <row r="39" spans="2:158" ht="15" x14ac:dyDescent="0.2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>
        <v>44926</v>
      </c>
      <c r="EX39" s="47">
        <v>44584</v>
      </c>
      <c r="EY39" s="50"/>
      <c r="EZ39" s="50"/>
      <c r="FA39" s="50"/>
      <c r="FB39" s="50"/>
    </row>
    <row r="40" spans="2:158" ht="15" x14ac:dyDescent="0.2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>
        <v>637059</v>
      </c>
      <c r="EX40" s="52">
        <v>616232</v>
      </c>
      <c r="EY40" s="52"/>
      <c r="EZ40" s="52"/>
      <c r="FA40" s="52"/>
      <c r="FB40" s="52"/>
    </row>
    <row r="41" spans="2:158" x14ac:dyDescent="0.2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>
        <v>184980</v>
      </c>
      <c r="EX41" s="53">
        <v>175704</v>
      </c>
      <c r="EY41" s="53"/>
      <c r="EZ41" s="53"/>
      <c r="FA41" s="53"/>
      <c r="FB41" s="53"/>
    </row>
    <row r="42" spans="2:158" x14ac:dyDescent="0.2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6">AK30+AK33+AK36+AK39</f>
        <v>426106</v>
      </c>
      <c r="AL42" s="53">
        <f t="shared" si="96"/>
        <v>426894</v>
      </c>
      <c r="AM42" s="53">
        <f t="shared" si="96"/>
        <v>423418</v>
      </c>
      <c r="AN42" s="53">
        <f t="shared" si="96"/>
        <v>401018</v>
      </c>
      <c r="AO42" s="53">
        <f t="shared" si="96"/>
        <v>5030630</v>
      </c>
      <c r="AP42" s="53">
        <f t="shared" si="96"/>
        <v>390300</v>
      </c>
      <c r="AQ42" s="53">
        <f t="shared" si="96"/>
        <v>372204</v>
      </c>
      <c r="AR42" s="53">
        <f t="shared" si="96"/>
        <v>386158</v>
      </c>
      <c r="AS42" s="53">
        <f t="shared" si="96"/>
        <v>370212</v>
      </c>
      <c r="AT42" s="53">
        <f t="shared" si="96"/>
        <v>394874</v>
      </c>
      <c r="AU42" s="53">
        <f t="shared" si="96"/>
        <v>358726</v>
      </c>
      <c r="AV42" s="53">
        <f t="shared" si="96"/>
        <v>371650</v>
      </c>
      <c r="AW42" s="53">
        <f t="shared" si="96"/>
        <v>381532</v>
      </c>
      <c r="AX42" s="53">
        <f t="shared" si="96"/>
        <v>379860</v>
      </c>
      <c r="AY42" s="53">
        <f t="shared" si="96"/>
        <v>408400</v>
      </c>
      <c r="AZ42" s="53">
        <f t="shared" si="96"/>
        <v>401810</v>
      </c>
      <c r="BA42" s="53">
        <f t="shared" si="96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7">BR30+BR33+BR36+BR39</f>
        <v>392036</v>
      </c>
      <c r="BS42" s="56">
        <f t="shared" si="97"/>
        <v>383360</v>
      </c>
      <c r="BT42" s="56">
        <f t="shared" si="97"/>
        <v>386504</v>
      </c>
      <c r="BU42" s="56">
        <f t="shared" si="97"/>
        <v>362228</v>
      </c>
      <c r="BV42" s="56">
        <f t="shared" si="97"/>
        <v>375774</v>
      </c>
      <c r="BW42" s="56">
        <f t="shared" si="97"/>
        <v>393538</v>
      </c>
      <c r="BX42" s="56">
        <f t="shared" si="97"/>
        <v>377446</v>
      </c>
      <c r="BY42" s="56">
        <f t="shared" si="97"/>
        <v>398638</v>
      </c>
      <c r="BZ42" s="56">
        <f t="shared" si="97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8">CE30+CE33+CE36+CE39</f>
        <v>378122</v>
      </c>
      <c r="CF42" s="56">
        <f t="shared" si="98"/>
        <v>366884</v>
      </c>
      <c r="CG42" s="56">
        <f t="shared" si="98"/>
        <v>392328</v>
      </c>
      <c r="CH42" s="56">
        <f t="shared" si="98"/>
        <v>375506</v>
      </c>
      <c r="CI42" s="56">
        <f t="shared" si="98"/>
        <v>425936</v>
      </c>
      <c r="CJ42" s="56">
        <f t="shared" si="98"/>
        <v>507632</v>
      </c>
      <c r="CK42" s="56">
        <f t="shared" si="98"/>
        <v>526498</v>
      </c>
      <c r="CL42" s="56">
        <f t="shared" si="98"/>
        <v>520292</v>
      </c>
      <c r="CM42" s="56">
        <f t="shared" si="98"/>
        <v>466522</v>
      </c>
      <c r="CN42" s="56">
        <v>467182</v>
      </c>
      <c r="CO42" s="57">
        <f t="shared" si="66"/>
        <v>5055736</v>
      </c>
      <c r="CP42" s="56">
        <f t="shared" ref="CP42:DA42" si="99">CP30+CP33+CP36+CP39</f>
        <v>430160</v>
      </c>
      <c r="CQ42" s="56">
        <f t="shared" si="99"/>
        <v>412376</v>
      </c>
      <c r="CR42" s="56">
        <f t="shared" si="99"/>
        <v>303240</v>
      </c>
      <c r="CS42" s="56">
        <f t="shared" si="99"/>
        <v>191150</v>
      </c>
      <c r="CT42" s="56">
        <f t="shared" si="99"/>
        <v>254758</v>
      </c>
      <c r="CU42" s="56">
        <f t="shared" si="99"/>
        <v>303570</v>
      </c>
      <c r="CV42" s="56">
        <f t="shared" si="99"/>
        <v>330096</v>
      </c>
      <c r="CW42" s="56">
        <f t="shared" si="99"/>
        <v>302332</v>
      </c>
      <c r="CX42" s="56">
        <f t="shared" si="99"/>
        <v>268408</v>
      </c>
      <c r="CY42" s="56">
        <f t="shared" si="99"/>
        <v>415242</v>
      </c>
      <c r="CZ42" s="56">
        <f t="shared" si="99"/>
        <v>416581</v>
      </c>
      <c r="DA42" s="56">
        <f t="shared" si="99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>
        <v>452079</v>
      </c>
      <c r="EX42" s="53">
        <v>440528</v>
      </c>
      <c r="EY42" s="53"/>
      <c r="EZ42" s="53"/>
      <c r="FA42" s="53"/>
      <c r="FB42" s="53"/>
    </row>
    <row r="45" spans="2:158" ht="15" x14ac:dyDescent="0.25">
      <c r="B45" s="5" t="s">
        <v>72</v>
      </c>
    </row>
    <row r="46" spans="2:158" ht="15" customHeight="1" x14ac:dyDescent="0.25">
      <c r="B46" s="12" t="s">
        <v>73</v>
      </c>
      <c r="C46" s="173">
        <v>2013</v>
      </c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5"/>
      <c r="O46" s="179" t="s">
        <v>40</v>
      </c>
      <c r="P46" s="173">
        <v>2014</v>
      </c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5"/>
      <c r="AB46" s="179" t="s">
        <v>41</v>
      </c>
      <c r="AC46" s="173">
        <v>2015</v>
      </c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5"/>
      <c r="AO46" s="179" t="s">
        <v>42</v>
      </c>
      <c r="AP46" s="173">
        <v>2016</v>
      </c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5"/>
      <c r="BB46" s="179" t="s">
        <v>43</v>
      </c>
      <c r="BC46" s="173">
        <v>2017</v>
      </c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5"/>
      <c r="BO46" s="171" t="s">
        <v>44</v>
      </c>
      <c r="BP46" s="173">
        <v>2018</v>
      </c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5"/>
      <c r="CB46" s="171" t="s">
        <v>45</v>
      </c>
      <c r="CC46" s="173">
        <v>2019</v>
      </c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5"/>
      <c r="CO46" s="171" t="s">
        <v>46</v>
      </c>
      <c r="CP46" s="168">
        <v>2020</v>
      </c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70"/>
      <c r="DB46" s="171" t="s">
        <v>47</v>
      </c>
      <c r="DC46" s="168">
        <v>2021</v>
      </c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70"/>
      <c r="DO46" s="171" t="s">
        <v>48</v>
      </c>
      <c r="DP46" s="168">
        <v>2022</v>
      </c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70"/>
      <c r="EB46" s="171" t="s">
        <v>49</v>
      </c>
      <c r="EC46" s="168">
        <v>2023</v>
      </c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70"/>
      <c r="EO46" s="171" t="s">
        <v>50</v>
      </c>
      <c r="EP46" s="168">
        <v>2024</v>
      </c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70"/>
      <c r="FB46" s="171" t="s">
        <v>51</v>
      </c>
    </row>
    <row r="47" spans="2:158" ht="15" x14ac:dyDescent="0.25">
      <c r="B47" s="13" t="s">
        <v>74</v>
      </c>
      <c r="C47" s="156" t="s">
        <v>52</v>
      </c>
      <c r="D47" s="156" t="s">
        <v>53</v>
      </c>
      <c r="E47" s="156" t="s">
        <v>54</v>
      </c>
      <c r="F47" s="156" t="s">
        <v>55</v>
      </c>
      <c r="G47" s="156" t="s">
        <v>56</v>
      </c>
      <c r="H47" s="156" t="s">
        <v>57</v>
      </c>
      <c r="I47" s="156" t="s">
        <v>58</v>
      </c>
      <c r="J47" s="156" t="s">
        <v>59</v>
      </c>
      <c r="K47" s="156" t="s">
        <v>60</v>
      </c>
      <c r="L47" s="156" t="s">
        <v>61</v>
      </c>
      <c r="M47" s="156" t="s">
        <v>62</v>
      </c>
      <c r="N47" s="156" t="s">
        <v>63</v>
      </c>
      <c r="O47" s="180"/>
      <c r="P47" s="156" t="s">
        <v>52</v>
      </c>
      <c r="Q47" s="156" t="s">
        <v>53</v>
      </c>
      <c r="R47" s="156" t="s">
        <v>54</v>
      </c>
      <c r="S47" s="156" t="s">
        <v>55</v>
      </c>
      <c r="T47" s="156" t="s">
        <v>56</v>
      </c>
      <c r="U47" s="156" t="s">
        <v>57</v>
      </c>
      <c r="V47" s="156" t="s">
        <v>58</v>
      </c>
      <c r="W47" s="156" t="s">
        <v>59</v>
      </c>
      <c r="X47" s="156" t="s">
        <v>60</v>
      </c>
      <c r="Y47" s="156" t="s">
        <v>61</v>
      </c>
      <c r="Z47" s="156" t="s">
        <v>62</v>
      </c>
      <c r="AA47" s="156" t="s">
        <v>63</v>
      </c>
      <c r="AB47" s="180"/>
      <c r="AC47" s="156" t="s">
        <v>52</v>
      </c>
      <c r="AD47" s="156" t="s">
        <v>53</v>
      </c>
      <c r="AE47" s="156" t="s">
        <v>54</v>
      </c>
      <c r="AF47" s="156" t="s">
        <v>55</v>
      </c>
      <c r="AG47" s="156" t="s">
        <v>56</v>
      </c>
      <c r="AH47" s="156" t="s">
        <v>57</v>
      </c>
      <c r="AI47" s="156" t="s">
        <v>58</v>
      </c>
      <c r="AJ47" s="156" t="s">
        <v>59</v>
      </c>
      <c r="AK47" s="156" t="s">
        <v>60</v>
      </c>
      <c r="AL47" s="156" t="s">
        <v>61</v>
      </c>
      <c r="AM47" s="156" t="s">
        <v>62</v>
      </c>
      <c r="AN47" s="156" t="s">
        <v>63</v>
      </c>
      <c r="AO47" s="180"/>
      <c r="AP47" s="156" t="s">
        <v>52</v>
      </c>
      <c r="AQ47" s="156" t="s">
        <v>53</v>
      </c>
      <c r="AR47" s="156" t="s">
        <v>54</v>
      </c>
      <c r="AS47" s="156" t="s">
        <v>55</v>
      </c>
      <c r="AT47" s="156" t="s">
        <v>56</v>
      </c>
      <c r="AU47" s="156" t="s">
        <v>57</v>
      </c>
      <c r="AV47" s="156" t="s">
        <v>58</v>
      </c>
      <c r="AW47" s="156" t="s">
        <v>59</v>
      </c>
      <c r="AX47" s="156" t="s">
        <v>60</v>
      </c>
      <c r="AY47" s="156" t="s">
        <v>61</v>
      </c>
      <c r="AZ47" s="156" t="s">
        <v>62</v>
      </c>
      <c r="BA47" s="156" t="s">
        <v>63</v>
      </c>
      <c r="BB47" s="180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72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72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72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72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2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2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2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2"/>
    </row>
    <row r="48" spans="2:158" s="5" customFormat="1" ht="15" x14ac:dyDescent="0.25">
      <c r="B48" s="51" t="s">
        <v>75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58">
        <f t="shared" si="100"/>
        <v>1922569.1500000001</v>
      </c>
      <c r="H48" s="58">
        <f t="shared" si="100"/>
        <v>1827043.35</v>
      </c>
      <c r="I48" s="58">
        <f t="shared" si="100"/>
        <v>1927889.7000000002</v>
      </c>
      <c r="J48" s="58">
        <f t="shared" si="100"/>
        <v>2032690.85</v>
      </c>
      <c r="K48" s="58">
        <f t="shared" si="100"/>
        <v>1958814.2000000002</v>
      </c>
      <c r="L48" s="58">
        <f t="shared" si="100"/>
        <v>2068360.3</v>
      </c>
      <c r="M48" s="58">
        <f t="shared" si="100"/>
        <v>2060917.8500000006</v>
      </c>
      <c r="N48" s="58">
        <f t="shared" si="100"/>
        <v>2186960.1</v>
      </c>
      <c r="O48" s="59">
        <f>+SUM(O49:O50)</f>
        <v>19759189.550000001</v>
      </c>
      <c r="P48" s="58">
        <f t="shared" si="100"/>
        <v>2169781.5999999996</v>
      </c>
      <c r="Q48" s="58">
        <f t="shared" si="100"/>
        <v>2119003.7000000002</v>
      </c>
      <c r="R48" s="58">
        <f t="shared" si="100"/>
        <v>2101912.2999999998</v>
      </c>
      <c r="S48" s="58">
        <f t="shared" si="100"/>
        <v>1934066.15</v>
      </c>
      <c r="T48" s="58">
        <f t="shared" si="100"/>
        <v>2005135.85</v>
      </c>
      <c r="U48" s="58">
        <f t="shared" si="100"/>
        <v>1851762.6</v>
      </c>
      <c r="V48" s="58">
        <f t="shared" si="100"/>
        <v>1969184.9</v>
      </c>
      <c r="W48" s="58">
        <f t="shared" si="100"/>
        <v>2089237.5499999998</v>
      </c>
      <c r="X48" s="58">
        <f t="shared" si="100"/>
        <v>2036022.4</v>
      </c>
      <c r="Y48" s="58">
        <f t="shared" si="100"/>
        <v>2181730.0499999998</v>
      </c>
      <c r="Z48" s="58">
        <f t="shared" si="100"/>
        <v>2133098.7000000002</v>
      </c>
      <c r="AA48" s="58">
        <f t="shared" si="100"/>
        <v>2225546.65</v>
      </c>
      <c r="AB48" s="59">
        <f>+SUM(AB49:AB50)</f>
        <v>22646700.849999994</v>
      </c>
      <c r="AC48" s="58">
        <f t="shared" si="100"/>
        <v>2216930.8999999994</v>
      </c>
      <c r="AD48" s="58">
        <f t="shared" si="100"/>
        <v>2107922.75</v>
      </c>
      <c r="AE48" s="58">
        <f t="shared" si="100"/>
        <v>2116651.35</v>
      </c>
      <c r="AF48" s="58">
        <f t="shared" si="100"/>
        <v>2183854.5</v>
      </c>
      <c r="AG48" s="58">
        <f t="shared" si="100"/>
        <v>2166747.7999999998</v>
      </c>
      <c r="AH48" s="58">
        <f t="shared" si="100"/>
        <v>1917572.1</v>
      </c>
      <c r="AI48" s="58">
        <f t="shared" si="100"/>
        <v>2047340.1999999997</v>
      </c>
      <c r="AJ48" s="58">
        <f t="shared" si="100"/>
        <v>2147946.15</v>
      </c>
      <c r="AK48" s="58">
        <f t="shared" si="100"/>
        <v>2110433.65</v>
      </c>
      <c r="AL48" s="58">
        <f t="shared" si="100"/>
        <v>2100747.4499999997</v>
      </c>
      <c r="AM48" s="58">
        <f t="shared" si="100"/>
        <v>2085012.0000000002</v>
      </c>
      <c r="AN48" s="58">
        <f t="shared" si="100"/>
        <v>2070804.45</v>
      </c>
      <c r="AO48" s="59">
        <f>+SUM(AO49:AO50)</f>
        <v>23055032.400000002</v>
      </c>
      <c r="AP48" s="58">
        <f t="shared" si="100"/>
        <v>2124540.7999999998</v>
      </c>
      <c r="AQ48" s="58">
        <f t="shared" si="100"/>
        <v>2080156.4</v>
      </c>
      <c r="AR48" s="58">
        <f t="shared" si="100"/>
        <v>1993306.95</v>
      </c>
      <c r="AS48" s="58">
        <f t="shared" si="100"/>
        <v>1873391.5</v>
      </c>
      <c r="AT48" s="58">
        <f t="shared" si="100"/>
        <v>1995574.85</v>
      </c>
      <c r="AU48" s="58">
        <f t="shared" si="100"/>
        <v>1838324.8499999999</v>
      </c>
      <c r="AV48" s="58">
        <f t="shared" si="100"/>
        <v>1965601.65</v>
      </c>
      <c r="AW48" s="58">
        <f t="shared" si="100"/>
        <v>1999036.7000000002</v>
      </c>
      <c r="AX48" s="58">
        <f t="shared" si="100"/>
        <v>1970945.8000000003</v>
      </c>
      <c r="AY48" s="58">
        <f t="shared" si="100"/>
        <v>2080467.9499999997</v>
      </c>
      <c r="AZ48" s="58">
        <f t="shared" si="100"/>
        <v>2059651.4</v>
      </c>
      <c r="BA48" s="58">
        <f t="shared" si="100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1">+SUM(BE49:BE50)</f>
        <v>2062619.4999999998</v>
      </c>
      <c r="BF48" s="58">
        <f t="shared" si="101"/>
        <v>1961615.5</v>
      </c>
      <c r="BG48" s="58">
        <f t="shared" si="101"/>
        <v>2043107.4</v>
      </c>
      <c r="BH48" s="58">
        <f t="shared" si="101"/>
        <v>1966542.05</v>
      </c>
      <c r="BI48" s="58">
        <f t="shared" si="101"/>
        <v>1822031.7000000002</v>
      </c>
      <c r="BJ48" s="58">
        <f t="shared" si="101"/>
        <v>2225721.0000000005</v>
      </c>
      <c r="BK48" s="58">
        <f t="shared" si="101"/>
        <v>1822031.7000000002</v>
      </c>
      <c r="BL48" s="58">
        <f t="shared" si="101"/>
        <v>2098053.9499999997</v>
      </c>
      <c r="BM48" s="58">
        <f t="shared" si="101"/>
        <v>2085301.7499999998</v>
      </c>
      <c r="BN48" s="58">
        <f t="shared" si="101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2">+SUM(BR49:BR50)</f>
        <v>2122767.15</v>
      </c>
      <c r="BS48" s="58">
        <f t="shared" si="102"/>
        <v>2017055.0999999996</v>
      </c>
      <c r="BT48" s="58">
        <f t="shared" si="102"/>
        <v>2015016.5</v>
      </c>
      <c r="BU48" s="58">
        <f t="shared" si="102"/>
        <v>1885975.5999999999</v>
      </c>
      <c r="BV48" s="58">
        <f t="shared" si="102"/>
        <v>2017113.7999999998</v>
      </c>
      <c r="BW48" s="58">
        <f>+SUM(BW49:BW50)</f>
        <v>2118091.4500000002</v>
      </c>
      <c r="BX48" s="58">
        <f t="shared" si="102"/>
        <v>2027503.3</v>
      </c>
      <c r="BY48" s="58">
        <f t="shared" si="102"/>
        <v>2108353</v>
      </c>
      <c r="BZ48" s="58">
        <f t="shared" si="102"/>
        <v>2085230.4000000001</v>
      </c>
      <c r="CA48" s="58">
        <f t="shared" si="102"/>
        <v>2206760.9</v>
      </c>
      <c r="CB48" s="58">
        <f>+SUM(BP48:CA48)</f>
        <v>25068508.599999994</v>
      </c>
      <c r="CC48" s="58">
        <f t="shared" ref="CC48:CJ48" si="103">+SUM(CC49:CC50)</f>
        <v>2323058.5999999992</v>
      </c>
      <c r="CD48" s="58">
        <f t="shared" si="103"/>
        <v>1496385.7</v>
      </c>
      <c r="CE48" s="58">
        <f t="shared" si="103"/>
        <v>2089611.1500000013</v>
      </c>
      <c r="CF48" s="58">
        <f t="shared" si="103"/>
        <v>1976618.0499999996</v>
      </c>
      <c r="CG48" s="58">
        <f t="shared" si="103"/>
        <v>2057691.4499999993</v>
      </c>
      <c r="CH48" s="58">
        <f t="shared" si="103"/>
        <v>1970466.6999999983</v>
      </c>
      <c r="CI48" s="58">
        <f t="shared" si="103"/>
        <v>2189583.549999997</v>
      </c>
      <c r="CJ48" s="58">
        <f t="shared" si="103"/>
        <v>2567259.3499999996</v>
      </c>
      <c r="CK48" s="58">
        <f t="shared" ref="CK48:DN48" si="104">+SUM(CK49:CK50)</f>
        <v>2688304.7499999991</v>
      </c>
      <c r="CL48" s="58">
        <f>+SUM(CL49:CL50)</f>
        <v>2627499.7000000002</v>
      </c>
      <c r="CM48" s="58">
        <f t="shared" si="104"/>
        <v>2407604</v>
      </c>
      <c r="CN48" s="58">
        <f t="shared" si="104"/>
        <v>2521950.9499999997</v>
      </c>
      <c r="CO48" s="58">
        <f>+SUM(CC48:CN48)</f>
        <v>26916033.949999992</v>
      </c>
      <c r="CP48" s="58">
        <f t="shared" si="104"/>
        <v>2461839.65</v>
      </c>
      <c r="CQ48" s="58">
        <f t="shared" si="104"/>
        <v>2405802.75</v>
      </c>
      <c r="CR48" s="58">
        <f t="shared" si="104"/>
        <v>1595424.4</v>
      </c>
      <c r="CS48" s="58">
        <f t="shared" si="104"/>
        <v>809733.05</v>
      </c>
      <c r="CT48" s="58">
        <f t="shared" si="104"/>
        <v>276986.84999999998</v>
      </c>
      <c r="CU48" s="58">
        <f t="shared" si="104"/>
        <v>637180.55000000005</v>
      </c>
      <c r="CV48" s="58">
        <f t="shared" si="104"/>
        <v>1635202.6</v>
      </c>
      <c r="CW48" s="58">
        <f t="shared" si="104"/>
        <v>1518544.4</v>
      </c>
      <c r="CX48" s="58">
        <f t="shared" si="104"/>
        <v>2330471.6</v>
      </c>
      <c r="CY48" s="58">
        <f t="shared" si="104"/>
        <v>3384702.6000000006</v>
      </c>
      <c r="CZ48" s="58">
        <f t="shared" si="104"/>
        <v>3411337.8000000007</v>
      </c>
      <c r="DA48" s="58">
        <v>3339571.5</v>
      </c>
      <c r="DB48" s="58">
        <f>+SUM(CP48:DA48)</f>
        <v>23806797.75</v>
      </c>
      <c r="DC48" s="58">
        <f t="shared" si="104"/>
        <v>3478585.3</v>
      </c>
      <c r="DD48" s="58">
        <f t="shared" si="104"/>
        <v>2918720.4</v>
      </c>
      <c r="DE48" s="58">
        <f t="shared" si="104"/>
        <v>3203308.8000000003</v>
      </c>
      <c r="DF48" s="58">
        <f t="shared" si="104"/>
        <v>3247337.6000000006</v>
      </c>
      <c r="DG48" s="58">
        <f t="shared" si="104"/>
        <v>3367145.6999999993</v>
      </c>
      <c r="DH48" s="58">
        <f t="shared" si="104"/>
        <v>3241806.5</v>
      </c>
      <c r="DI48" s="166">
        <f t="shared" si="104"/>
        <v>3443769.8</v>
      </c>
      <c r="DJ48" s="58">
        <f t="shared" si="104"/>
        <v>3654516.5</v>
      </c>
      <c r="DK48" s="58">
        <f t="shared" si="104"/>
        <v>3582471.6000000006</v>
      </c>
      <c r="DL48" s="58">
        <f t="shared" si="104"/>
        <v>3757679.1999999993</v>
      </c>
      <c r="DM48" s="58">
        <f t="shared" si="104"/>
        <v>3672120.8</v>
      </c>
      <c r="DN48" s="58">
        <f t="shared" si="104"/>
        <v>3835135.9</v>
      </c>
      <c r="DO48" s="58">
        <f>+SUM(DC48:DN48)</f>
        <v>41402598.100000001</v>
      </c>
      <c r="DP48" s="58">
        <f t="shared" ref="DP48:DX48" si="105">DP49+DP50</f>
        <v>4122870</v>
      </c>
      <c r="DQ48" s="58">
        <f t="shared" si="105"/>
        <v>4159983.4000000004</v>
      </c>
      <c r="DR48" s="58">
        <f t="shared" si="105"/>
        <v>4007375.4</v>
      </c>
      <c r="DS48" s="58">
        <f t="shared" si="105"/>
        <v>3934976.4</v>
      </c>
      <c r="DT48" s="58">
        <f t="shared" si="105"/>
        <v>4156603.2999999993</v>
      </c>
      <c r="DU48" s="58">
        <f t="shared" si="105"/>
        <v>3974736.3000000003</v>
      </c>
      <c r="DV48" s="58">
        <f t="shared" si="105"/>
        <v>4178332.9000000004</v>
      </c>
      <c r="DW48" s="58">
        <f t="shared" si="105"/>
        <v>4316851.4000000004</v>
      </c>
      <c r="DX48" s="58">
        <f t="shared" si="105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6">EC49+EC50</f>
        <v>2297137.2000000002</v>
      </c>
      <c r="ED48" s="58">
        <f t="shared" si="106"/>
        <v>3991691.4999999995</v>
      </c>
      <c r="EE48" s="58">
        <f t="shared" si="106"/>
        <v>4239816.5</v>
      </c>
      <c r="EF48" s="58">
        <f t="shared" si="106"/>
        <v>4068921.3</v>
      </c>
      <c r="EG48" s="58">
        <f t="shared" si="106"/>
        <v>4244862.9000000004</v>
      </c>
      <c r="EH48" s="58">
        <f t="shared" si="106"/>
        <v>4170988.4</v>
      </c>
      <c r="EI48" s="58">
        <f t="shared" si="106"/>
        <v>4405188</v>
      </c>
      <c r="EJ48" s="58">
        <f>EJ49+EJ50</f>
        <v>4434424.8999999994</v>
      </c>
      <c r="EK48" s="58">
        <f>EK49+EK50</f>
        <v>4456732.3999999994</v>
      </c>
      <c r="EL48" s="58">
        <f>EL49+EL50</f>
        <v>4590876.5</v>
      </c>
      <c r="EM48" s="58">
        <f>EM49+EM50</f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>
        <v>4852377.8000000007</v>
      </c>
      <c r="EX48" s="58">
        <v>4693644.2</v>
      </c>
      <c r="EY48" s="58"/>
      <c r="EZ48" s="58"/>
      <c r="FA48" s="58"/>
      <c r="FB48" s="58"/>
    </row>
    <row r="49" spans="2:158" ht="15" x14ac:dyDescent="0.25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>
        <v>1405848.0000000002</v>
      </c>
      <c r="EX49" s="64">
        <v>1335350.3999999999</v>
      </c>
      <c r="EY49" s="61"/>
      <c r="EZ49" s="64"/>
      <c r="FA49" s="64"/>
      <c r="FB49" s="61"/>
    </row>
    <row r="50" spans="2:158" ht="15" x14ac:dyDescent="0.25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>
        <v>3446529.8000000007</v>
      </c>
      <c r="EX50" s="64">
        <v>3358293.8000000003</v>
      </c>
      <c r="EY50" s="61"/>
      <c r="EZ50" s="64"/>
      <c r="FA50" s="64"/>
      <c r="FB50" s="61"/>
    </row>
    <row r="52" spans="2:158" ht="15" x14ac:dyDescent="0.25">
      <c r="B52" s="5"/>
    </row>
    <row r="54" spans="2:158" x14ac:dyDescent="0.2">
      <c r="AC54" s="22"/>
      <c r="AD54" s="22"/>
      <c r="AE54" s="22"/>
      <c r="AF54" s="22"/>
      <c r="AG54" s="22"/>
      <c r="AH54" s="22"/>
      <c r="AI54" s="22"/>
      <c r="AJ54" s="22"/>
    </row>
    <row r="56" spans="2:158" x14ac:dyDescent="0.2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</row>
    <row r="57" spans="2:158" x14ac:dyDescent="0.2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</row>
    <row r="58" spans="2:158" x14ac:dyDescent="0.2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</row>
  </sheetData>
  <mergeCells count="76">
    <mergeCell ref="EP6:FA6"/>
    <mergeCell ref="FB6:FB7"/>
    <mergeCell ref="EP26:FA26"/>
    <mergeCell ref="FB26:FB27"/>
    <mergeCell ref="EP46:FA46"/>
    <mergeCell ref="FB46:FB47"/>
    <mergeCell ref="DC6:DN6"/>
    <mergeCell ref="DO6:DO7"/>
    <mergeCell ref="DC26:DN26"/>
    <mergeCell ref="DO26:DO27"/>
    <mergeCell ref="DC46:DN46"/>
    <mergeCell ref="DO46:DO47"/>
    <mergeCell ref="CC6:CN6"/>
    <mergeCell ref="CO6:CO7"/>
    <mergeCell ref="CC26:CN26"/>
    <mergeCell ref="CO26:CO27"/>
    <mergeCell ref="CC46:CN46"/>
    <mergeCell ref="CO46:CO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BC46:BN46"/>
    <mergeCell ref="BO46:BO47"/>
    <mergeCell ref="BB6:BB7"/>
    <mergeCell ref="BB26:BB27"/>
    <mergeCell ref="BB46:B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P6:CA6"/>
    <mergeCell ref="CB6:CB7"/>
    <mergeCell ref="BP26:CA26"/>
    <mergeCell ref="CB26:CB27"/>
    <mergeCell ref="BP46:CA46"/>
    <mergeCell ref="CB46:CB47"/>
    <mergeCell ref="CP6:DA6"/>
    <mergeCell ref="DB6:DB7"/>
    <mergeCell ref="CP26:DA26"/>
    <mergeCell ref="DB26:DB27"/>
    <mergeCell ref="CP46:DA46"/>
    <mergeCell ref="DB46:D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GO45"/>
  <sheetViews>
    <sheetView showGridLines="0" zoomScale="55" zoomScaleNormal="55" workbookViewId="0">
      <pane xSplit="2" ySplit="3" topLeftCell="GC4" activePane="bottomRight" state="frozen"/>
      <selection pane="topRight" activeCell="C1" sqref="C1"/>
      <selection pane="bottomLeft" activeCell="A4" sqref="A4"/>
      <selection pane="bottomRight" activeCell="GK30" sqref="GK30:GK32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11"/>
    <col min="15" max="15" width="11.42578125" style="23"/>
    <col min="16" max="27" width="11.42578125" style="11"/>
    <col min="28" max="28" width="11.42578125" style="23"/>
    <col min="29" max="40" width="11.42578125" style="11"/>
    <col min="41" max="41" width="11.42578125" style="23"/>
    <col min="42" max="53" width="11.42578125" style="11"/>
    <col min="54" max="54" width="11.42578125" style="23"/>
    <col min="55" max="66" width="11.42578125" style="11"/>
    <col min="67" max="67" width="11.42578125" style="23"/>
    <col min="68" max="79" width="11.42578125" style="11"/>
    <col min="80" max="80" width="11.42578125" style="23"/>
    <col min="81" max="92" width="11.42578125" style="11"/>
    <col min="93" max="93" width="11.42578125" style="23"/>
    <col min="94" max="106" width="11.42578125" style="11"/>
    <col min="107" max="132" width="12.7109375" style="11" customWidth="1"/>
    <col min="133" max="16384" width="11.42578125" style="11"/>
  </cols>
  <sheetData>
    <row r="1" spans="1:197" ht="15" x14ac:dyDescent="0.25">
      <c r="A1" s="176" t="s">
        <v>0</v>
      </c>
      <c r="B1" s="176"/>
    </row>
    <row r="2" spans="1:197" ht="30" customHeight="1" x14ac:dyDescent="0.25">
      <c r="A2" s="177" t="s">
        <v>78</v>
      </c>
      <c r="B2" s="178"/>
    </row>
    <row r="3" spans="1:197" x14ac:dyDescent="0.2">
      <c r="A3" s="39" t="s">
        <v>79</v>
      </c>
    </row>
    <row r="5" spans="1:197" ht="15" x14ac:dyDescent="0.25">
      <c r="B5" s="5" t="s">
        <v>38</v>
      </c>
    </row>
    <row r="6" spans="1:197" ht="15" x14ac:dyDescent="0.25">
      <c r="B6" s="179" t="s">
        <v>39</v>
      </c>
      <c r="C6" s="181">
        <v>2010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71" t="s">
        <v>80</v>
      </c>
      <c r="P6" s="181">
        <v>2011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71" t="s">
        <v>81</v>
      </c>
      <c r="AC6" s="181">
        <v>2012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71" t="s">
        <v>82</v>
      </c>
      <c r="AP6" s="181">
        <v>2013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71" t="s">
        <v>40</v>
      </c>
      <c r="BC6" s="181">
        <v>2014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71" t="s">
        <v>41</v>
      </c>
      <c r="BP6" s="181">
        <v>2015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71" t="s">
        <v>42</v>
      </c>
      <c r="CC6" s="181">
        <v>2016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71" t="s">
        <v>43</v>
      </c>
      <c r="CP6" s="173">
        <v>2017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44</v>
      </c>
      <c r="DC6" s="173">
        <v>2018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45</v>
      </c>
      <c r="DP6" s="173">
        <v>2019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1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1" t="s">
        <v>48</v>
      </c>
      <c r="FC6" s="173">
        <v>2022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49</v>
      </c>
      <c r="FP6" s="173">
        <v>2023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50</v>
      </c>
      <c r="GC6" s="173">
        <v>2024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51</v>
      </c>
    </row>
    <row r="7" spans="1:197" ht="15" x14ac:dyDescent="0.25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2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2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2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2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2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2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</row>
    <row r="8" spans="1:197" ht="15" x14ac:dyDescent="0.25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>
        <v>19228</v>
      </c>
      <c r="GK8" s="72">
        <v>17946</v>
      </c>
      <c r="GL8" s="72"/>
      <c r="GM8" s="72"/>
      <c r="GN8" s="72"/>
      <c r="GO8" s="72"/>
    </row>
    <row r="9" spans="1:197" ht="15" x14ac:dyDescent="0.25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3">
        <v>16063</v>
      </c>
      <c r="GK9" s="72">
        <v>14448</v>
      </c>
      <c r="GL9" s="73"/>
      <c r="GM9" s="73"/>
      <c r="GN9" s="73"/>
      <c r="GO9" s="72"/>
    </row>
    <row r="10" spans="1:197" ht="15" x14ac:dyDescent="0.25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3">
        <v>3165</v>
      </c>
      <c r="GK10" s="42">
        <v>3498</v>
      </c>
      <c r="GL10" s="73"/>
      <c r="GM10" s="73"/>
      <c r="GN10" s="73"/>
      <c r="GO10" s="73"/>
    </row>
    <row r="11" spans="1:197" ht="15" x14ac:dyDescent="0.2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>
        <v>19228</v>
      </c>
      <c r="GK11" s="74">
        <v>17946</v>
      </c>
      <c r="GL11" s="74"/>
      <c r="GM11" s="74"/>
      <c r="GN11" s="74"/>
      <c r="GO11" s="74"/>
    </row>
    <row r="12" spans="1:197" x14ac:dyDescent="0.2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3">
        <v>16063</v>
      </c>
      <c r="GK12" s="72">
        <v>14448</v>
      </c>
      <c r="GL12" s="72"/>
      <c r="GM12" s="72"/>
      <c r="GN12" s="72"/>
      <c r="GO12" s="72"/>
    </row>
    <row r="13" spans="1:197" x14ac:dyDescent="0.2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3">
        <v>3165</v>
      </c>
      <c r="GK13" s="72">
        <v>3498</v>
      </c>
      <c r="GL13" s="72"/>
      <c r="GM13" s="72"/>
      <c r="GN13" s="72"/>
      <c r="GO13" s="72"/>
    </row>
    <row r="14" spans="1:197" x14ac:dyDescent="0.2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197" ht="15" x14ac:dyDescent="0.25">
      <c r="B16" s="5" t="s">
        <v>71</v>
      </c>
    </row>
    <row r="17" spans="1:197" ht="15" customHeight="1" x14ac:dyDescent="0.25">
      <c r="B17" s="179" t="s">
        <v>39</v>
      </c>
      <c r="C17" s="181">
        <v>2010</v>
      </c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3"/>
      <c r="O17" s="171" t="s">
        <v>80</v>
      </c>
      <c r="P17" s="181">
        <v>2011</v>
      </c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3"/>
      <c r="AB17" s="171" t="s">
        <v>81</v>
      </c>
      <c r="AC17" s="181">
        <v>2012</v>
      </c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3"/>
      <c r="AO17" s="171" t="s">
        <v>82</v>
      </c>
      <c r="AP17" s="181">
        <v>2013</v>
      </c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3"/>
      <c r="BB17" s="171" t="s">
        <v>40</v>
      </c>
      <c r="BC17" s="181">
        <v>2014</v>
      </c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3"/>
      <c r="BO17" s="171" t="s">
        <v>41</v>
      </c>
      <c r="BP17" s="181">
        <v>2015</v>
      </c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3"/>
      <c r="CB17" s="171" t="s">
        <v>42</v>
      </c>
      <c r="CC17" s="181">
        <v>2016</v>
      </c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3"/>
      <c r="CO17" s="171" t="s">
        <v>43</v>
      </c>
      <c r="CP17" s="173">
        <v>2017</v>
      </c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5"/>
      <c r="DB17" s="171" t="s">
        <v>44</v>
      </c>
      <c r="DC17" s="173">
        <v>2018</v>
      </c>
      <c r="DD17" s="174"/>
      <c r="DE17" s="174"/>
      <c r="DF17" s="174"/>
      <c r="DG17" s="174"/>
      <c r="DH17" s="174"/>
      <c r="DI17" s="174"/>
      <c r="DJ17" s="174"/>
      <c r="DK17" s="174"/>
      <c r="DL17" s="174"/>
      <c r="DM17" s="174"/>
      <c r="DN17" s="175"/>
      <c r="DO17" s="171" t="s">
        <v>45</v>
      </c>
      <c r="DP17" s="173">
        <v>2019</v>
      </c>
      <c r="DQ17" s="174"/>
      <c r="DR17" s="174"/>
      <c r="DS17" s="174"/>
      <c r="DT17" s="174"/>
      <c r="DU17" s="174"/>
      <c r="DV17" s="174"/>
      <c r="DW17" s="174"/>
      <c r="DX17" s="174"/>
      <c r="DY17" s="174"/>
      <c r="DZ17" s="174"/>
      <c r="EA17" s="175"/>
      <c r="EB17" s="171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1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1" t="s">
        <v>48</v>
      </c>
      <c r="FC17" s="173">
        <v>2022</v>
      </c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5"/>
      <c r="FO17" s="171" t="s">
        <v>49</v>
      </c>
      <c r="FP17" s="173">
        <v>2023</v>
      </c>
      <c r="FQ17" s="174"/>
      <c r="FR17" s="174"/>
      <c r="FS17" s="174"/>
      <c r="FT17" s="174"/>
      <c r="FU17" s="174"/>
      <c r="FV17" s="174"/>
      <c r="FW17" s="174"/>
      <c r="FX17" s="174"/>
      <c r="FY17" s="174"/>
      <c r="FZ17" s="174"/>
      <c r="GA17" s="175"/>
      <c r="GB17" s="171" t="s">
        <v>50</v>
      </c>
      <c r="GC17" s="173">
        <v>2024</v>
      </c>
      <c r="GD17" s="174"/>
      <c r="GE17" s="174"/>
      <c r="GF17" s="174"/>
      <c r="GG17" s="174"/>
      <c r="GH17" s="174"/>
      <c r="GI17" s="174"/>
      <c r="GJ17" s="174"/>
      <c r="GK17" s="174"/>
      <c r="GL17" s="174"/>
      <c r="GM17" s="174"/>
      <c r="GN17" s="175"/>
      <c r="GO17" s="171" t="s">
        <v>51</v>
      </c>
    </row>
    <row r="18" spans="1:197" ht="15" x14ac:dyDescent="0.25">
      <c r="B18" s="180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72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72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72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72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72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72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72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2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2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2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2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2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2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2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72"/>
    </row>
    <row r="19" spans="1:197" ht="15" x14ac:dyDescent="0.25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>
        <v>23487</v>
      </c>
      <c r="GK19" s="72">
        <v>22971</v>
      </c>
      <c r="GL19" s="72"/>
      <c r="GM19" s="72"/>
      <c r="GN19" s="72"/>
      <c r="GO19" s="72"/>
    </row>
    <row r="20" spans="1:197" ht="15" x14ac:dyDescent="0.25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3">
        <v>16063</v>
      </c>
      <c r="GK20" s="73">
        <v>14448</v>
      </c>
      <c r="GL20" s="73"/>
      <c r="GM20" s="73"/>
      <c r="GN20" s="73"/>
      <c r="GO20" s="72"/>
    </row>
    <row r="21" spans="1:197" ht="15" x14ac:dyDescent="0.25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3">
        <v>7424</v>
      </c>
      <c r="GK21" s="42">
        <v>8523</v>
      </c>
      <c r="GL21" s="73"/>
      <c r="GM21" s="73"/>
      <c r="GN21" s="73"/>
      <c r="GO21" s="73"/>
    </row>
    <row r="22" spans="1:197" ht="15" x14ac:dyDescent="0.2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>
        <v>23487</v>
      </c>
      <c r="GK22" s="74">
        <v>22971</v>
      </c>
      <c r="GL22" s="74"/>
      <c r="GM22" s="74"/>
      <c r="GN22" s="74"/>
      <c r="GO22" s="74"/>
    </row>
    <row r="23" spans="1:197" x14ac:dyDescent="0.2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3">
        <v>16063</v>
      </c>
      <c r="GK23" s="72">
        <v>14448</v>
      </c>
      <c r="GL23" s="72"/>
      <c r="GM23" s="72"/>
      <c r="GN23" s="72"/>
      <c r="GO23" s="72"/>
    </row>
    <row r="24" spans="1:197" x14ac:dyDescent="0.2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3">
        <v>7424</v>
      </c>
      <c r="GK24" s="72">
        <v>8523</v>
      </c>
      <c r="GL24" s="72"/>
      <c r="GM24" s="72"/>
      <c r="GN24" s="72"/>
      <c r="GO24" s="72"/>
    </row>
    <row r="27" spans="1:197" ht="15" x14ac:dyDescent="0.25">
      <c r="B27" s="5" t="s">
        <v>72</v>
      </c>
    </row>
    <row r="28" spans="1:197" ht="15" customHeight="1" x14ac:dyDescent="0.25">
      <c r="B28" s="12" t="s">
        <v>73</v>
      </c>
      <c r="C28" s="181">
        <v>2010</v>
      </c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3"/>
      <c r="O28" s="171" t="s">
        <v>80</v>
      </c>
      <c r="P28" s="181">
        <v>2011</v>
      </c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3"/>
      <c r="AB28" s="171" t="s">
        <v>81</v>
      </c>
      <c r="AC28" s="181">
        <v>2012</v>
      </c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3"/>
      <c r="AO28" s="171" t="s">
        <v>82</v>
      </c>
      <c r="AP28" s="181">
        <v>2013</v>
      </c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3"/>
      <c r="BB28" s="171" t="s">
        <v>40</v>
      </c>
      <c r="BC28" s="181">
        <v>2014</v>
      </c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3"/>
      <c r="BO28" s="171" t="s">
        <v>41</v>
      </c>
      <c r="BP28" s="181">
        <v>2015</v>
      </c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3"/>
      <c r="CB28" s="171" t="s">
        <v>42</v>
      </c>
      <c r="CC28" s="181">
        <v>2016</v>
      </c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3"/>
      <c r="CO28" s="171" t="s">
        <v>43</v>
      </c>
      <c r="CP28" s="173">
        <v>2017</v>
      </c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5"/>
      <c r="DB28" s="171" t="s">
        <v>44</v>
      </c>
      <c r="DC28" s="173">
        <v>2018</v>
      </c>
      <c r="DD28" s="174"/>
      <c r="DE28" s="174"/>
      <c r="DF28" s="174"/>
      <c r="DG28" s="174"/>
      <c r="DH28" s="174"/>
      <c r="DI28" s="174"/>
      <c r="DJ28" s="174"/>
      <c r="DK28" s="174"/>
      <c r="DL28" s="174"/>
      <c r="DM28" s="174"/>
      <c r="DN28" s="175"/>
      <c r="DO28" s="171" t="s">
        <v>45</v>
      </c>
      <c r="DP28" s="173">
        <v>2019</v>
      </c>
      <c r="DQ28" s="174"/>
      <c r="DR28" s="174"/>
      <c r="DS28" s="174"/>
      <c r="DT28" s="174"/>
      <c r="DU28" s="174"/>
      <c r="DV28" s="174"/>
      <c r="DW28" s="174"/>
      <c r="DX28" s="174"/>
      <c r="DY28" s="174"/>
      <c r="DZ28" s="174"/>
      <c r="EA28" s="175"/>
      <c r="EB28" s="171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1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1" t="s">
        <v>48</v>
      </c>
      <c r="FC28" s="173">
        <v>2022</v>
      </c>
      <c r="FD28" s="174"/>
      <c r="FE28" s="174"/>
      <c r="FF28" s="174"/>
      <c r="FG28" s="174"/>
      <c r="FH28" s="174"/>
      <c r="FI28" s="174"/>
      <c r="FJ28" s="174"/>
      <c r="FK28" s="174"/>
      <c r="FL28" s="174"/>
      <c r="FM28" s="174"/>
      <c r="FN28" s="175"/>
      <c r="FO28" s="171" t="s">
        <v>49</v>
      </c>
      <c r="FP28" s="173">
        <v>2023</v>
      </c>
      <c r="FQ28" s="174"/>
      <c r="FR28" s="174"/>
      <c r="FS28" s="174"/>
      <c r="FT28" s="174"/>
      <c r="FU28" s="174"/>
      <c r="FV28" s="174"/>
      <c r="FW28" s="174"/>
      <c r="FX28" s="174"/>
      <c r="FY28" s="174"/>
      <c r="FZ28" s="174"/>
      <c r="GA28" s="175"/>
      <c r="GB28" s="171" t="s">
        <v>50</v>
      </c>
      <c r="GC28" s="173">
        <v>2024</v>
      </c>
      <c r="GD28" s="174"/>
      <c r="GE28" s="174"/>
      <c r="GF28" s="174"/>
      <c r="GG28" s="174"/>
      <c r="GH28" s="174"/>
      <c r="GI28" s="174"/>
      <c r="GJ28" s="174"/>
      <c r="GK28" s="174"/>
      <c r="GL28" s="174"/>
      <c r="GM28" s="174"/>
      <c r="GN28" s="175"/>
      <c r="GO28" s="171" t="s">
        <v>51</v>
      </c>
    </row>
    <row r="29" spans="1:197" ht="15" x14ac:dyDescent="0.25">
      <c r="B29" s="13" t="s">
        <v>74</v>
      </c>
      <c r="C29" s="155" t="s">
        <v>52</v>
      </c>
      <c r="D29" s="155" t="s">
        <v>53</v>
      </c>
      <c r="E29" s="155" t="s">
        <v>54</v>
      </c>
      <c r="F29" s="155" t="s">
        <v>55</v>
      </c>
      <c r="G29" s="155" t="s">
        <v>56</v>
      </c>
      <c r="H29" s="155" t="s">
        <v>57</v>
      </c>
      <c r="I29" s="155" t="s">
        <v>58</v>
      </c>
      <c r="J29" s="155" t="s">
        <v>59</v>
      </c>
      <c r="K29" s="155" t="s">
        <v>60</v>
      </c>
      <c r="L29" s="155" t="s">
        <v>61</v>
      </c>
      <c r="M29" s="155" t="s">
        <v>62</v>
      </c>
      <c r="N29" s="155" t="s">
        <v>63</v>
      </c>
      <c r="O29" s="172"/>
      <c r="P29" s="155" t="s">
        <v>52</v>
      </c>
      <c r="Q29" s="155" t="s">
        <v>53</v>
      </c>
      <c r="R29" s="155" t="s">
        <v>54</v>
      </c>
      <c r="S29" s="155" t="s">
        <v>55</v>
      </c>
      <c r="T29" s="155" t="s">
        <v>56</v>
      </c>
      <c r="U29" s="155" t="s">
        <v>57</v>
      </c>
      <c r="V29" s="155" t="s">
        <v>58</v>
      </c>
      <c r="W29" s="155" t="s">
        <v>59</v>
      </c>
      <c r="X29" s="155" t="s">
        <v>60</v>
      </c>
      <c r="Y29" s="155" t="s">
        <v>61</v>
      </c>
      <c r="Z29" s="155" t="s">
        <v>62</v>
      </c>
      <c r="AA29" s="155" t="s">
        <v>63</v>
      </c>
      <c r="AB29" s="172"/>
      <c r="AC29" s="155" t="s">
        <v>52</v>
      </c>
      <c r="AD29" s="155" t="s">
        <v>53</v>
      </c>
      <c r="AE29" s="155" t="s">
        <v>54</v>
      </c>
      <c r="AF29" s="155" t="s">
        <v>55</v>
      </c>
      <c r="AG29" s="155" t="s">
        <v>56</v>
      </c>
      <c r="AH29" s="155" t="s">
        <v>57</v>
      </c>
      <c r="AI29" s="155" t="s">
        <v>58</v>
      </c>
      <c r="AJ29" s="155" t="s">
        <v>59</v>
      </c>
      <c r="AK29" s="155" t="s">
        <v>60</v>
      </c>
      <c r="AL29" s="155" t="s">
        <v>61</v>
      </c>
      <c r="AM29" s="155" t="s">
        <v>62</v>
      </c>
      <c r="AN29" s="155" t="s">
        <v>63</v>
      </c>
      <c r="AO29" s="172"/>
      <c r="AP29" s="155" t="s">
        <v>52</v>
      </c>
      <c r="AQ29" s="155" t="s">
        <v>53</v>
      </c>
      <c r="AR29" s="155" t="s">
        <v>54</v>
      </c>
      <c r="AS29" s="155" t="s">
        <v>55</v>
      </c>
      <c r="AT29" s="155" t="s">
        <v>56</v>
      </c>
      <c r="AU29" s="155" t="s">
        <v>57</v>
      </c>
      <c r="AV29" s="155" t="s">
        <v>58</v>
      </c>
      <c r="AW29" s="155" t="s">
        <v>59</v>
      </c>
      <c r="AX29" s="155" t="s">
        <v>60</v>
      </c>
      <c r="AY29" s="155" t="s">
        <v>61</v>
      </c>
      <c r="AZ29" s="155" t="s">
        <v>62</v>
      </c>
      <c r="BA29" s="155" t="s">
        <v>63</v>
      </c>
      <c r="BB29" s="172"/>
      <c r="BC29" s="155" t="s">
        <v>52</v>
      </c>
      <c r="BD29" s="155" t="s">
        <v>53</v>
      </c>
      <c r="BE29" s="155" t="s">
        <v>54</v>
      </c>
      <c r="BF29" s="155" t="s">
        <v>55</v>
      </c>
      <c r="BG29" s="155" t="s">
        <v>56</v>
      </c>
      <c r="BH29" s="155" t="s">
        <v>57</v>
      </c>
      <c r="BI29" s="155" t="s">
        <v>58</v>
      </c>
      <c r="BJ29" s="155" t="s">
        <v>59</v>
      </c>
      <c r="BK29" s="155" t="s">
        <v>60</v>
      </c>
      <c r="BL29" s="155" t="s">
        <v>61</v>
      </c>
      <c r="BM29" s="155" t="s">
        <v>62</v>
      </c>
      <c r="BN29" s="155" t="s">
        <v>63</v>
      </c>
      <c r="BO29" s="172"/>
      <c r="BP29" s="155" t="s">
        <v>52</v>
      </c>
      <c r="BQ29" s="155" t="s">
        <v>53</v>
      </c>
      <c r="BR29" s="155" t="s">
        <v>54</v>
      </c>
      <c r="BS29" s="155" t="s">
        <v>55</v>
      </c>
      <c r="BT29" s="155" t="s">
        <v>56</v>
      </c>
      <c r="BU29" s="155" t="s">
        <v>57</v>
      </c>
      <c r="BV29" s="155" t="s">
        <v>58</v>
      </c>
      <c r="BW29" s="155" t="s">
        <v>59</v>
      </c>
      <c r="BX29" s="155" t="s">
        <v>60</v>
      </c>
      <c r="BY29" s="155" t="s">
        <v>61</v>
      </c>
      <c r="BZ29" s="155" t="s">
        <v>62</v>
      </c>
      <c r="CA29" s="155" t="s">
        <v>63</v>
      </c>
      <c r="CB29" s="172"/>
      <c r="CC29" s="155" t="s">
        <v>52</v>
      </c>
      <c r="CD29" s="155" t="s">
        <v>53</v>
      </c>
      <c r="CE29" s="155" t="s">
        <v>54</v>
      </c>
      <c r="CF29" s="155" t="s">
        <v>55</v>
      </c>
      <c r="CG29" s="155" t="s">
        <v>56</v>
      </c>
      <c r="CH29" s="155" t="s">
        <v>57</v>
      </c>
      <c r="CI29" s="155" t="s">
        <v>58</v>
      </c>
      <c r="CJ29" s="155" t="s">
        <v>59</v>
      </c>
      <c r="CK29" s="155" t="s">
        <v>60</v>
      </c>
      <c r="CL29" s="155" t="s">
        <v>61</v>
      </c>
      <c r="CM29" s="155" t="s">
        <v>62</v>
      </c>
      <c r="CN29" s="155" t="s">
        <v>63</v>
      </c>
      <c r="CO29" s="172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2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2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2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2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2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2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2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72"/>
    </row>
    <row r="30" spans="1:197" s="25" customFormat="1" ht="15" x14ac:dyDescent="0.25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>
        <v>75158.399999999994</v>
      </c>
      <c r="GK30" s="75">
        <v>73507.200000000012</v>
      </c>
      <c r="GL30" s="75"/>
      <c r="GM30" s="75"/>
      <c r="GN30" s="75"/>
      <c r="GO30" s="75"/>
    </row>
    <row r="31" spans="1:197" x14ac:dyDescent="0.2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>
        <v>51401.599999999999</v>
      </c>
      <c r="GK31" s="72">
        <v>46233.600000000006</v>
      </c>
      <c r="GL31" s="72"/>
      <c r="GM31" s="72"/>
      <c r="GN31" s="72"/>
      <c r="GO31" s="76"/>
    </row>
    <row r="32" spans="1:197" x14ac:dyDescent="0.2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>
        <v>23756.799999999999</v>
      </c>
      <c r="GK32" s="72">
        <v>27273.599999999999</v>
      </c>
      <c r="GL32" s="72"/>
      <c r="GM32" s="72"/>
      <c r="GN32" s="72"/>
      <c r="GO32" s="76"/>
    </row>
    <row r="35" spans="2:189" ht="15" x14ac:dyDescent="0.25">
      <c r="B35" s="5"/>
    </row>
    <row r="37" spans="2:189" x14ac:dyDescent="0.2">
      <c r="BP37" s="26"/>
      <c r="BQ37" s="26"/>
      <c r="BR37" s="26"/>
      <c r="BS37" s="26"/>
      <c r="BT37" s="26"/>
      <c r="BU37" s="26"/>
      <c r="BV37" s="26"/>
      <c r="BW37" s="26"/>
    </row>
    <row r="43" spans="2:189" x14ac:dyDescent="0.2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</row>
    <row r="44" spans="2:189" x14ac:dyDescent="0.2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</row>
    <row r="45" spans="2:189" x14ac:dyDescent="0.2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</row>
  </sheetData>
  <mergeCells count="88">
    <mergeCell ref="GC6:GN6"/>
    <mergeCell ref="GO6:GO7"/>
    <mergeCell ref="GC17:GN17"/>
    <mergeCell ref="GO17:GO18"/>
    <mergeCell ref="GC28:GN28"/>
    <mergeCell ref="GO28:GO29"/>
    <mergeCell ref="DP6:EA6"/>
    <mergeCell ref="EB6:EB7"/>
    <mergeCell ref="DP17:EA17"/>
    <mergeCell ref="EB17:EB18"/>
    <mergeCell ref="DP28:EA28"/>
    <mergeCell ref="EB28:EB29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DC6:DN6"/>
    <mergeCell ref="DO6:DO7"/>
    <mergeCell ref="DC17:DN17"/>
    <mergeCell ref="DO17:DO18"/>
    <mergeCell ref="DC28:DN28"/>
    <mergeCell ref="DO28:DO29"/>
    <mergeCell ref="EO6:EO7"/>
    <mergeCell ref="EO17:EO18"/>
    <mergeCell ref="EO28:EO29"/>
    <mergeCell ref="FB6:FB7"/>
    <mergeCell ref="FB17:FB18"/>
    <mergeCell ref="FB28:FB29"/>
    <mergeCell ref="FO6:FO7"/>
    <mergeCell ref="FO17:FO18"/>
    <mergeCell ref="FO28:FO29"/>
    <mergeCell ref="FC6:FN6"/>
    <mergeCell ref="FC17:FN17"/>
    <mergeCell ref="FC28:F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EO47"/>
  <sheetViews>
    <sheetView showGridLines="0" zoomScale="60" zoomScaleNormal="60" workbookViewId="0">
      <pane xSplit="2" ySplit="3" topLeftCell="EC4" activePane="bottomRight" state="frozen"/>
      <selection pane="topRight" activeCell="C1" sqref="C1"/>
      <selection pane="bottomLeft" activeCell="A4" sqref="A4"/>
      <selection pane="bottomRight" activeCell="EK36" sqref="EK36:EK38"/>
    </sheetView>
  </sheetViews>
  <sheetFormatPr baseColWidth="10" defaultColWidth="11.42578125" defaultRowHeight="14.25" x14ac:dyDescent="0.2"/>
  <cols>
    <col min="1" max="1" width="7.7109375" style="2" customWidth="1"/>
    <col min="2" max="2" width="29.28515625" style="2" customWidth="1"/>
    <col min="3" max="10" width="11.7109375" style="2" bestFit="1" customWidth="1"/>
    <col min="11" max="12" width="12.85546875" style="2" bestFit="1" customWidth="1"/>
    <col min="13" max="14" width="12.42578125" style="2" bestFit="1" customWidth="1"/>
    <col min="15" max="15" width="13.85546875" style="2" bestFit="1" customWidth="1"/>
    <col min="16" max="17" width="12.7109375" style="2" bestFit="1" customWidth="1"/>
    <col min="18" max="19" width="12.5703125" style="2" bestFit="1" customWidth="1"/>
    <col min="20" max="20" width="12.7109375" style="2" bestFit="1" customWidth="1"/>
    <col min="21" max="22" width="12.85546875" style="2" bestFit="1" customWidth="1"/>
    <col min="23" max="24" width="12.5703125" style="2" bestFit="1" customWidth="1"/>
    <col min="25" max="25" width="12.7109375" style="2" bestFit="1" customWidth="1"/>
    <col min="26" max="26" width="12.5703125" style="2" bestFit="1" customWidth="1"/>
    <col min="27" max="27" width="12.42578125" style="2" bestFit="1" customWidth="1"/>
    <col min="28" max="28" width="13.85546875" style="2" bestFit="1" customWidth="1"/>
    <col min="29" max="29" width="12.85546875" style="2" bestFit="1" customWidth="1"/>
    <col min="30" max="30" width="13" style="2" bestFit="1" customWidth="1"/>
    <col min="31" max="31" width="12.85546875" style="2" bestFit="1" customWidth="1"/>
    <col min="32" max="32" width="12.5703125" style="2" bestFit="1" customWidth="1"/>
    <col min="33" max="33" width="12.7109375" style="2" bestFit="1" customWidth="1"/>
    <col min="34" max="34" width="12.5703125" style="2" bestFit="1" customWidth="1"/>
    <col min="35" max="35" width="12.85546875" style="2" bestFit="1" customWidth="1"/>
    <col min="36" max="37" width="12.5703125" style="2" bestFit="1" customWidth="1"/>
    <col min="38" max="38" width="12.7109375" style="2" bestFit="1" customWidth="1"/>
    <col min="39" max="40" width="12.85546875" style="2" bestFit="1" customWidth="1"/>
    <col min="41" max="41" width="14.42578125" style="2" bestFit="1" customWidth="1"/>
    <col min="42" max="42" width="13.140625" style="2" bestFit="1" customWidth="1"/>
    <col min="43" max="43" width="12.5703125" style="2" bestFit="1" customWidth="1"/>
    <col min="44" max="44" width="12.85546875" style="2" bestFit="1" customWidth="1"/>
    <col min="45" max="45" width="11.7109375" style="2" bestFit="1" customWidth="1"/>
    <col min="46" max="54" width="11.42578125" style="2"/>
    <col min="55" max="80" width="12.7109375" style="2" customWidth="1"/>
    <col min="81" max="92" width="11.42578125" style="2"/>
    <col min="93" max="93" width="12.28515625" style="2" customWidth="1"/>
    <col min="94" max="105" width="11.42578125" style="2"/>
    <col min="106" max="106" width="12.28515625" style="2" customWidth="1"/>
    <col min="107" max="115" width="11.42578125" style="2"/>
    <col min="116" max="116" width="12.28515625" style="2" customWidth="1"/>
    <col min="117" max="117" width="13.85546875" style="2" customWidth="1"/>
    <col min="118" max="118" width="11.42578125" style="2"/>
    <col min="119" max="119" width="12.42578125" style="2" customWidth="1"/>
    <col min="120" max="125" width="11.42578125" style="2"/>
    <col min="126" max="126" width="15" style="2" customWidth="1"/>
    <col min="127" max="127" width="13.140625" style="2" customWidth="1"/>
    <col min="128" max="128" width="13.7109375" style="2" customWidth="1"/>
    <col min="129" max="129" width="14.140625" style="2" customWidth="1"/>
    <col min="130" max="130" width="13.7109375" style="2" customWidth="1"/>
    <col min="131" max="131" width="11.42578125" style="2"/>
    <col min="132" max="132" width="12.42578125" style="2" customWidth="1"/>
    <col min="133" max="134" width="11.42578125" style="2"/>
    <col min="135" max="136" width="13.28515625" style="2" customWidth="1"/>
    <col min="137" max="139" width="13.28515625" style="2" bestFit="1" customWidth="1"/>
    <col min="140" max="140" width="12.140625" style="2" bestFit="1" customWidth="1"/>
    <col min="141" max="16384" width="11.42578125" style="2"/>
  </cols>
  <sheetData>
    <row r="1" spans="1:145" ht="15" x14ac:dyDescent="0.25">
      <c r="A1" s="176" t="s">
        <v>0</v>
      </c>
      <c r="B1" s="176"/>
      <c r="CY1" s="2" t="s">
        <v>84</v>
      </c>
    </row>
    <row r="2" spans="1:145" ht="30" customHeight="1" x14ac:dyDescent="0.2">
      <c r="A2" s="177" t="s">
        <v>85</v>
      </c>
      <c r="B2" s="178"/>
    </row>
    <row r="3" spans="1:145" x14ac:dyDescent="0.2">
      <c r="A3" s="39" t="s">
        <v>86</v>
      </c>
    </row>
    <row r="5" spans="1:145" ht="15" x14ac:dyDescent="0.25">
      <c r="B5" s="5" t="s">
        <v>38</v>
      </c>
    </row>
    <row r="6" spans="1:145" ht="15" customHeight="1" x14ac:dyDescent="0.25">
      <c r="B6" s="179" t="s">
        <v>39</v>
      </c>
      <c r="C6" s="173">
        <v>2014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41</v>
      </c>
      <c r="P6" s="173">
        <v>2015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42</v>
      </c>
      <c r="AC6" s="173">
        <v>2016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43</v>
      </c>
      <c r="AP6" s="173">
        <v>2017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44</v>
      </c>
      <c r="BC6" s="173">
        <v>2018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45</v>
      </c>
      <c r="BP6" s="173">
        <v>2019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1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1" t="s">
        <v>48</v>
      </c>
      <c r="DC6" s="173">
        <v>2022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49</v>
      </c>
      <c r="DP6" s="173">
        <v>2023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50</v>
      </c>
      <c r="EC6" s="173">
        <v>2024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51</v>
      </c>
    </row>
    <row r="7" spans="1:145" ht="15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</row>
    <row r="8" spans="1:145" ht="15" x14ac:dyDescent="0.2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>
        <v>78280</v>
      </c>
      <c r="EK8" s="47">
        <v>69838</v>
      </c>
      <c r="EL8" s="47"/>
      <c r="EM8" s="47"/>
      <c r="EN8" s="47"/>
      <c r="EO8" s="78"/>
    </row>
    <row r="9" spans="1:145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>
        <v>48474</v>
      </c>
      <c r="EK9" s="47">
        <v>40928</v>
      </c>
      <c r="EL9" s="49"/>
      <c r="EM9" s="49"/>
      <c r="EN9" s="49"/>
      <c r="EO9" s="78"/>
    </row>
    <row r="10" spans="1:145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>
        <v>29806</v>
      </c>
      <c r="EK10" s="47">
        <v>28910</v>
      </c>
      <c r="EL10" s="50"/>
      <c r="EM10" s="50"/>
      <c r="EN10" s="50"/>
      <c r="EO10" s="78"/>
    </row>
    <row r="11" spans="1:145" ht="15" x14ac:dyDescent="0.25">
      <c r="B11" s="46" t="s">
        <v>88</v>
      </c>
      <c r="C11" s="47">
        <f>SUM(C12:C13)</f>
        <v>0</v>
      </c>
      <c r="D11" s="47">
        <f t="shared" ref="D11:N11" si="12">SUM(D12:D13)</f>
        <v>0</v>
      </c>
      <c r="E11" s="47">
        <f t="shared" si="12"/>
        <v>0</v>
      </c>
      <c r="F11" s="47">
        <f t="shared" si="12"/>
        <v>0</v>
      </c>
      <c r="G11" s="47">
        <f t="shared" si="12"/>
        <v>0</v>
      </c>
      <c r="H11" s="47">
        <f t="shared" si="12"/>
        <v>0</v>
      </c>
      <c r="I11" s="47">
        <f t="shared" si="12"/>
        <v>0</v>
      </c>
      <c r="J11" s="47">
        <f t="shared" si="12"/>
        <v>0</v>
      </c>
      <c r="K11" s="47">
        <f t="shared" si="12"/>
        <v>88520</v>
      </c>
      <c r="L11" s="47">
        <f t="shared" si="12"/>
        <v>103004</v>
      </c>
      <c r="M11" s="47">
        <f t="shared" si="12"/>
        <v>98462</v>
      </c>
      <c r="N11" s="47">
        <f t="shared" si="12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3">SUM(AQ12:AQ13)</f>
        <v>102116</v>
      </c>
      <c r="AR11" s="47">
        <f t="shared" si="13"/>
        <v>56984</v>
      </c>
      <c r="AS11" s="47">
        <f t="shared" si="13"/>
        <v>0</v>
      </c>
      <c r="AT11" s="47">
        <f t="shared" si="13"/>
        <v>0</v>
      </c>
      <c r="AU11" s="47">
        <f t="shared" si="13"/>
        <v>0</v>
      </c>
      <c r="AV11" s="47">
        <f t="shared" si="13"/>
        <v>0</v>
      </c>
      <c r="AW11" s="47">
        <f t="shared" si="13"/>
        <v>36160</v>
      </c>
      <c r="AX11" s="47">
        <f t="shared" si="13"/>
        <v>117516</v>
      </c>
      <c r="AY11" s="47">
        <f t="shared" si="13"/>
        <v>118206</v>
      </c>
      <c r="AZ11" s="47">
        <f t="shared" si="13"/>
        <v>115248</v>
      </c>
      <c r="BA11" s="47">
        <f t="shared" si="13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4">SUM(BD12:BD13)</f>
        <v>108082</v>
      </c>
      <c r="BE11" s="47">
        <f t="shared" si="14"/>
        <v>117732</v>
      </c>
      <c r="BF11" s="47">
        <f t="shared" si="14"/>
        <v>104192</v>
      </c>
      <c r="BG11" s="47">
        <f t="shared" si="14"/>
        <v>118312</v>
      </c>
      <c r="BH11" s="47">
        <f t="shared" si="14"/>
        <v>103662</v>
      </c>
      <c r="BI11" s="47">
        <f t="shared" si="14"/>
        <v>116698</v>
      </c>
      <c r="BJ11" s="47">
        <f t="shared" si="14"/>
        <v>122564</v>
      </c>
      <c r="BK11" s="47">
        <f t="shared" si="14"/>
        <v>112534</v>
      </c>
      <c r="BL11" s="47">
        <f t="shared" si="14"/>
        <v>110434</v>
      </c>
      <c r="BM11" s="47">
        <f t="shared" si="14"/>
        <v>100388</v>
      </c>
      <c r="BN11" s="47">
        <f t="shared" si="14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5">SUM(BQ12:BQ13)</f>
        <v>92210</v>
      </c>
      <c r="BR11" s="47">
        <f t="shared" si="15"/>
        <v>100442</v>
      </c>
      <c r="BS11" s="47">
        <f t="shared" si="15"/>
        <v>100992</v>
      </c>
      <c r="BT11" s="47">
        <f t="shared" si="15"/>
        <v>118586</v>
      </c>
      <c r="BU11" s="47">
        <f t="shared" si="15"/>
        <v>137646</v>
      </c>
      <c r="BV11" s="47">
        <f t="shared" si="15"/>
        <v>149690</v>
      </c>
      <c r="BW11" s="47">
        <f t="shared" si="15"/>
        <v>155760</v>
      </c>
      <c r="BX11" s="47">
        <f t="shared" si="15"/>
        <v>137576</v>
      </c>
      <c r="BY11" s="47">
        <f t="shared" si="15"/>
        <v>139138</v>
      </c>
      <c r="BZ11" s="47">
        <f t="shared" si="15"/>
        <v>127988</v>
      </c>
      <c r="CA11" s="47">
        <v>150198</v>
      </c>
      <c r="CB11" s="78">
        <f t="shared" ref="CB11:CB16" si="16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7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>
        <v>164644</v>
      </c>
      <c r="EK11" s="47">
        <v>149170</v>
      </c>
      <c r="EL11" s="47"/>
      <c r="EM11" s="47"/>
      <c r="EN11" s="47"/>
      <c r="EO11" s="78"/>
    </row>
    <row r="12" spans="1:145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7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>
        <v>122568</v>
      </c>
      <c r="EK12" s="47">
        <v>107188</v>
      </c>
      <c r="EL12" s="49"/>
      <c r="EM12" s="49"/>
      <c r="EN12" s="49"/>
      <c r="EO12" s="78"/>
    </row>
    <row r="13" spans="1:145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7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>
        <v>42076</v>
      </c>
      <c r="EK13" s="47">
        <v>41982</v>
      </c>
      <c r="EL13" s="50"/>
      <c r="EM13" s="50"/>
      <c r="EN13" s="50"/>
      <c r="EO13" s="78"/>
    </row>
    <row r="14" spans="1:145" ht="15" x14ac:dyDescent="0.25">
      <c r="B14" s="51" t="s">
        <v>70</v>
      </c>
      <c r="C14" s="84">
        <f>SUM(C15:C16)</f>
        <v>0</v>
      </c>
      <c r="D14" s="84">
        <f t="shared" ref="D14:N14" si="18">SUM(D15:D16)</f>
        <v>0</v>
      </c>
      <c r="E14" s="84">
        <f t="shared" si="18"/>
        <v>0</v>
      </c>
      <c r="F14" s="84">
        <f t="shared" si="18"/>
        <v>0</v>
      </c>
      <c r="G14" s="84">
        <f t="shared" si="18"/>
        <v>0</v>
      </c>
      <c r="H14" s="84">
        <f t="shared" si="18"/>
        <v>0</v>
      </c>
      <c r="I14" s="84">
        <f t="shared" si="18"/>
        <v>0</v>
      </c>
      <c r="J14" s="84">
        <f t="shared" si="18"/>
        <v>0</v>
      </c>
      <c r="K14" s="84">
        <f t="shared" si="18"/>
        <v>147654</v>
      </c>
      <c r="L14" s="84">
        <f t="shared" si="18"/>
        <v>165654</v>
      </c>
      <c r="M14" s="84">
        <f t="shared" si="18"/>
        <v>158246</v>
      </c>
      <c r="N14" s="84">
        <f t="shared" si="18"/>
        <v>181864</v>
      </c>
      <c r="O14" s="85">
        <f>SUM(O15:O16)</f>
        <v>653418</v>
      </c>
      <c r="P14" s="84">
        <f t="shared" ref="P14:AN14" si="19">SUM(P15:P16)</f>
        <v>176904</v>
      </c>
      <c r="Q14" s="84">
        <f t="shared" si="19"/>
        <v>162634</v>
      </c>
      <c r="R14" s="84">
        <f t="shared" si="19"/>
        <v>158554</v>
      </c>
      <c r="S14" s="84">
        <f t="shared" si="19"/>
        <v>156732</v>
      </c>
      <c r="T14" s="84">
        <f t="shared" si="19"/>
        <v>174820</v>
      </c>
      <c r="U14" s="84">
        <f t="shared" si="19"/>
        <v>164158</v>
      </c>
      <c r="V14" s="84">
        <f t="shared" si="19"/>
        <v>185230</v>
      </c>
      <c r="W14" s="84">
        <f t="shared" si="19"/>
        <v>182732</v>
      </c>
      <c r="X14" s="84">
        <f t="shared" si="19"/>
        <v>159060</v>
      </c>
      <c r="Y14" s="84">
        <f t="shared" si="19"/>
        <v>167972</v>
      </c>
      <c r="Z14" s="84">
        <f t="shared" si="19"/>
        <v>160828</v>
      </c>
      <c r="AA14" s="84">
        <f t="shared" si="19"/>
        <v>190682</v>
      </c>
      <c r="AB14" s="85">
        <f>SUM(AB15:AB16)</f>
        <v>2040306</v>
      </c>
      <c r="AC14" s="84">
        <f t="shared" si="19"/>
        <v>188744</v>
      </c>
      <c r="AD14" s="84">
        <f t="shared" si="19"/>
        <v>174546</v>
      </c>
      <c r="AE14" s="84">
        <f t="shared" si="19"/>
        <v>176160</v>
      </c>
      <c r="AF14" s="84">
        <f t="shared" si="19"/>
        <v>166576</v>
      </c>
      <c r="AG14" s="84">
        <f t="shared" si="19"/>
        <v>180600</v>
      </c>
      <c r="AH14" s="84">
        <f t="shared" si="19"/>
        <v>163830</v>
      </c>
      <c r="AI14" s="84">
        <f t="shared" si="19"/>
        <v>188480</v>
      </c>
      <c r="AJ14" s="84">
        <f t="shared" si="19"/>
        <v>189428</v>
      </c>
      <c r="AK14" s="84">
        <f t="shared" si="19"/>
        <v>166218</v>
      </c>
      <c r="AL14" s="84">
        <f t="shared" si="19"/>
        <v>177782</v>
      </c>
      <c r="AM14" s="84">
        <f t="shared" si="19"/>
        <v>172290</v>
      </c>
      <c r="AN14" s="84">
        <f t="shared" si="19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0">SUM(AQ15:AQ16)</f>
        <v>164348</v>
      </c>
      <c r="AR14" s="84">
        <f t="shared" si="20"/>
        <v>91080</v>
      </c>
      <c r="AS14" s="84">
        <f t="shared" si="20"/>
        <v>0</v>
      </c>
      <c r="AT14" s="84">
        <f t="shared" si="20"/>
        <v>0</v>
      </c>
      <c r="AU14" s="84">
        <f t="shared" si="20"/>
        <v>0</v>
      </c>
      <c r="AV14" s="84">
        <f t="shared" si="20"/>
        <v>0</v>
      </c>
      <c r="AW14" s="84">
        <f t="shared" si="20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1">SUM(BD15:BD16)</f>
        <v>180322</v>
      </c>
      <c r="BE14" s="84">
        <f t="shared" si="21"/>
        <v>186194</v>
      </c>
      <c r="BF14" s="84">
        <f>SUM(BF15:BF16)</f>
        <v>169678</v>
      </c>
      <c r="BG14" s="84">
        <f t="shared" si="21"/>
        <v>188184</v>
      </c>
      <c r="BH14" s="84">
        <f t="shared" si="21"/>
        <v>170140</v>
      </c>
      <c r="BI14" s="84">
        <f t="shared" si="21"/>
        <v>191720</v>
      </c>
      <c r="BJ14" s="84">
        <f t="shared" si="21"/>
        <v>199440</v>
      </c>
      <c r="BK14" s="84">
        <f t="shared" si="21"/>
        <v>182856</v>
      </c>
      <c r="BL14" s="84">
        <f t="shared" si="21"/>
        <v>178484</v>
      </c>
      <c r="BM14" s="84">
        <f t="shared" si="21"/>
        <v>160936</v>
      </c>
      <c r="BN14" s="84">
        <f t="shared" si="21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2">SUM(BT15:BT16)</f>
        <v>186576</v>
      </c>
      <c r="BU14" s="84">
        <f t="shared" si="22"/>
        <v>203200</v>
      </c>
      <c r="BV14" s="84">
        <f t="shared" si="22"/>
        <v>228566</v>
      </c>
      <c r="BW14" s="84">
        <f t="shared" si="22"/>
        <v>235900</v>
      </c>
      <c r="BX14" s="84">
        <f t="shared" si="22"/>
        <v>208444</v>
      </c>
      <c r="BY14" s="84">
        <f t="shared" si="22"/>
        <v>211044</v>
      </c>
      <c r="BZ14" s="84">
        <f t="shared" si="22"/>
        <v>198198</v>
      </c>
      <c r="CA14" s="84">
        <f t="shared" si="22"/>
        <v>227102</v>
      </c>
      <c r="CB14" s="85">
        <f t="shared" si="16"/>
        <v>2376954</v>
      </c>
      <c r="CC14" s="84">
        <f t="shared" ref="CC14:CN14" si="23">SUM(CC15:CC16)</f>
        <v>224908</v>
      </c>
      <c r="CD14" s="84">
        <f t="shared" si="23"/>
        <v>217856</v>
      </c>
      <c r="CE14" s="84">
        <f t="shared" si="23"/>
        <v>132020</v>
      </c>
      <c r="CF14" s="84">
        <f t="shared" si="23"/>
        <v>49838</v>
      </c>
      <c r="CG14" s="84">
        <f t="shared" si="23"/>
        <v>75264</v>
      </c>
      <c r="CH14" s="84">
        <f t="shared" si="23"/>
        <v>102558</v>
      </c>
      <c r="CI14" s="84">
        <f t="shared" si="23"/>
        <v>131806</v>
      </c>
      <c r="CJ14" s="84">
        <f t="shared" si="23"/>
        <v>142516</v>
      </c>
      <c r="CK14" s="84">
        <f t="shared" si="23"/>
        <v>145648</v>
      </c>
      <c r="CL14" s="84">
        <f t="shared" si="23"/>
        <v>199506</v>
      </c>
      <c r="CM14" s="84">
        <f t="shared" si="23"/>
        <v>203434</v>
      </c>
      <c r="CN14" s="84">
        <f t="shared" si="23"/>
        <v>214006</v>
      </c>
      <c r="CO14" s="85">
        <f t="shared" si="17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>
        <v>242924</v>
      </c>
      <c r="EK14" s="84">
        <v>219008</v>
      </c>
      <c r="EL14" s="84"/>
      <c r="EM14" s="84"/>
      <c r="EN14" s="84"/>
      <c r="EO14" s="85"/>
    </row>
    <row r="15" spans="1:145" x14ac:dyDescent="0.2">
      <c r="B15" s="48" t="s">
        <v>65</v>
      </c>
      <c r="C15" s="87">
        <f>C9+C12</f>
        <v>0</v>
      </c>
      <c r="D15" s="87">
        <f t="shared" ref="D15:N16" si="24">D9+D12</f>
        <v>0</v>
      </c>
      <c r="E15" s="87">
        <f t="shared" si="24"/>
        <v>0</v>
      </c>
      <c r="F15" s="87">
        <f t="shared" si="24"/>
        <v>0</v>
      </c>
      <c r="G15" s="87">
        <f t="shared" si="24"/>
        <v>0</v>
      </c>
      <c r="H15" s="87">
        <f t="shared" si="24"/>
        <v>0</v>
      </c>
      <c r="I15" s="87">
        <f t="shared" si="24"/>
        <v>0</v>
      </c>
      <c r="J15" s="87">
        <f t="shared" si="24"/>
        <v>0</v>
      </c>
      <c r="K15" s="87">
        <f t="shared" si="24"/>
        <v>91732</v>
      </c>
      <c r="L15" s="87">
        <f t="shared" si="24"/>
        <v>106150</v>
      </c>
      <c r="M15" s="87">
        <f t="shared" si="24"/>
        <v>101246</v>
      </c>
      <c r="N15" s="87">
        <f t="shared" si="24"/>
        <v>122526</v>
      </c>
      <c r="O15" s="53">
        <f>O9+O12</f>
        <v>421654</v>
      </c>
      <c r="P15" s="87">
        <f t="shared" ref="P15:AN15" si="25">P9+P12</f>
        <v>119776</v>
      </c>
      <c r="Q15" s="87">
        <f t="shared" si="25"/>
        <v>109088</v>
      </c>
      <c r="R15" s="87">
        <f t="shared" si="25"/>
        <v>105296</v>
      </c>
      <c r="S15" s="87">
        <f t="shared" si="25"/>
        <v>101722</v>
      </c>
      <c r="T15" s="87">
        <f t="shared" si="25"/>
        <v>112860</v>
      </c>
      <c r="U15" s="87">
        <f t="shared" si="25"/>
        <v>102754</v>
      </c>
      <c r="V15" s="87">
        <f t="shared" si="25"/>
        <v>122234</v>
      </c>
      <c r="W15" s="87">
        <f t="shared" si="25"/>
        <v>121706</v>
      </c>
      <c r="X15" s="87">
        <f t="shared" si="25"/>
        <v>101424</v>
      </c>
      <c r="Y15" s="87">
        <f t="shared" si="25"/>
        <v>106844</v>
      </c>
      <c r="Z15" s="87">
        <f t="shared" si="25"/>
        <v>103862</v>
      </c>
      <c r="AA15" s="87">
        <f t="shared" si="25"/>
        <v>131026</v>
      </c>
      <c r="AB15" s="53">
        <f>AB9+AB12</f>
        <v>1338592</v>
      </c>
      <c r="AC15" s="87">
        <f t="shared" si="25"/>
        <v>130386</v>
      </c>
      <c r="AD15" s="87">
        <f t="shared" si="25"/>
        <v>118922</v>
      </c>
      <c r="AE15" s="87">
        <f t="shared" si="25"/>
        <v>121570</v>
      </c>
      <c r="AF15" s="87">
        <f t="shared" si="25"/>
        <v>108740</v>
      </c>
      <c r="AG15" s="87">
        <f t="shared" si="25"/>
        <v>119490</v>
      </c>
      <c r="AH15" s="87">
        <f t="shared" si="25"/>
        <v>111328</v>
      </c>
      <c r="AI15" s="87">
        <f t="shared" si="25"/>
        <v>134566</v>
      </c>
      <c r="AJ15" s="87">
        <f t="shared" si="25"/>
        <v>133624</v>
      </c>
      <c r="AK15" s="87">
        <f t="shared" si="25"/>
        <v>113734</v>
      </c>
      <c r="AL15" s="87">
        <f t="shared" si="25"/>
        <v>121672</v>
      </c>
      <c r="AM15" s="87">
        <f t="shared" si="25"/>
        <v>112404</v>
      </c>
      <c r="AN15" s="87">
        <f t="shared" si="25"/>
        <v>133212</v>
      </c>
      <c r="AO15" s="53">
        <f>AO9+AO12</f>
        <v>1459648</v>
      </c>
      <c r="AP15" s="87">
        <f>AP9+AP12</f>
        <v>130288</v>
      </c>
      <c r="AQ15" s="87">
        <f t="shared" ref="AQ15:AW15" si="26">AQ9+AQ12</f>
        <v>110788</v>
      </c>
      <c r="AR15" s="87">
        <f t="shared" si="26"/>
        <v>61198</v>
      </c>
      <c r="AS15" s="87">
        <f t="shared" si="26"/>
        <v>0</v>
      </c>
      <c r="AT15" s="87">
        <f t="shared" si="26"/>
        <v>0</v>
      </c>
      <c r="AU15" s="87">
        <f t="shared" si="26"/>
        <v>0</v>
      </c>
      <c r="AV15" s="87">
        <f t="shared" si="26"/>
        <v>0</v>
      </c>
      <c r="AW15" s="87">
        <f t="shared" si="26"/>
        <v>25332</v>
      </c>
      <c r="AX15" s="87">
        <f t="shared" ref="AX15:BA16" si="27">AX9+AX12</f>
        <v>80818</v>
      </c>
      <c r="AY15" s="87">
        <f t="shared" si="27"/>
        <v>83396</v>
      </c>
      <c r="AZ15" s="87">
        <f t="shared" si="27"/>
        <v>81240</v>
      </c>
      <c r="BA15" s="87">
        <f t="shared" si="27"/>
        <v>97708</v>
      </c>
      <c r="BB15" s="53">
        <f t="shared" si="7"/>
        <v>670768</v>
      </c>
      <c r="BC15" s="87">
        <f>BC9+BC12</f>
        <v>97454</v>
      </c>
      <c r="BD15" s="87">
        <f t="shared" ref="BD15:BN15" si="28">BD9+BD12</f>
        <v>119578</v>
      </c>
      <c r="BE15" s="87">
        <f t="shared" si="28"/>
        <v>122108</v>
      </c>
      <c r="BF15" s="87">
        <f t="shared" si="28"/>
        <v>108428</v>
      </c>
      <c r="BG15" s="87">
        <f t="shared" si="28"/>
        <v>121324</v>
      </c>
      <c r="BH15" s="87">
        <f t="shared" si="28"/>
        <v>106508</v>
      </c>
      <c r="BI15" s="87">
        <f t="shared" si="28"/>
        <v>125958</v>
      </c>
      <c r="BJ15" s="87">
        <f t="shared" si="28"/>
        <v>131950</v>
      </c>
      <c r="BK15" s="87">
        <f t="shared" si="28"/>
        <v>117012</v>
      </c>
      <c r="BL15" s="87">
        <f t="shared" si="28"/>
        <v>117542</v>
      </c>
      <c r="BM15" s="87">
        <f t="shared" si="28"/>
        <v>108506</v>
      </c>
      <c r="BN15" s="87">
        <f t="shared" si="28"/>
        <v>139370</v>
      </c>
      <c r="BO15" s="53">
        <f t="shared" si="8"/>
        <v>1415738</v>
      </c>
      <c r="BP15" s="87">
        <f>BP9+BP12</f>
        <v>130476</v>
      </c>
      <c r="BQ15" s="87">
        <f t="shared" ref="BQ15:CA15" si="29">BQ9+BQ12</f>
        <v>102580</v>
      </c>
      <c r="BR15" s="87">
        <f t="shared" si="29"/>
        <v>113978</v>
      </c>
      <c r="BS15" s="87">
        <f t="shared" si="29"/>
        <v>112904</v>
      </c>
      <c r="BT15" s="87">
        <f t="shared" si="29"/>
        <v>124994</v>
      </c>
      <c r="BU15" s="87">
        <f t="shared" si="29"/>
        <v>137474</v>
      </c>
      <c r="BV15" s="87">
        <f t="shared" si="29"/>
        <v>155182</v>
      </c>
      <c r="BW15" s="87">
        <f t="shared" si="29"/>
        <v>161726</v>
      </c>
      <c r="BX15" s="87">
        <f t="shared" si="29"/>
        <v>137720</v>
      </c>
      <c r="BY15" s="87">
        <f t="shared" si="29"/>
        <v>140890</v>
      </c>
      <c r="BZ15" s="87">
        <f t="shared" si="29"/>
        <v>133140</v>
      </c>
      <c r="CA15" s="87">
        <f t="shared" si="29"/>
        <v>160200</v>
      </c>
      <c r="CB15" s="53">
        <f t="shared" si="16"/>
        <v>1611264</v>
      </c>
      <c r="CC15" s="87">
        <f t="shared" ref="CC15:CN15" si="30">CC9+CC12</f>
        <v>162254</v>
      </c>
      <c r="CD15" s="87">
        <f t="shared" si="30"/>
        <v>155838</v>
      </c>
      <c r="CE15" s="87">
        <f t="shared" si="30"/>
        <v>94082</v>
      </c>
      <c r="CF15" s="87">
        <f t="shared" si="30"/>
        <v>25084</v>
      </c>
      <c r="CG15" s="87">
        <f t="shared" si="30"/>
        <v>44662</v>
      </c>
      <c r="CH15" s="87">
        <f t="shared" si="30"/>
        <v>65792</v>
      </c>
      <c r="CI15" s="87">
        <f t="shared" si="30"/>
        <v>89154</v>
      </c>
      <c r="CJ15" s="87">
        <f t="shared" si="30"/>
        <v>97678</v>
      </c>
      <c r="CK15" s="87">
        <f t="shared" si="30"/>
        <v>96092</v>
      </c>
      <c r="CL15" s="87">
        <f t="shared" si="30"/>
        <v>136874</v>
      </c>
      <c r="CM15" s="87">
        <f t="shared" si="30"/>
        <v>140784</v>
      </c>
      <c r="CN15" s="87">
        <f t="shared" si="30"/>
        <v>155124</v>
      </c>
      <c r="CO15" s="53">
        <f t="shared" si="17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>
        <v>171042</v>
      </c>
      <c r="EK15" s="87">
        <v>148116</v>
      </c>
      <c r="EL15" s="87"/>
      <c r="EM15" s="87"/>
      <c r="EN15" s="87"/>
      <c r="EO15" s="53"/>
    </row>
    <row r="16" spans="1:145" x14ac:dyDescent="0.2">
      <c r="B16" s="48" t="s">
        <v>66</v>
      </c>
      <c r="C16" s="87">
        <f>C10+C13</f>
        <v>0</v>
      </c>
      <c r="D16" s="87">
        <f t="shared" si="24"/>
        <v>0</v>
      </c>
      <c r="E16" s="87">
        <f t="shared" si="24"/>
        <v>0</v>
      </c>
      <c r="F16" s="87">
        <f t="shared" si="24"/>
        <v>0</v>
      </c>
      <c r="G16" s="87">
        <f t="shared" si="24"/>
        <v>0</v>
      </c>
      <c r="H16" s="87">
        <f t="shared" si="24"/>
        <v>0</v>
      </c>
      <c r="I16" s="87">
        <f t="shared" si="24"/>
        <v>0</v>
      </c>
      <c r="J16" s="87">
        <f t="shared" si="24"/>
        <v>0</v>
      </c>
      <c r="K16" s="87">
        <f t="shared" si="24"/>
        <v>55922</v>
      </c>
      <c r="L16" s="87">
        <f t="shared" si="24"/>
        <v>59504</v>
      </c>
      <c r="M16" s="87">
        <f t="shared" si="24"/>
        <v>57000</v>
      </c>
      <c r="N16" s="87">
        <f t="shared" si="24"/>
        <v>59338</v>
      </c>
      <c r="O16" s="53">
        <f t="shared" ref="O16:AO16" si="31">O10+O13</f>
        <v>231764</v>
      </c>
      <c r="P16" s="87">
        <f t="shared" si="31"/>
        <v>57128</v>
      </c>
      <c r="Q16" s="87">
        <f t="shared" si="31"/>
        <v>53546</v>
      </c>
      <c r="R16" s="87">
        <f t="shared" si="31"/>
        <v>53258</v>
      </c>
      <c r="S16" s="87">
        <f t="shared" si="31"/>
        <v>55010</v>
      </c>
      <c r="T16" s="87">
        <f t="shared" si="31"/>
        <v>61960</v>
      </c>
      <c r="U16" s="87">
        <f t="shared" si="31"/>
        <v>61404</v>
      </c>
      <c r="V16" s="87">
        <f t="shared" si="31"/>
        <v>62996</v>
      </c>
      <c r="W16" s="87">
        <f t="shared" si="31"/>
        <v>61026</v>
      </c>
      <c r="X16" s="87">
        <f t="shared" si="31"/>
        <v>57636</v>
      </c>
      <c r="Y16" s="87">
        <f t="shared" si="31"/>
        <v>61128</v>
      </c>
      <c r="Z16" s="87">
        <f t="shared" si="31"/>
        <v>56966</v>
      </c>
      <c r="AA16" s="87">
        <f t="shared" si="31"/>
        <v>59656</v>
      </c>
      <c r="AB16" s="53">
        <f>AB10+AB13</f>
        <v>701714</v>
      </c>
      <c r="AC16" s="87">
        <f t="shared" si="31"/>
        <v>58358</v>
      </c>
      <c r="AD16" s="87">
        <f t="shared" si="31"/>
        <v>55624</v>
      </c>
      <c r="AE16" s="87">
        <f t="shared" si="31"/>
        <v>54590</v>
      </c>
      <c r="AF16" s="87">
        <f t="shared" si="31"/>
        <v>57836</v>
      </c>
      <c r="AG16" s="87">
        <f t="shared" si="31"/>
        <v>61110</v>
      </c>
      <c r="AH16" s="87">
        <f t="shared" si="31"/>
        <v>52502</v>
      </c>
      <c r="AI16" s="87">
        <f t="shared" si="31"/>
        <v>53914</v>
      </c>
      <c r="AJ16" s="87">
        <f t="shared" si="31"/>
        <v>55804</v>
      </c>
      <c r="AK16" s="87">
        <f t="shared" si="31"/>
        <v>52484</v>
      </c>
      <c r="AL16" s="87">
        <f t="shared" si="31"/>
        <v>56110</v>
      </c>
      <c r="AM16" s="87">
        <f t="shared" si="31"/>
        <v>59886</v>
      </c>
      <c r="AN16" s="87">
        <f t="shared" si="31"/>
        <v>63016</v>
      </c>
      <c r="AO16" s="53">
        <f t="shared" si="31"/>
        <v>681234</v>
      </c>
      <c r="AP16" s="87">
        <f t="shared" ref="AP16:AW16" si="32">AP10+AP13</f>
        <v>61322</v>
      </c>
      <c r="AQ16" s="87">
        <f t="shared" si="32"/>
        <v>53560</v>
      </c>
      <c r="AR16" s="87">
        <f t="shared" si="32"/>
        <v>29882</v>
      </c>
      <c r="AS16" s="87">
        <f t="shared" si="32"/>
        <v>0</v>
      </c>
      <c r="AT16" s="87">
        <f t="shared" si="32"/>
        <v>0</v>
      </c>
      <c r="AU16" s="87">
        <f t="shared" si="32"/>
        <v>0</v>
      </c>
      <c r="AV16" s="87">
        <f t="shared" si="32"/>
        <v>0</v>
      </c>
      <c r="AW16" s="87">
        <f t="shared" si="32"/>
        <v>10828</v>
      </c>
      <c r="AX16" s="87">
        <f t="shared" si="27"/>
        <v>36698</v>
      </c>
      <c r="AY16" s="87">
        <f t="shared" si="27"/>
        <v>34810</v>
      </c>
      <c r="AZ16" s="87">
        <f t="shared" si="27"/>
        <v>34008</v>
      </c>
      <c r="BA16" s="87">
        <f t="shared" si="27"/>
        <v>36250</v>
      </c>
      <c r="BB16" s="53">
        <f t="shared" si="7"/>
        <v>297358</v>
      </c>
      <c r="BC16" s="87">
        <f t="shared" ref="BC16:BN16" si="33">BC10+BC13</f>
        <v>38576</v>
      </c>
      <c r="BD16" s="87">
        <f t="shared" si="33"/>
        <v>60744</v>
      </c>
      <c r="BE16" s="87">
        <f t="shared" si="33"/>
        <v>64086</v>
      </c>
      <c r="BF16" s="87">
        <f t="shared" si="33"/>
        <v>61250</v>
      </c>
      <c r="BG16" s="87">
        <f t="shared" si="33"/>
        <v>66860</v>
      </c>
      <c r="BH16" s="87">
        <f t="shared" si="33"/>
        <v>63632</v>
      </c>
      <c r="BI16" s="87">
        <f t="shared" si="33"/>
        <v>65762</v>
      </c>
      <c r="BJ16" s="87">
        <f t="shared" si="33"/>
        <v>67490</v>
      </c>
      <c r="BK16" s="87">
        <f t="shared" si="33"/>
        <v>65844</v>
      </c>
      <c r="BL16" s="87">
        <f t="shared" si="33"/>
        <v>60942</v>
      </c>
      <c r="BM16" s="87">
        <f t="shared" si="33"/>
        <v>52430</v>
      </c>
      <c r="BN16" s="87">
        <f t="shared" si="33"/>
        <v>56546</v>
      </c>
      <c r="BO16" s="53">
        <f t="shared" si="8"/>
        <v>724162</v>
      </c>
      <c r="BP16" s="87">
        <f t="shared" ref="BP16:CA16" si="34">BP10+BP13</f>
        <v>57696</v>
      </c>
      <c r="BQ16" s="87">
        <f t="shared" si="34"/>
        <v>50166</v>
      </c>
      <c r="BR16" s="87">
        <f t="shared" si="34"/>
        <v>57184</v>
      </c>
      <c r="BS16" s="87">
        <f t="shared" si="34"/>
        <v>52940</v>
      </c>
      <c r="BT16" s="87">
        <f t="shared" si="34"/>
        <v>61582</v>
      </c>
      <c r="BU16" s="87">
        <f t="shared" si="34"/>
        <v>65726</v>
      </c>
      <c r="BV16" s="87">
        <f t="shared" si="34"/>
        <v>73384</v>
      </c>
      <c r="BW16" s="87">
        <f t="shared" si="34"/>
        <v>74174</v>
      </c>
      <c r="BX16" s="87">
        <f t="shared" si="34"/>
        <v>70724</v>
      </c>
      <c r="BY16" s="87">
        <f t="shared" si="34"/>
        <v>70154</v>
      </c>
      <c r="BZ16" s="87">
        <f t="shared" si="34"/>
        <v>65058</v>
      </c>
      <c r="CA16" s="87">
        <f t="shared" si="34"/>
        <v>66902</v>
      </c>
      <c r="CB16" s="53">
        <f t="shared" si="16"/>
        <v>765690</v>
      </c>
      <c r="CC16" s="87">
        <f t="shared" ref="CC16:CN16" si="35">CC10+CC13</f>
        <v>62654</v>
      </c>
      <c r="CD16" s="87">
        <f t="shared" si="35"/>
        <v>62018</v>
      </c>
      <c r="CE16" s="87">
        <f t="shared" si="35"/>
        <v>37938</v>
      </c>
      <c r="CF16" s="87">
        <f t="shared" si="35"/>
        <v>24754</v>
      </c>
      <c r="CG16" s="87">
        <f t="shared" si="35"/>
        <v>30602</v>
      </c>
      <c r="CH16" s="87">
        <f t="shared" si="35"/>
        <v>36766</v>
      </c>
      <c r="CI16" s="87">
        <f t="shared" si="35"/>
        <v>42652</v>
      </c>
      <c r="CJ16" s="87">
        <f t="shared" si="35"/>
        <v>44838</v>
      </c>
      <c r="CK16" s="87">
        <f t="shared" si="35"/>
        <v>49556</v>
      </c>
      <c r="CL16" s="87">
        <f t="shared" si="35"/>
        <v>62632</v>
      </c>
      <c r="CM16" s="87">
        <f t="shared" si="35"/>
        <v>62650</v>
      </c>
      <c r="CN16" s="87">
        <f t="shared" si="35"/>
        <v>58882</v>
      </c>
      <c r="CO16" s="53">
        <f t="shared" si="17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>
        <v>71882</v>
      </c>
      <c r="EK16" s="87">
        <v>70892</v>
      </c>
      <c r="EL16" s="87"/>
      <c r="EM16" s="87"/>
      <c r="EN16" s="87"/>
      <c r="EO16" s="53"/>
    </row>
    <row r="19" spans="2:145" ht="15" x14ac:dyDescent="0.25">
      <c r="B19" s="5" t="s">
        <v>71</v>
      </c>
    </row>
    <row r="20" spans="2:145" ht="15" customHeight="1" x14ac:dyDescent="0.25">
      <c r="B20" s="179" t="s">
        <v>39</v>
      </c>
      <c r="C20" s="173">
        <v>2014</v>
      </c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5"/>
      <c r="O20" s="171" t="s">
        <v>41</v>
      </c>
      <c r="P20" s="173">
        <v>2015</v>
      </c>
      <c r="Q20" s="174"/>
      <c r="R20" s="174"/>
      <c r="S20" s="174"/>
      <c r="T20" s="174"/>
      <c r="U20" s="174"/>
      <c r="V20" s="174"/>
      <c r="W20" s="174"/>
      <c r="X20" s="174"/>
      <c r="Y20" s="174"/>
      <c r="Z20" s="174"/>
      <c r="AA20" s="175"/>
      <c r="AB20" s="171" t="s">
        <v>42</v>
      </c>
      <c r="AC20" s="173">
        <v>2016</v>
      </c>
      <c r="AD20" s="174"/>
      <c r="AE20" s="174"/>
      <c r="AF20" s="174"/>
      <c r="AG20" s="174"/>
      <c r="AH20" s="174"/>
      <c r="AI20" s="174"/>
      <c r="AJ20" s="174"/>
      <c r="AK20" s="174"/>
      <c r="AL20" s="174"/>
      <c r="AM20" s="174"/>
      <c r="AN20" s="175"/>
      <c r="AO20" s="171" t="s">
        <v>43</v>
      </c>
      <c r="AP20" s="173">
        <v>2017</v>
      </c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5"/>
      <c r="BB20" s="171" t="s">
        <v>44</v>
      </c>
      <c r="BC20" s="173">
        <v>2018</v>
      </c>
      <c r="BD20" s="174"/>
      <c r="BE20" s="174"/>
      <c r="BF20" s="174"/>
      <c r="BG20" s="174"/>
      <c r="BH20" s="174"/>
      <c r="BI20" s="174"/>
      <c r="BJ20" s="174"/>
      <c r="BK20" s="174"/>
      <c r="BL20" s="174"/>
      <c r="BM20" s="174"/>
      <c r="BN20" s="175"/>
      <c r="BO20" s="171" t="s">
        <v>45</v>
      </c>
      <c r="BP20" s="173">
        <v>2019</v>
      </c>
      <c r="BQ20" s="174"/>
      <c r="BR20" s="174"/>
      <c r="BS20" s="174"/>
      <c r="BT20" s="174"/>
      <c r="BU20" s="174"/>
      <c r="BV20" s="174"/>
      <c r="BW20" s="174"/>
      <c r="BX20" s="174"/>
      <c r="BY20" s="174"/>
      <c r="BZ20" s="174"/>
      <c r="CA20" s="175"/>
      <c r="CB20" s="171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1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1" t="s">
        <v>48</v>
      </c>
      <c r="DC20" s="173">
        <v>2022</v>
      </c>
      <c r="DD20" s="174"/>
      <c r="DE20" s="174"/>
      <c r="DF20" s="174"/>
      <c r="DG20" s="174"/>
      <c r="DH20" s="174"/>
      <c r="DI20" s="174"/>
      <c r="DJ20" s="174"/>
      <c r="DK20" s="174"/>
      <c r="DL20" s="174"/>
      <c r="DM20" s="174"/>
      <c r="DN20" s="175"/>
      <c r="DO20" s="171" t="s">
        <v>49</v>
      </c>
      <c r="DP20" s="173">
        <v>2023</v>
      </c>
      <c r="DQ20" s="174"/>
      <c r="DR20" s="174"/>
      <c r="DS20" s="174"/>
      <c r="DT20" s="174"/>
      <c r="DU20" s="174"/>
      <c r="DV20" s="174"/>
      <c r="DW20" s="174"/>
      <c r="DX20" s="174"/>
      <c r="DY20" s="174"/>
      <c r="DZ20" s="174"/>
      <c r="EA20" s="175"/>
      <c r="EB20" s="171" t="s">
        <v>50</v>
      </c>
      <c r="EC20" s="173">
        <v>2024</v>
      </c>
      <c r="ED20" s="174"/>
      <c r="EE20" s="174"/>
      <c r="EF20" s="174"/>
      <c r="EG20" s="174"/>
      <c r="EH20" s="174"/>
      <c r="EI20" s="174"/>
      <c r="EJ20" s="174"/>
      <c r="EK20" s="174"/>
      <c r="EL20" s="174"/>
      <c r="EM20" s="174"/>
      <c r="EN20" s="175"/>
      <c r="EO20" s="171" t="s">
        <v>51</v>
      </c>
    </row>
    <row r="21" spans="2:145" ht="15" x14ac:dyDescent="0.25">
      <c r="B21" s="180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72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72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72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72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72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72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72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72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72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72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72"/>
    </row>
    <row r="22" spans="2:145" ht="15" x14ac:dyDescent="0.25">
      <c r="B22" s="46" t="s">
        <v>87</v>
      </c>
      <c r="C22" s="47">
        <f>SUM(C23:C24)</f>
        <v>0</v>
      </c>
      <c r="D22" s="47">
        <f t="shared" ref="D22:N22" si="36">SUM(D23:D24)</f>
        <v>0</v>
      </c>
      <c r="E22" s="47">
        <f t="shared" si="36"/>
        <v>0</v>
      </c>
      <c r="F22" s="47">
        <f t="shared" si="36"/>
        <v>0</v>
      </c>
      <c r="G22" s="47">
        <f t="shared" si="36"/>
        <v>0</v>
      </c>
      <c r="H22" s="47">
        <f t="shared" si="36"/>
        <v>0</v>
      </c>
      <c r="I22" s="47">
        <f t="shared" si="36"/>
        <v>0</v>
      </c>
      <c r="J22" s="47">
        <f t="shared" si="36"/>
        <v>0</v>
      </c>
      <c r="K22" s="47">
        <f t="shared" si="36"/>
        <v>157784</v>
      </c>
      <c r="L22" s="47">
        <f t="shared" si="36"/>
        <v>162832</v>
      </c>
      <c r="M22" s="47">
        <f t="shared" si="36"/>
        <v>157628</v>
      </c>
      <c r="N22" s="47">
        <f t="shared" si="36"/>
        <v>162112</v>
      </c>
      <c r="O22" s="78">
        <f t="shared" ref="O22:O27" si="37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38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39">SUM(AC22:AN22)</f>
        <v>1698782</v>
      </c>
      <c r="AP22" s="47">
        <f>SUM(AP23:AP24)</f>
        <v>170996</v>
      </c>
      <c r="AQ22" s="47">
        <v>148810</v>
      </c>
      <c r="AR22" s="47">
        <f t="shared" ref="AR22:BA22" si="40">SUM(AR23:AR24)</f>
        <v>82876</v>
      </c>
      <c r="AS22" s="47">
        <f t="shared" si="40"/>
        <v>0</v>
      </c>
      <c r="AT22" s="47">
        <f t="shared" si="40"/>
        <v>0</v>
      </c>
      <c r="AU22" s="47">
        <f t="shared" si="40"/>
        <v>0</v>
      </c>
      <c r="AV22" s="47">
        <f t="shared" si="40"/>
        <v>0</v>
      </c>
      <c r="AW22" s="47">
        <f t="shared" si="40"/>
        <v>0</v>
      </c>
      <c r="AX22" s="47">
        <f t="shared" si="40"/>
        <v>0</v>
      </c>
      <c r="AY22" s="47">
        <f t="shared" si="40"/>
        <v>0</v>
      </c>
      <c r="AZ22" s="47">
        <f t="shared" si="40"/>
        <v>0</v>
      </c>
      <c r="BA22" s="47">
        <f t="shared" si="40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1">SUM(BE23:BE24)</f>
        <v>174484</v>
      </c>
      <c r="BF22" s="47">
        <f t="shared" si="41"/>
        <v>169938</v>
      </c>
      <c r="BG22" s="47">
        <f t="shared" si="41"/>
        <v>182036</v>
      </c>
      <c r="BH22" s="47">
        <f t="shared" si="41"/>
        <v>170278</v>
      </c>
      <c r="BI22" s="47">
        <f t="shared" si="41"/>
        <v>182486</v>
      </c>
      <c r="BJ22" s="47">
        <f t="shared" si="41"/>
        <v>189126</v>
      </c>
      <c r="BK22" s="47">
        <f t="shared" si="41"/>
        <v>181844</v>
      </c>
      <c r="BL22" s="47">
        <f t="shared" si="41"/>
        <v>155156</v>
      </c>
      <c r="BM22" s="47">
        <f t="shared" si="41"/>
        <v>120270</v>
      </c>
      <c r="BN22" s="47">
        <f t="shared" si="41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2">SUM(BR23:BR24)</f>
        <v>166030</v>
      </c>
      <c r="BS22" s="47">
        <f t="shared" si="42"/>
        <v>139244</v>
      </c>
      <c r="BT22" s="47">
        <f t="shared" si="42"/>
        <v>156564</v>
      </c>
      <c r="BU22" s="47">
        <f t="shared" si="42"/>
        <v>151238</v>
      </c>
      <c r="BV22" s="47">
        <f t="shared" si="42"/>
        <v>183352</v>
      </c>
      <c r="BW22" s="47">
        <f t="shared" si="42"/>
        <v>186490</v>
      </c>
      <c r="BX22" s="47">
        <f t="shared" si="42"/>
        <v>174540</v>
      </c>
      <c r="BY22" s="47">
        <f t="shared" si="42"/>
        <v>168522</v>
      </c>
      <c r="BZ22" s="47">
        <f t="shared" si="42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3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>
        <v>185588</v>
      </c>
      <c r="EK22" s="47">
        <v>174758</v>
      </c>
      <c r="EL22" s="47"/>
      <c r="EM22" s="47"/>
      <c r="EN22" s="47"/>
      <c r="EO22" s="78"/>
    </row>
    <row r="23" spans="2:145" x14ac:dyDescent="0.2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7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38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39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4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5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3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6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7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48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>
        <v>48474</v>
      </c>
      <c r="EK23" s="47">
        <v>40928</v>
      </c>
      <c r="EL23" s="49"/>
      <c r="EM23" s="49"/>
      <c r="EN23" s="49"/>
      <c r="EO23" s="78"/>
    </row>
    <row r="24" spans="2:145" x14ac:dyDescent="0.2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7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38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39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4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5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3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6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7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48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>
        <v>137114</v>
      </c>
      <c r="EK24" s="47">
        <v>133830</v>
      </c>
      <c r="EL24" s="50"/>
      <c r="EM24" s="50"/>
      <c r="EN24" s="50"/>
      <c r="EO24" s="78"/>
    </row>
    <row r="25" spans="2:145" ht="15" x14ac:dyDescent="0.25">
      <c r="B25" s="46" t="s">
        <v>88</v>
      </c>
      <c r="C25" s="47">
        <f>SUM(C26:C27)</f>
        <v>0</v>
      </c>
      <c r="D25" s="47">
        <f t="shared" ref="D25:N25" si="49">SUM(D26:D27)</f>
        <v>0</v>
      </c>
      <c r="E25" s="47">
        <f t="shared" si="49"/>
        <v>0</v>
      </c>
      <c r="F25" s="47">
        <f t="shared" si="49"/>
        <v>0</v>
      </c>
      <c r="G25" s="47">
        <f t="shared" si="49"/>
        <v>0</v>
      </c>
      <c r="H25" s="47">
        <f t="shared" si="49"/>
        <v>0</v>
      </c>
      <c r="I25" s="47">
        <f t="shared" si="49"/>
        <v>0</v>
      </c>
      <c r="J25" s="47">
        <f t="shared" si="49"/>
        <v>0</v>
      </c>
      <c r="K25" s="47">
        <f t="shared" si="49"/>
        <v>134594</v>
      </c>
      <c r="L25" s="47">
        <f t="shared" si="49"/>
        <v>152856</v>
      </c>
      <c r="M25" s="47">
        <f t="shared" si="49"/>
        <v>145734</v>
      </c>
      <c r="N25" s="47">
        <f t="shared" si="49"/>
        <v>167116</v>
      </c>
      <c r="O25" s="78">
        <f t="shared" si="37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38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39"/>
        <v>1985768</v>
      </c>
      <c r="AP25" s="47">
        <f>SUM(AP26:AP27)</f>
        <v>173264</v>
      </c>
      <c r="AQ25" s="47">
        <v>146912</v>
      </c>
      <c r="AR25" s="47">
        <f t="shared" ref="AR25:BA25" si="50">SUM(AR26:AR27)</f>
        <v>81180</v>
      </c>
      <c r="AS25" s="47">
        <f t="shared" si="50"/>
        <v>0</v>
      </c>
      <c r="AT25" s="47">
        <f t="shared" si="50"/>
        <v>0</v>
      </c>
      <c r="AU25" s="47">
        <f t="shared" si="50"/>
        <v>0</v>
      </c>
      <c r="AV25" s="47">
        <f t="shared" si="50"/>
        <v>0</v>
      </c>
      <c r="AW25" s="47">
        <f t="shared" si="50"/>
        <v>53036</v>
      </c>
      <c r="AX25" s="47">
        <f t="shared" si="50"/>
        <v>176876</v>
      </c>
      <c r="AY25" s="47">
        <f t="shared" si="50"/>
        <v>174448</v>
      </c>
      <c r="AZ25" s="47">
        <f t="shared" si="50"/>
        <v>170952</v>
      </c>
      <c r="BA25" s="47">
        <f t="shared" si="50"/>
        <v>189426</v>
      </c>
      <c r="BB25" s="78">
        <f t="shared" si="44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1">SUM(BE26:BE27)</f>
        <v>173314</v>
      </c>
      <c r="BF25" s="47">
        <f t="shared" si="51"/>
        <v>156706</v>
      </c>
      <c r="BG25" s="47">
        <f t="shared" si="51"/>
        <v>176776</v>
      </c>
      <c r="BH25" s="47">
        <f t="shared" si="51"/>
        <v>160988</v>
      </c>
      <c r="BI25" s="47">
        <f t="shared" si="51"/>
        <v>176000</v>
      </c>
      <c r="BJ25" s="47">
        <f t="shared" si="51"/>
        <v>182036</v>
      </c>
      <c r="BK25" s="47">
        <f t="shared" si="51"/>
        <v>172758</v>
      </c>
      <c r="BL25" s="47">
        <f t="shared" si="51"/>
        <v>168822</v>
      </c>
      <c r="BM25" s="47">
        <f t="shared" si="51"/>
        <v>154288</v>
      </c>
      <c r="BN25" s="47">
        <f t="shared" si="51"/>
        <v>178446</v>
      </c>
      <c r="BO25" s="78">
        <f t="shared" si="45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2">SUM(BR26:BR27)</f>
        <v>147660</v>
      </c>
      <c r="BS25" s="47">
        <f t="shared" si="52"/>
        <v>150156</v>
      </c>
      <c r="BT25" s="47">
        <f t="shared" si="52"/>
        <v>177382</v>
      </c>
      <c r="BU25" s="47">
        <f t="shared" si="52"/>
        <v>203460</v>
      </c>
      <c r="BV25" s="47">
        <f t="shared" si="52"/>
        <v>220958</v>
      </c>
      <c r="BW25" s="47">
        <f t="shared" si="52"/>
        <v>226378</v>
      </c>
      <c r="BX25" s="47">
        <f t="shared" si="52"/>
        <v>207036</v>
      </c>
      <c r="BY25" s="47">
        <f t="shared" si="52"/>
        <v>208492</v>
      </c>
      <c r="BZ25" s="47">
        <f t="shared" si="52"/>
        <v>189538</v>
      </c>
      <c r="CA25" s="47">
        <v>211662</v>
      </c>
      <c r="CB25" s="78">
        <f t="shared" ref="CB25:CB30" si="53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3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6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7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48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>
        <v>240876</v>
      </c>
      <c r="EK25" s="47">
        <v>226842</v>
      </c>
      <c r="EL25" s="47"/>
      <c r="EM25" s="47"/>
      <c r="EN25" s="47"/>
      <c r="EO25" s="78"/>
    </row>
    <row r="26" spans="2:145" x14ac:dyDescent="0.2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7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38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39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4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5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3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6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7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48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>
        <v>122568</v>
      </c>
      <c r="EK26" s="47">
        <v>107188</v>
      </c>
      <c r="EL26" s="49"/>
      <c r="EM26" s="49"/>
      <c r="EN26" s="49"/>
      <c r="EO26" s="78"/>
    </row>
    <row r="27" spans="2:145" x14ac:dyDescent="0.2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7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38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39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4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5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3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6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7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48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>
        <v>118308</v>
      </c>
      <c r="EK27" s="47">
        <v>119654</v>
      </c>
      <c r="EL27" s="50"/>
      <c r="EM27" s="50"/>
      <c r="EN27" s="50"/>
      <c r="EO27" s="78"/>
    </row>
    <row r="28" spans="2:145" ht="15" x14ac:dyDescent="0.25">
      <c r="B28" s="51" t="s">
        <v>70</v>
      </c>
      <c r="C28" s="84">
        <f>SUM(C29:C30)</f>
        <v>0</v>
      </c>
      <c r="D28" s="84">
        <f t="shared" ref="D28:N28" si="54">SUM(D29:D30)</f>
        <v>0</v>
      </c>
      <c r="E28" s="84">
        <f t="shared" si="54"/>
        <v>0</v>
      </c>
      <c r="F28" s="84">
        <f t="shared" si="54"/>
        <v>0</v>
      </c>
      <c r="G28" s="84">
        <f t="shared" si="54"/>
        <v>0</v>
      </c>
      <c r="H28" s="84">
        <f t="shared" si="54"/>
        <v>0</v>
      </c>
      <c r="I28" s="84">
        <f t="shared" si="54"/>
        <v>0</v>
      </c>
      <c r="J28" s="84">
        <f t="shared" si="54"/>
        <v>0</v>
      </c>
      <c r="K28" s="84">
        <f t="shared" si="54"/>
        <v>292378</v>
      </c>
      <c r="L28" s="84">
        <f t="shared" si="54"/>
        <v>315688</v>
      </c>
      <c r="M28" s="84">
        <f t="shared" si="54"/>
        <v>303362</v>
      </c>
      <c r="N28" s="84">
        <f t="shared" si="54"/>
        <v>329228</v>
      </c>
      <c r="O28" s="85">
        <f t="shared" ref="O28:AO28" si="55">SUM(O29:O30)</f>
        <v>1240656</v>
      </c>
      <c r="P28" s="84">
        <f t="shared" si="55"/>
        <v>322888</v>
      </c>
      <c r="Q28" s="84">
        <f t="shared" si="55"/>
        <v>297842</v>
      </c>
      <c r="R28" s="84">
        <f t="shared" si="55"/>
        <v>289574</v>
      </c>
      <c r="S28" s="84">
        <f t="shared" si="55"/>
        <v>288708</v>
      </c>
      <c r="T28" s="84">
        <f t="shared" si="55"/>
        <v>326180</v>
      </c>
      <c r="U28" s="84">
        <f t="shared" si="55"/>
        <v>315032</v>
      </c>
      <c r="V28" s="84">
        <f t="shared" si="55"/>
        <v>339778</v>
      </c>
      <c r="W28" s="84">
        <f t="shared" si="55"/>
        <v>328998</v>
      </c>
      <c r="X28" s="84">
        <f t="shared" si="55"/>
        <v>300674</v>
      </c>
      <c r="Y28" s="84">
        <f t="shared" si="55"/>
        <v>316100</v>
      </c>
      <c r="Z28" s="84">
        <f t="shared" si="55"/>
        <v>301732</v>
      </c>
      <c r="AA28" s="84">
        <f t="shared" si="55"/>
        <v>335650</v>
      </c>
      <c r="AB28" s="85">
        <f>SUM(AB29:AB30)</f>
        <v>3763156</v>
      </c>
      <c r="AC28" s="84">
        <f t="shared" si="55"/>
        <v>332858</v>
      </c>
      <c r="AD28" s="84">
        <f t="shared" si="55"/>
        <v>308750</v>
      </c>
      <c r="AE28" s="84">
        <f t="shared" si="55"/>
        <v>298172</v>
      </c>
      <c r="AF28" s="84">
        <f t="shared" si="55"/>
        <v>305336</v>
      </c>
      <c r="AG28" s="84">
        <f t="shared" si="55"/>
        <v>328002</v>
      </c>
      <c r="AH28" s="84">
        <f t="shared" si="55"/>
        <v>271262</v>
      </c>
      <c r="AI28" s="84">
        <f t="shared" si="55"/>
        <v>297048</v>
      </c>
      <c r="AJ28" s="84">
        <f t="shared" si="55"/>
        <v>303714</v>
      </c>
      <c r="AK28" s="84">
        <f t="shared" si="55"/>
        <v>276850</v>
      </c>
      <c r="AL28" s="84">
        <f t="shared" si="55"/>
        <v>300030</v>
      </c>
      <c r="AM28" s="84">
        <v>314812</v>
      </c>
      <c r="AN28" s="84">
        <f t="shared" si="55"/>
        <v>346586</v>
      </c>
      <c r="AO28" s="85">
        <f t="shared" si="55"/>
        <v>3683420</v>
      </c>
      <c r="AP28" s="84">
        <f>SUM(AP29:AP30)</f>
        <v>344260</v>
      </c>
      <c r="AQ28" s="84">
        <v>295722</v>
      </c>
      <c r="AR28" s="84">
        <f t="shared" ref="AR28:BA28" si="56">SUM(AR29:AR30)</f>
        <v>164056</v>
      </c>
      <c r="AS28" s="84">
        <f t="shared" si="56"/>
        <v>0</v>
      </c>
      <c r="AT28" s="84">
        <f t="shared" si="56"/>
        <v>0</v>
      </c>
      <c r="AU28" s="84">
        <f t="shared" si="56"/>
        <v>0</v>
      </c>
      <c r="AV28" s="84">
        <f t="shared" si="56"/>
        <v>0</v>
      </c>
      <c r="AW28" s="84">
        <f t="shared" si="56"/>
        <v>53036</v>
      </c>
      <c r="AX28" s="84">
        <f t="shared" si="56"/>
        <v>176876</v>
      </c>
      <c r="AY28" s="84">
        <f t="shared" si="56"/>
        <v>174448</v>
      </c>
      <c r="AZ28" s="84">
        <f t="shared" si="56"/>
        <v>170952</v>
      </c>
      <c r="BA28" s="84">
        <f t="shared" si="56"/>
        <v>189426</v>
      </c>
      <c r="BB28" s="85">
        <f t="shared" si="44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57">SUM(BE29:BE30)</f>
        <v>347798</v>
      </c>
      <c r="BF28" s="84">
        <f t="shared" si="57"/>
        <v>326644</v>
      </c>
      <c r="BG28" s="84">
        <f t="shared" si="57"/>
        <v>358812</v>
      </c>
      <c r="BH28" s="84">
        <f t="shared" si="57"/>
        <v>331266</v>
      </c>
      <c r="BI28" s="84">
        <f t="shared" si="57"/>
        <v>358486</v>
      </c>
      <c r="BJ28" s="84">
        <f t="shared" si="57"/>
        <v>371162</v>
      </c>
      <c r="BK28" s="84">
        <f t="shared" si="57"/>
        <v>354602</v>
      </c>
      <c r="BL28" s="84">
        <f t="shared" si="57"/>
        <v>323978</v>
      </c>
      <c r="BM28" s="84">
        <f t="shared" si="57"/>
        <v>274558</v>
      </c>
      <c r="BN28" s="84">
        <f t="shared" si="57"/>
        <v>325692</v>
      </c>
      <c r="BO28" s="85">
        <f t="shared" si="45"/>
        <v>3916264</v>
      </c>
      <c r="BP28" s="84">
        <f t="shared" ref="BP28:CA28" si="58">SUM(BP29:BP30)</f>
        <v>328674</v>
      </c>
      <c r="BQ28" s="84">
        <f t="shared" si="58"/>
        <v>274480</v>
      </c>
      <c r="BR28" s="84">
        <f t="shared" si="58"/>
        <v>313690</v>
      </c>
      <c r="BS28" s="84">
        <f t="shared" si="58"/>
        <v>289400</v>
      </c>
      <c r="BT28" s="84">
        <f t="shared" si="58"/>
        <v>333946</v>
      </c>
      <c r="BU28" s="84">
        <f t="shared" si="58"/>
        <v>354698</v>
      </c>
      <c r="BV28" s="84">
        <f t="shared" si="58"/>
        <v>404310</v>
      </c>
      <c r="BW28" s="84">
        <f t="shared" si="58"/>
        <v>412868</v>
      </c>
      <c r="BX28" s="84">
        <f t="shared" si="58"/>
        <v>381576</v>
      </c>
      <c r="BY28" s="84">
        <f t="shared" si="58"/>
        <v>377014</v>
      </c>
      <c r="BZ28" s="84">
        <f t="shared" si="58"/>
        <v>353526</v>
      </c>
      <c r="CA28" s="84">
        <f t="shared" si="58"/>
        <v>387386</v>
      </c>
      <c r="CB28" s="85">
        <f t="shared" si="53"/>
        <v>4211568</v>
      </c>
      <c r="CC28" s="84">
        <f t="shared" ref="CC28:CN28" si="59">SUM(CC29:CC30)</f>
        <v>379330</v>
      </c>
      <c r="CD28" s="84">
        <f t="shared" si="59"/>
        <v>367298</v>
      </c>
      <c r="CE28" s="84">
        <f t="shared" si="59"/>
        <v>221368</v>
      </c>
      <c r="CF28" s="84">
        <f t="shared" si="59"/>
        <v>91428</v>
      </c>
      <c r="CG28" s="84">
        <f t="shared" si="59"/>
        <v>136366</v>
      </c>
      <c r="CH28" s="84">
        <f t="shared" si="59"/>
        <v>182392</v>
      </c>
      <c r="CI28" s="84">
        <f t="shared" si="59"/>
        <v>227860</v>
      </c>
      <c r="CJ28" s="84">
        <f t="shared" si="59"/>
        <v>243482</v>
      </c>
      <c r="CK28" s="84">
        <f t="shared" si="59"/>
        <v>261324</v>
      </c>
      <c r="CL28" s="84">
        <f t="shared" si="59"/>
        <v>357282</v>
      </c>
      <c r="CM28" s="84">
        <f t="shared" si="59"/>
        <v>362178</v>
      </c>
      <c r="CN28" s="84">
        <f t="shared" si="59"/>
        <v>361506</v>
      </c>
      <c r="CO28" s="85">
        <f t="shared" si="43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6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7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48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>
        <v>426464</v>
      </c>
      <c r="EK28" s="84">
        <v>401600</v>
      </c>
      <c r="EL28" s="84"/>
      <c r="EM28" s="84"/>
      <c r="EN28" s="84"/>
      <c r="EO28" s="85"/>
    </row>
    <row r="29" spans="2:145" x14ac:dyDescent="0.2">
      <c r="B29" s="48" t="s">
        <v>65</v>
      </c>
      <c r="C29" s="87">
        <f>C23+C26</f>
        <v>0</v>
      </c>
      <c r="D29" s="87">
        <f t="shared" ref="D29:N30" si="60">D23+D26</f>
        <v>0</v>
      </c>
      <c r="E29" s="87">
        <f t="shared" si="60"/>
        <v>0</v>
      </c>
      <c r="F29" s="87">
        <f t="shared" si="60"/>
        <v>0</v>
      </c>
      <c r="G29" s="87">
        <f t="shared" si="60"/>
        <v>0</v>
      </c>
      <c r="H29" s="87">
        <f t="shared" si="60"/>
        <v>0</v>
      </c>
      <c r="I29" s="87">
        <f t="shared" si="60"/>
        <v>0</v>
      </c>
      <c r="J29" s="87">
        <f t="shared" si="60"/>
        <v>0</v>
      </c>
      <c r="K29" s="87">
        <f t="shared" si="60"/>
        <v>91732</v>
      </c>
      <c r="L29" s="87">
        <f t="shared" si="60"/>
        <v>106150</v>
      </c>
      <c r="M29" s="87">
        <f t="shared" si="60"/>
        <v>101246</v>
      </c>
      <c r="N29" s="87">
        <f t="shared" si="60"/>
        <v>122526</v>
      </c>
      <c r="O29" s="53">
        <f t="shared" ref="O29:AL29" si="61">O23+O26</f>
        <v>421654</v>
      </c>
      <c r="P29" s="87">
        <f t="shared" si="61"/>
        <v>119776</v>
      </c>
      <c r="Q29" s="87">
        <f t="shared" si="61"/>
        <v>109088</v>
      </c>
      <c r="R29" s="87">
        <f t="shared" si="61"/>
        <v>105296</v>
      </c>
      <c r="S29" s="87">
        <f t="shared" si="61"/>
        <v>101722</v>
      </c>
      <c r="T29" s="87">
        <f t="shared" si="61"/>
        <v>112860</v>
      </c>
      <c r="U29" s="87">
        <f t="shared" si="61"/>
        <v>102754</v>
      </c>
      <c r="V29" s="87">
        <f t="shared" si="61"/>
        <v>122234</v>
      </c>
      <c r="W29" s="87">
        <f t="shared" si="61"/>
        <v>121706</v>
      </c>
      <c r="X29" s="87">
        <f t="shared" si="61"/>
        <v>101424</v>
      </c>
      <c r="Y29" s="87">
        <f t="shared" si="61"/>
        <v>106844</v>
      </c>
      <c r="Z29" s="87">
        <f t="shared" si="61"/>
        <v>103862</v>
      </c>
      <c r="AA29" s="87">
        <f t="shared" si="61"/>
        <v>131026</v>
      </c>
      <c r="AB29" s="53">
        <f t="shared" si="61"/>
        <v>1338592</v>
      </c>
      <c r="AC29" s="87">
        <f t="shared" si="61"/>
        <v>130386</v>
      </c>
      <c r="AD29" s="87">
        <f t="shared" si="61"/>
        <v>118922</v>
      </c>
      <c r="AE29" s="87">
        <f t="shared" si="61"/>
        <v>121570</v>
      </c>
      <c r="AF29" s="87">
        <f t="shared" si="61"/>
        <v>108740</v>
      </c>
      <c r="AG29" s="87">
        <f t="shared" si="61"/>
        <v>119490</v>
      </c>
      <c r="AH29" s="87">
        <f t="shared" si="61"/>
        <v>111328</v>
      </c>
      <c r="AI29" s="87">
        <f t="shared" si="61"/>
        <v>134566</v>
      </c>
      <c r="AJ29" s="87">
        <f t="shared" si="61"/>
        <v>133624</v>
      </c>
      <c r="AK29" s="87">
        <f t="shared" si="61"/>
        <v>113734</v>
      </c>
      <c r="AL29" s="87">
        <f t="shared" si="61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2">AR23+AR26</f>
        <v>61198</v>
      </c>
      <c r="AS29" s="87">
        <f t="shared" si="62"/>
        <v>0</v>
      </c>
      <c r="AT29" s="87">
        <f t="shared" si="62"/>
        <v>0</v>
      </c>
      <c r="AU29" s="87">
        <f t="shared" si="62"/>
        <v>0</v>
      </c>
      <c r="AV29" s="87">
        <f t="shared" si="62"/>
        <v>0</v>
      </c>
      <c r="AW29" s="87">
        <f t="shared" si="62"/>
        <v>25332</v>
      </c>
      <c r="AX29" s="87">
        <f t="shared" si="62"/>
        <v>80818</v>
      </c>
      <c r="AY29" s="87">
        <f t="shared" si="62"/>
        <v>83396</v>
      </c>
      <c r="AZ29" s="87">
        <f t="shared" si="62"/>
        <v>81240</v>
      </c>
      <c r="BA29" s="87">
        <f t="shared" si="62"/>
        <v>99820</v>
      </c>
      <c r="BB29" s="53">
        <f t="shared" si="44"/>
        <v>672880</v>
      </c>
      <c r="BC29" s="87">
        <f>BC23+BC26</f>
        <v>97454</v>
      </c>
      <c r="BD29" s="87">
        <f>BD23+BD26</f>
        <v>119578</v>
      </c>
      <c r="BE29" s="87">
        <f t="shared" ref="BE29:BN30" si="63">BE23+BE26</f>
        <v>122108</v>
      </c>
      <c r="BF29" s="87">
        <f t="shared" si="63"/>
        <v>108428</v>
      </c>
      <c r="BG29" s="87">
        <f t="shared" si="63"/>
        <v>121324</v>
      </c>
      <c r="BH29" s="87">
        <f t="shared" si="63"/>
        <v>106508</v>
      </c>
      <c r="BI29" s="87">
        <f t="shared" si="63"/>
        <v>125958</v>
      </c>
      <c r="BJ29" s="87">
        <f t="shared" si="63"/>
        <v>131950</v>
      </c>
      <c r="BK29" s="87">
        <f t="shared" si="63"/>
        <v>117012</v>
      </c>
      <c r="BL29" s="87">
        <f t="shared" si="63"/>
        <v>117542</v>
      </c>
      <c r="BM29" s="87">
        <f t="shared" si="63"/>
        <v>108506</v>
      </c>
      <c r="BN29" s="87">
        <f t="shared" si="63"/>
        <v>139370</v>
      </c>
      <c r="BO29" s="53">
        <f t="shared" si="45"/>
        <v>1415738</v>
      </c>
      <c r="BP29" s="87">
        <f t="shared" ref="BP29:CA29" si="64">BP23+BP26</f>
        <v>130476</v>
      </c>
      <c r="BQ29" s="87">
        <f t="shared" si="64"/>
        <v>102580</v>
      </c>
      <c r="BR29" s="87">
        <f t="shared" si="64"/>
        <v>113978</v>
      </c>
      <c r="BS29" s="87">
        <f t="shared" si="64"/>
        <v>112904</v>
      </c>
      <c r="BT29" s="87">
        <f t="shared" si="64"/>
        <v>124994</v>
      </c>
      <c r="BU29" s="87">
        <f t="shared" si="64"/>
        <v>137474</v>
      </c>
      <c r="BV29" s="87">
        <f t="shared" si="64"/>
        <v>155182</v>
      </c>
      <c r="BW29" s="87">
        <f t="shared" si="64"/>
        <v>161726</v>
      </c>
      <c r="BX29" s="87">
        <f t="shared" si="64"/>
        <v>137720</v>
      </c>
      <c r="BY29" s="87">
        <f t="shared" si="64"/>
        <v>140890</v>
      </c>
      <c r="BZ29" s="87">
        <f t="shared" si="64"/>
        <v>133140</v>
      </c>
      <c r="CA29" s="87">
        <f t="shared" si="64"/>
        <v>160200</v>
      </c>
      <c r="CB29" s="53">
        <f t="shared" si="53"/>
        <v>1611264</v>
      </c>
      <c r="CC29" s="87">
        <f t="shared" ref="CC29:CN29" si="65">CC23+CC26</f>
        <v>162254</v>
      </c>
      <c r="CD29" s="87">
        <f t="shared" si="65"/>
        <v>155838</v>
      </c>
      <c r="CE29" s="87">
        <f t="shared" si="65"/>
        <v>94082</v>
      </c>
      <c r="CF29" s="87">
        <f t="shared" si="65"/>
        <v>25084</v>
      </c>
      <c r="CG29" s="87">
        <f t="shared" si="65"/>
        <v>44662</v>
      </c>
      <c r="CH29" s="87">
        <f t="shared" si="65"/>
        <v>65792</v>
      </c>
      <c r="CI29" s="87">
        <f t="shared" si="65"/>
        <v>89154</v>
      </c>
      <c r="CJ29" s="87">
        <f t="shared" si="65"/>
        <v>97678</v>
      </c>
      <c r="CK29" s="87">
        <f t="shared" si="65"/>
        <v>96092</v>
      </c>
      <c r="CL29" s="87">
        <f t="shared" si="65"/>
        <v>136874</v>
      </c>
      <c r="CM29" s="87">
        <f t="shared" si="65"/>
        <v>140784</v>
      </c>
      <c r="CN29" s="87">
        <f t="shared" si="65"/>
        <v>155124</v>
      </c>
      <c r="CO29" s="53">
        <f t="shared" si="43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6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7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48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>
        <v>171042</v>
      </c>
      <c r="EK29" s="87">
        <v>148116</v>
      </c>
      <c r="EL29" s="87"/>
      <c r="EM29" s="87"/>
      <c r="EN29" s="87"/>
      <c r="EO29" s="53"/>
    </row>
    <row r="30" spans="2:145" x14ac:dyDescent="0.2">
      <c r="B30" s="48" t="s">
        <v>66</v>
      </c>
      <c r="C30" s="87">
        <f>C24+C27</f>
        <v>0</v>
      </c>
      <c r="D30" s="87">
        <f t="shared" si="60"/>
        <v>0</v>
      </c>
      <c r="E30" s="87">
        <f t="shared" si="60"/>
        <v>0</v>
      </c>
      <c r="F30" s="87">
        <f t="shared" si="60"/>
        <v>0</v>
      </c>
      <c r="G30" s="87">
        <f t="shared" si="60"/>
        <v>0</v>
      </c>
      <c r="H30" s="87">
        <f t="shared" si="60"/>
        <v>0</v>
      </c>
      <c r="I30" s="87">
        <f t="shared" si="60"/>
        <v>0</v>
      </c>
      <c r="J30" s="87">
        <f t="shared" si="60"/>
        <v>0</v>
      </c>
      <c r="K30" s="87">
        <f t="shared" si="60"/>
        <v>200646</v>
      </c>
      <c r="L30" s="87">
        <f t="shared" si="60"/>
        <v>209538</v>
      </c>
      <c r="M30" s="87">
        <f t="shared" si="60"/>
        <v>202116</v>
      </c>
      <c r="N30" s="87">
        <f t="shared" si="60"/>
        <v>206702</v>
      </c>
      <c r="O30" s="53">
        <f t="shared" ref="O30:AN30" si="66">O24+O27</f>
        <v>819002</v>
      </c>
      <c r="P30" s="87">
        <f t="shared" si="66"/>
        <v>203112</v>
      </c>
      <c r="Q30" s="87">
        <f t="shared" si="66"/>
        <v>188754</v>
      </c>
      <c r="R30" s="87">
        <f t="shared" si="66"/>
        <v>184278</v>
      </c>
      <c r="S30" s="87">
        <f t="shared" si="66"/>
        <v>186986</v>
      </c>
      <c r="T30" s="87">
        <f t="shared" si="66"/>
        <v>213320</v>
      </c>
      <c r="U30" s="87">
        <f t="shared" si="66"/>
        <v>212278</v>
      </c>
      <c r="V30" s="87">
        <f t="shared" si="66"/>
        <v>217544</v>
      </c>
      <c r="W30" s="87">
        <f t="shared" si="66"/>
        <v>207292</v>
      </c>
      <c r="X30" s="87">
        <f t="shared" si="66"/>
        <v>199250</v>
      </c>
      <c r="Y30" s="87">
        <f t="shared" si="66"/>
        <v>209256</v>
      </c>
      <c r="Z30" s="87">
        <f t="shared" si="66"/>
        <v>197870</v>
      </c>
      <c r="AA30" s="87">
        <f t="shared" si="66"/>
        <v>204624</v>
      </c>
      <c r="AB30" s="53">
        <f>AB24+AB27</f>
        <v>2424564</v>
      </c>
      <c r="AC30" s="87">
        <f t="shared" si="66"/>
        <v>202472</v>
      </c>
      <c r="AD30" s="87">
        <f t="shared" si="66"/>
        <v>189828</v>
      </c>
      <c r="AE30" s="87">
        <f t="shared" si="66"/>
        <v>176602</v>
      </c>
      <c r="AF30" s="87">
        <f t="shared" si="66"/>
        <v>196596</v>
      </c>
      <c r="AG30" s="87">
        <f t="shared" si="66"/>
        <v>208512</v>
      </c>
      <c r="AH30" s="87">
        <f t="shared" si="66"/>
        <v>159934</v>
      </c>
      <c r="AI30" s="87">
        <f t="shared" si="66"/>
        <v>162482</v>
      </c>
      <c r="AJ30" s="87">
        <f t="shared" si="66"/>
        <v>170090</v>
      </c>
      <c r="AK30" s="87">
        <f t="shared" si="66"/>
        <v>163116</v>
      </c>
      <c r="AL30" s="87">
        <f t="shared" si="66"/>
        <v>178358</v>
      </c>
      <c r="AM30" s="87">
        <v>202408</v>
      </c>
      <c r="AN30" s="87">
        <f t="shared" si="66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67">AR24+AR27</f>
        <v>102858</v>
      </c>
      <c r="AS30" s="87">
        <f t="shared" si="67"/>
        <v>0</v>
      </c>
      <c r="AT30" s="87">
        <f t="shared" si="67"/>
        <v>0</v>
      </c>
      <c r="AU30" s="87">
        <f t="shared" si="67"/>
        <v>0</v>
      </c>
      <c r="AV30" s="87">
        <f t="shared" si="67"/>
        <v>0</v>
      </c>
      <c r="AW30" s="87">
        <f t="shared" si="67"/>
        <v>27704</v>
      </c>
      <c r="AX30" s="87">
        <f t="shared" si="67"/>
        <v>96058</v>
      </c>
      <c r="AY30" s="87">
        <f t="shared" si="67"/>
        <v>91052</v>
      </c>
      <c r="AZ30" s="87">
        <f t="shared" si="67"/>
        <v>89712</v>
      </c>
      <c r="BA30" s="87">
        <f t="shared" si="67"/>
        <v>89606</v>
      </c>
      <c r="BB30" s="53">
        <f t="shared" si="44"/>
        <v>895896</v>
      </c>
      <c r="BC30" s="87">
        <f>BC24+BC27</f>
        <v>110356</v>
      </c>
      <c r="BD30" s="87">
        <f>BD24+BD27</f>
        <v>215878</v>
      </c>
      <c r="BE30" s="87">
        <f t="shared" si="63"/>
        <v>225690</v>
      </c>
      <c r="BF30" s="87">
        <f t="shared" si="63"/>
        <v>218216</v>
      </c>
      <c r="BG30" s="87">
        <f t="shared" si="63"/>
        <v>237488</v>
      </c>
      <c r="BH30" s="87">
        <f t="shared" si="63"/>
        <v>224758</v>
      </c>
      <c r="BI30" s="87">
        <f t="shared" si="63"/>
        <v>232528</v>
      </c>
      <c r="BJ30" s="87">
        <f t="shared" si="63"/>
        <v>239212</v>
      </c>
      <c r="BK30" s="87">
        <f t="shared" si="63"/>
        <v>237590</v>
      </c>
      <c r="BL30" s="87">
        <f t="shared" si="63"/>
        <v>206436</v>
      </c>
      <c r="BM30" s="87">
        <f t="shared" si="63"/>
        <v>166052</v>
      </c>
      <c r="BN30" s="87">
        <f t="shared" si="63"/>
        <v>186322</v>
      </c>
      <c r="BO30" s="53">
        <f t="shared" si="45"/>
        <v>2500526</v>
      </c>
      <c r="BP30" s="87">
        <f t="shared" ref="BP30:CA30" si="68">BP24+BP27</f>
        <v>198198</v>
      </c>
      <c r="BQ30" s="87">
        <f t="shared" si="68"/>
        <v>171900</v>
      </c>
      <c r="BR30" s="87">
        <f t="shared" si="68"/>
        <v>199712</v>
      </c>
      <c r="BS30" s="87">
        <f t="shared" si="68"/>
        <v>176496</v>
      </c>
      <c r="BT30" s="87">
        <f t="shared" si="68"/>
        <v>208952</v>
      </c>
      <c r="BU30" s="87">
        <f t="shared" si="68"/>
        <v>217224</v>
      </c>
      <c r="BV30" s="87">
        <f t="shared" si="68"/>
        <v>249128</v>
      </c>
      <c r="BW30" s="87">
        <f t="shared" si="68"/>
        <v>251142</v>
      </c>
      <c r="BX30" s="87">
        <f t="shared" si="68"/>
        <v>243856</v>
      </c>
      <c r="BY30" s="87">
        <f t="shared" si="68"/>
        <v>236124</v>
      </c>
      <c r="BZ30" s="87">
        <f t="shared" si="68"/>
        <v>220386</v>
      </c>
      <c r="CA30" s="87">
        <f t="shared" si="68"/>
        <v>227186</v>
      </c>
      <c r="CB30" s="53">
        <f t="shared" si="53"/>
        <v>2600304</v>
      </c>
      <c r="CC30" s="87">
        <f t="shared" ref="CC30:CN30" si="69">CC24+CC27</f>
        <v>217076</v>
      </c>
      <c r="CD30" s="87">
        <f t="shared" si="69"/>
        <v>211460</v>
      </c>
      <c r="CE30" s="87">
        <f t="shared" si="69"/>
        <v>127286</v>
      </c>
      <c r="CF30" s="87">
        <f t="shared" si="69"/>
        <v>66344</v>
      </c>
      <c r="CG30" s="87">
        <f t="shared" si="69"/>
        <v>91704</v>
      </c>
      <c r="CH30" s="87">
        <f t="shared" si="69"/>
        <v>116600</v>
      </c>
      <c r="CI30" s="87">
        <f t="shared" si="69"/>
        <v>138706</v>
      </c>
      <c r="CJ30" s="87">
        <f t="shared" si="69"/>
        <v>145804</v>
      </c>
      <c r="CK30" s="87">
        <f t="shared" si="69"/>
        <v>165232</v>
      </c>
      <c r="CL30" s="87">
        <f t="shared" si="69"/>
        <v>220408</v>
      </c>
      <c r="CM30" s="87">
        <f t="shared" si="69"/>
        <v>221394</v>
      </c>
      <c r="CN30" s="87">
        <f t="shared" si="69"/>
        <v>206382</v>
      </c>
      <c r="CO30" s="53">
        <f t="shared" si="43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7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48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>
        <v>255422</v>
      </c>
      <c r="EK30" s="87">
        <v>253484</v>
      </c>
      <c r="EL30" s="87"/>
      <c r="EM30" s="87"/>
      <c r="EN30" s="87"/>
      <c r="EO30" s="53"/>
    </row>
    <row r="34" spans="2:145" ht="15" customHeight="1" x14ac:dyDescent="0.25">
      <c r="B34" s="12" t="s">
        <v>73</v>
      </c>
      <c r="C34" s="173">
        <v>2014</v>
      </c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5"/>
      <c r="O34" s="171" t="s">
        <v>41</v>
      </c>
      <c r="P34" s="173">
        <v>2015</v>
      </c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5"/>
      <c r="AB34" s="171" t="s">
        <v>42</v>
      </c>
      <c r="AC34" s="173">
        <v>2016</v>
      </c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5"/>
      <c r="AO34" s="171" t="s">
        <v>43</v>
      </c>
      <c r="AP34" s="173">
        <v>2017</v>
      </c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5"/>
      <c r="BB34" s="171" t="s">
        <v>44</v>
      </c>
      <c r="BC34" s="173">
        <v>2018</v>
      </c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5"/>
      <c r="BO34" s="171" t="s">
        <v>45</v>
      </c>
      <c r="BP34" s="173">
        <v>2019</v>
      </c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5"/>
      <c r="CB34" s="171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1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1" t="s">
        <v>48</v>
      </c>
      <c r="DC34" s="173">
        <v>2022</v>
      </c>
      <c r="DD34" s="174"/>
      <c r="DE34" s="174"/>
      <c r="DF34" s="174"/>
      <c r="DG34" s="174"/>
      <c r="DH34" s="174"/>
      <c r="DI34" s="174"/>
      <c r="DJ34" s="174"/>
      <c r="DK34" s="174"/>
      <c r="DL34" s="174"/>
      <c r="DM34" s="174"/>
      <c r="DN34" s="175"/>
      <c r="DO34" s="171" t="s">
        <v>49</v>
      </c>
      <c r="DP34" s="173">
        <v>2023</v>
      </c>
      <c r="DQ34" s="174"/>
      <c r="DR34" s="174"/>
      <c r="DS34" s="174"/>
      <c r="DT34" s="174"/>
      <c r="DU34" s="174"/>
      <c r="DV34" s="174"/>
      <c r="DW34" s="174"/>
      <c r="DX34" s="174"/>
      <c r="DY34" s="174"/>
      <c r="DZ34" s="174"/>
      <c r="EA34" s="175"/>
      <c r="EB34" s="171" t="s">
        <v>50</v>
      </c>
      <c r="EC34" s="173">
        <v>2024</v>
      </c>
      <c r="ED34" s="174"/>
      <c r="EE34" s="174"/>
      <c r="EF34" s="174"/>
      <c r="EG34" s="174"/>
      <c r="EH34" s="174"/>
      <c r="EI34" s="174"/>
      <c r="EJ34" s="174"/>
      <c r="EK34" s="174"/>
      <c r="EL34" s="174"/>
      <c r="EM34" s="174"/>
      <c r="EN34" s="175"/>
      <c r="EO34" s="171" t="s">
        <v>51</v>
      </c>
    </row>
    <row r="35" spans="2:145" ht="15" x14ac:dyDescent="0.25">
      <c r="B35" s="13" t="s">
        <v>74</v>
      </c>
      <c r="C35" s="156" t="s">
        <v>52</v>
      </c>
      <c r="D35" s="156" t="s">
        <v>53</v>
      </c>
      <c r="E35" s="156" t="s">
        <v>54</v>
      </c>
      <c r="F35" s="156" t="s">
        <v>55</v>
      </c>
      <c r="G35" s="156" t="s">
        <v>56</v>
      </c>
      <c r="H35" s="156" t="s">
        <v>57</v>
      </c>
      <c r="I35" s="156" t="s">
        <v>58</v>
      </c>
      <c r="J35" s="156" t="s">
        <v>59</v>
      </c>
      <c r="K35" s="156" t="s">
        <v>60</v>
      </c>
      <c r="L35" s="156" t="s">
        <v>61</v>
      </c>
      <c r="M35" s="156" t="s">
        <v>62</v>
      </c>
      <c r="N35" s="156" t="s">
        <v>63</v>
      </c>
      <c r="O35" s="172"/>
      <c r="P35" s="156" t="s">
        <v>52</v>
      </c>
      <c r="Q35" s="156" t="s">
        <v>53</v>
      </c>
      <c r="R35" s="156" t="s">
        <v>54</v>
      </c>
      <c r="S35" s="156" t="s">
        <v>55</v>
      </c>
      <c r="T35" s="156" t="s">
        <v>56</v>
      </c>
      <c r="U35" s="156" t="s">
        <v>57</v>
      </c>
      <c r="V35" s="156" t="s">
        <v>58</v>
      </c>
      <c r="W35" s="156" t="s">
        <v>59</v>
      </c>
      <c r="X35" s="156" t="s">
        <v>60</v>
      </c>
      <c r="Y35" s="156" t="s">
        <v>61</v>
      </c>
      <c r="Z35" s="156" t="s">
        <v>62</v>
      </c>
      <c r="AA35" s="156" t="s">
        <v>63</v>
      </c>
      <c r="AB35" s="172"/>
      <c r="AC35" s="156" t="s">
        <v>52</v>
      </c>
      <c r="AD35" s="156" t="s">
        <v>53</v>
      </c>
      <c r="AE35" s="156" t="s">
        <v>54</v>
      </c>
      <c r="AF35" s="156" t="s">
        <v>55</v>
      </c>
      <c r="AG35" s="156" t="s">
        <v>56</v>
      </c>
      <c r="AH35" s="156" t="s">
        <v>57</v>
      </c>
      <c r="AI35" s="156" t="s">
        <v>58</v>
      </c>
      <c r="AJ35" s="156" t="s">
        <v>59</v>
      </c>
      <c r="AK35" s="156" t="s">
        <v>60</v>
      </c>
      <c r="AL35" s="156" t="s">
        <v>61</v>
      </c>
      <c r="AM35" s="156" t="s">
        <v>62</v>
      </c>
      <c r="AN35" s="156" t="s">
        <v>63</v>
      </c>
      <c r="AO35" s="172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72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72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72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72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72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72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72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72"/>
    </row>
    <row r="36" spans="2:145" s="5" customFormat="1" ht="15" x14ac:dyDescent="0.25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0">SUM(K37:K38)</f>
        <v>1077576.3500000001</v>
      </c>
      <c r="L36" s="89">
        <f t="shared" si="70"/>
        <v>1167070.7000000002</v>
      </c>
      <c r="M36" s="89">
        <f t="shared" si="70"/>
        <v>1120315.25</v>
      </c>
      <c r="N36" s="89">
        <f t="shared" si="70"/>
        <v>1221746.8499999999</v>
      </c>
      <c r="O36" s="89">
        <f t="shared" si="70"/>
        <v>4586709.1500000004</v>
      </c>
      <c r="P36" s="89">
        <f t="shared" si="70"/>
        <v>1198424.8</v>
      </c>
      <c r="Q36" s="89">
        <f t="shared" si="70"/>
        <v>1099972.0999999999</v>
      </c>
      <c r="R36" s="89">
        <f t="shared" ref="R36:AN36" si="71">SUM(R37:R38)</f>
        <v>1061715.8500000001</v>
      </c>
      <c r="S36" s="89">
        <f t="shared" si="71"/>
        <v>1050142.1499999999</v>
      </c>
      <c r="T36" s="89">
        <f t="shared" si="71"/>
        <v>1189961.1499999999</v>
      </c>
      <c r="U36" s="89">
        <f t="shared" si="71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1"/>
        <v>1151507.0999999999</v>
      </c>
      <c r="Z36" s="89">
        <f t="shared" si="71"/>
        <v>1091352.95</v>
      </c>
      <c r="AA36" s="89">
        <f t="shared" si="71"/>
        <v>1224588.05</v>
      </c>
      <c r="AB36" s="89">
        <f t="shared" si="71"/>
        <v>13757447.399999999</v>
      </c>
      <c r="AC36" s="89">
        <f t="shared" si="71"/>
        <v>1212028.7999999998</v>
      </c>
      <c r="AD36" s="89">
        <f t="shared" si="71"/>
        <v>1126141.9000000001</v>
      </c>
      <c r="AE36" s="89">
        <f t="shared" si="71"/>
        <v>1082155.5499999998</v>
      </c>
      <c r="AF36" s="89">
        <f t="shared" si="71"/>
        <v>1097819.5500000003</v>
      </c>
      <c r="AG36" s="89">
        <f t="shared" si="71"/>
        <v>1181878.9500000002</v>
      </c>
      <c r="AH36" s="89">
        <f t="shared" si="71"/>
        <v>971082.45000000007</v>
      </c>
      <c r="AI36" s="89">
        <f t="shared" si="71"/>
        <v>1071189.8</v>
      </c>
      <c r="AJ36" s="89">
        <f t="shared" si="71"/>
        <v>1095192.7999999998</v>
      </c>
      <c r="AK36" s="89">
        <f t="shared" si="71"/>
        <v>989026.1</v>
      </c>
      <c r="AL36" s="89">
        <f t="shared" si="71"/>
        <v>1079892.8999999999</v>
      </c>
      <c r="AM36" s="89">
        <f t="shared" si="71"/>
        <v>1145071.3</v>
      </c>
      <c r="AN36" s="89">
        <f t="shared" si="71"/>
        <v>1267311.7</v>
      </c>
      <c r="AO36" s="89">
        <f t="shared" ref="AO36:AT36" si="72">SUM(AO37:AO38)</f>
        <v>13318791.800000001</v>
      </c>
      <c r="AP36" s="89">
        <f t="shared" si="72"/>
        <v>1262141</v>
      </c>
      <c r="AQ36" s="89">
        <f t="shared" si="72"/>
        <v>1083979.8499999999</v>
      </c>
      <c r="AR36" s="89">
        <f t="shared" si="72"/>
        <v>593107.55000000005</v>
      </c>
      <c r="AS36" s="89">
        <f t="shared" si="72"/>
        <v>0</v>
      </c>
      <c r="AT36" s="89">
        <f t="shared" si="72"/>
        <v>0</v>
      </c>
      <c r="AU36" s="89">
        <f t="shared" ref="AU36:BA36" si="73">SUM(AU37:AU38)</f>
        <v>0</v>
      </c>
      <c r="AV36" s="89">
        <f t="shared" si="73"/>
        <v>0</v>
      </c>
      <c r="AW36" s="89">
        <f t="shared" si="73"/>
        <v>203276</v>
      </c>
      <c r="AX36" s="89">
        <f t="shared" si="73"/>
        <v>672797.1</v>
      </c>
      <c r="AY36" s="89">
        <f t="shared" si="73"/>
        <v>667453.79999999993</v>
      </c>
      <c r="AZ36" s="89">
        <f t="shared" si="73"/>
        <v>652324.35000000009</v>
      </c>
      <c r="BA36" s="89">
        <f t="shared" si="73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4">SUM(BE37:BE38)</f>
        <v>1273458.6500000001</v>
      </c>
      <c r="BF36" s="89">
        <f t="shared" si="74"/>
        <v>1180980.1000000001</v>
      </c>
      <c r="BG36" s="89">
        <f t="shared" si="74"/>
        <v>1301249.2999999998</v>
      </c>
      <c r="BH36" s="89">
        <f t="shared" si="74"/>
        <v>1192850.6499999999</v>
      </c>
      <c r="BI36" s="89">
        <f t="shared" si="74"/>
        <v>1301342.7999999998</v>
      </c>
      <c r="BJ36" s="89">
        <f t="shared" si="74"/>
        <v>1350794.8499999996</v>
      </c>
      <c r="BK36" s="89">
        <f t="shared" si="74"/>
        <v>1284280.6499999999</v>
      </c>
      <c r="BL36" s="89">
        <f t="shared" si="74"/>
        <v>1167972.7499999998</v>
      </c>
      <c r="BM36" s="89">
        <f t="shared" si="74"/>
        <v>975333</v>
      </c>
      <c r="BN36" s="89">
        <f t="shared" si="74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5">SUM(BR37:BR38)</f>
        <v>1121939.1000000001</v>
      </c>
      <c r="BS36" s="89">
        <f t="shared" si="75"/>
        <v>1023230.7</v>
      </c>
      <c r="BT36" s="89">
        <f t="shared" si="75"/>
        <v>1191389.8999999999</v>
      </c>
      <c r="BU36" s="89">
        <f t="shared" si="75"/>
        <v>1284070.8</v>
      </c>
      <c r="BV36" s="89">
        <f t="shared" si="75"/>
        <v>1472430.6</v>
      </c>
      <c r="BW36" s="89">
        <f t="shared" si="75"/>
        <v>1502950.5000000002</v>
      </c>
      <c r="BX36" s="89">
        <f t="shared" si="75"/>
        <v>1377329.9</v>
      </c>
      <c r="BY36" s="89">
        <f t="shared" si="75"/>
        <v>1361797.8000000003</v>
      </c>
      <c r="BZ36" s="89">
        <f t="shared" si="75"/>
        <v>1275098.3</v>
      </c>
      <c r="CA36" s="89">
        <f t="shared" si="75"/>
        <v>1410201.2</v>
      </c>
      <c r="CB36" s="89">
        <f>+SUM(BP36:CA36)</f>
        <v>15194857.000000002</v>
      </c>
      <c r="CC36" s="89">
        <f t="shared" si="75"/>
        <v>1395828.2000000002</v>
      </c>
      <c r="CD36" s="89">
        <f t="shared" si="75"/>
        <v>1369019.7000000002</v>
      </c>
      <c r="CE36" s="89">
        <f t="shared" si="75"/>
        <v>825623.50000000023</v>
      </c>
      <c r="CF36" s="89">
        <f t="shared" si="75"/>
        <v>16147.3</v>
      </c>
      <c r="CG36" s="89">
        <f t="shared" si="75"/>
        <v>0</v>
      </c>
      <c r="CH36" s="89">
        <f t="shared" si="75"/>
        <v>0</v>
      </c>
      <c r="CI36" s="89">
        <f t="shared" si="75"/>
        <v>889226.39999999991</v>
      </c>
      <c r="CJ36" s="89">
        <f t="shared" si="75"/>
        <v>950561.89999999851</v>
      </c>
      <c r="CK36" s="89">
        <f t="shared" si="75"/>
        <v>1011233.1999999998</v>
      </c>
      <c r="CL36" s="89">
        <f t="shared" si="75"/>
        <v>1387721.3999999934</v>
      </c>
      <c r="CM36" s="89">
        <f t="shared" si="75"/>
        <v>1406817.4999999905</v>
      </c>
      <c r="CN36" s="89">
        <f t="shared" si="75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76">SUM(CQ37:CQ38)</f>
        <v>1169787.9000000001</v>
      </c>
      <c r="CR36" s="89">
        <f t="shared" si="76"/>
        <v>1214875.8</v>
      </c>
      <c r="CS36" s="89">
        <f t="shared" si="76"/>
        <v>1140724.5999999999</v>
      </c>
      <c r="CT36" s="89">
        <f t="shared" si="76"/>
        <v>1331844.9999999939</v>
      </c>
      <c r="CU36" s="89">
        <f t="shared" si="76"/>
        <v>1353062.3999999999</v>
      </c>
      <c r="CV36" s="89">
        <f t="shared" si="76"/>
        <v>1542649.7</v>
      </c>
      <c r="CW36" s="89">
        <f t="shared" si="76"/>
        <v>1580770.7999999858</v>
      </c>
      <c r="CX36" s="89">
        <f t="shared" si="76"/>
        <v>1462055.2000000002</v>
      </c>
      <c r="CY36" s="89">
        <f t="shared" si="76"/>
        <v>1493327.0999999887</v>
      </c>
      <c r="CZ36" s="89">
        <f t="shared" si="76"/>
        <v>1302679.8999999929</v>
      </c>
      <c r="DA36" s="89">
        <f t="shared" si="76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77">SUM(DD37:DD38)</f>
        <v>1340397.6000000001</v>
      </c>
      <c r="DE36" s="89">
        <f t="shared" si="77"/>
        <v>1386233.5999999999</v>
      </c>
      <c r="DF36" s="89">
        <f t="shared" si="77"/>
        <v>1320835.2</v>
      </c>
      <c r="DG36" s="89">
        <f t="shared" si="77"/>
        <v>1487331.4999999898</v>
      </c>
      <c r="DH36" s="89">
        <f t="shared" si="77"/>
        <v>1451075.8000000003</v>
      </c>
      <c r="DI36" s="89">
        <f t="shared" si="77"/>
        <v>1556909.2000000002</v>
      </c>
      <c r="DJ36" s="89">
        <f t="shared" si="77"/>
        <v>1634722.6</v>
      </c>
      <c r="DK36" s="89">
        <f t="shared" si="77"/>
        <v>1363391.4999999995</v>
      </c>
      <c r="DL36" s="89">
        <v>1539082.9000000001</v>
      </c>
      <c r="DM36" s="89">
        <f t="shared" si="77"/>
        <v>1507022.5000000002</v>
      </c>
      <c r="DN36" s="89">
        <f t="shared" si="77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78">SUM(DQ37:DQ38)</f>
        <v>1465705</v>
      </c>
      <c r="DR36" s="89">
        <v>553730.6</v>
      </c>
      <c r="DS36" s="89">
        <f t="shared" si="78"/>
        <v>0</v>
      </c>
      <c r="DT36" s="89">
        <f t="shared" si="78"/>
        <v>0</v>
      </c>
      <c r="DU36" s="89">
        <f>SUM(DU37:DU38)</f>
        <v>0</v>
      </c>
      <c r="DV36" s="89">
        <f t="shared" si="78"/>
        <v>1142714.8999999999</v>
      </c>
      <c r="DW36" s="89">
        <f t="shared" si="78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>
        <v>1605480.9</v>
      </c>
      <c r="EK36" s="89">
        <v>1494916.8</v>
      </c>
      <c r="EL36" s="89"/>
      <c r="EM36" s="89"/>
      <c r="EN36" s="89"/>
      <c r="EO36" s="89"/>
    </row>
    <row r="37" spans="2:145" x14ac:dyDescent="0.2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>
        <v>632634.19999999995</v>
      </c>
      <c r="EK37" s="90">
        <v>530334.90000000014</v>
      </c>
      <c r="EL37" s="90"/>
      <c r="EM37" s="90"/>
      <c r="EN37" s="90"/>
      <c r="EO37" s="90"/>
    </row>
    <row r="38" spans="2:145" x14ac:dyDescent="0.2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>
        <v>972846.7</v>
      </c>
      <c r="EK38" s="90">
        <v>964581.89999999991</v>
      </c>
      <c r="EL38" s="90"/>
      <c r="EM38" s="90"/>
      <c r="EN38" s="90"/>
      <c r="EO38" s="90"/>
    </row>
    <row r="41" spans="2:145" ht="15" x14ac:dyDescent="0.25">
      <c r="B41" s="5"/>
    </row>
    <row r="42" spans="2:145" x14ac:dyDescent="0.2">
      <c r="P42" s="22"/>
      <c r="Q42" s="22"/>
      <c r="R42" s="22"/>
      <c r="S42" s="22"/>
      <c r="T42" s="22"/>
      <c r="U42" s="22"/>
      <c r="V42" s="22"/>
      <c r="W42" s="22"/>
    </row>
    <row r="47" spans="2:145" x14ac:dyDescent="0.2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</row>
  </sheetData>
  <mergeCells count="64">
    <mergeCell ref="EC6:EN6"/>
    <mergeCell ref="EO6:EO7"/>
    <mergeCell ref="EC20:EN20"/>
    <mergeCell ref="EO20:EO21"/>
    <mergeCell ref="EC34:EN34"/>
    <mergeCell ref="EO34:EO35"/>
    <mergeCell ref="BP6:CA6"/>
    <mergeCell ref="CB6:CB7"/>
    <mergeCell ref="BP20:CA20"/>
    <mergeCell ref="CB20:CB21"/>
    <mergeCell ref="BP34:CA34"/>
    <mergeCell ref="CB34:CB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AP34:BA34"/>
    <mergeCell ref="BB34:BB35"/>
    <mergeCell ref="AO6:AO7"/>
    <mergeCell ref="AO20:AO21"/>
    <mergeCell ref="AO34:A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BC6:BN6"/>
    <mergeCell ref="BO6:BO7"/>
    <mergeCell ref="BC20:BN20"/>
    <mergeCell ref="BO20:BO21"/>
    <mergeCell ref="BC34:BN34"/>
    <mergeCell ref="BO34:BO35"/>
    <mergeCell ref="CO6:CO7"/>
    <mergeCell ref="CO20:CO21"/>
    <mergeCell ref="CO34:CO35"/>
    <mergeCell ref="DB6:DB7"/>
    <mergeCell ref="DB20:DB21"/>
    <mergeCell ref="DB34:DB35"/>
    <mergeCell ref="DO6:DO7"/>
    <mergeCell ref="DO20:DO21"/>
    <mergeCell ref="DO34:DO35"/>
    <mergeCell ref="DC6:DN6"/>
    <mergeCell ref="DC20:DN20"/>
    <mergeCell ref="DC34:DN34"/>
    <mergeCell ref="DP6:EA6"/>
    <mergeCell ref="EB6:EB7"/>
    <mergeCell ref="DP20:EA20"/>
    <mergeCell ref="EB20:EB21"/>
    <mergeCell ref="DP34:EA34"/>
    <mergeCell ref="EB34:E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B74"/>
  <sheetViews>
    <sheetView showGridLines="0" zoomScale="52" zoomScaleNormal="100" workbookViewId="0">
      <pane xSplit="2" ySplit="3" topLeftCell="GQ4" activePane="bottomRight" state="frozen"/>
      <selection pane="topRight" activeCell="DK48" sqref="DK48:DK50"/>
      <selection pane="bottomLeft" activeCell="DK48" sqref="DK48:DK50"/>
      <selection pane="bottomRight" activeCell="GX54" sqref="GX54:GX56"/>
    </sheetView>
  </sheetViews>
  <sheetFormatPr baseColWidth="10" defaultColWidth="11.42578125" defaultRowHeight="14.25" x14ac:dyDescent="0.2"/>
  <cols>
    <col min="1" max="1" width="7.7109375" style="2" customWidth="1"/>
    <col min="2" max="2" width="40.42578125" style="2" customWidth="1"/>
    <col min="3" max="11" width="11.5703125" style="2" customWidth="1"/>
    <col min="12" max="12" width="12.7109375" style="2" customWidth="1"/>
    <col min="13" max="13" width="12.42578125" style="2" customWidth="1"/>
    <col min="14" max="14" width="12.28515625" style="2" customWidth="1"/>
    <col min="15" max="15" width="13.42578125" style="2" customWidth="1"/>
    <col min="16" max="16" width="12.5703125" style="2" customWidth="1"/>
    <col min="17" max="17" width="12.28515625" style="2" customWidth="1"/>
    <col min="18" max="18" width="12.5703125" style="2" customWidth="1"/>
    <col min="19" max="19" width="12.42578125" style="2" customWidth="1"/>
    <col min="20" max="20" width="12.5703125" style="2" customWidth="1"/>
    <col min="21" max="21" width="12.42578125" style="2" customWidth="1"/>
    <col min="22" max="23" width="12.5703125" style="2" customWidth="1"/>
    <col min="24" max="24" width="12.28515625" style="2" customWidth="1"/>
    <col min="25" max="25" width="12.42578125" style="2" customWidth="1"/>
    <col min="26" max="26" width="12.28515625" style="2" customWidth="1"/>
    <col min="27" max="27" width="12.42578125" style="2" customWidth="1"/>
    <col min="28" max="28" width="13.140625" style="2" customWidth="1"/>
    <col min="29" max="29" width="12.5703125" style="2" customWidth="1"/>
    <col min="30" max="30" width="12.140625" style="2" customWidth="1"/>
    <col min="31" max="31" width="12.28515625" style="2" customWidth="1"/>
    <col min="32" max="32" width="12.5703125" style="2" customWidth="1"/>
    <col min="33" max="33" width="12.28515625" style="2" customWidth="1"/>
    <col min="34" max="34" width="12.140625" style="2" customWidth="1"/>
    <col min="35" max="35" width="12.42578125" style="2" customWidth="1"/>
    <col min="36" max="36" width="12.28515625" style="2" customWidth="1"/>
    <col min="37" max="37" width="12.5703125" style="2" customWidth="1"/>
    <col min="38" max="38" width="12.28515625" style="2" customWidth="1"/>
    <col min="39" max="40" width="12.42578125" style="2" customWidth="1"/>
    <col min="41" max="41" width="14.28515625" style="2" bestFit="1" customWidth="1"/>
    <col min="42" max="42" width="12.140625" style="2" customWidth="1"/>
    <col min="43" max="43" width="12.42578125" style="2" customWidth="1"/>
    <col min="44" max="44" width="12.5703125" style="2" customWidth="1"/>
    <col min="45" max="45" width="12.140625" style="2" customWidth="1"/>
    <col min="46" max="46" width="12.5703125" style="2" customWidth="1"/>
    <col min="47" max="47" width="12.42578125" style="2" customWidth="1"/>
    <col min="48" max="48" width="12.28515625" style="2" customWidth="1"/>
    <col min="49" max="49" width="12.42578125" style="2" customWidth="1"/>
    <col min="50" max="50" width="12" style="2" customWidth="1"/>
    <col min="51" max="51" width="12.42578125" style="2" customWidth="1"/>
    <col min="52" max="52" width="12.140625" style="2" customWidth="1"/>
    <col min="53" max="53" width="12.42578125" style="2" customWidth="1"/>
    <col min="54" max="54" width="14.42578125" style="2" bestFit="1" customWidth="1"/>
    <col min="55" max="55" width="12.28515625" style="2" customWidth="1"/>
    <col min="56" max="56" width="12.42578125" style="2" customWidth="1"/>
    <col min="57" max="57" width="12.28515625" style="2" customWidth="1"/>
    <col min="58" max="58" width="12.42578125" style="2" customWidth="1"/>
    <col min="59" max="62" width="12.28515625" style="2" customWidth="1"/>
    <col min="63" max="63" width="12.42578125" style="2" customWidth="1"/>
    <col min="64" max="65" width="12.5703125" style="2" customWidth="1"/>
    <col min="66" max="66" width="12.42578125" style="2" customWidth="1"/>
    <col min="67" max="67" width="14.5703125" style="2" bestFit="1" customWidth="1"/>
    <col min="68" max="70" width="12.28515625" style="2" customWidth="1"/>
    <col min="71" max="71" width="12.42578125" style="2" customWidth="1"/>
    <col min="72" max="72" width="12.140625" style="2" customWidth="1"/>
    <col min="73" max="74" width="12.42578125" style="2" customWidth="1"/>
    <col min="75" max="75" width="12.7109375" style="2" customWidth="1"/>
    <col min="76" max="76" width="12.5703125" style="2" customWidth="1"/>
    <col min="77" max="77" width="12.28515625" style="2" customWidth="1"/>
    <col min="78" max="78" width="12.5703125" style="2" customWidth="1"/>
    <col min="79" max="79" width="12.42578125" style="2" customWidth="1"/>
    <col min="80" max="80" width="14.28515625" style="2" bestFit="1" customWidth="1"/>
    <col min="81" max="82" width="12.42578125" style="2" customWidth="1"/>
    <col min="83" max="83" width="12.28515625" style="2" customWidth="1"/>
    <col min="84" max="85" width="12.42578125" style="2" customWidth="1"/>
    <col min="86" max="89" width="12.5703125" style="2" customWidth="1"/>
    <col min="90" max="91" width="12.42578125" style="2" customWidth="1"/>
    <col min="92" max="92" width="12.28515625" style="2" customWidth="1"/>
    <col min="93" max="93" width="14.85546875" style="2" bestFit="1" customWidth="1"/>
    <col min="94" max="94" width="12.5703125" style="2" customWidth="1"/>
    <col min="95" max="96" width="12.28515625" style="2" customWidth="1"/>
    <col min="97" max="99" width="12.85546875" style="2" customWidth="1"/>
    <col min="100" max="101" width="13.28515625" style="2" customWidth="1"/>
    <col min="102" max="105" width="11.5703125" style="2" customWidth="1"/>
    <col min="106" max="106" width="15.5703125" style="2" bestFit="1" customWidth="1"/>
    <col min="107" max="107" width="12.85546875" style="2" customWidth="1"/>
    <col min="108" max="108" width="13.5703125" style="2" bestFit="1" customWidth="1"/>
    <col min="109" max="109" width="13.7109375" style="2" bestFit="1" customWidth="1"/>
    <col min="110" max="110" width="11.7109375" style="2" bestFit="1" customWidth="1"/>
    <col min="111" max="118" width="11.5703125" style="2" bestFit="1" customWidth="1"/>
    <col min="119" max="119" width="12.42578125" style="2" bestFit="1" customWidth="1"/>
    <col min="120" max="131" width="12.7109375" style="2" customWidth="1"/>
    <col min="132" max="132" width="20.5703125" style="2" customWidth="1"/>
    <col min="133" max="133" width="21.42578125" style="2" customWidth="1"/>
    <col min="134" max="145" width="12.7109375" style="2" customWidth="1"/>
    <col min="146" max="146" width="15.42578125" style="2" customWidth="1"/>
    <col min="147" max="147" width="14.85546875" style="2" customWidth="1"/>
    <col min="148" max="148" width="13.7109375" style="2" customWidth="1"/>
    <col min="149" max="150" width="11.42578125" style="2"/>
    <col min="151" max="151" width="14.42578125" style="2" customWidth="1"/>
    <col min="152" max="152" width="13.5703125" style="2" customWidth="1"/>
    <col min="153" max="153" width="13.7109375" style="2" customWidth="1"/>
    <col min="154" max="154" width="14.5703125" style="2" customWidth="1"/>
    <col min="155" max="155" width="15" style="2" customWidth="1"/>
    <col min="156" max="156" width="14.7109375" style="2" customWidth="1"/>
    <col min="157" max="157" width="14.5703125" style="2" customWidth="1"/>
    <col min="158" max="158" width="15.28515625" style="2" customWidth="1"/>
    <col min="159" max="159" width="13.28515625" style="2" customWidth="1"/>
    <col min="160" max="160" width="13.5703125" style="2" customWidth="1"/>
    <col min="161" max="167" width="11.42578125" style="2"/>
    <col min="168" max="168" width="13.85546875" style="2" customWidth="1"/>
    <col min="169" max="169" width="11.42578125" style="2"/>
    <col min="170" max="170" width="14.28515625" style="2" customWidth="1"/>
    <col min="171" max="171" width="16" style="2" bestFit="1" customWidth="1"/>
    <col min="172" max="172" width="15.140625" style="2" customWidth="1"/>
    <col min="173" max="174" width="14.42578125" style="2" customWidth="1"/>
    <col min="175" max="176" width="14.140625" style="2" customWidth="1"/>
    <col min="177" max="177" width="13.85546875" style="2" customWidth="1"/>
    <col min="178" max="179" width="14.140625" style="2" customWidth="1"/>
    <col min="180" max="180" width="14.28515625" style="2" customWidth="1"/>
    <col min="181" max="181" width="16" style="2" customWidth="1"/>
    <col min="182" max="182" width="14.7109375" style="2" customWidth="1"/>
    <col min="183" max="183" width="16" style="2" customWidth="1"/>
    <col min="184" max="184" width="17.5703125" style="2" customWidth="1"/>
    <col min="185" max="185" width="14" style="2" customWidth="1"/>
    <col min="186" max="186" width="15.85546875" style="2" customWidth="1"/>
    <col min="187" max="187" width="14.42578125" style="2" customWidth="1"/>
    <col min="188" max="188" width="11.42578125" style="2"/>
    <col min="189" max="189" width="11.85546875" style="2" customWidth="1"/>
    <col min="190" max="191" width="11.42578125" style="2"/>
    <col min="192" max="192" width="12.140625" style="2" customWidth="1"/>
    <col min="193" max="193" width="14.42578125" style="2" customWidth="1"/>
    <col min="194" max="195" width="15.42578125" style="2" customWidth="1"/>
    <col min="196" max="196" width="12.7109375" style="2" customWidth="1"/>
    <col min="197" max="197" width="13.5703125" style="2" bestFit="1" customWidth="1"/>
    <col min="198" max="198" width="11.42578125" style="2"/>
    <col min="199" max="199" width="14" style="2" bestFit="1" customWidth="1"/>
    <col min="200" max="200" width="14.28515625" style="2" bestFit="1" customWidth="1"/>
    <col min="201" max="204" width="14.7109375" style="2" bestFit="1" customWidth="1"/>
    <col min="205" max="205" width="16.140625" style="2" bestFit="1" customWidth="1"/>
    <col min="206" max="206" width="16.28515625" style="2" bestFit="1" customWidth="1"/>
    <col min="207" max="16384" width="11.42578125" style="2"/>
  </cols>
  <sheetData>
    <row r="1" spans="1:210" ht="15" x14ac:dyDescent="0.25">
      <c r="A1" s="176" t="s">
        <v>0</v>
      </c>
      <c r="B1" s="176"/>
    </row>
    <row r="2" spans="1:210" ht="30" customHeight="1" x14ac:dyDescent="0.2">
      <c r="A2" s="177" t="s">
        <v>89</v>
      </c>
      <c r="B2" s="178"/>
    </row>
    <row r="3" spans="1:210" x14ac:dyDescent="0.2">
      <c r="A3" s="39" t="s">
        <v>90</v>
      </c>
    </row>
    <row r="4" spans="1:210" x14ac:dyDescent="0.2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10" ht="15" x14ac:dyDescent="0.25">
      <c r="B5" s="5" t="s">
        <v>38</v>
      </c>
    </row>
    <row r="6" spans="1:210" ht="15" customHeight="1" x14ac:dyDescent="0.25">
      <c r="B6" s="179" t="s">
        <v>39</v>
      </c>
      <c r="C6" s="173">
        <v>2009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91</v>
      </c>
      <c r="P6" s="173">
        <v>2010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80</v>
      </c>
      <c r="AC6" s="173">
        <v>2011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81</v>
      </c>
      <c r="AP6" s="173">
        <v>2012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82</v>
      </c>
      <c r="BC6" s="173">
        <v>2013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40</v>
      </c>
      <c r="BP6" s="173">
        <v>2014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41</v>
      </c>
      <c r="CC6" s="173">
        <v>2015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42</v>
      </c>
      <c r="CP6" s="173">
        <v>2016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43</v>
      </c>
      <c r="DC6" s="173">
        <v>2017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44</v>
      </c>
      <c r="DP6" s="173">
        <v>2018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45</v>
      </c>
      <c r="EC6" s="173">
        <v>2019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46</v>
      </c>
      <c r="EP6" s="168">
        <v>2020</v>
      </c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70"/>
      <c r="FB6" s="171" t="s">
        <v>47</v>
      </c>
      <c r="FC6" s="168">
        <v>2021</v>
      </c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70"/>
      <c r="FO6" s="171" t="s">
        <v>48</v>
      </c>
      <c r="FP6" s="168">
        <v>2022</v>
      </c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70"/>
      <c r="GB6" s="171" t="s">
        <v>49</v>
      </c>
      <c r="GC6" s="168">
        <v>2023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50</v>
      </c>
      <c r="GP6" s="168">
        <v>2024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51</v>
      </c>
    </row>
    <row r="7" spans="1:210" ht="15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</row>
    <row r="8" spans="1:210" ht="15" x14ac:dyDescent="0.25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>
        <v>362353</v>
      </c>
      <c r="GX8" s="92">
        <v>335171</v>
      </c>
      <c r="GY8" s="92"/>
      <c r="GZ8" s="92"/>
      <c r="HA8" s="92"/>
      <c r="HB8" s="93"/>
    </row>
    <row r="9" spans="1:210" ht="15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>
        <v>230726</v>
      </c>
      <c r="GX9" s="73">
        <v>207846</v>
      </c>
      <c r="GY9" s="73"/>
      <c r="GZ9" s="73"/>
      <c r="HA9" s="73"/>
      <c r="HB9" s="93"/>
    </row>
    <row r="10" spans="1:210" ht="15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>
        <v>131627</v>
      </c>
      <c r="GX10" s="73">
        <v>127325</v>
      </c>
      <c r="GY10" s="73"/>
      <c r="GZ10" s="73"/>
      <c r="HA10" s="73"/>
      <c r="HB10" s="93"/>
    </row>
    <row r="11" spans="1:210" ht="15" x14ac:dyDescent="0.25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>
        <v>185902</v>
      </c>
      <c r="GX11" s="92">
        <v>166251</v>
      </c>
      <c r="GY11" s="92"/>
      <c r="GZ11" s="92"/>
      <c r="HA11" s="92"/>
      <c r="HB11" s="93"/>
    </row>
    <row r="12" spans="1:210" ht="15" x14ac:dyDescent="0.2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>
        <v>102017</v>
      </c>
      <c r="GX12" s="73">
        <v>86029</v>
      </c>
      <c r="GY12" s="73"/>
      <c r="GZ12" s="73"/>
      <c r="HA12" s="73"/>
      <c r="HB12" s="93"/>
    </row>
    <row r="13" spans="1:210" ht="15" x14ac:dyDescent="0.2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>
        <v>83885</v>
      </c>
      <c r="GX13" s="73">
        <v>80222</v>
      </c>
      <c r="GY13" s="73"/>
      <c r="GZ13" s="73"/>
      <c r="HA13" s="73"/>
      <c r="HB13" s="93"/>
    </row>
    <row r="14" spans="1:210" ht="15" x14ac:dyDescent="0.25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>
        <v>108336</v>
      </c>
      <c r="GX14" s="92">
        <v>98352</v>
      </c>
      <c r="GY14" s="92"/>
      <c r="GZ14" s="92"/>
      <c r="HA14" s="92"/>
      <c r="HB14" s="93"/>
    </row>
    <row r="15" spans="1:210" ht="15" x14ac:dyDescent="0.2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>
        <v>54042</v>
      </c>
      <c r="GX15" s="73">
        <v>46918</v>
      </c>
      <c r="GY15" s="73"/>
      <c r="GZ15" s="73"/>
      <c r="HA15" s="73"/>
      <c r="HB15" s="93"/>
    </row>
    <row r="16" spans="1:210" ht="15" x14ac:dyDescent="0.2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>
        <v>54294</v>
      </c>
      <c r="GX16" s="73">
        <v>51434</v>
      </c>
      <c r="GY16" s="73"/>
      <c r="GZ16" s="73"/>
      <c r="HA16" s="73"/>
      <c r="HB16" s="93"/>
    </row>
    <row r="17" spans="2:210" ht="15" x14ac:dyDescent="0.25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>
        <v>107598</v>
      </c>
      <c r="GX17" s="92">
        <v>98944</v>
      </c>
      <c r="GY17" s="92"/>
      <c r="GZ17" s="92"/>
      <c r="HA17" s="92"/>
      <c r="HB17" s="93"/>
    </row>
    <row r="18" spans="2:210" ht="15" x14ac:dyDescent="0.2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>
        <v>44346</v>
      </c>
      <c r="GX18" s="73">
        <v>37338</v>
      </c>
      <c r="GY18" s="73"/>
      <c r="GZ18" s="73"/>
      <c r="HA18" s="73"/>
      <c r="HB18" s="93"/>
    </row>
    <row r="19" spans="2:210" ht="15" x14ac:dyDescent="0.2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>
        <v>63252</v>
      </c>
      <c r="GX19" s="73">
        <v>61606</v>
      </c>
      <c r="GY19" s="73"/>
      <c r="GZ19" s="73"/>
      <c r="HA19" s="73"/>
      <c r="HB19" s="93"/>
    </row>
    <row r="20" spans="2:210" ht="15" x14ac:dyDescent="0.25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>
        <v>267524</v>
      </c>
      <c r="GX20" s="92">
        <v>256808</v>
      </c>
      <c r="GY20" s="92"/>
      <c r="GZ20" s="92"/>
      <c r="HA20" s="92"/>
      <c r="HB20" s="93"/>
    </row>
    <row r="21" spans="2:210" ht="15" x14ac:dyDescent="0.2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>
        <v>187339</v>
      </c>
      <c r="GX21" s="73">
        <v>175847</v>
      </c>
      <c r="GY21" s="73"/>
      <c r="GZ21" s="73"/>
      <c r="HA21" s="73"/>
      <c r="HB21" s="93"/>
    </row>
    <row r="22" spans="2:210" ht="15" x14ac:dyDescent="0.2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>
        <v>80185</v>
      </c>
      <c r="GX22" s="73">
        <v>80961</v>
      </c>
      <c r="GY22" s="73"/>
      <c r="GZ22" s="73"/>
      <c r="HA22" s="73"/>
      <c r="HB22" s="93"/>
    </row>
    <row r="23" spans="2:210" ht="15" x14ac:dyDescent="0.2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>
        <v>1031713</v>
      </c>
      <c r="GX23" s="96">
        <v>955526</v>
      </c>
      <c r="GY23" s="96"/>
      <c r="GZ23" s="96"/>
      <c r="HA23" s="96"/>
      <c r="HB23" s="96"/>
    </row>
    <row r="24" spans="2:210" ht="15" x14ac:dyDescent="0.25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>
        <v>618470</v>
      </c>
      <c r="GX24" s="93">
        <v>553978</v>
      </c>
      <c r="GY24" s="93"/>
      <c r="GZ24" s="93"/>
      <c r="HA24" s="93"/>
      <c r="HB24" s="93"/>
    </row>
    <row r="25" spans="2:210" ht="15" x14ac:dyDescent="0.25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>
        <v>413243</v>
      </c>
      <c r="GX25" s="93">
        <v>401548</v>
      </c>
      <c r="GY25" s="93"/>
      <c r="GZ25" s="93"/>
      <c r="HA25" s="93"/>
      <c r="HB25" s="93"/>
    </row>
    <row r="27" spans="2:210" x14ac:dyDescent="0.2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10" ht="15" x14ac:dyDescent="0.25">
      <c r="B28" s="5" t="s">
        <v>71</v>
      </c>
      <c r="CP28" s="2">
        <v>249994</v>
      </c>
    </row>
    <row r="29" spans="2:210" ht="15" customHeight="1" x14ac:dyDescent="0.25">
      <c r="B29" s="179" t="s">
        <v>39</v>
      </c>
      <c r="C29" s="173">
        <v>2009</v>
      </c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5"/>
      <c r="O29" s="171" t="s">
        <v>91</v>
      </c>
      <c r="P29" s="173">
        <v>2010</v>
      </c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5"/>
      <c r="AB29" s="171" t="s">
        <v>80</v>
      </c>
      <c r="AC29" s="173">
        <v>2011</v>
      </c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5"/>
      <c r="AO29" s="171" t="s">
        <v>81</v>
      </c>
      <c r="AP29" s="173">
        <v>2012</v>
      </c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5"/>
      <c r="BB29" s="171" t="s">
        <v>82</v>
      </c>
      <c r="BC29" s="173">
        <v>2013</v>
      </c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5"/>
      <c r="BO29" s="171" t="s">
        <v>40</v>
      </c>
      <c r="BP29" s="173">
        <v>2014</v>
      </c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5"/>
      <c r="CB29" s="171" t="s">
        <v>41</v>
      </c>
      <c r="CC29" s="173">
        <v>2015</v>
      </c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5"/>
      <c r="CO29" s="171" t="s">
        <v>42</v>
      </c>
      <c r="CP29" s="173">
        <v>2016</v>
      </c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5"/>
      <c r="DB29" s="171" t="s">
        <v>43</v>
      </c>
      <c r="DC29" s="173">
        <v>2017</v>
      </c>
      <c r="DD29" s="174"/>
      <c r="DE29" s="174"/>
      <c r="DF29" s="174"/>
      <c r="DG29" s="174"/>
      <c r="DH29" s="174"/>
      <c r="DI29" s="174"/>
      <c r="DJ29" s="174"/>
      <c r="DK29" s="174"/>
      <c r="DL29" s="174"/>
      <c r="DM29" s="174"/>
      <c r="DN29" s="175"/>
      <c r="DO29" s="171" t="s">
        <v>44</v>
      </c>
      <c r="DP29" s="173">
        <v>2018</v>
      </c>
      <c r="DQ29" s="174"/>
      <c r="DR29" s="174"/>
      <c r="DS29" s="174"/>
      <c r="DT29" s="174"/>
      <c r="DU29" s="174"/>
      <c r="DV29" s="174"/>
      <c r="DW29" s="174"/>
      <c r="DX29" s="174"/>
      <c r="DY29" s="174"/>
      <c r="DZ29" s="174"/>
      <c r="EA29" s="175"/>
      <c r="EB29" s="171" t="s">
        <v>45</v>
      </c>
      <c r="EC29" s="173">
        <v>2019</v>
      </c>
      <c r="ED29" s="174"/>
      <c r="EE29" s="174"/>
      <c r="EF29" s="174"/>
      <c r="EG29" s="174"/>
      <c r="EH29" s="174"/>
      <c r="EI29" s="174"/>
      <c r="EJ29" s="174"/>
      <c r="EK29" s="174"/>
      <c r="EL29" s="174"/>
      <c r="EM29" s="174"/>
      <c r="EN29" s="175"/>
      <c r="EO29" s="171" t="s">
        <v>46</v>
      </c>
      <c r="EP29" s="168">
        <v>2020</v>
      </c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70"/>
      <c r="FB29" s="171" t="s">
        <v>47</v>
      </c>
      <c r="FC29" s="168">
        <v>2021</v>
      </c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70"/>
      <c r="FO29" s="171" t="s">
        <v>48</v>
      </c>
      <c r="FP29" s="168">
        <v>2022</v>
      </c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70"/>
      <c r="GB29" s="171" t="s">
        <v>49</v>
      </c>
      <c r="GC29" s="168">
        <v>2023</v>
      </c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70"/>
      <c r="GO29" s="171" t="s">
        <v>50</v>
      </c>
      <c r="GP29" s="168">
        <v>2024</v>
      </c>
      <c r="GQ29" s="169"/>
      <c r="GR29" s="169"/>
      <c r="GS29" s="169"/>
      <c r="GT29" s="169"/>
      <c r="GU29" s="169"/>
      <c r="GV29" s="169"/>
      <c r="GW29" s="169"/>
      <c r="GX29" s="169"/>
      <c r="GY29" s="169"/>
      <c r="GZ29" s="169"/>
      <c r="HA29" s="170"/>
      <c r="HB29" s="171" t="s">
        <v>51</v>
      </c>
    </row>
    <row r="30" spans="2:210" ht="15" x14ac:dyDescent="0.25">
      <c r="B30" s="180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72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72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72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72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72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72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72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72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2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2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2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2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2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2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2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2"/>
    </row>
    <row r="31" spans="2:210" ht="15" x14ac:dyDescent="0.25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>
        <v>744708</v>
      </c>
      <c r="GX31" s="92">
        <v>705470</v>
      </c>
      <c r="GY31" s="92"/>
      <c r="GZ31" s="92"/>
      <c r="HA31" s="92"/>
      <c r="HB31" s="93"/>
    </row>
    <row r="32" spans="2:210" ht="15" x14ac:dyDescent="0.2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>
        <v>230726</v>
      </c>
      <c r="GX32" s="73">
        <v>207846</v>
      </c>
      <c r="GY32" s="73"/>
      <c r="GZ32" s="73"/>
      <c r="HA32" s="73"/>
      <c r="HB32" s="93"/>
    </row>
    <row r="33" spans="2:210" ht="15" x14ac:dyDescent="0.2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>
        <v>513982</v>
      </c>
      <c r="GX33" s="73">
        <v>497624</v>
      </c>
      <c r="GY33" s="73"/>
      <c r="GZ33" s="73"/>
      <c r="HA33" s="73"/>
      <c r="HB33" s="93"/>
    </row>
    <row r="34" spans="2:210" ht="15" x14ac:dyDescent="0.25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>
        <v>446904</v>
      </c>
      <c r="GX34" s="92">
        <v>417288</v>
      </c>
      <c r="GY34" s="92"/>
      <c r="GZ34" s="92"/>
      <c r="HA34" s="92"/>
      <c r="HB34" s="93"/>
    </row>
    <row r="35" spans="2:210" ht="15" x14ac:dyDescent="0.2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>
        <v>102017</v>
      </c>
      <c r="GX35" s="73">
        <v>86029</v>
      </c>
      <c r="GY35" s="73"/>
      <c r="GZ35" s="73"/>
      <c r="HA35" s="73"/>
      <c r="HB35" s="93"/>
    </row>
    <row r="36" spans="2:210" ht="15" x14ac:dyDescent="0.2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>
        <v>344887</v>
      </c>
      <c r="GX36" s="73">
        <v>331259</v>
      </c>
      <c r="GY36" s="73"/>
      <c r="GZ36" s="73"/>
      <c r="HA36" s="73"/>
      <c r="HB36" s="93"/>
    </row>
    <row r="37" spans="2:210" ht="15" x14ac:dyDescent="0.25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>
        <v>279404</v>
      </c>
      <c r="GX37" s="92">
        <v>260270</v>
      </c>
      <c r="GY37" s="92"/>
      <c r="GZ37" s="92"/>
      <c r="HA37" s="92"/>
      <c r="HB37" s="93"/>
    </row>
    <row r="38" spans="2:210" ht="15" x14ac:dyDescent="0.2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>
        <v>54042</v>
      </c>
      <c r="GX38" s="73">
        <v>46918</v>
      </c>
      <c r="GY38" s="73"/>
      <c r="GZ38" s="73"/>
      <c r="HA38" s="73"/>
      <c r="HB38" s="93"/>
    </row>
    <row r="39" spans="2:210" ht="15" x14ac:dyDescent="0.2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>
        <v>225362</v>
      </c>
      <c r="GX39" s="73">
        <v>213352</v>
      </c>
      <c r="GY39" s="73"/>
      <c r="GZ39" s="73"/>
      <c r="HA39" s="73"/>
      <c r="HB39" s="93"/>
    </row>
    <row r="40" spans="2:210" ht="15" x14ac:dyDescent="0.25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>
        <v>331808</v>
      </c>
      <c r="GX40" s="92">
        <v>319388</v>
      </c>
      <c r="GY40" s="92"/>
      <c r="GZ40" s="92"/>
      <c r="HA40" s="92"/>
      <c r="HB40" s="93"/>
    </row>
    <row r="41" spans="2:210" ht="15" x14ac:dyDescent="0.2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>
        <v>44346</v>
      </c>
      <c r="GX41" s="73">
        <v>37338</v>
      </c>
      <c r="GY41" s="73"/>
      <c r="GZ41" s="73"/>
      <c r="HA41" s="73"/>
      <c r="HB41" s="93"/>
    </row>
    <row r="42" spans="2:210" ht="15" x14ac:dyDescent="0.2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>
        <v>287462</v>
      </c>
      <c r="GX42" s="73">
        <v>282050</v>
      </c>
      <c r="GY42" s="73"/>
      <c r="GZ42" s="73"/>
      <c r="HA42" s="73"/>
      <c r="HB42" s="93"/>
    </row>
    <row r="43" spans="2:210" ht="15" x14ac:dyDescent="0.25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>
        <v>466415</v>
      </c>
      <c r="GX43" s="92">
        <v>457656</v>
      </c>
      <c r="GY43" s="92"/>
      <c r="GZ43" s="92"/>
      <c r="HA43" s="92"/>
      <c r="HB43" s="93"/>
    </row>
    <row r="44" spans="2:210" ht="15" x14ac:dyDescent="0.2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>
        <v>187339</v>
      </c>
      <c r="GX44" s="73">
        <v>175847</v>
      </c>
      <c r="GY44" s="73"/>
      <c r="GZ44" s="73"/>
      <c r="HA44" s="73"/>
      <c r="HB44" s="93"/>
    </row>
    <row r="45" spans="2:210" ht="15" x14ac:dyDescent="0.2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>
        <v>279076</v>
      </c>
      <c r="GX45" s="73">
        <v>281809</v>
      </c>
      <c r="GY45" s="73"/>
      <c r="GZ45" s="73"/>
      <c r="HA45" s="73"/>
      <c r="HB45" s="93"/>
    </row>
    <row r="46" spans="2:210" ht="15" x14ac:dyDescent="0.2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>
        <v>2269239</v>
      </c>
      <c r="GX46" s="96">
        <v>2160072</v>
      </c>
      <c r="GY46" s="96"/>
      <c r="GZ46" s="96"/>
      <c r="HA46" s="96"/>
      <c r="HB46" s="96"/>
    </row>
    <row r="47" spans="2:210" ht="15" x14ac:dyDescent="0.25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>
        <v>618470</v>
      </c>
      <c r="GX47" s="93">
        <v>553978</v>
      </c>
      <c r="GY47" s="93"/>
      <c r="GZ47" s="93"/>
      <c r="HA47" s="93"/>
      <c r="HB47" s="93"/>
    </row>
    <row r="48" spans="2:210" ht="15" x14ac:dyDescent="0.25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>
        <v>1650769</v>
      </c>
      <c r="GX48" s="93">
        <v>1606094</v>
      </c>
      <c r="GY48" s="93"/>
      <c r="GZ48" s="93"/>
      <c r="HA48" s="93"/>
      <c r="HB48" s="93"/>
    </row>
    <row r="51" spans="2:210" ht="15" x14ac:dyDescent="0.25">
      <c r="B51" s="5" t="s">
        <v>72</v>
      </c>
    </row>
    <row r="52" spans="2:210" ht="15" x14ac:dyDescent="0.25">
      <c r="B52" s="12" t="s">
        <v>73</v>
      </c>
      <c r="C52" s="173">
        <v>2009</v>
      </c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5"/>
      <c r="O52" s="171" t="s">
        <v>91</v>
      </c>
      <c r="P52" s="173">
        <v>2010</v>
      </c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5"/>
      <c r="AB52" s="171" t="s">
        <v>80</v>
      </c>
      <c r="AC52" s="173">
        <v>2011</v>
      </c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5"/>
      <c r="AO52" s="171" t="s">
        <v>81</v>
      </c>
      <c r="AP52" s="173">
        <v>2012</v>
      </c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5"/>
      <c r="BB52" s="171" t="s">
        <v>82</v>
      </c>
      <c r="BC52" s="173">
        <v>2013</v>
      </c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5"/>
      <c r="BO52" s="171" t="s">
        <v>40</v>
      </c>
      <c r="BP52" s="173">
        <v>2014</v>
      </c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5"/>
      <c r="CB52" s="171" t="s">
        <v>41</v>
      </c>
      <c r="CC52" s="173">
        <v>2015</v>
      </c>
      <c r="CD52" s="174"/>
      <c r="CE52" s="174"/>
      <c r="CF52" s="174"/>
      <c r="CG52" s="174"/>
      <c r="CH52" s="174"/>
      <c r="CI52" s="174"/>
      <c r="CJ52" s="174"/>
      <c r="CK52" s="174"/>
      <c r="CL52" s="174"/>
      <c r="CM52" s="174"/>
      <c r="CN52" s="175"/>
      <c r="CO52" s="171" t="s">
        <v>42</v>
      </c>
      <c r="CP52" s="173">
        <v>2016</v>
      </c>
      <c r="CQ52" s="174"/>
      <c r="CR52" s="174"/>
      <c r="CS52" s="174"/>
      <c r="CT52" s="174"/>
      <c r="CU52" s="174"/>
      <c r="CV52" s="174"/>
      <c r="CW52" s="174"/>
      <c r="CX52" s="174"/>
      <c r="CY52" s="174"/>
      <c r="CZ52" s="174"/>
      <c r="DA52" s="175"/>
      <c r="DB52" s="171" t="s">
        <v>43</v>
      </c>
      <c r="DC52" s="173">
        <v>2017</v>
      </c>
      <c r="DD52" s="174"/>
      <c r="DE52" s="174"/>
      <c r="DF52" s="174"/>
      <c r="DG52" s="174"/>
      <c r="DH52" s="174"/>
      <c r="DI52" s="174"/>
      <c r="DJ52" s="174"/>
      <c r="DK52" s="174"/>
      <c r="DL52" s="174"/>
      <c r="DM52" s="174"/>
      <c r="DN52" s="175"/>
      <c r="DO52" s="171" t="s">
        <v>44</v>
      </c>
      <c r="DP52" s="173">
        <v>2018</v>
      </c>
      <c r="DQ52" s="174"/>
      <c r="DR52" s="174"/>
      <c r="DS52" s="174"/>
      <c r="DT52" s="174"/>
      <c r="DU52" s="174"/>
      <c r="DV52" s="174"/>
      <c r="DW52" s="174"/>
      <c r="DX52" s="174"/>
      <c r="DY52" s="174"/>
      <c r="DZ52" s="174"/>
      <c r="EA52" s="175"/>
      <c r="EB52" s="171" t="s">
        <v>45</v>
      </c>
      <c r="EC52" s="173">
        <v>2019</v>
      </c>
      <c r="ED52" s="174"/>
      <c r="EE52" s="174"/>
      <c r="EF52" s="174"/>
      <c r="EG52" s="174"/>
      <c r="EH52" s="174"/>
      <c r="EI52" s="174"/>
      <c r="EJ52" s="174"/>
      <c r="EK52" s="174"/>
      <c r="EL52" s="174"/>
      <c r="EM52" s="174"/>
      <c r="EN52" s="175"/>
      <c r="EO52" s="171" t="s">
        <v>46</v>
      </c>
      <c r="EP52" s="168">
        <v>2020</v>
      </c>
      <c r="EQ52" s="169"/>
      <c r="ER52" s="169"/>
      <c r="ES52" s="169"/>
      <c r="ET52" s="169"/>
      <c r="EU52" s="169"/>
      <c r="EV52" s="169"/>
      <c r="EW52" s="169"/>
      <c r="EX52" s="169"/>
      <c r="EY52" s="169"/>
      <c r="EZ52" s="169"/>
      <c r="FA52" s="170"/>
      <c r="FB52" s="171" t="s">
        <v>47</v>
      </c>
      <c r="FC52" s="168">
        <v>2021</v>
      </c>
      <c r="FD52" s="169"/>
      <c r="FE52" s="169"/>
      <c r="FF52" s="169"/>
      <c r="FG52" s="169"/>
      <c r="FH52" s="169"/>
      <c r="FI52" s="169"/>
      <c r="FJ52" s="169"/>
      <c r="FK52" s="169"/>
      <c r="FL52" s="169"/>
      <c r="FM52" s="169"/>
      <c r="FN52" s="170"/>
      <c r="FO52" s="171" t="s">
        <v>48</v>
      </c>
      <c r="FP52" s="168">
        <v>2022</v>
      </c>
      <c r="FQ52" s="169"/>
      <c r="FR52" s="169"/>
      <c r="FS52" s="169"/>
      <c r="FT52" s="169"/>
      <c r="FU52" s="169"/>
      <c r="FV52" s="169"/>
      <c r="FW52" s="169"/>
      <c r="FX52" s="169"/>
      <c r="FY52" s="169"/>
      <c r="FZ52" s="169"/>
      <c r="GA52" s="170"/>
      <c r="GB52" s="171" t="s">
        <v>49</v>
      </c>
      <c r="GC52" s="168">
        <v>2023</v>
      </c>
      <c r="GD52" s="169"/>
      <c r="GE52" s="169"/>
      <c r="GF52" s="169"/>
      <c r="GG52" s="169"/>
      <c r="GH52" s="169"/>
      <c r="GI52" s="169"/>
      <c r="GJ52" s="169"/>
      <c r="GK52" s="169"/>
      <c r="GL52" s="169"/>
      <c r="GM52" s="169"/>
      <c r="GN52" s="170"/>
      <c r="GO52" s="171" t="s">
        <v>50</v>
      </c>
      <c r="GP52" s="168">
        <v>2024</v>
      </c>
      <c r="GQ52" s="169"/>
      <c r="GR52" s="169"/>
      <c r="GS52" s="169"/>
      <c r="GT52" s="169"/>
      <c r="GU52" s="169"/>
      <c r="GV52" s="169"/>
      <c r="GW52" s="169"/>
      <c r="GX52" s="169"/>
      <c r="GY52" s="169"/>
      <c r="GZ52" s="169"/>
      <c r="HA52" s="170"/>
      <c r="HB52" s="171" t="s">
        <v>51</v>
      </c>
    </row>
    <row r="53" spans="2:210" ht="15" x14ac:dyDescent="0.25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72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72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72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72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72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72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72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72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2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2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2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2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2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2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2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2"/>
    </row>
    <row r="54" spans="2:210" ht="15" x14ac:dyDescent="0.2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>
        <v>21703549.199999999</v>
      </c>
      <c r="GX54" s="102">
        <v>20638124.5</v>
      </c>
      <c r="GY54" s="102"/>
      <c r="GZ54" s="102"/>
      <c r="HA54" s="102"/>
      <c r="HB54" s="101"/>
    </row>
    <row r="55" spans="2:210" ht="15" x14ac:dyDescent="0.25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>
        <v>6100795.6999999983</v>
      </c>
      <c r="GX55" s="104">
        <v>5463400.2999999998</v>
      </c>
      <c r="GY55" s="104"/>
      <c r="GZ55" s="104"/>
      <c r="HA55" s="104"/>
      <c r="HB55" s="104"/>
    </row>
    <row r="56" spans="2:210" ht="15" x14ac:dyDescent="0.25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>
        <v>15602753.5</v>
      </c>
      <c r="GX56" s="104">
        <v>15174724.200000001</v>
      </c>
      <c r="GY56" s="104"/>
      <c r="GZ56" s="104"/>
      <c r="HA56" s="104"/>
      <c r="HB56" s="104"/>
    </row>
    <row r="58" spans="2:210" ht="15" x14ac:dyDescent="0.25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10" ht="15" x14ac:dyDescent="0.25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10" ht="15" x14ac:dyDescent="0.25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10" ht="15" x14ac:dyDescent="0.25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210" ht="15" x14ac:dyDescent="0.25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</row>
    <row r="63" spans="2:210" ht="15" x14ac:dyDescent="0.25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</row>
    <row r="64" spans="2:210" ht="15" x14ac:dyDescent="0.25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</row>
    <row r="65" spans="131:172" ht="15" x14ac:dyDescent="0.25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5" x14ac:dyDescent="0.25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5" x14ac:dyDescent="0.25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5" x14ac:dyDescent="0.25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5" x14ac:dyDescent="0.25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5" x14ac:dyDescent="0.25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5" x14ac:dyDescent="0.25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5" x14ac:dyDescent="0.25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5" x14ac:dyDescent="0.25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5" x14ac:dyDescent="0.25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0">
    <mergeCell ref="GP6:HA6"/>
    <mergeCell ref="HB6:HB7"/>
    <mergeCell ref="GP29:HA29"/>
    <mergeCell ref="HB29:HB30"/>
    <mergeCell ref="GP52:HA52"/>
    <mergeCell ref="HB52:HB53"/>
    <mergeCell ref="EC6:EN6"/>
    <mergeCell ref="EO6:EO7"/>
    <mergeCell ref="EC29:EN29"/>
    <mergeCell ref="EO29:EO30"/>
    <mergeCell ref="EC52:EN52"/>
    <mergeCell ref="EO52:EO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DC52:DN52"/>
    <mergeCell ref="DO52:DO53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DP6:EA6"/>
    <mergeCell ref="EB6:EB7"/>
    <mergeCell ref="DP29:EA29"/>
    <mergeCell ref="EB29:EB30"/>
    <mergeCell ref="DP52:EA52"/>
    <mergeCell ref="EB52:EB53"/>
    <mergeCell ref="FB6:FB7"/>
    <mergeCell ref="EP29:FA29"/>
    <mergeCell ref="FB29:FB30"/>
    <mergeCell ref="EP52:FA52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B59"/>
  <sheetViews>
    <sheetView showGridLines="0" zoomScale="60" zoomScaleNormal="60" workbookViewId="0">
      <pane xSplit="2" ySplit="3" topLeftCell="GQ4" activePane="bottomRight" state="frozen"/>
      <selection pane="topRight" activeCell="EP48" sqref="EP48:FA48"/>
      <selection pane="bottomLeft" activeCell="EP48" sqref="EP48:FA48"/>
      <selection pane="bottomRight" activeCell="GX48" sqref="GX48:GX50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40" width="11.42578125" style="11" customWidth="1"/>
    <col min="41" max="41" width="11.7109375" style="11" bestFit="1" customWidth="1"/>
    <col min="42" max="53" width="11.42578125" style="11" customWidth="1"/>
    <col min="54" max="54" width="11.7109375" style="11" bestFit="1" customWidth="1"/>
    <col min="55" max="66" width="11.42578125" style="11" customWidth="1"/>
    <col min="67" max="67" width="11.7109375" style="11" bestFit="1" customWidth="1"/>
    <col min="68" max="79" width="11.42578125" style="11" customWidth="1"/>
    <col min="80" max="80" width="11.7109375" style="11" bestFit="1" customWidth="1"/>
    <col min="81" max="87" width="11.42578125" style="11" customWidth="1"/>
    <col min="88" max="88" width="12.28515625" style="11" customWidth="1"/>
    <col min="89" max="89" width="11.42578125" style="11" customWidth="1"/>
    <col min="90" max="90" width="12.28515625" style="11" customWidth="1"/>
    <col min="91" max="92" width="13" style="11" customWidth="1"/>
    <col min="93" max="93" width="12.42578125" style="11" bestFit="1" customWidth="1"/>
    <col min="94" max="99" width="13" style="11" customWidth="1"/>
    <col min="100" max="105" width="11.42578125" style="11" customWidth="1"/>
    <col min="106" max="106" width="12.7109375" style="11" customWidth="1"/>
    <col min="107" max="119" width="11.7109375" style="11" bestFit="1" customWidth="1"/>
    <col min="120" max="145" width="12.7109375" style="11" customWidth="1"/>
    <col min="146" max="157" width="11.42578125" style="11"/>
    <col min="158" max="158" width="12.7109375" style="11" customWidth="1"/>
    <col min="159" max="159" width="12" style="11" bestFit="1" customWidth="1"/>
    <col min="160" max="160" width="12.42578125" style="11" bestFit="1" customWidth="1"/>
    <col min="161" max="162" width="13" style="11" customWidth="1"/>
    <col min="163" max="163" width="12.5703125" style="11" customWidth="1"/>
    <col min="164" max="164" width="12.42578125" style="11" customWidth="1"/>
    <col min="165" max="165" width="12.28515625" style="11" customWidth="1"/>
    <col min="166" max="166" width="12.42578125" style="11" bestFit="1" customWidth="1"/>
    <col min="167" max="167" width="12.42578125" style="11" customWidth="1"/>
    <col min="168" max="168" width="12.7109375" style="11" customWidth="1"/>
    <col min="169" max="169" width="12.85546875" style="11" customWidth="1"/>
    <col min="170" max="170" width="12.28515625" style="11" customWidth="1"/>
    <col min="171" max="171" width="12.7109375" style="11" customWidth="1"/>
    <col min="172" max="173" width="14.85546875" style="11" customWidth="1"/>
    <col min="174" max="175" width="12.42578125" style="11" customWidth="1"/>
    <col min="176" max="176" width="13" style="11" customWidth="1"/>
    <col min="177" max="177" width="12.42578125" style="11" customWidth="1"/>
    <col min="178" max="178" width="13.28515625" style="11" customWidth="1"/>
    <col min="179" max="179" width="13.140625" style="11" customWidth="1"/>
    <col min="180" max="180" width="12.28515625" style="11" customWidth="1"/>
    <col min="181" max="181" width="12.140625" style="11" bestFit="1" customWidth="1"/>
    <col min="182" max="182" width="13.28515625" style="11" bestFit="1" customWidth="1"/>
    <col min="183" max="183" width="12.85546875" style="11" customWidth="1"/>
    <col min="184" max="184" width="13.5703125" style="11" customWidth="1"/>
    <col min="185" max="185" width="14" style="11" bestFit="1" customWidth="1"/>
    <col min="186" max="186" width="13" style="11" customWidth="1"/>
    <col min="187" max="187" width="12.85546875" style="11" customWidth="1"/>
    <col min="188" max="189" width="18.5703125" style="11" customWidth="1"/>
    <col min="190" max="191" width="11.42578125" style="11"/>
    <col min="192" max="192" width="16" style="11" bestFit="1" customWidth="1"/>
    <col min="193" max="193" width="12.42578125" style="11" customWidth="1"/>
    <col min="194" max="195" width="12.85546875" style="11" customWidth="1"/>
    <col min="196" max="196" width="16.28515625" style="11" bestFit="1" customWidth="1"/>
    <col min="197" max="197" width="11.42578125" style="11"/>
    <col min="198" max="198" width="14.85546875" style="11" bestFit="1" customWidth="1"/>
    <col min="199" max="199" width="16.28515625" style="11" bestFit="1" customWidth="1"/>
    <col min="200" max="201" width="15.85546875" style="11" bestFit="1" customWidth="1"/>
    <col min="202" max="204" width="16.28515625" style="11" bestFit="1" customWidth="1"/>
    <col min="205" max="205" width="14.85546875" style="11" bestFit="1" customWidth="1"/>
    <col min="206" max="16384" width="11.42578125" style="11"/>
  </cols>
  <sheetData>
    <row r="1" spans="1:210" ht="15" x14ac:dyDescent="0.25">
      <c r="A1" s="176" t="s">
        <v>0</v>
      </c>
      <c r="B1" s="176"/>
    </row>
    <row r="2" spans="1:210" ht="30" customHeight="1" x14ac:dyDescent="0.25">
      <c r="A2" s="177" t="s">
        <v>98</v>
      </c>
      <c r="B2" s="178"/>
    </row>
    <row r="3" spans="1:210" x14ac:dyDescent="0.2">
      <c r="A3" s="39" t="s">
        <v>99</v>
      </c>
    </row>
    <row r="4" spans="1:210" x14ac:dyDescent="0.2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10" ht="15" x14ac:dyDescent="0.25">
      <c r="B5" s="5" t="s">
        <v>38</v>
      </c>
    </row>
    <row r="6" spans="1:210" ht="15" x14ac:dyDescent="0.25">
      <c r="B6" s="179" t="s">
        <v>39</v>
      </c>
      <c r="C6" s="181">
        <v>2009</v>
      </c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3"/>
      <c r="O6" s="179" t="s">
        <v>91</v>
      </c>
      <c r="P6" s="181">
        <v>2010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79" t="s">
        <v>80</v>
      </c>
      <c r="AC6" s="181">
        <v>2011</v>
      </c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3"/>
      <c r="AO6" s="179" t="s">
        <v>81</v>
      </c>
      <c r="AP6" s="181">
        <v>2012</v>
      </c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3"/>
      <c r="BB6" s="179" t="s">
        <v>82</v>
      </c>
      <c r="BC6" s="181">
        <v>2013</v>
      </c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3"/>
      <c r="BO6" s="179" t="s">
        <v>40</v>
      </c>
      <c r="BP6" s="181">
        <v>2014</v>
      </c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3"/>
      <c r="CB6" s="179" t="s">
        <v>41</v>
      </c>
      <c r="CC6" s="181">
        <v>2015</v>
      </c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3"/>
      <c r="CO6" s="179" t="s">
        <v>42</v>
      </c>
      <c r="CP6" s="181">
        <v>2016</v>
      </c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3"/>
      <c r="DB6" s="179" t="s">
        <v>43</v>
      </c>
      <c r="DC6" s="173">
        <v>2017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44</v>
      </c>
      <c r="DP6" s="173">
        <v>2018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45</v>
      </c>
      <c r="EC6" s="173">
        <v>2019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1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1" t="s">
        <v>48</v>
      </c>
      <c r="FP6" s="173">
        <v>2022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49</v>
      </c>
      <c r="GC6" s="173">
        <v>2023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50</v>
      </c>
      <c r="GP6" s="173">
        <v>2024</v>
      </c>
      <c r="GQ6" s="174"/>
      <c r="GR6" s="174"/>
      <c r="GS6" s="174"/>
      <c r="GT6" s="174"/>
      <c r="GU6" s="174"/>
      <c r="GV6" s="174"/>
      <c r="GW6" s="174"/>
      <c r="GX6" s="174"/>
      <c r="GY6" s="174"/>
      <c r="GZ6" s="174"/>
      <c r="HA6" s="175"/>
      <c r="HB6" s="171" t="s">
        <v>51</v>
      </c>
    </row>
    <row r="7" spans="1:210" ht="15" x14ac:dyDescent="0.25">
      <c r="B7" s="18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80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80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80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80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80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80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80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80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</row>
    <row r="8" spans="1:210" ht="15" x14ac:dyDescent="0.25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>
        <v>194120</v>
      </c>
      <c r="GX8" s="76">
        <v>173482</v>
      </c>
      <c r="GY8" s="76"/>
      <c r="GZ8" s="76"/>
      <c r="HA8" s="76"/>
      <c r="HB8" s="76"/>
    </row>
    <row r="9" spans="1:210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2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2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>
        <v>78064</v>
      </c>
      <c r="GX9" s="73">
        <v>63917</v>
      </c>
      <c r="GY9" s="73"/>
      <c r="GZ9" s="73"/>
      <c r="HA9" s="73"/>
      <c r="HB9" s="73"/>
    </row>
    <row r="10" spans="1:210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>
        <v>116056</v>
      </c>
      <c r="GX10" s="73">
        <v>109565</v>
      </c>
      <c r="GY10" s="73"/>
      <c r="GZ10" s="73"/>
      <c r="HA10" s="73"/>
      <c r="HB10" s="73"/>
    </row>
    <row r="11" spans="1:210" ht="15" x14ac:dyDescent="0.25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 t="shared" ref="EO11:EO22" si="26"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 t="shared" ref="FB11:FB22" si="27"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>
        <v>175889</v>
      </c>
      <c r="GX11" s="76">
        <v>156275</v>
      </c>
      <c r="GY11" s="76"/>
      <c r="GZ11" s="76"/>
      <c r="HA11" s="76"/>
      <c r="HB11" s="76"/>
    </row>
    <row r="12" spans="1:210" x14ac:dyDescent="0.2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>
        <v>66496</v>
      </c>
      <c r="GX12" s="73">
        <v>52939</v>
      </c>
      <c r="GY12" s="73"/>
      <c r="GZ12" s="73"/>
      <c r="HA12" s="73"/>
      <c r="HB12" s="73"/>
    </row>
    <row r="13" spans="1:210" x14ac:dyDescent="0.2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>
        <v>109393</v>
      </c>
      <c r="GX13" s="73">
        <v>103336</v>
      </c>
      <c r="GY13" s="73"/>
      <c r="GZ13" s="73"/>
      <c r="HA13" s="73"/>
      <c r="HB13" s="73"/>
    </row>
    <row r="14" spans="1:210" ht="15" x14ac:dyDescent="0.25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 t="shared" si="26"/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 t="shared" si="27"/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>
        <v>221525</v>
      </c>
      <c r="GX14" s="76">
        <v>198281</v>
      </c>
      <c r="GY14" s="76"/>
      <c r="GZ14" s="76"/>
      <c r="HA14" s="76"/>
      <c r="HB14" s="76"/>
    </row>
    <row r="15" spans="1:210" x14ac:dyDescent="0.2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>
        <v>98089</v>
      </c>
      <c r="GX15" s="73">
        <v>80834</v>
      </c>
      <c r="GY15" s="73"/>
      <c r="GZ15" s="73"/>
      <c r="HA15" s="73"/>
      <c r="HB15" s="73"/>
    </row>
    <row r="16" spans="1:210" x14ac:dyDescent="0.2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>
        <v>123436</v>
      </c>
      <c r="GX16" s="73">
        <v>117447</v>
      </c>
      <c r="GY16" s="73"/>
      <c r="GZ16" s="73"/>
      <c r="HA16" s="73"/>
      <c r="HB16" s="73"/>
    </row>
    <row r="17" spans="2:210" ht="15" x14ac:dyDescent="0.25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6">SUM(Q18:Q19)</f>
        <v>131750</v>
      </c>
      <c r="R17" s="76">
        <f t="shared" si="36"/>
        <v>135608</v>
      </c>
      <c r="S17" s="76">
        <f t="shared" si="36"/>
        <v>131210</v>
      </c>
      <c r="T17" s="76">
        <f t="shared" si="36"/>
        <v>132838</v>
      </c>
      <c r="U17" s="76">
        <f t="shared" si="36"/>
        <v>130844</v>
      </c>
      <c r="V17" s="76">
        <f t="shared" si="36"/>
        <v>145972</v>
      </c>
      <c r="W17" s="76">
        <f t="shared" si="36"/>
        <v>138914</v>
      </c>
      <c r="X17" s="76">
        <f t="shared" si="36"/>
        <v>134874</v>
      </c>
      <c r="Y17" s="76">
        <f t="shared" si="36"/>
        <v>146138</v>
      </c>
      <c r="Z17" s="76">
        <f t="shared" si="36"/>
        <v>138746</v>
      </c>
      <c r="AA17" s="76">
        <f t="shared" si="36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7">SUM(AD18:AD19)</f>
        <v>144046</v>
      </c>
      <c r="AE17" s="76">
        <f t="shared" si="37"/>
        <v>144954</v>
      </c>
      <c r="AF17" s="76">
        <f t="shared" si="37"/>
        <v>141228</v>
      </c>
      <c r="AG17" s="76">
        <f t="shared" si="37"/>
        <v>140530</v>
      </c>
      <c r="AH17" s="76">
        <f t="shared" si="37"/>
        <v>137716</v>
      </c>
      <c r="AI17" s="76">
        <f t="shared" si="37"/>
        <v>152054</v>
      </c>
      <c r="AJ17" s="76">
        <f t="shared" si="37"/>
        <v>152858</v>
      </c>
      <c r="AK17" s="76">
        <f t="shared" si="37"/>
        <v>144814</v>
      </c>
      <c r="AL17" s="76">
        <f t="shared" si="37"/>
        <v>152976</v>
      </c>
      <c r="AM17" s="76">
        <f t="shared" si="37"/>
        <v>147124</v>
      </c>
      <c r="AN17" s="76">
        <f t="shared" si="37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8">SUM(AQ18:AQ19)</f>
        <v>156468</v>
      </c>
      <c r="AR17" s="76">
        <f t="shared" si="38"/>
        <v>157884</v>
      </c>
      <c r="AS17" s="76">
        <f t="shared" si="38"/>
        <v>150860</v>
      </c>
      <c r="AT17" s="76">
        <f t="shared" si="38"/>
        <v>151296</v>
      </c>
      <c r="AU17" s="76">
        <f t="shared" si="38"/>
        <v>147760</v>
      </c>
      <c r="AV17" s="76">
        <f t="shared" si="38"/>
        <v>160844</v>
      </c>
      <c r="AW17" s="76">
        <f t="shared" si="38"/>
        <v>165528</v>
      </c>
      <c r="AX17" s="76">
        <f t="shared" si="38"/>
        <v>154224</v>
      </c>
      <c r="AY17" s="76">
        <f t="shared" si="38"/>
        <v>158188</v>
      </c>
      <c r="AZ17" s="76">
        <f t="shared" si="38"/>
        <v>155314</v>
      </c>
      <c r="BA17" s="76">
        <f t="shared" si="38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9">SUM(BD18:BD19)</f>
        <v>155962</v>
      </c>
      <c r="BE17" s="76">
        <f t="shared" si="39"/>
        <v>162916</v>
      </c>
      <c r="BF17" s="76">
        <f t="shared" si="39"/>
        <v>151516</v>
      </c>
      <c r="BG17" s="76">
        <f t="shared" si="39"/>
        <v>155254</v>
      </c>
      <c r="BH17" s="76">
        <f t="shared" si="39"/>
        <v>151614</v>
      </c>
      <c r="BI17" s="76">
        <f t="shared" si="39"/>
        <v>164938</v>
      </c>
      <c r="BJ17" s="76">
        <f t="shared" si="39"/>
        <v>167026</v>
      </c>
      <c r="BK17" s="76">
        <f t="shared" si="39"/>
        <v>155110</v>
      </c>
      <c r="BL17" s="76">
        <f t="shared" si="39"/>
        <v>166912</v>
      </c>
      <c r="BM17" s="76">
        <f t="shared" si="39"/>
        <v>162384</v>
      </c>
      <c r="BN17" s="76">
        <f t="shared" si="39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40">SUM(BQ18:BQ19)</f>
        <v>168998</v>
      </c>
      <c r="BR17" s="76">
        <f t="shared" si="40"/>
        <v>169930</v>
      </c>
      <c r="BS17" s="76">
        <f t="shared" si="40"/>
        <v>166834</v>
      </c>
      <c r="BT17" s="76">
        <f t="shared" si="40"/>
        <v>169890</v>
      </c>
      <c r="BU17" s="76">
        <f t="shared" si="40"/>
        <v>161464</v>
      </c>
      <c r="BV17" s="76">
        <f t="shared" si="40"/>
        <v>180934</v>
      </c>
      <c r="BW17" s="76">
        <f t="shared" si="40"/>
        <v>183002</v>
      </c>
      <c r="BX17" s="76">
        <f t="shared" si="40"/>
        <v>170650</v>
      </c>
      <c r="BY17" s="76">
        <f t="shared" si="40"/>
        <v>182506</v>
      </c>
      <c r="BZ17" s="76">
        <f t="shared" si="40"/>
        <v>176410</v>
      </c>
      <c r="CA17" s="76">
        <f t="shared" si="40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1">SUM(DI18:DI19)</f>
        <v>0</v>
      </c>
      <c r="DJ17" s="76">
        <f t="shared" si="41"/>
        <v>0</v>
      </c>
      <c r="DK17" s="76">
        <f t="shared" si="41"/>
        <v>102142</v>
      </c>
      <c r="DL17" s="76">
        <f t="shared" si="41"/>
        <v>235890</v>
      </c>
      <c r="DM17" s="76">
        <f t="shared" si="41"/>
        <v>230459</v>
      </c>
      <c r="DN17" s="76">
        <f t="shared" si="41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2">SUM(DR18:DR19)</f>
        <v>252316</v>
      </c>
      <c r="DS17" s="76">
        <f t="shared" si="42"/>
        <v>237929</v>
      </c>
      <c r="DT17" s="76">
        <f t="shared" si="42"/>
        <v>241889</v>
      </c>
      <c r="DU17" s="76">
        <f t="shared" si="42"/>
        <v>228753</v>
      </c>
      <c r="DV17" s="76">
        <f t="shared" si="42"/>
        <v>252899</v>
      </c>
      <c r="DW17" s="76">
        <f t="shared" si="42"/>
        <v>265587</v>
      </c>
      <c r="DX17" s="76">
        <f t="shared" si="42"/>
        <v>243098</v>
      </c>
      <c r="DY17" s="76">
        <f t="shared" si="42"/>
        <v>257041</v>
      </c>
      <c r="DZ17" s="76">
        <f t="shared" si="42"/>
        <v>252107</v>
      </c>
      <c r="EA17" s="76">
        <f t="shared" si="42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3">SUM(EE18:EE19)</f>
        <v>259873</v>
      </c>
      <c r="EF17" s="76">
        <f t="shared" si="43"/>
        <v>239481</v>
      </c>
      <c r="EG17" s="76">
        <f t="shared" si="43"/>
        <v>245471</v>
      </c>
      <c r="EH17" s="76">
        <f t="shared" si="43"/>
        <v>242364</v>
      </c>
      <c r="EI17" s="76">
        <f t="shared" si="43"/>
        <v>264178</v>
      </c>
      <c r="EJ17" s="76">
        <f t="shared" si="43"/>
        <v>271359</v>
      </c>
      <c r="EK17" s="76">
        <f t="shared" si="43"/>
        <v>252248</v>
      </c>
      <c r="EL17" s="76">
        <f t="shared" si="43"/>
        <v>270034</v>
      </c>
      <c r="EM17" s="76">
        <v>264264</v>
      </c>
      <c r="EN17" s="76">
        <v>288884</v>
      </c>
      <c r="EO17" s="76">
        <f t="shared" si="26"/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 t="shared" si="27"/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>
        <v>319544</v>
      </c>
      <c r="GX17" s="76">
        <v>292322</v>
      </c>
      <c r="GY17" s="76"/>
      <c r="GZ17" s="76"/>
      <c r="HA17" s="76"/>
      <c r="HB17" s="76"/>
    </row>
    <row r="18" spans="2:210" x14ac:dyDescent="0.2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>
        <v>194994</v>
      </c>
      <c r="GX18" s="73">
        <v>171013</v>
      </c>
      <c r="GY18" s="73"/>
      <c r="GZ18" s="73"/>
      <c r="HA18" s="73"/>
      <c r="HB18" s="73"/>
    </row>
    <row r="19" spans="2:210" x14ac:dyDescent="0.2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>
        <v>124550</v>
      </c>
      <c r="GX19" s="73">
        <v>121309</v>
      </c>
      <c r="GY19" s="73"/>
      <c r="GZ19" s="73"/>
      <c r="HA19" s="73"/>
      <c r="HB19" s="73"/>
    </row>
    <row r="20" spans="2:210" ht="15" x14ac:dyDescent="0.2">
      <c r="B20" s="51" t="s">
        <v>70</v>
      </c>
      <c r="C20" s="52">
        <f t="shared" ref="C20:BN20" si="44">SUM(C21:C22)</f>
        <v>0</v>
      </c>
      <c r="D20" s="52">
        <f t="shared" si="44"/>
        <v>0</v>
      </c>
      <c r="E20" s="52">
        <f t="shared" si="44"/>
        <v>175732</v>
      </c>
      <c r="F20" s="52">
        <f t="shared" si="44"/>
        <v>360002</v>
      </c>
      <c r="G20" s="52">
        <f t="shared" si="44"/>
        <v>362196</v>
      </c>
      <c r="H20" s="52">
        <f t="shared" si="44"/>
        <v>351376</v>
      </c>
      <c r="I20" s="52">
        <f t="shared" si="44"/>
        <v>391166</v>
      </c>
      <c r="J20" s="52">
        <f t="shared" si="44"/>
        <v>377772</v>
      </c>
      <c r="K20" s="52">
        <f t="shared" si="44"/>
        <v>354528</v>
      </c>
      <c r="L20" s="52">
        <f t="shared" si="44"/>
        <v>383776</v>
      </c>
      <c r="M20" s="52">
        <f t="shared" si="44"/>
        <v>374672</v>
      </c>
      <c r="N20" s="52">
        <f t="shared" si="44"/>
        <v>432440</v>
      </c>
      <c r="O20" s="52">
        <f t="shared" si="44"/>
        <v>3563660</v>
      </c>
      <c r="P20" s="52">
        <f t="shared" si="44"/>
        <v>425398</v>
      </c>
      <c r="Q20" s="52">
        <f t="shared" si="44"/>
        <v>395746</v>
      </c>
      <c r="R20" s="52">
        <f t="shared" si="44"/>
        <v>395694</v>
      </c>
      <c r="S20" s="52">
        <f t="shared" si="44"/>
        <v>384280</v>
      </c>
      <c r="T20" s="52">
        <f t="shared" si="44"/>
        <v>387448</v>
      </c>
      <c r="U20" s="52">
        <f t="shared" si="44"/>
        <v>383172</v>
      </c>
      <c r="V20" s="52">
        <f t="shared" si="44"/>
        <v>431186</v>
      </c>
      <c r="W20" s="52">
        <f t="shared" si="44"/>
        <v>415146</v>
      </c>
      <c r="X20" s="52">
        <f t="shared" si="44"/>
        <v>396214</v>
      </c>
      <c r="Y20" s="52">
        <f t="shared" si="44"/>
        <v>420868</v>
      </c>
      <c r="Z20" s="52">
        <f t="shared" si="44"/>
        <v>399216</v>
      </c>
      <c r="AA20" s="52">
        <f t="shared" si="44"/>
        <v>464910</v>
      </c>
      <c r="AB20" s="52">
        <f t="shared" si="44"/>
        <v>4899278</v>
      </c>
      <c r="AC20" s="52">
        <f t="shared" si="44"/>
        <v>468564</v>
      </c>
      <c r="AD20" s="52">
        <f t="shared" si="44"/>
        <v>480268</v>
      </c>
      <c r="AE20" s="52">
        <f t="shared" si="44"/>
        <v>534340</v>
      </c>
      <c r="AF20" s="52">
        <f t="shared" si="44"/>
        <v>522766</v>
      </c>
      <c r="AG20" s="52">
        <f t="shared" si="44"/>
        <v>513888</v>
      </c>
      <c r="AH20" s="52">
        <f t="shared" si="44"/>
        <v>498342</v>
      </c>
      <c r="AI20" s="52">
        <f t="shared" si="44"/>
        <v>559684</v>
      </c>
      <c r="AJ20" s="52">
        <f t="shared" si="44"/>
        <v>549270</v>
      </c>
      <c r="AK20" s="52">
        <f t="shared" si="44"/>
        <v>521640</v>
      </c>
      <c r="AL20" s="52">
        <f t="shared" si="44"/>
        <v>549356</v>
      </c>
      <c r="AM20" s="52">
        <f t="shared" si="44"/>
        <v>527452</v>
      </c>
      <c r="AN20" s="52">
        <f t="shared" si="44"/>
        <v>616560</v>
      </c>
      <c r="AO20" s="52">
        <f t="shared" si="44"/>
        <v>6342130</v>
      </c>
      <c r="AP20" s="52">
        <f t="shared" si="44"/>
        <v>627178</v>
      </c>
      <c r="AQ20" s="52">
        <f t="shared" si="44"/>
        <v>596750</v>
      </c>
      <c r="AR20" s="52">
        <f t="shared" si="44"/>
        <v>577416</v>
      </c>
      <c r="AS20" s="52">
        <f t="shared" si="44"/>
        <v>557784</v>
      </c>
      <c r="AT20" s="52">
        <f t="shared" si="44"/>
        <v>546184</v>
      </c>
      <c r="AU20" s="52">
        <f t="shared" si="44"/>
        <v>536674</v>
      </c>
      <c r="AV20" s="52">
        <f t="shared" si="44"/>
        <v>588386</v>
      </c>
      <c r="AW20" s="52">
        <f t="shared" si="44"/>
        <v>599026</v>
      </c>
      <c r="AX20" s="52">
        <f t="shared" si="44"/>
        <v>564854</v>
      </c>
      <c r="AY20" s="52">
        <f t="shared" si="44"/>
        <v>585850</v>
      </c>
      <c r="AZ20" s="52">
        <f t="shared" si="44"/>
        <v>565378</v>
      </c>
      <c r="BA20" s="52">
        <f t="shared" si="44"/>
        <v>637866</v>
      </c>
      <c r="BB20" s="52">
        <f t="shared" si="44"/>
        <v>6983346</v>
      </c>
      <c r="BC20" s="52">
        <f t="shared" si="44"/>
        <v>638146</v>
      </c>
      <c r="BD20" s="52">
        <f t="shared" si="44"/>
        <v>596152</v>
      </c>
      <c r="BE20" s="52">
        <f t="shared" si="44"/>
        <v>616460</v>
      </c>
      <c r="BF20" s="52">
        <f t="shared" si="44"/>
        <v>553088</v>
      </c>
      <c r="BG20" s="52">
        <f t="shared" si="44"/>
        <v>573012</v>
      </c>
      <c r="BH20" s="52">
        <f t="shared" si="44"/>
        <v>550991</v>
      </c>
      <c r="BI20" s="52">
        <f t="shared" si="44"/>
        <v>607692</v>
      </c>
      <c r="BJ20" s="52">
        <f t="shared" si="44"/>
        <v>618548</v>
      </c>
      <c r="BK20" s="52">
        <f t="shared" si="44"/>
        <v>567719</v>
      </c>
      <c r="BL20" s="52">
        <f t="shared" si="44"/>
        <v>608665</v>
      </c>
      <c r="BM20" s="52">
        <f t="shared" si="44"/>
        <v>594809</v>
      </c>
      <c r="BN20" s="52">
        <f t="shared" si="44"/>
        <v>697822</v>
      </c>
      <c r="BO20" s="52">
        <f t="shared" ref="BO20:CV20" si="45">SUM(BO21:BO22)</f>
        <v>7223104</v>
      </c>
      <c r="BP20" s="52">
        <f t="shared" si="45"/>
        <v>700145</v>
      </c>
      <c r="BQ20" s="52">
        <f t="shared" si="45"/>
        <v>632579</v>
      </c>
      <c r="BR20" s="52">
        <f t="shared" si="45"/>
        <v>617181</v>
      </c>
      <c r="BS20" s="52">
        <f t="shared" si="45"/>
        <v>594240</v>
      </c>
      <c r="BT20" s="52">
        <f t="shared" si="45"/>
        <v>594372</v>
      </c>
      <c r="BU20" s="52">
        <f t="shared" si="45"/>
        <v>567474</v>
      </c>
      <c r="BV20" s="52">
        <f t="shared" si="45"/>
        <v>642285</v>
      </c>
      <c r="BW20" s="52">
        <f t="shared" si="45"/>
        <v>646009</v>
      </c>
      <c r="BX20" s="52">
        <f t="shared" si="45"/>
        <v>590602</v>
      </c>
      <c r="BY20" s="52">
        <f t="shared" si="45"/>
        <v>633558</v>
      </c>
      <c r="BZ20" s="52">
        <f t="shared" si="45"/>
        <v>612130</v>
      </c>
      <c r="CA20" s="52">
        <f t="shared" si="45"/>
        <v>722109</v>
      </c>
      <c r="CB20" s="52">
        <f t="shared" si="45"/>
        <v>7552684</v>
      </c>
      <c r="CC20" s="52">
        <f t="shared" si="45"/>
        <v>727037</v>
      </c>
      <c r="CD20" s="52">
        <f t="shared" si="45"/>
        <v>681126</v>
      </c>
      <c r="CE20" s="52">
        <f t="shared" si="45"/>
        <v>673385</v>
      </c>
      <c r="CF20" s="52">
        <f t="shared" si="45"/>
        <v>659973</v>
      </c>
      <c r="CG20" s="52">
        <f t="shared" si="45"/>
        <v>647990</v>
      </c>
      <c r="CH20" s="52">
        <f t="shared" si="45"/>
        <v>621143</v>
      </c>
      <c r="CI20" s="52">
        <f t="shared" si="45"/>
        <v>718340</v>
      </c>
      <c r="CJ20" s="52">
        <f t="shared" si="45"/>
        <v>709305</v>
      </c>
      <c r="CK20" s="52">
        <f t="shared" si="45"/>
        <v>664005</v>
      </c>
      <c r="CL20" s="52">
        <f t="shared" si="45"/>
        <v>710061</v>
      </c>
      <c r="CM20" s="52">
        <f t="shared" si="45"/>
        <v>668101</v>
      </c>
      <c r="CN20" s="52">
        <f t="shared" si="45"/>
        <v>799516</v>
      </c>
      <c r="CO20" s="52">
        <f t="shared" si="45"/>
        <v>8279982</v>
      </c>
      <c r="CP20" s="52">
        <f t="shared" si="45"/>
        <v>783793</v>
      </c>
      <c r="CQ20" s="52">
        <f t="shared" si="45"/>
        <v>745407</v>
      </c>
      <c r="CR20" s="52">
        <f t="shared" si="45"/>
        <v>751804</v>
      </c>
      <c r="CS20" s="52">
        <f t="shared" si="45"/>
        <v>665820</v>
      </c>
      <c r="CT20" s="52">
        <f t="shared" si="45"/>
        <v>686147</v>
      </c>
      <c r="CU20" s="52">
        <f t="shared" si="45"/>
        <v>652624</v>
      </c>
      <c r="CV20" s="52">
        <f t="shared" si="45"/>
        <v>766807</v>
      </c>
      <c r="CW20" s="52">
        <f t="shared" ref="CW20:DB20" si="46">SUM(CW21:CW22)</f>
        <v>730415</v>
      </c>
      <c r="CX20" s="52">
        <f t="shared" si="46"/>
        <v>679544</v>
      </c>
      <c r="CY20" s="52">
        <f t="shared" si="46"/>
        <v>716364</v>
      </c>
      <c r="CZ20" s="52">
        <f t="shared" si="46"/>
        <v>710224</v>
      </c>
      <c r="DA20" s="52">
        <f t="shared" si="46"/>
        <v>838275</v>
      </c>
      <c r="DB20" s="52">
        <f t="shared" si="46"/>
        <v>8727224</v>
      </c>
      <c r="DC20" s="52">
        <f>SUM(DC21:DC22)</f>
        <v>825844</v>
      </c>
      <c r="DD20" s="52">
        <v>742863</v>
      </c>
      <c r="DE20" s="52">
        <f t="shared" ref="DE20:DN20" si="47">SUM(DE21:DE22)</f>
        <v>363657</v>
      </c>
      <c r="DF20" s="52">
        <f t="shared" si="47"/>
        <v>0</v>
      </c>
      <c r="DG20" s="52">
        <f t="shared" si="47"/>
        <v>0</v>
      </c>
      <c r="DH20" s="52">
        <f t="shared" si="47"/>
        <v>54464</v>
      </c>
      <c r="DI20" s="52">
        <f t="shared" si="47"/>
        <v>290713</v>
      </c>
      <c r="DJ20" s="52">
        <f t="shared" si="47"/>
        <v>288085</v>
      </c>
      <c r="DK20" s="52">
        <f t="shared" si="47"/>
        <v>361679</v>
      </c>
      <c r="DL20" s="52">
        <f t="shared" si="47"/>
        <v>503519</v>
      </c>
      <c r="DM20" s="52">
        <f t="shared" si="47"/>
        <v>433627</v>
      </c>
      <c r="DN20" s="52">
        <f t="shared" si="47"/>
        <v>579466</v>
      </c>
      <c r="DO20" s="52">
        <f t="shared" si="12"/>
        <v>4443917</v>
      </c>
      <c r="DP20" s="52">
        <f>SUM(DP21:DP22)</f>
        <v>592817</v>
      </c>
      <c r="DQ20" s="52">
        <f>SUM(DQ21:DQ22)</f>
        <v>549321</v>
      </c>
      <c r="DR20" s="52">
        <f>SUM(DR21:DR22)</f>
        <v>564190</v>
      </c>
      <c r="DS20" s="52">
        <f t="shared" ref="DS20:EA20" si="48">SUM(DS21:DS22)</f>
        <v>526517</v>
      </c>
      <c r="DT20" s="52">
        <f t="shared" si="48"/>
        <v>622216</v>
      </c>
      <c r="DU20" s="52">
        <f t="shared" si="48"/>
        <v>579268</v>
      </c>
      <c r="DV20" s="52">
        <f t="shared" si="48"/>
        <v>645485</v>
      </c>
      <c r="DW20" s="52">
        <f t="shared" si="48"/>
        <v>669179</v>
      </c>
      <c r="DX20" s="52">
        <f t="shared" si="48"/>
        <v>596029</v>
      </c>
      <c r="DY20" s="52">
        <f t="shared" si="48"/>
        <v>632355</v>
      </c>
      <c r="DZ20" s="52">
        <f t="shared" si="48"/>
        <v>619966</v>
      </c>
      <c r="EA20" s="52">
        <f t="shared" si="48"/>
        <v>721816</v>
      </c>
      <c r="EB20" s="52">
        <f t="shared" si="13"/>
        <v>7319159</v>
      </c>
      <c r="EC20" s="52">
        <f>SUM(EC21:EC22)</f>
        <v>733463</v>
      </c>
      <c r="ED20" s="52">
        <f>SUM(ED21:ED22)</f>
        <v>659873</v>
      </c>
      <c r="EE20" s="52">
        <f>SUM(EE21:EE22)</f>
        <v>666541</v>
      </c>
      <c r="EF20" s="52">
        <f t="shared" ref="EF20:EN20" si="49">SUM(EF21:EF22)</f>
        <v>687127</v>
      </c>
      <c r="EG20" s="52">
        <f t="shared" si="49"/>
        <v>701832</v>
      </c>
      <c r="EH20" s="52">
        <f t="shared" si="49"/>
        <v>681321</v>
      </c>
      <c r="EI20" s="52">
        <f t="shared" si="49"/>
        <v>769280</v>
      </c>
      <c r="EJ20" s="52">
        <f t="shared" si="49"/>
        <v>778386</v>
      </c>
      <c r="EK20" s="52">
        <f t="shared" si="49"/>
        <v>708463</v>
      </c>
      <c r="EL20" s="52">
        <f>SUM(EL21:EL22)</f>
        <v>751619</v>
      </c>
      <c r="EM20" s="52">
        <f t="shared" si="49"/>
        <v>732129</v>
      </c>
      <c r="EN20" s="52">
        <f t="shared" si="49"/>
        <v>836192</v>
      </c>
      <c r="EO20" s="52">
        <f t="shared" si="26"/>
        <v>8706226</v>
      </c>
      <c r="EP20" s="52">
        <f t="shared" ref="EP20:FA20" si="50">SUM(EP21:EP22)</f>
        <v>839230</v>
      </c>
      <c r="EQ20" s="52">
        <f t="shared" si="50"/>
        <v>830379</v>
      </c>
      <c r="ER20" s="52">
        <f t="shared" si="50"/>
        <v>547676</v>
      </c>
      <c r="ES20" s="52">
        <f t="shared" si="50"/>
        <v>234120</v>
      </c>
      <c r="ET20" s="52">
        <f t="shared" si="50"/>
        <v>408011</v>
      </c>
      <c r="EU20" s="52">
        <f t="shared" si="50"/>
        <v>558093</v>
      </c>
      <c r="EV20" s="52">
        <f t="shared" si="50"/>
        <v>728372</v>
      </c>
      <c r="EW20" s="52">
        <f t="shared" si="50"/>
        <v>730550</v>
      </c>
      <c r="EX20" s="52">
        <f t="shared" si="50"/>
        <v>740508</v>
      </c>
      <c r="EY20" s="52">
        <f t="shared" si="50"/>
        <v>847194</v>
      </c>
      <c r="EZ20" s="52">
        <f t="shared" si="50"/>
        <v>830516</v>
      </c>
      <c r="FA20" s="52">
        <f t="shared" si="50"/>
        <v>820485</v>
      </c>
      <c r="FB20" s="52">
        <f t="shared" si="27"/>
        <v>8115134</v>
      </c>
      <c r="FC20" s="52">
        <f>SUM(FC21:FC22)</f>
        <v>912521</v>
      </c>
      <c r="FD20" s="52">
        <v>680072</v>
      </c>
      <c r="FE20" s="52">
        <v>832957</v>
      </c>
      <c r="FF20" s="52">
        <v>776343</v>
      </c>
      <c r="FG20" s="52">
        <v>858348</v>
      </c>
      <c r="FH20" s="52">
        <v>832956</v>
      </c>
      <c r="FI20" s="52">
        <v>934758</v>
      </c>
      <c r="FJ20" s="52">
        <v>986163</v>
      </c>
      <c r="FK20" s="52">
        <v>919207</v>
      </c>
      <c r="FL20" s="52">
        <v>995483</v>
      </c>
      <c r="FM20" s="52">
        <v>915190</v>
      </c>
      <c r="FN20" s="52">
        <v>1042760</v>
      </c>
      <c r="FO20" s="52">
        <f>+SUM(FC20:FN20)</f>
        <v>10686758</v>
      </c>
      <c r="FP20" s="52">
        <v>995136</v>
      </c>
      <c r="FQ20" s="52">
        <v>945594</v>
      </c>
      <c r="FR20" s="52">
        <v>900870</v>
      </c>
      <c r="FS20" s="52">
        <v>841504</v>
      </c>
      <c r="FT20" s="52">
        <v>888466</v>
      </c>
      <c r="FU20" s="52">
        <v>808494</v>
      </c>
      <c r="FV20" s="52">
        <v>915049</v>
      </c>
      <c r="FW20" s="52">
        <v>944204</v>
      </c>
      <c r="FX20" s="52">
        <v>873720</v>
      </c>
      <c r="FY20" s="52">
        <v>935357</v>
      </c>
      <c r="FZ20" s="52">
        <v>856792</v>
      </c>
      <c r="GA20" s="52">
        <v>891437</v>
      </c>
      <c r="GB20" s="52">
        <f>+SUM(FP20:GA20)</f>
        <v>10796623</v>
      </c>
      <c r="GC20" s="52">
        <v>855578</v>
      </c>
      <c r="GD20" s="52">
        <v>886181</v>
      </c>
      <c r="GE20" s="110">
        <v>644951</v>
      </c>
      <c r="GF20" s="52">
        <v>803331</v>
      </c>
      <c r="GG20" s="52">
        <v>810075</v>
      </c>
      <c r="GH20" s="52">
        <v>783472</v>
      </c>
      <c r="GI20" s="52">
        <v>866243</v>
      </c>
      <c r="GJ20" s="52">
        <v>875333</v>
      </c>
      <c r="GK20" s="52">
        <v>804941</v>
      </c>
      <c r="GL20" s="52">
        <v>842460</v>
      </c>
      <c r="GM20" s="52">
        <v>815839</v>
      </c>
      <c r="GN20" s="52">
        <v>938654</v>
      </c>
      <c r="GO20" s="52">
        <f>+SUM(GC20:GN20)</f>
        <v>9927058</v>
      </c>
      <c r="GP20" s="52">
        <v>954268</v>
      </c>
      <c r="GQ20" s="52">
        <v>907354</v>
      </c>
      <c r="GR20" s="52">
        <v>861211</v>
      </c>
      <c r="GS20" s="52">
        <v>774061</v>
      </c>
      <c r="GT20" s="52">
        <v>829490</v>
      </c>
      <c r="GU20" s="52">
        <v>795180</v>
      </c>
      <c r="GV20" s="52">
        <v>919953</v>
      </c>
      <c r="GW20" s="52">
        <v>911078</v>
      </c>
      <c r="GX20" s="52">
        <v>820360</v>
      </c>
      <c r="GY20" s="52"/>
      <c r="GZ20" s="52"/>
      <c r="HA20" s="52"/>
      <c r="HB20" s="52"/>
    </row>
    <row r="21" spans="2:210" x14ac:dyDescent="0.2">
      <c r="B21" s="48" t="s">
        <v>65</v>
      </c>
      <c r="C21" s="111">
        <f t="shared" ref="C21:BN21" si="51">IF($B21="","",C9+C12+C15+C18)</f>
        <v>0</v>
      </c>
      <c r="D21" s="111">
        <f t="shared" si="51"/>
        <v>0</v>
      </c>
      <c r="E21" s="111">
        <f t="shared" si="51"/>
        <v>70408</v>
      </c>
      <c r="F21" s="111">
        <f t="shared" si="51"/>
        <v>148732</v>
      </c>
      <c r="G21" s="111">
        <f>IF($B21="","",G9+G12+G15+G18)</f>
        <v>139330</v>
      </c>
      <c r="H21" s="111">
        <f t="shared" si="51"/>
        <v>134206</v>
      </c>
      <c r="I21" s="111">
        <f t="shared" si="51"/>
        <v>163394</v>
      </c>
      <c r="J21" s="111">
        <f t="shared" si="51"/>
        <v>142880</v>
      </c>
      <c r="K21" s="111">
        <f t="shared" si="51"/>
        <v>132968</v>
      </c>
      <c r="L21" s="111">
        <f t="shared" si="51"/>
        <v>144630</v>
      </c>
      <c r="M21" s="111">
        <f t="shared" si="51"/>
        <v>137298</v>
      </c>
      <c r="N21" s="111">
        <f t="shared" si="51"/>
        <v>180234</v>
      </c>
      <c r="O21" s="111">
        <f t="shared" si="51"/>
        <v>1394080</v>
      </c>
      <c r="P21" s="111">
        <f t="shared" si="51"/>
        <v>185426</v>
      </c>
      <c r="Q21" s="111">
        <f t="shared" si="51"/>
        <v>164142</v>
      </c>
      <c r="R21" s="111">
        <f t="shared" si="51"/>
        <v>152844</v>
      </c>
      <c r="S21" s="111">
        <f t="shared" si="51"/>
        <v>157044</v>
      </c>
      <c r="T21" s="111">
        <f t="shared" si="51"/>
        <v>150650</v>
      </c>
      <c r="U21" s="111">
        <f t="shared" si="51"/>
        <v>144162</v>
      </c>
      <c r="V21" s="111">
        <f t="shared" si="51"/>
        <v>177434</v>
      </c>
      <c r="W21" s="111">
        <f t="shared" si="51"/>
        <v>158656</v>
      </c>
      <c r="X21" s="111">
        <f t="shared" si="51"/>
        <v>146160</v>
      </c>
      <c r="Y21" s="111">
        <f t="shared" si="51"/>
        <v>159438</v>
      </c>
      <c r="Z21" s="111">
        <f t="shared" si="51"/>
        <v>143748</v>
      </c>
      <c r="AA21" s="111">
        <f t="shared" si="51"/>
        <v>191950</v>
      </c>
      <c r="AB21" s="111">
        <f t="shared" si="51"/>
        <v>1931654</v>
      </c>
      <c r="AC21" s="111">
        <f t="shared" si="51"/>
        <v>199862</v>
      </c>
      <c r="AD21" s="111">
        <f t="shared" si="51"/>
        <v>195562</v>
      </c>
      <c r="AE21" s="111">
        <f t="shared" si="51"/>
        <v>195862</v>
      </c>
      <c r="AF21" s="111">
        <f t="shared" si="51"/>
        <v>212244</v>
      </c>
      <c r="AG21" s="111">
        <f t="shared" si="51"/>
        <v>186744</v>
      </c>
      <c r="AH21" s="111">
        <f t="shared" si="51"/>
        <v>179874</v>
      </c>
      <c r="AI21" s="111">
        <f t="shared" si="51"/>
        <v>229152</v>
      </c>
      <c r="AJ21" s="111">
        <f t="shared" si="51"/>
        <v>203078</v>
      </c>
      <c r="AK21" s="111">
        <f t="shared" si="51"/>
        <v>184388</v>
      </c>
      <c r="AL21" s="111">
        <f t="shared" si="51"/>
        <v>201024</v>
      </c>
      <c r="AM21" s="111">
        <f t="shared" si="51"/>
        <v>185166</v>
      </c>
      <c r="AN21" s="111">
        <f t="shared" si="51"/>
        <v>250274</v>
      </c>
      <c r="AO21" s="111">
        <f t="shared" si="51"/>
        <v>2423230</v>
      </c>
      <c r="AP21" s="111">
        <f t="shared" si="51"/>
        <v>261524</v>
      </c>
      <c r="AQ21" s="111">
        <f t="shared" si="51"/>
        <v>245918</v>
      </c>
      <c r="AR21" s="111">
        <f t="shared" si="51"/>
        <v>216792</v>
      </c>
      <c r="AS21" s="111">
        <f t="shared" si="51"/>
        <v>230022</v>
      </c>
      <c r="AT21" s="111">
        <f t="shared" si="51"/>
        <v>205676</v>
      </c>
      <c r="AU21" s="111">
        <f t="shared" si="51"/>
        <v>199404</v>
      </c>
      <c r="AV21" s="111">
        <f t="shared" si="51"/>
        <v>230102</v>
      </c>
      <c r="AW21" s="111">
        <f t="shared" si="51"/>
        <v>224812</v>
      </c>
      <c r="AX21" s="111">
        <f t="shared" si="51"/>
        <v>210672</v>
      </c>
      <c r="AY21" s="111">
        <f t="shared" si="51"/>
        <v>216128</v>
      </c>
      <c r="AZ21" s="111">
        <f t="shared" si="51"/>
        <v>199992</v>
      </c>
      <c r="BA21" s="111">
        <f t="shared" si="51"/>
        <v>266850</v>
      </c>
      <c r="BB21" s="111">
        <f t="shared" si="51"/>
        <v>2707892</v>
      </c>
      <c r="BC21" s="111">
        <f t="shared" si="51"/>
        <v>268078</v>
      </c>
      <c r="BD21" s="111">
        <f t="shared" si="51"/>
        <v>251818</v>
      </c>
      <c r="BE21" s="111">
        <f t="shared" si="51"/>
        <v>259510</v>
      </c>
      <c r="BF21" s="111">
        <f t="shared" si="51"/>
        <v>206866</v>
      </c>
      <c r="BG21" s="111">
        <f t="shared" si="51"/>
        <v>221260</v>
      </c>
      <c r="BH21" s="111">
        <f t="shared" si="51"/>
        <v>211869</v>
      </c>
      <c r="BI21" s="111">
        <f t="shared" si="51"/>
        <v>254743</v>
      </c>
      <c r="BJ21" s="111">
        <f t="shared" si="51"/>
        <v>244181</v>
      </c>
      <c r="BK21" s="111">
        <f t="shared" si="51"/>
        <v>215368</v>
      </c>
      <c r="BL21" s="111">
        <f t="shared" si="51"/>
        <v>233804</v>
      </c>
      <c r="BM21" s="111">
        <f t="shared" si="51"/>
        <v>221008</v>
      </c>
      <c r="BN21" s="111">
        <f t="shared" si="51"/>
        <v>296516</v>
      </c>
      <c r="BO21" s="111">
        <f t="shared" ref="BO21:CV21" si="52">IF($B21="","",BO9+BO12+BO15+BO18)</f>
        <v>2885021</v>
      </c>
      <c r="BP21" s="111">
        <f t="shared" si="52"/>
        <v>298060</v>
      </c>
      <c r="BQ21" s="111">
        <f t="shared" si="52"/>
        <v>267439</v>
      </c>
      <c r="BR21" s="111">
        <f t="shared" si="52"/>
        <v>246102</v>
      </c>
      <c r="BS21" s="111">
        <f t="shared" si="52"/>
        <v>253591</v>
      </c>
      <c r="BT21" s="111">
        <f t="shared" si="52"/>
        <v>230687</v>
      </c>
      <c r="BU21" s="111">
        <f t="shared" si="52"/>
        <v>219161</v>
      </c>
      <c r="BV21" s="111">
        <f t="shared" si="52"/>
        <v>281282</v>
      </c>
      <c r="BW21" s="111">
        <f t="shared" si="52"/>
        <v>260648</v>
      </c>
      <c r="BX21" s="111">
        <f t="shared" si="52"/>
        <v>230958</v>
      </c>
      <c r="BY21" s="111">
        <f t="shared" si="52"/>
        <v>250123</v>
      </c>
      <c r="BZ21" s="111">
        <f t="shared" si="52"/>
        <v>234731</v>
      </c>
      <c r="CA21" s="111">
        <f t="shared" si="52"/>
        <v>333506</v>
      </c>
      <c r="CB21" s="111">
        <f t="shared" si="52"/>
        <v>3106288</v>
      </c>
      <c r="CC21" s="111">
        <f t="shared" si="52"/>
        <v>354988</v>
      </c>
      <c r="CD21" s="111">
        <f t="shared" si="52"/>
        <v>324694</v>
      </c>
      <c r="CE21" s="111">
        <f t="shared" si="52"/>
        <v>291845</v>
      </c>
      <c r="CF21" s="111">
        <f t="shared" si="52"/>
        <v>301116</v>
      </c>
      <c r="CG21" s="111">
        <f t="shared" si="52"/>
        <v>284434</v>
      </c>
      <c r="CH21" s="111">
        <f t="shared" si="52"/>
        <v>268744</v>
      </c>
      <c r="CI21" s="111">
        <f t="shared" si="52"/>
        <v>341074</v>
      </c>
      <c r="CJ21" s="111">
        <f t="shared" si="52"/>
        <v>310922</v>
      </c>
      <c r="CK21" s="111">
        <f t="shared" si="52"/>
        <v>278766</v>
      </c>
      <c r="CL21" s="111">
        <f t="shared" si="52"/>
        <v>305383</v>
      </c>
      <c r="CM21" s="111">
        <f t="shared" si="52"/>
        <v>276392</v>
      </c>
      <c r="CN21" s="111">
        <f t="shared" si="52"/>
        <v>389911</v>
      </c>
      <c r="CO21" s="111">
        <f t="shared" si="52"/>
        <v>3728269</v>
      </c>
      <c r="CP21" s="111">
        <f t="shared" si="52"/>
        <v>388484</v>
      </c>
      <c r="CQ21" s="111">
        <f t="shared" si="52"/>
        <v>358636</v>
      </c>
      <c r="CR21" s="111">
        <f t="shared" si="52"/>
        <v>362264</v>
      </c>
      <c r="CS21" s="111">
        <f t="shared" si="52"/>
        <v>292148</v>
      </c>
      <c r="CT21" s="111">
        <f t="shared" si="52"/>
        <v>310466</v>
      </c>
      <c r="CU21" s="111">
        <f t="shared" si="52"/>
        <v>291495</v>
      </c>
      <c r="CV21" s="111">
        <f t="shared" si="52"/>
        <v>381555</v>
      </c>
      <c r="CW21" s="111">
        <f t="shared" ref="CW21:DC22" si="53">IF($B21="","",CW9+CW12+CW15+CW18)</f>
        <v>332215</v>
      </c>
      <c r="CX21" s="111">
        <f t="shared" si="53"/>
        <v>293232</v>
      </c>
      <c r="CY21" s="111">
        <f t="shared" si="53"/>
        <v>311647</v>
      </c>
      <c r="CZ21" s="111">
        <f>IF($B21="","",CZ9+CZ12+CZ15+CZ18)</f>
        <v>306657</v>
      </c>
      <c r="DA21" s="111">
        <f t="shared" si="53"/>
        <v>397330</v>
      </c>
      <c r="DB21" s="111">
        <f t="shared" si="53"/>
        <v>4026129</v>
      </c>
      <c r="DC21" s="111">
        <f t="shared" si="53"/>
        <v>405771</v>
      </c>
      <c r="DD21" s="111">
        <v>356176</v>
      </c>
      <c r="DE21" s="111">
        <f>IF($B21="","",DE9+DE12+DE15+DE18)</f>
        <v>170337</v>
      </c>
      <c r="DF21" s="111">
        <f>IF($B21="","",DF9+DF12+DF15+DF18)</f>
        <v>0</v>
      </c>
      <c r="DG21" s="111">
        <f t="shared" ref="DG21:DJ22" si="54">IF($B21="","",DG9+DG12+DG15+DG18)</f>
        <v>0</v>
      </c>
      <c r="DH21" s="111">
        <f t="shared" si="54"/>
        <v>17019</v>
      </c>
      <c r="DI21" s="111">
        <f t="shared" si="54"/>
        <v>104835</v>
      </c>
      <c r="DJ21" s="111">
        <f t="shared" si="54"/>
        <v>93743</v>
      </c>
      <c r="DK21" s="111">
        <f t="shared" ref="DK21:DN22" si="55">IF($B21="","",DK9+DK12+DK15+DK18)</f>
        <v>121967</v>
      </c>
      <c r="DL21" s="111">
        <f t="shared" si="55"/>
        <v>182612</v>
      </c>
      <c r="DM21" s="111">
        <f t="shared" si="55"/>
        <v>156985</v>
      </c>
      <c r="DN21" s="111">
        <f t="shared" si="55"/>
        <v>245775</v>
      </c>
      <c r="DO21" s="111">
        <f t="shared" si="12"/>
        <v>1855220</v>
      </c>
      <c r="DP21" s="111">
        <f>IF($B21="","",DP9+DP12+DP15+DP18)</f>
        <v>259464</v>
      </c>
      <c r="DQ21" s="111">
        <f>IF($B21="","",DQ9+DQ12+DQ15+DQ18)</f>
        <v>237159</v>
      </c>
      <c r="DR21" s="111">
        <f t="shared" ref="DR21:EA21" si="56">IF($B21="","",DR9+DR12+DR15+DR18)</f>
        <v>235784</v>
      </c>
      <c r="DS21" s="111">
        <f t="shared" si="56"/>
        <v>208575</v>
      </c>
      <c r="DT21" s="111">
        <f t="shared" si="56"/>
        <v>237607</v>
      </c>
      <c r="DU21" s="111">
        <f t="shared" si="56"/>
        <v>218466</v>
      </c>
      <c r="DV21" s="111">
        <f t="shared" si="56"/>
        <v>267152</v>
      </c>
      <c r="DW21" s="111">
        <f t="shared" si="56"/>
        <v>272443</v>
      </c>
      <c r="DX21" s="111">
        <f t="shared" si="56"/>
        <v>228945</v>
      </c>
      <c r="DY21" s="111">
        <f t="shared" si="56"/>
        <v>244461</v>
      </c>
      <c r="DZ21" s="111">
        <f t="shared" si="56"/>
        <v>231300</v>
      </c>
      <c r="EA21" s="111">
        <f t="shared" si="56"/>
        <v>316288</v>
      </c>
      <c r="EB21" s="111">
        <f t="shared" si="13"/>
        <v>2957644</v>
      </c>
      <c r="EC21" s="111">
        <f t="shared" ref="EC21:EN22" si="57">IF($B21="","",EC9+EC12+EC15+EC18)</f>
        <v>328095</v>
      </c>
      <c r="ED21" s="111">
        <f t="shared" si="57"/>
        <v>293747</v>
      </c>
      <c r="EE21" s="111">
        <f t="shared" si="57"/>
        <v>272804</v>
      </c>
      <c r="EF21" s="111">
        <f t="shared" si="57"/>
        <v>314634</v>
      </c>
      <c r="EG21" s="111">
        <f t="shared" si="57"/>
        <v>281005</v>
      </c>
      <c r="EH21" s="111">
        <f t="shared" si="57"/>
        <v>266321</v>
      </c>
      <c r="EI21" s="111">
        <f t="shared" si="57"/>
        <v>338144</v>
      </c>
      <c r="EJ21" s="111">
        <f t="shared" si="57"/>
        <v>332133</v>
      </c>
      <c r="EK21" s="111">
        <f t="shared" si="57"/>
        <v>280165</v>
      </c>
      <c r="EL21" s="111">
        <f>IF($B21="","",EL9+EL12+EL15+EL18)</f>
        <v>297993</v>
      </c>
      <c r="EM21" s="111">
        <f t="shared" si="57"/>
        <v>283171</v>
      </c>
      <c r="EN21" s="111">
        <f t="shared" si="57"/>
        <v>370916</v>
      </c>
      <c r="EO21" s="111">
        <f t="shared" si="26"/>
        <v>3659128</v>
      </c>
      <c r="EP21" s="111">
        <f t="shared" ref="EP21:FA21" si="58">IF($B21="","",EP9+EP12+EP15+EP18)</f>
        <v>396366</v>
      </c>
      <c r="EQ21" s="111">
        <f t="shared" si="58"/>
        <v>395366</v>
      </c>
      <c r="ER21" s="111">
        <f t="shared" si="58"/>
        <v>236802</v>
      </c>
      <c r="ES21" s="111">
        <f t="shared" si="58"/>
        <v>77483</v>
      </c>
      <c r="ET21" s="111">
        <f t="shared" si="58"/>
        <v>175579</v>
      </c>
      <c r="EU21" s="111">
        <f t="shared" si="58"/>
        <v>266112</v>
      </c>
      <c r="EV21" s="111">
        <f t="shared" si="58"/>
        <v>375715</v>
      </c>
      <c r="EW21" s="111">
        <f t="shared" si="58"/>
        <v>346006</v>
      </c>
      <c r="EX21" s="111">
        <f t="shared" si="58"/>
        <v>355890</v>
      </c>
      <c r="EY21" s="111">
        <f t="shared" si="58"/>
        <v>407609</v>
      </c>
      <c r="EZ21" s="111">
        <f t="shared" si="58"/>
        <v>392148</v>
      </c>
      <c r="FA21" s="111">
        <f t="shared" si="58"/>
        <v>414232</v>
      </c>
      <c r="FB21" s="111">
        <f t="shared" si="27"/>
        <v>3839308</v>
      </c>
      <c r="FC21" s="111">
        <f>IF($B21="","",FC9+FC12+FC15+FC18)</f>
        <v>458606</v>
      </c>
      <c r="FD21" s="111">
        <v>328288</v>
      </c>
      <c r="FE21" s="111">
        <v>443012</v>
      </c>
      <c r="FF21" s="111">
        <v>385566</v>
      </c>
      <c r="FG21" s="111">
        <v>431252</v>
      </c>
      <c r="FH21" s="111">
        <v>406844</v>
      </c>
      <c r="FI21" s="111">
        <v>496182</v>
      </c>
      <c r="FJ21" s="111">
        <v>535306</v>
      </c>
      <c r="FK21" s="111">
        <v>446563</v>
      </c>
      <c r="FL21" s="111">
        <v>498129</v>
      </c>
      <c r="FM21" s="111">
        <v>430815</v>
      </c>
      <c r="FN21" s="111">
        <v>539891</v>
      </c>
      <c r="FO21" s="111">
        <f>+SUM(FC21:FN21)</f>
        <v>5400454</v>
      </c>
      <c r="FP21" s="111">
        <v>529320</v>
      </c>
      <c r="FQ21" s="111">
        <v>498434</v>
      </c>
      <c r="FR21" s="111">
        <v>444612</v>
      </c>
      <c r="FS21" s="111">
        <v>417557</v>
      </c>
      <c r="FT21" s="111">
        <v>420589</v>
      </c>
      <c r="FU21" s="111">
        <v>363777</v>
      </c>
      <c r="FV21" s="111">
        <v>444912</v>
      </c>
      <c r="FW21" s="111">
        <v>446964</v>
      </c>
      <c r="FX21" s="111">
        <v>376757</v>
      </c>
      <c r="FY21" s="111">
        <v>423441</v>
      </c>
      <c r="FZ21" s="111">
        <v>377115</v>
      </c>
      <c r="GA21" s="111">
        <v>435050</v>
      </c>
      <c r="GB21" s="111">
        <f>+SUM(FP21:GA21)</f>
        <v>5178528</v>
      </c>
      <c r="GC21" s="111">
        <v>428142</v>
      </c>
      <c r="GD21" s="111">
        <v>454698</v>
      </c>
      <c r="GE21" s="112">
        <v>314711</v>
      </c>
      <c r="GF21" s="111">
        <v>394736</v>
      </c>
      <c r="GG21" s="111">
        <v>385457</v>
      </c>
      <c r="GH21" s="111">
        <v>361079</v>
      </c>
      <c r="GI21" s="111">
        <v>434946</v>
      </c>
      <c r="GJ21" s="111">
        <v>423754</v>
      </c>
      <c r="GK21" s="111">
        <v>363224</v>
      </c>
      <c r="GL21" s="111">
        <v>385884</v>
      </c>
      <c r="GM21" s="111">
        <v>358231</v>
      </c>
      <c r="GN21" s="111">
        <v>477358</v>
      </c>
      <c r="GO21" s="111">
        <f>+SUM(GC21:GN21)</f>
        <v>4782220</v>
      </c>
      <c r="GP21" s="111">
        <v>501177</v>
      </c>
      <c r="GQ21" s="111">
        <v>482673</v>
      </c>
      <c r="GR21" s="111">
        <v>440158</v>
      </c>
      <c r="GS21" s="111">
        <v>354559</v>
      </c>
      <c r="GT21" s="111">
        <v>375482</v>
      </c>
      <c r="GU21" s="111">
        <v>364811</v>
      </c>
      <c r="GV21" s="111">
        <v>451010</v>
      </c>
      <c r="GW21" s="111">
        <v>437643</v>
      </c>
      <c r="GX21" s="111">
        <v>368703</v>
      </c>
      <c r="GY21" s="111"/>
      <c r="GZ21" s="111"/>
      <c r="HA21" s="111"/>
      <c r="HB21" s="111"/>
    </row>
    <row r="22" spans="2:210" x14ac:dyDescent="0.2">
      <c r="B22" s="48" t="s">
        <v>66</v>
      </c>
      <c r="C22" s="111">
        <f t="shared" ref="C22:BN22" si="59">IF($B22="","",C10+C13+C16+C19)</f>
        <v>0</v>
      </c>
      <c r="D22" s="111">
        <f t="shared" si="59"/>
        <v>0</v>
      </c>
      <c r="E22" s="111">
        <f t="shared" si="59"/>
        <v>105324</v>
      </c>
      <c r="F22" s="111">
        <f t="shared" si="59"/>
        <v>211270</v>
      </c>
      <c r="G22" s="111">
        <f t="shared" si="59"/>
        <v>222866</v>
      </c>
      <c r="H22" s="111">
        <f t="shared" si="59"/>
        <v>217170</v>
      </c>
      <c r="I22" s="111">
        <f t="shared" si="59"/>
        <v>227772</v>
      </c>
      <c r="J22" s="111">
        <f t="shared" si="59"/>
        <v>234892</v>
      </c>
      <c r="K22" s="111">
        <f t="shared" si="59"/>
        <v>221560</v>
      </c>
      <c r="L22" s="111">
        <f t="shared" si="59"/>
        <v>239146</v>
      </c>
      <c r="M22" s="111">
        <f t="shared" si="59"/>
        <v>237374</v>
      </c>
      <c r="N22" s="111">
        <f t="shared" si="59"/>
        <v>252206</v>
      </c>
      <c r="O22" s="111">
        <f t="shared" si="59"/>
        <v>2169580</v>
      </c>
      <c r="P22" s="111">
        <f t="shared" si="59"/>
        <v>239972</v>
      </c>
      <c r="Q22" s="111">
        <f t="shared" si="59"/>
        <v>231604</v>
      </c>
      <c r="R22" s="111">
        <f t="shared" si="59"/>
        <v>242850</v>
      </c>
      <c r="S22" s="111">
        <f t="shared" si="59"/>
        <v>227236</v>
      </c>
      <c r="T22" s="111">
        <f t="shared" si="59"/>
        <v>236798</v>
      </c>
      <c r="U22" s="111">
        <f t="shared" si="59"/>
        <v>239010</v>
      </c>
      <c r="V22" s="111">
        <f t="shared" si="59"/>
        <v>253752</v>
      </c>
      <c r="W22" s="111">
        <f t="shared" si="59"/>
        <v>256490</v>
      </c>
      <c r="X22" s="111">
        <f t="shared" si="59"/>
        <v>250054</v>
      </c>
      <c r="Y22" s="111">
        <f t="shared" si="59"/>
        <v>261430</v>
      </c>
      <c r="Z22" s="111">
        <f t="shared" si="59"/>
        <v>255468</v>
      </c>
      <c r="AA22" s="111">
        <f t="shared" si="59"/>
        <v>272960</v>
      </c>
      <c r="AB22" s="111">
        <f t="shared" si="59"/>
        <v>2967624</v>
      </c>
      <c r="AC22" s="111">
        <f t="shared" si="59"/>
        <v>268702</v>
      </c>
      <c r="AD22" s="111">
        <f t="shared" si="59"/>
        <v>284706</v>
      </c>
      <c r="AE22" s="111">
        <f t="shared" si="59"/>
        <v>338478</v>
      </c>
      <c r="AF22" s="111">
        <f t="shared" si="59"/>
        <v>310522</v>
      </c>
      <c r="AG22" s="111">
        <f t="shared" si="59"/>
        <v>327144</v>
      </c>
      <c r="AH22" s="111">
        <f t="shared" si="59"/>
        <v>318468</v>
      </c>
      <c r="AI22" s="111">
        <f t="shared" si="59"/>
        <v>330532</v>
      </c>
      <c r="AJ22" s="111">
        <f t="shared" si="59"/>
        <v>346192</v>
      </c>
      <c r="AK22" s="111">
        <f t="shared" si="59"/>
        <v>337252</v>
      </c>
      <c r="AL22" s="111">
        <f t="shared" si="59"/>
        <v>348332</v>
      </c>
      <c r="AM22" s="111">
        <f t="shared" si="59"/>
        <v>342286</v>
      </c>
      <c r="AN22" s="111">
        <f t="shared" si="59"/>
        <v>366286</v>
      </c>
      <c r="AO22" s="111">
        <f t="shared" si="59"/>
        <v>3918900</v>
      </c>
      <c r="AP22" s="111">
        <f t="shared" si="59"/>
        <v>365654</v>
      </c>
      <c r="AQ22" s="111">
        <f t="shared" si="59"/>
        <v>350832</v>
      </c>
      <c r="AR22" s="111">
        <f t="shared" si="59"/>
        <v>360624</v>
      </c>
      <c r="AS22" s="111">
        <f t="shared" si="59"/>
        <v>327762</v>
      </c>
      <c r="AT22" s="111">
        <f t="shared" si="59"/>
        <v>340508</v>
      </c>
      <c r="AU22" s="111">
        <f t="shared" si="59"/>
        <v>337270</v>
      </c>
      <c r="AV22" s="111">
        <f t="shared" si="59"/>
        <v>358284</v>
      </c>
      <c r="AW22" s="111">
        <f t="shared" si="59"/>
        <v>374214</v>
      </c>
      <c r="AX22" s="111">
        <f t="shared" si="59"/>
        <v>354182</v>
      </c>
      <c r="AY22" s="111">
        <f t="shared" si="59"/>
        <v>369722</v>
      </c>
      <c r="AZ22" s="111">
        <f t="shared" si="59"/>
        <v>365386</v>
      </c>
      <c r="BA22" s="111">
        <f t="shared" si="59"/>
        <v>371016</v>
      </c>
      <c r="BB22" s="111">
        <f t="shared" si="59"/>
        <v>4275454</v>
      </c>
      <c r="BC22" s="111">
        <f t="shared" si="59"/>
        <v>370068</v>
      </c>
      <c r="BD22" s="111">
        <f t="shared" si="59"/>
        <v>344334</v>
      </c>
      <c r="BE22" s="111">
        <f t="shared" si="59"/>
        <v>356950</v>
      </c>
      <c r="BF22" s="111">
        <f t="shared" si="59"/>
        <v>346222</v>
      </c>
      <c r="BG22" s="111">
        <f t="shared" si="59"/>
        <v>351752</v>
      </c>
      <c r="BH22" s="111">
        <f t="shared" si="59"/>
        <v>339122</v>
      </c>
      <c r="BI22" s="111">
        <f t="shared" si="59"/>
        <v>352949</v>
      </c>
      <c r="BJ22" s="111">
        <f t="shared" si="59"/>
        <v>374367</v>
      </c>
      <c r="BK22" s="111">
        <f t="shared" si="59"/>
        <v>352351</v>
      </c>
      <c r="BL22" s="111">
        <f t="shared" si="59"/>
        <v>374861</v>
      </c>
      <c r="BM22" s="111">
        <f t="shared" si="59"/>
        <v>373801</v>
      </c>
      <c r="BN22" s="111">
        <f t="shared" si="59"/>
        <v>401306</v>
      </c>
      <c r="BO22" s="111">
        <f t="shared" ref="BO22:CV22" si="60">IF($B22="","",BO10+BO13+BO16+BO19)</f>
        <v>4338083</v>
      </c>
      <c r="BP22" s="111">
        <f t="shared" si="60"/>
        <v>402085</v>
      </c>
      <c r="BQ22" s="111">
        <f t="shared" si="60"/>
        <v>365140</v>
      </c>
      <c r="BR22" s="111">
        <f t="shared" si="60"/>
        <v>371079</v>
      </c>
      <c r="BS22" s="111">
        <f t="shared" si="60"/>
        <v>340649</v>
      </c>
      <c r="BT22" s="111">
        <f t="shared" si="60"/>
        <v>363685</v>
      </c>
      <c r="BU22" s="111">
        <f t="shared" si="60"/>
        <v>348313</v>
      </c>
      <c r="BV22" s="111">
        <f t="shared" si="60"/>
        <v>361003</v>
      </c>
      <c r="BW22" s="111">
        <f t="shared" si="60"/>
        <v>385361</v>
      </c>
      <c r="BX22" s="111">
        <f t="shared" si="60"/>
        <v>359644</v>
      </c>
      <c r="BY22" s="111">
        <f t="shared" si="60"/>
        <v>383435</v>
      </c>
      <c r="BZ22" s="111">
        <f t="shared" si="60"/>
        <v>377399</v>
      </c>
      <c r="CA22" s="111">
        <f t="shared" si="60"/>
        <v>388603</v>
      </c>
      <c r="CB22" s="111">
        <f t="shared" si="60"/>
        <v>4446396</v>
      </c>
      <c r="CC22" s="111">
        <f t="shared" si="60"/>
        <v>372049</v>
      </c>
      <c r="CD22" s="111">
        <f t="shared" si="60"/>
        <v>356432</v>
      </c>
      <c r="CE22" s="111">
        <f t="shared" si="60"/>
        <v>381540</v>
      </c>
      <c r="CF22" s="111">
        <f t="shared" si="60"/>
        <v>358857</v>
      </c>
      <c r="CG22" s="111">
        <f t="shared" si="60"/>
        <v>363556</v>
      </c>
      <c r="CH22" s="111">
        <f t="shared" si="60"/>
        <v>352399</v>
      </c>
      <c r="CI22" s="111">
        <f t="shared" si="60"/>
        <v>377266</v>
      </c>
      <c r="CJ22" s="111">
        <f t="shared" si="60"/>
        <v>398383</v>
      </c>
      <c r="CK22" s="111">
        <f t="shared" si="60"/>
        <v>385239</v>
      </c>
      <c r="CL22" s="111">
        <f t="shared" si="60"/>
        <v>404678</v>
      </c>
      <c r="CM22" s="111">
        <f t="shared" si="60"/>
        <v>391709</v>
      </c>
      <c r="CN22" s="111">
        <f t="shared" si="60"/>
        <v>409605</v>
      </c>
      <c r="CO22" s="111">
        <f t="shared" si="60"/>
        <v>4551713</v>
      </c>
      <c r="CP22" s="111">
        <f t="shared" si="60"/>
        <v>395309</v>
      </c>
      <c r="CQ22" s="111">
        <f t="shared" si="60"/>
        <v>386771</v>
      </c>
      <c r="CR22" s="111">
        <f t="shared" si="60"/>
        <v>389540</v>
      </c>
      <c r="CS22" s="111">
        <f t="shared" si="60"/>
        <v>373672</v>
      </c>
      <c r="CT22" s="111">
        <f t="shared" si="60"/>
        <v>375681</v>
      </c>
      <c r="CU22" s="111">
        <f t="shared" si="60"/>
        <v>361129</v>
      </c>
      <c r="CV22" s="111">
        <f t="shared" si="60"/>
        <v>385252</v>
      </c>
      <c r="CW22" s="111">
        <f t="shared" si="53"/>
        <v>398200</v>
      </c>
      <c r="CX22" s="111">
        <f t="shared" si="53"/>
        <v>386312</v>
      </c>
      <c r="CY22" s="111">
        <f t="shared" si="53"/>
        <v>404717</v>
      </c>
      <c r="CZ22" s="111">
        <f>IF($B22="","",CZ10+CZ13+CZ16+CZ19)</f>
        <v>403567</v>
      </c>
      <c r="DA22" s="111">
        <f t="shared" si="53"/>
        <v>440945</v>
      </c>
      <c r="DB22" s="111">
        <f t="shared" si="53"/>
        <v>4701095</v>
      </c>
      <c r="DC22" s="111">
        <f t="shared" si="53"/>
        <v>420073</v>
      </c>
      <c r="DD22" s="111">
        <v>386687</v>
      </c>
      <c r="DE22" s="111">
        <f>IF($B22="","",DE10+DE13+DE16+DE19)</f>
        <v>193320</v>
      </c>
      <c r="DF22" s="111">
        <f>IF($B22="","",DF10+DF13+DF16+DF19)</f>
        <v>0</v>
      </c>
      <c r="DG22" s="111">
        <f>IF($B22="","",DG10+DG13+DG16+DG19)</f>
        <v>0</v>
      </c>
      <c r="DH22" s="111">
        <f>IF($B22="","",DH10+DH13+DH16+DH19)</f>
        <v>37445</v>
      </c>
      <c r="DI22" s="111">
        <f t="shared" si="54"/>
        <v>185878</v>
      </c>
      <c r="DJ22" s="111">
        <f t="shared" si="54"/>
        <v>194342</v>
      </c>
      <c r="DK22" s="111">
        <f t="shared" si="55"/>
        <v>239712</v>
      </c>
      <c r="DL22" s="111">
        <f t="shared" si="55"/>
        <v>320907</v>
      </c>
      <c r="DM22" s="111">
        <f t="shared" si="55"/>
        <v>276642</v>
      </c>
      <c r="DN22" s="111">
        <f t="shared" si="55"/>
        <v>333691</v>
      </c>
      <c r="DO22" s="158">
        <f t="shared" si="12"/>
        <v>2588697</v>
      </c>
      <c r="DP22" s="158">
        <f>IF($B22="","",DP10+DP13+DP16+DP19)</f>
        <v>333353</v>
      </c>
      <c r="DQ22" s="158">
        <f>IF($B22="","",DQ10+DQ13+DQ16+DQ19)</f>
        <v>312162</v>
      </c>
      <c r="DR22" s="158">
        <f t="shared" ref="DR22:EA22" si="61">IF($B22="","",DR10+DR13+DR16+DR19)</f>
        <v>328406</v>
      </c>
      <c r="DS22" s="158">
        <f t="shared" si="61"/>
        <v>317942</v>
      </c>
      <c r="DT22" s="158">
        <f t="shared" si="61"/>
        <v>384609</v>
      </c>
      <c r="DU22" s="158">
        <f t="shared" si="61"/>
        <v>360802</v>
      </c>
      <c r="DV22" s="158">
        <f t="shared" si="61"/>
        <v>378333</v>
      </c>
      <c r="DW22" s="158">
        <f t="shared" si="61"/>
        <v>396736</v>
      </c>
      <c r="DX22" s="158">
        <f t="shared" si="61"/>
        <v>367084</v>
      </c>
      <c r="DY22" s="158">
        <f t="shared" si="61"/>
        <v>387894</v>
      </c>
      <c r="DZ22" s="158">
        <f t="shared" si="61"/>
        <v>388666</v>
      </c>
      <c r="EA22" s="158">
        <f t="shared" si="61"/>
        <v>405528</v>
      </c>
      <c r="EB22" s="158">
        <f t="shared" si="13"/>
        <v>4361515</v>
      </c>
      <c r="EC22" s="158">
        <f t="shared" si="57"/>
        <v>405368</v>
      </c>
      <c r="ED22" s="158">
        <f t="shared" si="57"/>
        <v>366126</v>
      </c>
      <c r="EE22" s="158">
        <f t="shared" si="57"/>
        <v>393737</v>
      </c>
      <c r="EF22" s="158">
        <f t="shared" si="57"/>
        <v>372493</v>
      </c>
      <c r="EG22" s="158">
        <f t="shared" si="57"/>
        <v>420827</v>
      </c>
      <c r="EH22" s="158">
        <f t="shared" si="57"/>
        <v>415000</v>
      </c>
      <c r="EI22" s="158">
        <f t="shared" si="57"/>
        <v>431136</v>
      </c>
      <c r="EJ22" s="158">
        <f t="shared" si="57"/>
        <v>446253</v>
      </c>
      <c r="EK22" s="158">
        <f t="shared" si="57"/>
        <v>428298</v>
      </c>
      <c r="EL22" s="158">
        <f>IF($B22="","",EL10+EL13+EL16+EL19)</f>
        <v>453626</v>
      </c>
      <c r="EM22" s="158">
        <f t="shared" si="57"/>
        <v>448958</v>
      </c>
      <c r="EN22" s="158">
        <f t="shared" si="57"/>
        <v>465276</v>
      </c>
      <c r="EO22" s="111">
        <f t="shared" si="26"/>
        <v>5047098</v>
      </c>
      <c r="EP22" s="111">
        <f t="shared" ref="EP22:FA22" si="62">IF($B22="","",EP10+EP13+EP16+EP19)</f>
        <v>442864</v>
      </c>
      <c r="EQ22" s="111">
        <f t="shared" si="62"/>
        <v>435013</v>
      </c>
      <c r="ER22" s="111">
        <f t="shared" si="62"/>
        <v>310874</v>
      </c>
      <c r="ES22" s="111">
        <f t="shared" si="62"/>
        <v>156637</v>
      </c>
      <c r="ET22" s="111">
        <f t="shared" si="62"/>
        <v>232432</v>
      </c>
      <c r="EU22" s="111">
        <f t="shared" si="62"/>
        <v>291981</v>
      </c>
      <c r="EV22" s="111">
        <f t="shared" si="62"/>
        <v>352657</v>
      </c>
      <c r="EW22" s="111">
        <f t="shared" si="62"/>
        <v>384544</v>
      </c>
      <c r="EX22" s="111">
        <f t="shared" si="62"/>
        <v>384618</v>
      </c>
      <c r="EY22" s="111">
        <f t="shared" si="62"/>
        <v>439585</v>
      </c>
      <c r="EZ22" s="111">
        <f t="shared" si="62"/>
        <v>438368</v>
      </c>
      <c r="FA22" s="111">
        <f t="shared" si="62"/>
        <v>406253</v>
      </c>
      <c r="FB22" s="111">
        <f t="shared" si="27"/>
        <v>4275826</v>
      </c>
      <c r="FC22" s="111">
        <f>IF($B22="","",FC10+FC13+FC16+FC19)</f>
        <v>453915</v>
      </c>
      <c r="FD22" s="111">
        <v>351784</v>
      </c>
      <c r="FE22" s="111">
        <v>389945</v>
      </c>
      <c r="FF22" s="111">
        <v>390777</v>
      </c>
      <c r="FG22" s="111">
        <v>427096</v>
      </c>
      <c r="FH22" s="111">
        <v>426112</v>
      </c>
      <c r="FI22" s="111">
        <v>438576</v>
      </c>
      <c r="FJ22" s="111">
        <v>450857</v>
      </c>
      <c r="FK22" s="111">
        <v>472644</v>
      </c>
      <c r="FL22" s="111">
        <v>497354</v>
      </c>
      <c r="FM22" s="111">
        <v>484375</v>
      </c>
      <c r="FN22" s="111">
        <v>502869</v>
      </c>
      <c r="FO22" s="111">
        <f>+SUM(FC22:FN22)</f>
        <v>5286304</v>
      </c>
      <c r="FP22" s="111">
        <v>465816</v>
      </c>
      <c r="FQ22" s="111">
        <v>447160</v>
      </c>
      <c r="FR22" s="111">
        <v>456258</v>
      </c>
      <c r="FS22" s="111">
        <v>423947</v>
      </c>
      <c r="FT22" s="111">
        <v>467877</v>
      </c>
      <c r="FU22" s="111">
        <v>444717</v>
      </c>
      <c r="FV22" s="111">
        <v>470137</v>
      </c>
      <c r="FW22" s="111">
        <v>497240</v>
      </c>
      <c r="FX22" s="111">
        <v>496963</v>
      </c>
      <c r="FY22" s="111">
        <v>511916</v>
      </c>
      <c r="FZ22" s="111">
        <v>479677</v>
      </c>
      <c r="GA22" s="111">
        <v>456387</v>
      </c>
      <c r="GB22" s="111">
        <f>+SUM(FP22:GA22)</f>
        <v>5618095</v>
      </c>
      <c r="GC22" s="111">
        <v>427436</v>
      </c>
      <c r="GD22" s="111">
        <v>431483</v>
      </c>
      <c r="GE22" s="112">
        <v>330240</v>
      </c>
      <c r="GF22" s="111">
        <v>408595</v>
      </c>
      <c r="GG22" s="111">
        <v>424618</v>
      </c>
      <c r="GH22" s="111">
        <v>422393</v>
      </c>
      <c r="GI22" s="111">
        <v>431297</v>
      </c>
      <c r="GJ22" s="111">
        <v>451579</v>
      </c>
      <c r="GK22" s="111">
        <v>441717</v>
      </c>
      <c r="GL22" s="111">
        <v>456576</v>
      </c>
      <c r="GM22" s="111">
        <v>457608</v>
      </c>
      <c r="GN22" s="111">
        <v>461296</v>
      </c>
      <c r="GO22" s="111">
        <f>+SUM(GC22:GN22)</f>
        <v>5144838</v>
      </c>
      <c r="GP22" s="111">
        <v>453091</v>
      </c>
      <c r="GQ22" s="111">
        <v>424681</v>
      </c>
      <c r="GR22" s="111">
        <v>421053</v>
      </c>
      <c r="GS22" s="111">
        <v>419502</v>
      </c>
      <c r="GT22" s="111">
        <v>454008</v>
      </c>
      <c r="GU22" s="111">
        <v>430369</v>
      </c>
      <c r="GV22" s="111">
        <v>468943</v>
      </c>
      <c r="GW22" s="111">
        <v>473435</v>
      </c>
      <c r="GX22" s="111">
        <v>451657</v>
      </c>
      <c r="GY22" s="111"/>
      <c r="GZ22" s="111"/>
      <c r="HA22" s="111"/>
      <c r="HB22" s="111"/>
    </row>
    <row r="23" spans="2:210" ht="15" x14ac:dyDescent="0.25"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</row>
    <row r="24" spans="2:210" ht="15" x14ac:dyDescent="0.25"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</row>
    <row r="25" spans="2:210" ht="15" x14ac:dyDescent="0.25">
      <c r="B25" s="5" t="s">
        <v>71</v>
      </c>
    </row>
    <row r="26" spans="2:210" ht="15" customHeight="1" x14ac:dyDescent="0.25">
      <c r="B26" s="179" t="s">
        <v>39</v>
      </c>
      <c r="C26" s="181">
        <v>2009</v>
      </c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3"/>
      <c r="O26" s="179" t="s">
        <v>91</v>
      </c>
      <c r="P26" s="181">
        <v>2010</v>
      </c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3"/>
      <c r="AB26" s="179" t="s">
        <v>80</v>
      </c>
      <c r="AC26" s="181">
        <v>2011</v>
      </c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3"/>
      <c r="AO26" s="179" t="s">
        <v>81</v>
      </c>
      <c r="AP26" s="181">
        <v>2012</v>
      </c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3"/>
      <c r="BB26" s="179" t="s">
        <v>82</v>
      </c>
      <c r="BC26" s="181">
        <v>2013</v>
      </c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3"/>
      <c r="BO26" s="179" t="s">
        <v>40</v>
      </c>
      <c r="BP26" s="181">
        <v>2014</v>
      </c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3"/>
      <c r="CB26" s="179" t="s">
        <v>41</v>
      </c>
      <c r="CC26" s="181">
        <v>2015</v>
      </c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3"/>
      <c r="CO26" s="179" t="s">
        <v>42</v>
      </c>
      <c r="CP26" s="181">
        <v>2016</v>
      </c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3"/>
      <c r="DB26" s="179" t="s">
        <v>43</v>
      </c>
      <c r="DC26" s="173">
        <v>2017</v>
      </c>
      <c r="DD26" s="174"/>
      <c r="DE26" s="174"/>
      <c r="DF26" s="174"/>
      <c r="DG26" s="174"/>
      <c r="DH26" s="174"/>
      <c r="DI26" s="174"/>
      <c r="DJ26" s="174"/>
      <c r="DK26" s="174"/>
      <c r="DL26" s="174"/>
      <c r="DM26" s="174"/>
      <c r="DN26" s="175"/>
      <c r="DO26" s="171" t="s">
        <v>44</v>
      </c>
      <c r="DP26" s="173">
        <v>2018</v>
      </c>
      <c r="DQ26" s="174"/>
      <c r="DR26" s="174"/>
      <c r="DS26" s="174"/>
      <c r="DT26" s="174"/>
      <c r="DU26" s="174"/>
      <c r="DV26" s="174"/>
      <c r="DW26" s="174"/>
      <c r="DX26" s="174"/>
      <c r="DY26" s="174"/>
      <c r="DZ26" s="174"/>
      <c r="EA26" s="175"/>
      <c r="EB26" s="171" t="s">
        <v>45</v>
      </c>
      <c r="EC26" s="173">
        <v>2019</v>
      </c>
      <c r="ED26" s="174"/>
      <c r="EE26" s="174"/>
      <c r="EF26" s="174"/>
      <c r="EG26" s="174"/>
      <c r="EH26" s="174"/>
      <c r="EI26" s="174"/>
      <c r="EJ26" s="174"/>
      <c r="EK26" s="174"/>
      <c r="EL26" s="174"/>
      <c r="EM26" s="174"/>
      <c r="EN26" s="175"/>
      <c r="EO26" s="171" t="s">
        <v>46</v>
      </c>
      <c r="EP26" s="68">
        <v>2020</v>
      </c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70"/>
      <c r="FB26" s="171" t="s">
        <v>47</v>
      </c>
      <c r="FC26" s="68">
        <v>2021</v>
      </c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70"/>
      <c r="FO26" s="171" t="s">
        <v>48</v>
      </c>
      <c r="FP26" s="173">
        <v>2022</v>
      </c>
      <c r="FQ26" s="174"/>
      <c r="FR26" s="174"/>
      <c r="FS26" s="174"/>
      <c r="FT26" s="174"/>
      <c r="FU26" s="174"/>
      <c r="FV26" s="174"/>
      <c r="FW26" s="174"/>
      <c r="FX26" s="174"/>
      <c r="FY26" s="174"/>
      <c r="FZ26" s="174"/>
      <c r="GA26" s="175"/>
      <c r="GB26" s="171" t="s">
        <v>49</v>
      </c>
      <c r="GC26" s="173">
        <v>2023</v>
      </c>
      <c r="GD26" s="174"/>
      <c r="GE26" s="174"/>
      <c r="GF26" s="174"/>
      <c r="GG26" s="174"/>
      <c r="GH26" s="174"/>
      <c r="GI26" s="174"/>
      <c r="GJ26" s="174"/>
      <c r="GK26" s="174"/>
      <c r="GL26" s="174"/>
      <c r="GM26" s="174"/>
      <c r="GN26" s="175"/>
      <c r="GO26" s="171" t="s">
        <v>50</v>
      </c>
      <c r="GP26" s="173">
        <v>2024</v>
      </c>
      <c r="GQ26" s="174"/>
      <c r="GR26" s="174"/>
      <c r="GS26" s="174"/>
      <c r="GT26" s="174"/>
      <c r="GU26" s="174"/>
      <c r="GV26" s="174"/>
      <c r="GW26" s="174"/>
      <c r="GX26" s="174"/>
      <c r="GY26" s="174"/>
      <c r="GZ26" s="174"/>
      <c r="HA26" s="175"/>
      <c r="HB26" s="171" t="s">
        <v>51</v>
      </c>
    </row>
    <row r="27" spans="2:210" ht="15" x14ac:dyDescent="0.25">
      <c r="B27" s="180"/>
      <c r="C27" s="71" t="s">
        <v>52</v>
      </c>
      <c r="D27" s="71" t="s">
        <v>53</v>
      </c>
      <c r="E27" s="71" t="s">
        <v>54</v>
      </c>
      <c r="F27" s="71" t="s">
        <v>55</v>
      </c>
      <c r="G27" s="71" t="s">
        <v>56</v>
      </c>
      <c r="H27" s="71" t="s">
        <v>57</v>
      </c>
      <c r="I27" s="71" t="s">
        <v>58</v>
      </c>
      <c r="J27" s="71" t="s">
        <v>59</v>
      </c>
      <c r="K27" s="71" t="s">
        <v>60</v>
      </c>
      <c r="L27" s="71" t="s">
        <v>61</v>
      </c>
      <c r="M27" s="71" t="s">
        <v>62</v>
      </c>
      <c r="N27" s="71" t="s">
        <v>63</v>
      </c>
      <c r="O27" s="180"/>
      <c r="P27" s="71" t="s">
        <v>52</v>
      </c>
      <c r="Q27" s="71" t="s">
        <v>53</v>
      </c>
      <c r="R27" s="71" t="s">
        <v>54</v>
      </c>
      <c r="S27" s="71" t="s">
        <v>55</v>
      </c>
      <c r="T27" s="71" t="s">
        <v>56</v>
      </c>
      <c r="U27" s="71" t="s">
        <v>57</v>
      </c>
      <c r="V27" s="71" t="s">
        <v>58</v>
      </c>
      <c r="W27" s="71" t="s">
        <v>59</v>
      </c>
      <c r="X27" s="71" t="s">
        <v>60</v>
      </c>
      <c r="Y27" s="71" t="s">
        <v>61</v>
      </c>
      <c r="Z27" s="71" t="s">
        <v>62</v>
      </c>
      <c r="AA27" s="71" t="s">
        <v>63</v>
      </c>
      <c r="AB27" s="180"/>
      <c r="AC27" s="71" t="s">
        <v>52</v>
      </c>
      <c r="AD27" s="71" t="s">
        <v>53</v>
      </c>
      <c r="AE27" s="71" t="s">
        <v>54</v>
      </c>
      <c r="AF27" s="71" t="s">
        <v>55</v>
      </c>
      <c r="AG27" s="71" t="s">
        <v>56</v>
      </c>
      <c r="AH27" s="71" t="s">
        <v>57</v>
      </c>
      <c r="AI27" s="71" t="s">
        <v>58</v>
      </c>
      <c r="AJ27" s="71" t="s">
        <v>59</v>
      </c>
      <c r="AK27" s="71" t="s">
        <v>60</v>
      </c>
      <c r="AL27" s="71" t="s">
        <v>61</v>
      </c>
      <c r="AM27" s="71" t="s">
        <v>62</v>
      </c>
      <c r="AN27" s="71" t="s">
        <v>63</v>
      </c>
      <c r="AO27" s="180"/>
      <c r="AP27" s="71" t="s">
        <v>52</v>
      </c>
      <c r="AQ27" s="71" t="s">
        <v>53</v>
      </c>
      <c r="AR27" s="71" t="s">
        <v>54</v>
      </c>
      <c r="AS27" s="71" t="s">
        <v>55</v>
      </c>
      <c r="AT27" s="71" t="s">
        <v>56</v>
      </c>
      <c r="AU27" s="71" t="s">
        <v>57</v>
      </c>
      <c r="AV27" s="71" t="s">
        <v>58</v>
      </c>
      <c r="AW27" s="71" t="s">
        <v>59</v>
      </c>
      <c r="AX27" s="71" t="s">
        <v>60</v>
      </c>
      <c r="AY27" s="71" t="s">
        <v>61</v>
      </c>
      <c r="AZ27" s="71" t="s">
        <v>62</v>
      </c>
      <c r="BA27" s="71" t="s">
        <v>63</v>
      </c>
      <c r="BB27" s="180"/>
      <c r="BC27" s="71" t="s">
        <v>52</v>
      </c>
      <c r="BD27" s="71" t="s">
        <v>53</v>
      </c>
      <c r="BE27" s="71" t="s">
        <v>54</v>
      </c>
      <c r="BF27" s="71" t="s">
        <v>55</v>
      </c>
      <c r="BG27" s="71" t="s">
        <v>56</v>
      </c>
      <c r="BH27" s="71" t="s">
        <v>57</v>
      </c>
      <c r="BI27" s="71" t="s">
        <v>58</v>
      </c>
      <c r="BJ27" s="71" t="s">
        <v>59</v>
      </c>
      <c r="BK27" s="71" t="s">
        <v>60</v>
      </c>
      <c r="BL27" s="71" t="s">
        <v>61</v>
      </c>
      <c r="BM27" s="71" t="s">
        <v>62</v>
      </c>
      <c r="BN27" s="71" t="s">
        <v>63</v>
      </c>
      <c r="BO27" s="180"/>
      <c r="BP27" s="71" t="s">
        <v>52</v>
      </c>
      <c r="BQ27" s="71" t="s">
        <v>53</v>
      </c>
      <c r="BR27" s="71" t="s">
        <v>54</v>
      </c>
      <c r="BS27" s="71" t="s">
        <v>55</v>
      </c>
      <c r="BT27" s="71" t="s">
        <v>56</v>
      </c>
      <c r="BU27" s="71" t="s">
        <v>57</v>
      </c>
      <c r="BV27" s="71" t="s">
        <v>58</v>
      </c>
      <c r="BW27" s="71" t="s">
        <v>59</v>
      </c>
      <c r="BX27" s="71" t="s">
        <v>60</v>
      </c>
      <c r="BY27" s="71" t="s">
        <v>61</v>
      </c>
      <c r="BZ27" s="71" t="s">
        <v>62</v>
      </c>
      <c r="CA27" s="71" t="s">
        <v>63</v>
      </c>
      <c r="CB27" s="180"/>
      <c r="CC27" s="71" t="s">
        <v>52</v>
      </c>
      <c r="CD27" s="71" t="s">
        <v>53</v>
      </c>
      <c r="CE27" s="71" t="s">
        <v>54</v>
      </c>
      <c r="CF27" s="71" t="s">
        <v>55</v>
      </c>
      <c r="CG27" s="71" t="s">
        <v>56</v>
      </c>
      <c r="CH27" s="71" t="s">
        <v>57</v>
      </c>
      <c r="CI27" s="71" t="s">
        <v>58</v>
      </c>
      <c r="CJ27" s="71" t="s">
        <v>59</v>
      </c>
      <c r="CK27" s="71" t="s">
        <v>60</v>
      </c>
      <c r="CL27" s="71" t="s">
        <v>61</v>
      </c>
      <c r="CM27" s="71" t="s">
        <v>62</v>
      </c>
      <c r="CN27" s="71" t="s">
        <v>63</v>
      </c>
      <c r="CO27" s="180"/>
      <c r="CP27" s="71" t="s">
        <v>52</v>
      </c>
      <c r="CQ27" s="71" t="s">
        <v>53</v>
      </c>
      <c r="CR27" s="71" t="s">
        <v>54</v>
      </c>
      <c r="CS27" s="71" t="s">
        <v>55</v>
      </c>
      <c r="CT27" s="71" t="s">
        <v>56</v>
      </c>
      <c r="CU27" s="71" t="s">
        <v>57</v>
      </c>
      <c r="CV27" s="71" t="s">
        <v>58</v>
      </c>
      <c r="CW27" s="71" t="s">
        <v>59</v>
      </c>
      <c r="CX27" s="71" t="s">
        <v>60</v>
      </c>
      <c r="CY27" s="71" t="s">
        <v>61</v>
      </c>
      <c r="CZ27" s="71" t="s">
        <v>62</v>
      </c>
      <c r="DA27" s="71" t="s">
        <v>63</v>
      </c>
      <c r="DB27" s="180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2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2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2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2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72"/>
      <c r="FP27" s="45" t="s">
        <v>52</v>
      </c>
      <c r="FQ27" s="45" t="s">
        <v>53</v>
      </c>
      <c r="FR27" s="45" t="s">
        <v>54</v>
      </c>
      <c r="FS27" s="45" t="s">
        <v>55</v>
      </c>
      <c r="FT27" s="45" t="s">
        <v>56</v>
      </c>
      <c r="FU27" s="45" t="s">
        <v>57</v>
      </c>
      <c r="FV27" s="45" t="s">
        <v>58</v>
      </c>
      <c r="FW27" s="45" t="s">
        <v>59</v>
      </c>
      <c r="FX27" s="45" t="s">
        <v>60</v>
      </c>
      <c r="FY27" s="45" t="s">
        <v>61</v>
      </c>
      <c r="FZ27" s="45" t="s">
        <v>62</v>
      </c>
      <c r="GA27" s="45" t="s">
        <v>63</v>
      </c>
      <c r="GB27" s="172"/>
      <c r="GC27" s="45" t="s">
        <v>52</v>
      </c>
      <c r="GD27" s="45" t="s">
        <v>53</v>
      </c>
      <c r="GE27" s="45" t="s">
        <v>54</v>
      </c>
      <c r="GF27" s="45" t="s">
        <v>55</v>
      </c>
      <c r="GG27" s="45" t="s">
        <v>56</v>
      </c>
      <c r="GH27" s="45" t="s">
        <v>57</v>
      </c>
      <c r="GI27" s="45" t="s">
        <v>58</v>
      </c>
      <c r="GJ27" s="45" t="s">
        <v>59</v>
      </c>
      <c r="GK27" s="45" t="s">
        <v>60</v>
      </c>
      <c r="GL27" s="45" t="s">
        <v>61</v>
      </c>
      <c r="GM27" s="45" t="s">
        <v>62</v>
      </c>
      <c r="GN27" s="45" t="s">
        <v>63</v>
      </c>
      <c r="GO27" s="172"/>
      <c r="GP27" s="45" t="s">
        <v>52</v>
      </c>
      <c r="GQ27" s="45" t="s">
        <v>53</v>
      </c>
      <c r="GR27" s="45" t="s">
        <v>54</v>
      </c>
      <c r="GS27" s="45" t="s">
        <v>55</v>
      </c>
      <c r="GT27" s="45" t="s">
        <v>56</v>
      </c>
      <c r="GU27" s="45" t="s">
        <v>57</v>
      </c>
      <c r="GV27" s="45" t="s">
        <v>58</v>
      </c>
      <c r="GW27" s="45" t="s">
        <v>59</v>
      </c>
      <c r="GX27" s="45" t="s">
        <v>60</v>
      </c>
      <c r="GY27" s="45" t="s">
        <v>61</v>
      </c>
      <c r="GZ27" s="45" t="s">
        <v>62</v>
      </c>
      <c r="HA27" s="45" t="s">
        <v>63</v>
      </c>
      <c r="HB27" s="172"/>
    </row>
    <row r="28" spans="2:210" ht="15" x14ac:dyDescent="0.25">
      <c r="B28" s="46" t="s">
        <v>100</v>
      </c>
      <c r="C28" s="76">
        <v>0</v>
      </c>
      <c r="D28" s="76">
        <v>0</v>
      </c>
      <c r="E28" s="76">
        <v>0</v>
      </c>
      <c r="F28" s="76">
        <v>0</v>
      </c>
      <c r="G28" s="76">
        <v>0</v>
      </c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6">
        <f>SUM(C28:N28)</f>
        <v>0</v>
      </c>
      <c r="P28" s="76">
        <f>SUM(P29:P30)</f>
        <v>0</v>
      </c>
      <c r="Q28" s="76">
        <f t="shared" ref="Q28:AA28" si="63">SUM(Q29:Q30)</f>
        <v>0</v>
      </c>
      <c r="R28" s="76">
        <f>SUM(R29:R30)</f>
        <v>0</v>
      </c>
      <c r="S28" s="76">
        <f t="shared" si="63"/>
        <v>0</v>
      </c>
      <c r="T28" s="76">
        <f>SUM(T29:T30)</f>
        <v>0</v>
      </c>
      <c r="U28" s="76">
        <f t="shared" si="63"/>
        <v>0</v>
      </c>
      <c r="V28" s="76">
        <f t="shared" si="63"/>
        <v>0</v>
      </c>
      <c r="W28" s="76">
        <f t="shared" si="63"/>
        <v>0</v>
      </c>
      <c r="X28" s="76">
        <f t="shared" si="63"/>
        <v>0</v>
      </c>
      <c r="Y28" s="76">
        <f t="shared" si="63"/>
        <v>0</v>
      </c>
      <c r="Z28" s="76">
        <f t="shared" si="63"/>
        <v>0</v>
      </c>
      <c r="AA28" s="76">
        <f t="shared" si="63"/>
        <v>0</v>
      </c>
      <c r="AB28" s="76">
        <f>SUM(P28:AA28)</f>
        <v>0</v>
      </c>
      <c r="AC28" s="76">
        <f>SUM(AC29:AC30)</f>
        <v>0</v>
      </c>
      <c r="AD28" s="76">
        <f t="shared" ref="AD28:AN28" si="64">SUM(AD29:AD30)</f>
        <v>147400</v>
      </c>
      <c r="AE28" s="76">
        <f>SUM(AE29:AE30)</f>
        <v>354426</v>
      </c>
      <c r="AF28" s="76">
        <f t="shared" si="64"/>
        <v>328232</v>
      </c>
      <c r="AG28" s="76">
        <f>SUM(AG29:AG30)</f>
        <v>351578</v>
      </c>
      <c r="AH28" s="76">
        <f t="shared" si="64"/>
        <v>331650</v>
      </c>
      <c r="AI28" s="76">
        <f t="shared" si="64"/>
        <v>356618</v>
      </c>
      <c r="AJ28" s="76">
        <f t="shared" si="64"/>
        <v>362160</v>
      </c>
      <c r="AK28" s="76">
        <f t="shared" si="64"/>
        <v>355280</v>
      </c>
      <c r="AL28" s="76">
        <f t="shared" si="64"/>
        <v>363626</v>
      </c>
      <c r="AM28" s="76">
        <f t="shared" si="64"/>
        <v>361150</v>
      </c>
      <c r="AN28" s="76">
        <f t="shared" si="64"/>
        <v>389010</v>
      </c>
      <c r="AO28" s="76">
        <f>SUM(AC28:AN28)</f>
        <v>3701130</v>
      </c>
      <c r="AP28" s="76">
        <f>SUM(AP29:AP30)</f>
        <v>388002</v>
      </c>
      <c r="AQ28" s="76">
        <f t="shared" ref="AQ28:BA28" si="65">SUM(AQ29:AQ30)</f>
        <v>375188</v>
      </c>
      <c r="AR28" s="76">
        <f>SUM(AR29:AR30)</f>
        <v>376112</v>
      </c>
      <c r="AS28" s="76">
        <f t="shared" si="65"/>
        <v>350154</v>
      </c>
      <c r="AT28" s="76">
        <f>SUM(AT29:AT30)</f>
        <v>354332</v>
      </c>
      <c r="AU28" s="76">
        <f t="shared" si="65"/>
        <v>358932</v>
      </c>
      <c r="AV28" s="76">
        <f t="shared" si="65"/>
        <v>381964</v>
      </c>
      <c r="AW28" s="76">
        <f t="shared" si="65"/>
        <v>393250</v>
      </c>
      <c r="AX28" s="76">
        <f t="shared" si="65"/>
        <v>374786</v>
      </c>
      <c r="AY28" s="76">
        <f t="shared" si="65"/>
        <v>396600</v>
      </c>
      <c r="AZ28" s="76">
        <f t="shared" si="65"/>
        <v>385536</v>
      </c>
      <c r="BA28" s="76">
        <f t="shared" si="65"/>
        <v>399826</v>
      </c>
      <c r="BB28" s="76">
        <f>SUM(AP28:BA28)</f>
        <v>4534682</v>
      </c>
      <c r="BC28" s="76">
        <f>SUM(BC29:BC30)</f>
        <v>395480</v>
      </c>
      <c r="BD28" s="76">
        <f t="shared" ref="BD28:BN28" si="66">SUM(BD29:BD30)</f>
        <v>369910</v>
      </c>
      <c r="BE28" s="76">
        <f>SUM(BE29:BE30)</f>
        <v>382404</v>
      </c>
      <c r="BF28" s="76">
        <f t="shared" si="66"/>
        <v>367704</v>
      </c>
      <c r="BG28" s="76">
        <f>SUM(BG29:BG30)</f>
        <v>376728</v>
      </c>
      <c r="BH28" s="76">
        <f t="shared" si="66"/>
        <v>359840</v>
      </c>
      <c r="BI28" s="76">
        <f t="shared" si="66"/>
        <v>384692</v>
      </c>
      <c r="BJ28" s="76">
        <f t="shared" si="66"/>
        <v>404592</v>
      </c>
      <c r="BK28" s="76">
        <f t="shared" si="66"/>
        <v>376716</v>
      </c>
      <c r="BL28" s="76">
        <f t="shared" si="66"/>
        <v>397818</v>
      </c>
      <c r="BM28" s="76">
        <f t="shared" si="66"/>
        <v>401264</v>
      </c>
      <c r="BN28" s="76">
        <f t="shared" si="66"/>
        <v>446876</v>
      </c>
      <c r="BO28" s="76">
        <f>SUM(BC28:BN28)</f>
        <v>4664024</v>
      </c>
      <c r="BP28" s="76">
        <f>SUM(BP29:BP30)</f>
        <v>447980</v>
      </c>
      <c r="BQ28" s="76">
        <f t="shared" ref="BQ28:CA28" si="67">SUM(BQ29:BQ30)</f>
        <v>395824</v>
      </c>
      <c r="BR28" s="76">
        <f>SUM(BR29:BR30)</f>
        <v>394588</v>
      </c>
      <c r="BS28" s="76">
        <f t="shared" si="67"/>
        <v>371902</v>
      </c>
      <c r="BT28" s="76">
        <f>SUM(BT29:BT30)</f>
        <v>392010</v>
      </c>
      <c r="BU28" s="76">
        <f t="shared" si="67"/>
        <v>368536</v>
      </c>
      <c r="BV28" s="76">
        <f t="shared" si="67"/>
        <v>392290</v>
      </c>
      <c r="BW28" s="76">
        <f t="shared" si="67"/>
        <v>405918</v>
      </c>
      <c r="BX28" s="76">
        <f t="shared" si="67"/>
        <v>376606</v>
      </c>
      <c r="BY28" s="76">
        <f t="shared" si="67"/>
        <v>409404</v>
      </c>
      <c r="BZ28" s="76">
        <f t="shared" si="67"/>
        <v>403606</v>
      </c>
      <c r="CA28" s="76">
        <f t="shared" si="67"/>
        <v>435298</v>
      </c>
      <c r="CB28" s="76">
        <f>SUM(BP28:CA28)</f>
        <v>4793962</v>
      </c>
      <c r="CC28" s="76">
        <v>416402</v>
      </c>
      <c r="CD28" s="76">
        <v>417190</v>
      </c>
      <c r="CE28" s="76">
        <v>441158</v>
      </c>
      <c r="CF28" s="76">
        <v>437334</v>
      </c>
      <c r="CG28" s="76">
        <v>411002</v>
      </c>
      <c r="CH28" s="76">
        <v>391054</v>
      </c>
      <c r="CI28" s="76">
        <v>426604</v>
      </c>
      <c r="CJ28" s="76">
        <v>430244</v>
      </c>
      <c r="CK28" s="76">
        <v>423366</v>
      </c>
      <c r="CL28" s="76">
        <v>448730</v>
      </c>
      <c r="CM28" s="76">
        <v>428614</v>
      </c>
      <c r="CN28" s="76">
        <v>461880</v>
      </c>
      <c r="CO28" s="76">
        <f>SUM(CC28:CN28)</f>
        <v>5133578</v>
      </c>
      <c r="CP28" s="76">
        <v>440740</v>
      </c>
      <c r="CQ28" s="76">
        <v>426954</v>
      </c>
      <c r="CR28" s="76">
        <v>442644</v>
      </c>
      <c r="CS28" s="76">
        <v>401596</v>
      </c>
      <c r="CT28" s="76">
        <v>411368</v>
      </c>
      <c r="CU28" s="76">
        <v>392760</v>
      </c>
      <c r="CV28" s="76">
        <v>442218</v>
      </c>
      <c r="CW28" s="76">
        <v>446832</v>
      </c>
      <c r="CX28" s="76">
        <v>424626</v>
      </c>
      <c r="CY28" s="76">
        <v>448366</v>
      </c>
      <c r="CZ28" s="76">
        <v>441714</v>
      </c>
      <c r="DA28" s="76">
        <v>505840</v>
      </c>
      <c r="DB28" s="76">
        <f>SUM(CP28:DA28)</f>
        <v>5225658</v>
      </c>
      <c r="DC28" s="76">
        <f>SUM(DC29:DC30)</f>
        <v>475012</v>
      </c>
      <c r="DD28" s="76">
        <v>442984</v>
      </c>
      <c r="DE28" s="76">
        <f>SUM(DE29:DE30)</f>
        <v>221050</v>
      </c>
      <c r="DF28" s="76">
        <f>SUM(DF29:DF30)</f>
        <v>0</v>
      </c>
      <c r="DG28" s="76">
        <f>SUM(DG29:DG30)</f>
        <v>0</v>
      </c>
      <c r="DH28" s="76">
        <f>SUM(DH29:DH30)</f>
        <v>135894</v>
      </c>
      <c r="DI28" s="76">
        <f t="shared" ref="DI28:DN28" si="68">SUM(DI29:DI30)</f>
        <v>458898</v>
      </c>
      <c r="DJ28" s="76">
        <f t="shared" si="68"/>
        <v>469528</v>
      </c>
      <c r="DK28" s="76">
        <f t="shared" si="68"/>
        <v>441175</v>
      </c>
      <c r="DL28" s="76">
        <f t="shared" si="68"/>
        <v>454287</v>
      </c>
      <c r="DM28" s="76">
        <f t="shared" si="68"/>
        <v>254287</v>
      </c>
      <c r="DN28" s="76">
        <f t="shared" si="68"/>
        <v>487175</v>
      </c>
      <c r="DO28" s="76">
        <f>+SUM(DC28:DN28)</f>
        <v>3840290</v>
      </c>
      <c r="DP28" s="76">
        <f>SUM(DP29:DP30)</f>
        <v>498298</v>
      </c>
      <c r="DQ28" s="76">
        <f>SUM(DQ29:DQ30)</f>
        <v>465816</v>
      </c>
      <c r="DR28" s="76">
        <f>SUM(DR29:DR30)</f>
        <v>484441</v>
      </c>
      <c r="DS28" s="76">
        <f t="shared" ref="DS28:EA28" si="69">SUM(DS29:DS30)</f>
        <v>462466</v>
      </c>
      <c r="DT28" s="76">
        <f t="shared" si="69"/>
        <v>490878</v>
      </c>
      <c r="DU28" s="76">
        <f t="shared" si="69"/>
        <v>456585</v>
      </c>
      <c r="DV28" s="76">
        <f t="shared" si="69"/>
        <v>476614</v>
      </c>
      <c r="DW28" s="76">
        <f t="shared" si="69"/>
        <v>496437</v>
      </c>
      <c r="DX28" s="76">
        <f t="shared" si="69"/>
        <v>446360</v>
      </c>
      <c r="DY28" s="76">
        <f t="shared" si="69"/>
        <v>472575</v>
      </c>
      <c r="DZ28" s="76">
        <f t="shared" si="69"/>
        <v>474301</v>
      </c>
      <c r="EA28" s="76">
        <f t="shared" si="69"/>
        <v>510067</v>
      </c>
      <c r="EB28" s="76">
        <f>+SUM(DP28:EA28)</f>
        <v>5734838</v>
      </c>
      <c r="EC28" s="76">
        <f>SUM(EC29:EC30)</f>
        <v>521031</v>
      </c>
      <c r="ED28" s="76">
        <f>SUM(ED29:ED30)</f>
        <v>470201</v>
      </c>
      <c r="EE28" s="76">
        <f>SUM(EE29:EE30)</f>
        <v>501782</v>
      </c>
      <c r="EF28" s="76">
        <f t="shared" ref="EF28:EL28" si="70">SUM(EF29:EF30)</f>
        <v>428176</v>
      </c>
      <c r="EG28" s="76">
        <f t="shared" si="70"/>
        <v>468394</v>
      </c>
      <c r="EH28" s="76">
        <f t="shared" si="70"/>
        <v>453247</v>
      </c>
      <c r="EI28" s="76">
        <f t="shared" si="70"/>
        <v>490396</v>
      </c>
      <c r="EJ28" s="76">
        <f t="shared" si="70"/>
        <v>492686</v>
      </c>
      <c r="EK28" s="76">
        <f t="shared" si="70"/>
        <v>467967</v>
      </c>
      <c r="EL28" s="76">
        <f t="shared" si="70"/>
        <v>492452</v>
      </c>
      <c r="EM28" s="76">
        <v>483279</v>
      </c>
      <c r="EN28" s="76">
        <v>523536</v>
      </c>
      <c r="EO28" s="76">
        <f>+SUM(EC28:EN28)</f>
        <v>5793147</v>
      </c>
      <c r="EP28" s="76">
        <v>518828</v>
      </c>
      <c r="EQ28" s="76">
        <v>521512</v>
      </c>
      <c r="ER28" s="76">
        <v>366485</v>
      </c>
      <c r="ES28" s="76">
        <v>197730</v>
      </c>
      <c r="ET28" s="76">
        <v>286548</v>
      </c>
      <c r="EU28" s="76">
        <v>369271</v>
      </c>
      <c r="EV28" s="76">
        <v>464031</v>
      </c>
      <c r="EW28" s="76">
        <v>486094</v>
      </c>
      <c r="EX28" s="76">
        <v>475974</v>
      </c>
      <c r="EY28" s="76">
        <v>528402</v>
      </c>
      <c r="EZ28" s="76">
        <v>527628</v>
      </c>
      <c r="FA28" s="76">
        <v>524638</v>
      </c>
      <c r="FB28" s="76">
        <f>+SUM(EP28:FA28)</f>
        <v>5267141</v>
      </c>
      <c r="FC28" s="76">
        <f>FC29+FC30</f>
        <v>582121</v>
      </c>
      <c r="FD28" s="76">
        <v>452249</v>
      </c>
      <c r="FE28" s="76">
        <v>518071</v>
      </c>
      <c r="FF28" s="76">
        <v>487405</v>
      </c>
      <c r="FG28" s="76">
        <v>540858</v>
      </c>
      <c r="FH28" s="76">
        <v>540545</v>
      </c>
      <c r="FI28" s="76">
        <v>565737</v>
      </c>
      <c r="FJ28" s="76">
        <v>575321</v>
      </c>
      <c r="FK28" s="76">
        <v>573483</v>
      </c>
      <c r="FL28" s="76">
        <v>605374</v>
      </c>
      <c r="FM28" s="76">
        <v>588028</v>
      </c>
      <c r="FN28" s="76">
        <v>638172</v>
      </c>
      <c r="FO28" s="76">
        <f>+SUM(FC28:FN28)</f>
        <v>6667364</v>
      </c>
      <c r="FP28" s="76">
        <v>603016</v>
      </c>
      <c r="FQ28" s="76">
        <v>568588</v>
      </c>
      <c r="FR28" s="76">
        <v>559126</v>
      </c>
      <c r="FS28" s="76">
        <v>524554</v>
      </c>
      <c r="FT28" s="76">
        <v>573428</v>
      </c>
      <c r="FU28" s="76">
        <v>541641</v>
      </c>
      <c r="FV28" s="76">
        <v>588038</v>
      </c>
      <c r="FW28" s="76">
        <v>595912</v>
      </c>
      <c r="FX28" s="76">
        <v>585232</v>
      </c>
      <c r="FY28" s="76">
        <v>602447</v>
      </c>
      <c r="FZ28" s="76">
        <v>562753</v>
      </c>
      <c r="GA28" s="76">
        <v>563289</v>
      </c>
      <c r="GB28" s="76">
        <f>+SUM(FP28:GA28)</f>
        <v>6868024</v>
      </c>
      <c r="GC28" s="76">
        <v>539099</v>
      </c>
      <c r="GD28" s="76">
        <v>523634</v>
      </c>
      <c r="GE28" s="108">
        <v>501354</v>
      </c>
      <c r="GF28" s="76">
        <v>498337</v>
      </c>
      <c r="GG28" s="76">
        <v>507091</v>
      </c>
      <c r="GH28" s="76">
        <v>513910</v>
      </c>
      <c r="GI28" s="76">
        <v>533293</v>
      </c>
      <c r="GJ28" s="76">
        <v>551888</v>
      </c>
      <c r="GK28" s="76">
        <f>GK29+GK30</f>
        <v>528531</v>
      </c>
      <c r="GL28" s="76">
        <v>546790</v>
      </c>
      <c r="GM28" s="76">
        <v>542437</v>
      </c>
      <c r="GN28" s="76">
        <v>564551</v>
      </c>
      <c r="GO28" s="76">
        <f>+SUM(GC28:GN28)</f>
        <v>6350915</v>
      </c>
      <c r="GP28" s="75">
        <v>561987</v>
      </c>
      <c r="GQ28" s="75">
        <v>533182</v>
      </c>
      <c r="GR28" s="75">
        <v>515191</v>
      </c>
      <c r="GS28" s="76">
        <v>498787</v>
      </c>
      <c r="GT28" s="76">
        <v>555155</v>
      </c>
      <c r="GU28" s="76">
        <v>522706</v>
      </c>
      <c r="GV28" s="76">
        <f>+GV29+GV30</f>
        <v>575302</v>
      </c>
      <c r="GW28" s="76">
        <v>581528</v>
      </c>
      <c r="GX28" s="76">
        <v>538658</v>
      </c>
      <c r="GY28" s="76"/>
      <c r="GZ28" s="76"/>
      <c r="HA28" s="76"/>
      <c r="HB28" s="76"/>
    </row>
    <row r="29" spans="2:210" x14ac:dyDescent="0.2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0</v>
      </c>
      <c r="L29" s="73">
        <v>0</v>
      </c>
      <c r="M29" s="73">
        <v>0</v>
      </c>
      <c r="N29" s="73">
        <v>0</v>
      </c>
      <c r="O29" s="73">
        <f t="shared" ref="O29:O39" si="71">SUM(C29:N29)</f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  <c r="U29" s="73">
        <v>0</v>
      </c>
      <c r="V29" s="73">
        <v>0</v>
      </c>
      <c r="W29" s="73">
        <v>0</v>
      </c>
      <c r="X29" s="73">
        <v>0</v>
      </c>
      <c r="Y29" s="73">
        <v>0</v>
      </c>
      <c r="Z29" s="73">
        <v>0</v>
      </c>
      <c r="AA29" s="73">
        <v>0</v>
      </c>
      <c r="AB29" s="73">
        <f t="shared" ref="AB29:AB39" si="72">SUM(P29:AA29)</f>
        <v>0</v>
      </c>
      <c r="AC29" s="73">
        <v>0</v>
      </c>
      <c r="AD29" s="73">
        <v>15880</v>
      </c>
      <c r="AE29" s="73">
        <v>30300</v>
      </c>
      <c r="AF29" s="73">
        <v>36088</v>
      </c>
      <c r="AG29" s="73">
        <v>28854</v>
      </c>
      <c r="AH29" s="73">
        <v>26858</v>
      </c>
      <c r="AI29" s="73">
        <v>38848</v>
      </c>
      <c r="AJ29" s="73">
        <v>31802</v>
      </c>
      <c r="AK29" s="73">
        <v>27058</v>
      </c>
      <c r="AL29" s="73">
        <v>30878</v>
      </c>
      <c r="AM29" s="73">
        <v>27488</v>
      </c>
      <c r="AN29" s="73">
        <v>40850</v>
      </c>
      <c r="AO29" s="73">
        <f t="shared" ref="AO29:AO39" si="73">SUM(AC29:AN29)</f>
        <v>334904</v>
      </c>
      <c r="AP29" s="73">
        <v>38870</v>
      </c>
      <c r="AQ29" s="73">
        <v>39182</v>
      </c>
      <c r="AR29" s="73">
        <v>32182</v>
      </c>
      <c r="AS29" s="73">
        <v>38250</v>
      </c>
      <c r="AT29" s="73">
        <v>30692</v>
      </c>
      <c r="AU29" s="73">
        <v>30314</v>
      </c>
      <c r="AV29" s="73">
        <v>36832</v>
      </c>
      <c r="AW29" s="73">
        <v>35374</v>
      </c>
      <c r="AX29" s="73">
        <v>32318</v>
      </c>
      <c r="AY29" s="73">
        <v>32934</v>
      </c>
      <c r="AZ29" s="73">
        <v>29424</v>
      </c>
      <c r="BA29" s="73">
        <v>44144</v>
      </c>
      <c r="BB29" s="73">
        <f t="shared" ref="BB29:BB39" si="74">SUM(AP29:BA29)</f>
        <v>420516</v>
      </c>
      <c r="BC29" s="73">
        <v>40868</v>
      </c>
      <c r="BD29" s="73">
        <v>40868</v>
      </c>
      <c r="BE29" s="73">
        <v>43388</v>
      </c>
      <c r="BF29" s="73">
        <v>29968</v>
      </c>
      <c r="BG29" s="73">
        <v>32876</v>
      </c>
      <c r="BH29" s="73">
        <v>31660</v>
      </c>
      <c r="BI29" s="73">
        <v>41356</v>
      </c>
      <c r="BJ29" s="73">
        <v>37954</v>
      </c>
      <c r="BK29" s="73">
        <v>30508</v>
      </c>
      <c r="BL29" s="73">
        <v>34108</v>
      </c>
      <c r="BM29" s="73">
        <v>31048</v>
      </c>
      <c r="BN29" s="73">
        <v>47678</v>
      </c>
      <c r="BO29" s="73">
        <f t="shared" ref="BO29:BO39" si="75">SUM(BC29:BN29)</f>
        <v>442280</v>
      </c>
      <c r="BP29" s="73">
        <v>42910</v>
      </c>
      <c r="BQ29" s="73">
        <v>42010</v>
      </c>
      <c r="BR29" s="73">
        <v>35404</v>
      </c>
      <c r="BS29" s="73">
        <v>40778</v>
      </c>
      <c r="BT29" s="73">
        <v>33002</v>
      </c>
      <c r="BU29" s="73">
        <v>30666</v>
      </c>
      <c r="BV29" s="73">
        <v>45290</v>
      </c>
      <c r="BW29" s="73">
        <v>37182</v>
      </c>
      <c r="BX29" s="73">
        <v>30688</v>
      </c>
      <c r="BY29" s="73">
        <v>35888</v>
      </c>
      <c r="BZ29" s="73">
        <v>32222</v>
      </c>
      <c r="CA29" s="73">
        <v>56466</v>
      </c>
      <c r="CB29" s="73">
        <f t="shared" ref="CB29:CB39" si="76">SUM(BP29:CA29)</f>
        <v>462506</v>
      </c>
      <c r="CC29" s="73">
        <v>51998</v>
      </c>
      <c r="CD29" s="73">
        <v>50930</v>
      </c>
      <c r="CE29" s="73">
        <v>41914</v>
      </c>
      <c r="CF29" s="73">
        <v>47592</v>
      </c>
      <c r="CG29" s="73">
        <v>40926</v>
      </c>
      <c r="CH29" s="73">
        <v>37136</v>
      </c>
      <c r="CI29" s="73">
        <v>53656</v>
      </c>
      <c r="CJ29" s="73">
        <v>43690</v>
      </c>
      <c r="CK29" s="73">
        <v>37830</v>
      </c>
      <c r="CL29" s="73">
        <v>44316</v>
      </c>
      <c r="CM29" s="73">
        <v>36266</v>
      </c>
      <c r="CN29" s="73">
        <v>62482</v>
      </c>
      <c r="CO29" s="73">
        <f t="shared" ref="CO29:CO39" si="77">SUM(CC29:CN29)</f>
        <v>548736</v>
      </c>
      <c r="CP29" s="73">
        <v>53912</v>
      </c>
      <c r="CQ29" s="73">
        <v>52504</v>
      </c>
      <c r="CR29" s="73">
        <v>55262</v>
      </c>
      <c r="CS29" s="73">
        <v>37044</v>
      </c>
      <c r="CT29" s="73">
        <v>41046</v>
      </c>
      <c r="CU29" s="73">
        <v>38288</v>
      </c>
      <c r="CV29" s="73">
        <v>60650</v>
      </c>
      <c r="CW29" s="73">
        <v>46402</v>
      </c>
      <c r="CX29" s="73">
        <v>39040</v>
      </c>
      <c r="CY29" s="73">
        <v>43712</v>
      </c>
      <c r="CZ29" s="73">
        <v>43216</v>
      </c>
      <c r="DA29" s="73">
        <v>63626</v>
      </c>
      <c r="DB29" s="73">
        <f t="shared" ref="DB29:DB39" si="78">SUM(CP29:DA29)</f>
        <v>574702</v>
      </c>
      <c r="DC29" s="73">
        <v>58900</v>
      </c>
      <c r="DD29" s="73">
        <v>54712</v>
      </c>
      <c r="DE29" s="73">
        <v>25176</v>
      </c>
      <c r="DF29" s="73">
        <v>0</v>
      </c>
      <c r="DG29" s="73">
        <v>0</v>
      </c>
      <c r="DH29" s="73">
        <v>12607</v>
      </c>
      <c r="DI29" s="73">
        <v>55457</v>
      </c>
      <c r="DJ29" s="73">
        <v>49479</v>
      </c>
      <c r="DK29" s="73">
        <v>40014</v>
      </c>
      <c r="DL29" s="73">
        <v>41948</v>
      </c>
      <c r="DM29" s="73">
        <v>22045</v>
      </c>
      <c r="DN29" s="73">
        <v>62012</v>
      </c>
      <c r="DO29" s="73">
        <f t="shared" ref="DO29:DO42" si="79">+SUM(DC29:DN29)</f>
        <v>422350</v>
      </c>
      <c r="DP29" s="73">
        <v>66949</v>
      </c>
      <c r="DQ29" s="73">
        <v>63622</v>
      </c>
      <c r="DR29" s="73">
        <v>61981</v>
      </c>
      <c r="DS29" s="73">
        <v>49340</v>
      </c>
      <c r="DT29" s="73">
        <v>45646</v>
      </c>
      <c r="DU29" s="73">
        <v>41087</v>
      </c>
      <c r="DV29" s="73">
        <v>53659</v>
      </c>
      <c r="DW29" s="73">
        <v>54248</v>
      </c>
      <c r="DX29" s="73">
        <v>42862</v>
      </c>
      <c r="DY29" s="73">
        <v>47187</v>
      </c>
      <c r="DZ29" s="73">
        <v>44310</v>
      </c>
      <c r="EA29" s="73">
        <v>66303</v>
      </c>
      <c r="EB29" s="73">
        <f t="shared" ref="EB29:EB42" si="80">+SUM(DP29:EA29)</f>
        <v>637194</v>
      </c>
      <c r="EC29" s="73">
        <v>76185</v>
      </c>
      <c r="ED29" s="73">
        <v>68970</v>
      </c>
      <c r="EE29" s="73">
        <v>57296</v>
      </c>
      <c r="EF29" s="73">
        <v>59762</v>
      </c>
      <c r="EG29" s="73">
        <v>45562</v>
      </c>
      <c r="EH29" s="73">
        <v>42606</v>
      </c>
      <c r="EI29" s="73">
        <v>60287</v>
      </c>
      <c r="EJ29" s="73">
        <v>57525</v>
      </c>
      <c r="EK29" s="73">
        <v>46731</v>
      </c>
      <c r="EL29" s="73">
        <v>50420</v>
      </c>
      <c r="EM29" s="73">
        <v>46827</v>
      </c>
      <c r="EN29" s="73">
        <v>68585</v>
      </c>
      <c r="EO29" s="73"/>
      <c r="EP29" s="73">
        <v>78272</v>
      </c>
      <c r="EQ29" s="73">
        <v>83165</v>
      </c>
      <c r="ER29" s="73">
        <v>45989</v>
      </c>
      <c r="ES29" s="73">
        <v>12005</v>
      </c>
      <c r="ET29" s="73">
        <v>30220</v>
      </c>
      <c r="EU29" s="73">
        <v>46023</v>
      </c>
      <c r="EV29" s="73">
        <v>69040</v>
      </c>
      <c r="EW29" s="73">
        <v>61931</v>
      </c>
      <c r="EX29" s="73">
        <v>65840</v>
      </c>
      <c r="EY29" s="73">
        <v>72399</v>
      </c>
      <c r="EZ29" s="73">
        <v>70327</v>
      </c>
      <c r="FA29" s="73">
        <v>82358</v>
      </c>
      <c r="FB29" s="73"/>
      <c r="FC29" s="73">
        <v>88193</v>
      </c>
      <c r="FD29" s="73">
        <v>56857</v>
      </c>
      <c r="FE29" s="73">
        <v>83974</v>
      </c>
      <c r="FF29" s="73">
        <v>68852</v>
      </c>
      <c r="FG29" s="73">
        <v>78692</v>
      </c>
      <c r="FH29" s="73">
        <v>72652</v>
      </c>
      <c r="FI29" s="73">
        <v>91472</v>
      </c>
      <c r="FJ29" s="73">
        <v>99941</v>
      </c>
      <c r="FK29" s="73">
        <v>80557</v>
      </c>
      <c r="FL29" s="73">
        <v>92546</v>
      </c>
      <c r="FM29" s="73">
        <v>80403</v>
      </c>
      <c r="FN29" s="73">
        <v>104484</v>
      </c>
      <c r="FO29" s="73"/>
      <c r="FP29" s="73">
        <v>107580</v>
      </c>
      <c r="FQ29" s="73">
        <v>101255</v>
      </c>
      <c r="FR29" s="73">
        <v>83446</v>
      </c>
      <c r="FS29" s="73">
        <v>78459</v>
      </c>
      <c r="FT29" s="73">
        <v>75924</v>
      </c>
      <c r="FU29" s="73">
        <v>63810</v>
      </c>
      <c r="FV29" s="73">
        <v>83131</v>
      </c>
      <c r="FW29" s="73">
        <v>80983</v>
      </c>
      <c r="FX29" s="73">
        <v>63708</v>
      </c>
      <c r="FY29" s="73">
        <v>73926</v>
      </c>
      <c r="FZ29" s="73">
        <v>63671</v>
      </c>
      <c r="GA29" s="73">
        <v>81874</v>
      </c>
      <c r="GB29" s="73"/>
      <c r="GC29" s="73">
        <v>83629</v>
      </c>
      <c r="GD29" s="73">
        <v>86204</v>
      </c>
      <c r="GE29" s="109">
        <v>62210</v>
      </c>
      <c r="GF29" s="73">
        <v>67094</v>
      </c>
      <c r="GG29" s="73">
        <v>61234</v>
      </c>
      <c r="GH29" s="73">
        <v>58033</v>
      </c>
      <c r="GI29" s="73">
        <v>75705</v>
      </c>
      <c r="GJ29" s="73">
        <v>72890</v>
      </c>
      <c r="GK29" s="73">
        <v>59451</v>
      </c>
      <c r="GL29" s="73">
        <v>64922</v>
      </c>
      <c r="GM29" s="73">
        <v>59034</v>
      </c>
      <c r="GN29" s="73">
        <v>86555</v>
      </c>
      <c r="GO29" s="73"/>
      <c r="GP29" s="76">
        <v>95747</v>
      </c>
      <c r="GQ29" s="76">
        <v>95049</v>
      </c>
      <c r="GR29" s="76">
        <v>82449</v>
      </c>
      <c r="GS29" s="73">
        <v>57029</v>
      </c>
      <c r="GT29" s="73">
        <v>62519</v>
      </c>
      <c r="GU29" s="73">
        <v>60701</v>
      </c>
      <c r="GV29" s="73">
        <v>80143</v>
      </c>
      <c r="GW29" s="73">
        <v>78064</v>
      </c>
      <c r="GX29" s="73">
        <v>63917</v>
      </c>
      <c r="GY29" s="73"/>
      <c r="GZ29" s="73"/>
      <c r="HA29" s="73"/>
      <c r="HB29" s="73"/>
    </row>
    <row r="30" spans="2:210" x14ac:dyDescent="0.2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f t="shared" si="71"/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f t="shared" si="72"/>
        <v>0</v>
      </c>
      <c r="AC30" s="73">
        <v>0</v>
      </c>
      <c r="AD30" s="73">
        <v>131520</v>
      </c>
      <c r="AE30" s="73">
        <v>324126</v>
      </c>
      <c r="AF30" s="73">
        <v>292144</v>
      </c>
      <c r="AG30" s="73">
        <v>322724</v>
      </c>
      <c r="AH30" s="73">
        <v>304792</v>
      </c>
      <c r="AI30" s="73">
        <v>317770</v>
      </c>
      <c r="AJ30" s="73">
        <v>330358</v>
      </c>
      <c r="AK30" s="73">
        <v>328222</v>
      </c>
      <c r="AL30" s="73">
        <v>332748</v>
      </c>
      <c r="AM30" s="73">
        <v>333662</v>
      </c>
      <c r="AN30" s="73">
        <v>348160</v>
      </c>
      <c r="AO30" s="73">
        <f t="shared" si="73"/>
        <v>3366226</v>
      </c>
      <c r="AP30" s="73">
        <v>349132</v>
      </c>
      <c r="AQ30" s="73">
        <v>336006</v>
      </c>
      <c r="AR30" s="73">
        <v>343930</v>
      </c>
      <c r="AS30" s="73">
        <v>311904</v>
      </c>
      <c r="AT30" s="73">
        <v>323640</v>
      </c>
      <c r="AU30" s="73">
        <v>328618</v>
      </c>
      <c r="AV30" s="73">
        <v>345132</v>
      </c>
      <c r="AW30" s="73">
        <v>357876</v>
      </c>
      <c r="AX30" s="73">
        <v>342468</v>
      </c>
      <c r="AY30" s="73">
        <v>363666</v>
      </c>
      <c r="AZ30" s="73">
        <v>356112</v>
      </c>
      <c r="BA30" s="73">
        <v>355682</v>
      </c>
      <c r="BB30" s="73">
        <f t="shared" si="74"/>
        <v>4114166</v>
      </c>
      <c r="BC30" s="73">
        <v>354612</v>
      </c>
      <c r="BD30" s="73">
        <v>329042</v>
      </c>
      <c r="BE30" s="73">
        <v>339016</v>
      </c>
      <c r="BF30" s="73">
        <v>337736</v>
      </c>
      <c r="BG30" s="73">
        <v>343852</v>
      </c>
      <c r="BH30" s="73">
        <v>328180</v>
      </c>
      <c r="BI30" s="73">
        <v>343336</v>
      </c>
      <c r="BJ30" s="73">
        <v>366638</v>
      </c>
      <c r="BK30" s="73">
        <v>346208</v>
      </c>
      <c r="BL30" s="73">
        <v>363710</v>
      </c>
      <c r="BM30" s="73">
        <v>370216</v>
      </c>
      <c r="BN30" s="73">
        <v>399198</v>
      </c>
      <c r="BO30" s="73">
        <f t="shared" si="75"/>
        <v>4221744</v>
      </c>
      <c r="BP30" s="73">
        <v>405070</v>
      </c>
      <c r="BQ30" s="73">
        <v>353814</v>
      </c>
      <c r="BR30" s="73">
        <v>359184</v>
      </c>
      <c r="BS30" s="73">
        <v>331124</v>
      </c>
      <c r="BT30" s="73">
        <v>359008</v>
      </c>
      <c r="BU30" s="73">
        <v>337870</v>
      </c>
      <c r="BV30" s="73">
        <v>347000</v>
      </c>
      <c r="BW30" s="73">
        <v>368736</v>
      </c>
      <c r="BX30" s="73">
        <v>345918</v>
      </c>
      <c r="BY30" s="73">
        <v>373516</v>
      </c>
      <c r="BZ30" s="73">
        <v>371384</v>
      </c>
      <c r="CA30" s="73">
        <v>378832</v>
      </c>
      <c r="CB30" s="73">
        <f t="shared" si="76"/>
        <v>4331456</v>
      </c>
      <c r="CC30" s="73">
        <v>364404</v>
      </c>
      <c r="CD30" s="73">
        <v>366260</v>
      </c>
      <c r="CE30" s="73">
        <v>399244</v>
      </c>
      <c r="CF30" s="73">
        <v>389742</v>
      </c>
      <c r="CG30" s="73">
        <v>370076</v>
      </c>
      <c r="CH30" s="73">
        <v>353918</v>
      </c>
      <c r="CI30" s="73">
        <v>372948</v>
      </c>
      <c r="CJ30" s="73">
        <v>386554</v>
      </c>
      <c r="CK30" s="73">
        <v>385536</v>
      </c>
      <c r="CL30" s="73">
        <v>404414</v>
      </c>
      <c r="CM30" s="73">
        <v>392348</v>
      </c>
      <c r="CN30" s="73">
        <v>399398</v>
      </c>
      <c r="CO30" s="73">
        <f t="shared" si="77"/>
        <v>4584842</v>
      </c>
      <c r="CP30" s="73">
        <v>386828</v>
      </c>
      <c r="CQ30" s="73">
        <v>374450</v>
      </c>
      <c r="CR30" s="73">
        <v>387382</v>
      </c>
      <c r="CS30" s="73">
        <v>364552</v>
      </c>
      <c r="CT30" s="73">
        <v>370322</v>
      </c>
      <c r="CU30" s="73">
        <v>354472</v>
      </c>
      <c r="CV30" s="73">
        <v>381568</v>
      </c>
      <c r="CW30" s="73">
        <v>400430</v>
      </c>
      <c r="CX30" s="73">
        <v>385586</v>
      </c>
      <c r="CY30" s="73">
        <v>404654</v>
      </c>
      <c r="CZ30" s="73">
        <v>398498</v>
      </c>
      <c r="DA30" s="73">
        <v>442214</v>
      </c>
      <c r="DB30" s="73">
        <f t="shared" si="78"/>
        <v>4650956</v>
      </c>
      <c r="DC30" s="73">
        <v>416112</v>
      </c>
      <c r="DD30" s="73">
        <v>388272</v>
      </c>
      <c r="DE30" s="73">
        <v>195874</v>
      </c>
      <c r="DF30" s="73">
        <v>0</v>
      </c>
      <c r="DG30" s="73">
        <v>0</v>
      </c>
      <c r="DH30" s="73">
        <v>123287</v>
      </c>
      <c r="DI30" s="73">
        <v>403441</v>
      </c>
      <c r="DJ30" s="73">
        <v>420049</v>
      </c>
      <c r="DK30" s="73">
        <v>401161</v>
      </c>
      <c r="DL30" s="73">
        <v>412339</v>
      </c>
      <c r="DM30" s="73">
        <v>232242</v>
      </c>
      <c r="DN30" s="73">
        <v>425163</v>
      </c>
      <c r="DO30" s="73">
        <f t="shared" si="79"/>
        <v>3417940</v>
      </c>
      <c r="DP30" s="73">
        <v>431349</v>
      </c>
      <c r="DQ30" s="73">
        <v>402194</v>
      </c>
      <c r="DR30" s="73">
        <v>422460</v>
      </c>
      <c r="DS30" s="73">
        <v>413126</v>
      </c>
      <c r="DT30" s="73">
        <v>445232</v>
      </c>
      <c r="DU30" s="73">
        <v>415498</v>
      </c>
      <c r="DV30" s="73">
        <v>422955</v>
      </c>
      <c r="DW30" s="73">
        <v>442189</v>
      </c>
      <c r="DX30" s="73">
        <v>403498</v>
      </c>
      <c r="DY30" s="73">
        <v>425388</v>
      </c>
      <c r="DZ30" s="73">
        <v>429991</v>
      </c>
      <c r="EA30" s="73">
        <v>443764</v>
      </c>
      <c r="EB30" s="73">
        <f t="shared" si="80"/>
        <v>5097644</v>
      </c>
      <c r="EC30" s="73">
        <v>444846</v>
      </c>
      <c r="ED30" s="73">
        <v>401231</v>
      </c>
      <c r="EE30" s="73">
        <v>444486</v>
      </c>
      <c r="EF30" s="73">
        <v>368414</v>
      </c>
      <c r="EG30" s="73">
        <v>422832</v>
      </c>
      <c r="EH30" s="73">
        <v>410641</v>
      </c>
      <c r="EI30" s="73">
        <v>430109</v>
      </c>
      <c r="EJ30" s="73">
        <v>435161</v>
      </c>
      <c r="EK30" s="73">
        <v>421236</v>
      </c>
      <c r="EL30" s="73">
        <v>442032</v>
      </c>
      <c r="EM30" s="73">
        <v>436452</v>
      </c>
      <c r="EN30" s="73">
        <v>454951</v>
      </c>
      <c r="EO30" s="73"/>
      <c r="EP30" s="73">
        <v>440556</v>
      </c>
      <c r="EQ30" s="73">
        <v>438347</v>
      </c>
      <c r="ER30" s="73">
        <v>320496</v>
      </c>
      <c r="ES30" s="73">
        <v>185725</v>
      </c>
      <c r="ET30" s="73">
        <v>256328</v>
      </c>
      <c r="EU30" s="73">
        <v>323248</v>
      </c>
      <c r="EV30" s="73">
        <v>394991</v>
      </c>
      <c r="EW30" s="73">
        <v>424163</v>
      </c>
      <c r="EX30" s="73">
        <v>410134</v>
      </c>
      <c r="EY30" s="73">
        <v>456003</v>
      </c>
      <c r="EZ30" s="73">
        <v>457301</v>
      </c>
      <c r="FA30" s="73">
        <v>442280</v>
      </c>
      <c r="FB30" s="73"/>
      <c r="FC30" s="73">
        <v>493928</v>
      </c>
      <c r="FD30" s="73">
        <v>395392</v>
      </c>
      <c r="FE30" s="73">
        <v>434097</v>
      </c>
      <c r="FF30" s="73">
        <v>418553</v>
      </c>
      <c r="FG30" s="73">
        <v>462166</v>
      </c>
      <c r="FH30" s="73">
        <v>467893</v>
      </c>
      <c r="FI30" s="73">
        <v>474265</v>
      </c>
      <c r="FJ30" s="73">
        <v>475380</v>
      </c>
      <c r="FK30" s="73">
        <v>492926</v>
      </c>
      <c r="FL30" s="73">
        <v>512828</v>
      </c>
      <c r="FM30" s="73">
        <v>507625</v>
      </c>
      <c r="FN30" s="73">
        <v>533688</v>
      </c>
      <c r="FO30" s="73"/>
      <c r="FP30" s="73">
        <v>495436</v>
      </c>
      <c r="FQ30" s="73">
        <v>467333</v>
      </c>
      <c r="FR30" s="73">
        <v>475680</v>
      </c>
      <c r="FS30" s="73">
        <v>446095</v>
      </c>
      <c r="FT30" s="73">
        <v>497504</v>
      </c>
      <c r="FU30" s="73">
        <v>477831</v>
      </c>
      <c r="FV30" s="73">
        <v>504907</v>
      </c>
      <c r="FW30" s="73">
        <v>514929</v>
      </c>
      <c r="FX30" s="73">
        <v>521524</v>
      </c>
      <c r="FY30" s="73">
        <v>528521</v>
      </c>
      <c r="FZ30" s="73">
        <v>499082</v>
      </c>
      <c r="GA30" s="73">
        <v>481415</v>
      </c>
      <c r="GB30" s="73"/>
      <c r="GC30" s="73">
        <v>455470</v>
      </c>
      <c r="GD30" s="73">
        <v>437430</v>
      </c>
      <c r="GE30" s="109">
        <v>439144</v>
      </c>
      <c r="GF30" s="73">
        <v>431243</v>
      </c>
      <c r="GG30" s="73">
        <v>445857</v>
      </c>
      <c r="GH30" s="73">
        <v>455877</v>
      </c>
      <c r="GI30" s="73">
        <v>457588</v>
      </c>
      <c r="GJ30" s="73">
        <v>478998</v>
      </c>
      <c r="GK30" s="73">
        <v>469080</v>
      </c>
      <c r="GL30" s="73">
        <v>481868</v>
      </c>
      <c r="GM30" s="73">
        <v>483403</v>
      </c>
      <c r="GN30" s="73">
        <v>477996</v>
      </c>
      <c r="GO30" s="73"/>
      <c r="GP30" s="76">
        <v>466240</v>
      </c>
      <c r="GQ30" s="76">
        <v>438133</v>
      </c>
      <c r="GR30" s="76">
        <v>432742</v>
      </c>
      <c r="GS30" s="73">
        <v>441758</v>
      </c>
      <c r="GT30" s="73">
        <v>492636</v>
      </c>
      <c r="GU30" s="73">
        <v>462005</v>
      </c>
      <c r="GV30" s="73">
        <v>495159</v>
      </c>
      <c r="GW30" s="73">
        <v>503464</v>
      </c>
      <c r="GX30" s="73">
        <v>474741</v>
      </c>
      <c r="GY30" s="73"/>
      <c r="GZ30" s="73"/>
      <c r="HA30" s="73"/>
      <c r="HB30" s="73"/>
    </row>
    <row r="31" spans="2:210" ht="15" x14ac:dyDescent="0.25">
      <c r="B31" s="46" t="s">
        <v>101</v>
      </c>
      <c r="C31" s="76">
        <v>0</v>
      </c>
      <c r="D31" s="76">
        <v>0</v>
      </c>
      <c r="E31" s="76">
        <v>129678</v>
      </c>
      <c r="F31" s="76">
        <v>261934</v>
      </c>
      <c r="G31" s="76">
        <v>277918</v>
      </c>
      <c r="H31" s="76">
        <v>275928</v>
      </c>
      <c r="I31" s="76">
        <v>300166</v>
      </c>
      <c r="J31" s="76">
        <v>291316</v>
      </c>
      <c r="K31" s="76">
        <v>272558</v>
      </c>
      <c r="L31" s="76">
        <v>298132</v>
      </c>
      <c r="M31" s="76">
        <v>292456</v>
      </c>
      <c r="N31" s="76">
        <v>328604</v>
      </c>
      <c r="O31" s="76">
        <f t="shared" si="71"/>
        <v>2728690</v>
      </c>
      <c r="P31" s="76">
        <f>SUM(P32:P33)</f>
        <v>307414</v>
      </c>
      <c r="Q31" s="76">
        <f t="shared" ref="Q31:AA31" si="81">SUM(Q32:Q33)</f>
        <v>288482</v>
      </c>
      <c r="R31" s="76">
        <f t="shared" si="81"/>
        <v>297206</v>
      </c>
      <c r="S31" s="76">
        <f t="shared" si="81"/>
        <v>289838</v>
      </c>
      <c r="T31" s="76">
        <f t="shared" si="81"/>
        <v>298930</v>
      </c>
      <c r="U31" s="76">
        <f t="shared" si="81"/>
        <v>309972</v>
      </c>
      <c r="V31" s="76">
        <f t="shared" si="81"/>
        <v>340974</v>
      </c>
      <c r="W31" s="76">
        <f t="shared" si="81"/>
        <v>336620</v>
      </c>
      <c r="X31" s="76">
        <f t="shared" si="81"/>
        <v>325214</v>
      </c>
      <c r="Y31" s="76">
        <f t="shared" si="81"/>
        <v>333538</v>
      </c>
      <c r="Z31" s="76">
        <f t="shared" si="81"/>
        <v>326570</v>
      </c>
      <c r="AA31" s="76">
        <f t="shared" si="81"/>
        <v>359306</v>
      </c>
      <c r="AB31" s="76">
        <f t="shared" si="72"/>
        <v>3814064</v>
      </c>
      <c r="AC31" s="76">
        <f>SUM(AC32:AC33)</f>
        <v>351928</v>
      </c>
      <c r="AD31" s="76">
        <f t="shared" ref="AD31:AN31" si="82">SUM(AD32:AD33)</f>
        <v>335146</v>
      </c>
      <c r="AE31" s="76">
        <f t="shared" si="82"/>
        <v>339852</v>
      </c>
      <c r="AF31" s="76">
        <f t="shared" si="82"/>
        <v>317772</v>
      </c>
      <c r="AG31" s="76">
        <f t="shared" si="82"/>
        <v>336402</v>
      </c>
      <c r="AH31" s="76">
        <f t="shared" si="82"/>
        <v>321310</v>
      </c>
      <c r="AI31" s="76">
        <f t="shared" si="82"/>
        <v>342346</v>
      </c>
      <c r="AJ31" s="76">
        <f t="shared" si="82"/>
        <v>351610</v>
      </c>
      <c r="AK31" s="76">
        <f t="shared" si="82"/>
        <v>341394</v>
      </c>
      <c r="AL31" s="76">
        <f t="shared" si="82"/>
        <v>354522</v>
      </c>
      <c r="AM31" s="76">
        <f t="shared" si="82"/>
        <v>346822</v>
      </c>
      <c r="AN31" s="76">
        <f t="shared" si="82"/>
        <v>380526</v>
      </c>
      <c r="AO31" s="76">
        <f t="shared" si="73"/>
        <v>4119630</v>
      </c>
      <c r="AP31" s="76">
        <f>SUM(AP32:AP33)</f>
        <v>374028</v>
      </c>
      <c r="AQ31" s="76">
        <f t="shared" ref="AQ31:BA31" si="83">SUM(AQ32:AQ33)</f>
        <v>363348</v>
      </c>
      <c r="AR31" s="76">
        <f t="shared" si="83"/>
        <v>363788</v>
      </c>
      <c r="AS31" s="76">
        <f t="shared" si="83"/>
        <v>333836</v>
      </c>
      <c r="AT31" s="76">
        <f t="shared" si="83"/>
        <v>342136</v>
      </c>
      <c r="AU31" s="76">
        <f t="shared" si="83"/>
        <v>341418</v>
      </c>
      <c r="AV31" s="76">
        <f t="shared" si="83"/>
        <v>371822</v>
      </c>
      <c r="AW31" s="76">
        <f t="shared" si="83"/>
        <v>378578</v>
      </c>
      <c r="AX31" s="76">
        <f t="shared" si="83"/>
        <v>364188</v>
      </c>
      <c r="AY31" s="76">
        <f t="shared" si="83"/>
        <v>378560</v>
      </c>
      <c r="AZ31" s="76">
        <f t="shared" si="83"/>
        <v>375380</v>
      </c>
      <c r="BA31" s="76">
        <f t="shared" si="83"/>
        <v>387100</v>
      </c>
      <c r="BB31" s="76">
        <f t="shared" si="74"/>
        <v>4374182</v>
      </c>
      <c r="BC31" s="76">
        <f>SUM(BC32:BC33)</f>
        <v>384914</v>
      </c>
      <c r="BD31" s="76">
        <f t="shared" ref="BD31:BN31" si="84">SUM(BD32:BD33)</f>
        <v>355258</v>
      </c>
      <c r="BE31" s="76">
        <f t="shared" si="84"/>
        <v>370168</v>
      </c>
      <c r="BF31" s="76">
        <f t="shared" si="84"/>
        <v>341656</v>
      </c>
      <c r="BG31" s="76">
        <f t="shared" si="84"/>
        <v>352768</v>
      </c>
      <c r="BH31" s="76">
        <f t="shared" si="84"/>
        <v>347164</v>
      </c>
      <c r="BI31" s="76">
        <f t="shared" si="84"/>
        <v>371694</v>
      </c>
      <c r="BJ31" s="76">
        <f t="shared" si="84"/>
        <v>391502</v>
      </c>
      <c r="BK31" s="76">
        <f t="shared" si="84"/>
        <v>368879</v>
      </c>
      <c r="BL31" s="76">
        <f t="shared" si="84"/>
        <v>396104</v>
      </c>
      <c r="BM31" s="76">
        <f t="shared" si="84"/>
        <v>392332</v>
      </c>
      <c r="BN31" s="76">
        <f t="shared" si="84"/>
        <v>437066</v>
      </c>
      <c r="BO31" s="76">
        <f t="shared" si="75"/>
        <v>4509505</v>
      </c>
      <c r="BP31" s="76">
        <f>SUM(BP32:BP33)</f>
        <v>437768</v>
      </c>
      <c r="BQ31" s="76">
        <f t="shared" ref="BQ31:CA31" si="85">SUM(BQ32:BQ33)</f>
        <v>385195</v>
      </c>
      <c r="BR31" s="76">
        <f t="shared" si="85"/>
        <v>376953</v>
      </c>
      <c r="BS31" s="76">
        <f t="shared" si="85"/>
        <v>354890</v>
      </c>
      <c r="BT31" s="76">
        <f t="shared" si="85"/>
        <v>369066</v>
      </c>
      <c r="BU31" s="76">
        <f t="shared" si="85"/>
        <v>354903</v>
      </c>
      <c r="BV31" s="76">
        <f t="shared" si="85"/>
        <v>372197</v>
      </c>
      <c r="BW31" s="76">
        <f t="shared" si="85"/>
        <v>391797</v>
      </c>
      <c r="BX31" s="76">
        <f t="shared" si="85"/>
        <v>362687</v>
      </c>
      <c r="BY31" s="76">
        <f t="shared" si="85"/>
        <v>387143</v>
      </c>
      <c r="BZ31" s="76">
        <f t="shared" si="85"/>
        <v>385317</v>
      </c>
      <c r="CA31" s="76">
        <f t="shared" si="85"/>
        <v>399760</v>
      </c>
      <c r="CB31" s="76">
        <f t="shared" si="76"/>
        <v>4577676</v>
      </c>
      <c r="CC31" s="76">
        <v>394135</v>
      </c>
      <c r="CD31" s="76">
        <v>368134</v>
      </c>
      <c r="CE31" s="76">
        <v>385726</v>
      </c>
      <c r="CF31" s="76">
        <v>375215</v>
      </c>
      <c r="CG31" s="76">
        <v>382938</v>
      </c>
      <c r="CH31" s="76">
        <v>367562</v>
      </c>
      <c r="CI31" s="76">
        <v>394882</v>
      </c>
      <c r="CJ31" s="76">
        <v>409291</v>
      </c>
      <c r="CK31" s="76">
        <v>389267</v>
      </c>
      <c r="CL31" s="76">
        <v>415284</v>
      </c>
      <c r="CM31" s="76">
        <v>395587</v>
      </c>
      <c r="CN31" s="76">
        <v>427304</v>
      </c>
      <c r="CO31" s="76">
        <f t="shared" si="77"/>
        <v>4705325</v>
      </c>
      <c r="CP31" s="76">
        <v>417929</v>
      </c>
      <c r="CQ31" s="76">
        <v>408425</v>
      </c>
      <c r="CR31" s="76">
        <v>412492</v>
      </c>
      <c r="CS31" s="76">
        <v>381421</v>
      </c>
      <c r="CT31" s="76">
        <v>389370</v>
      </c>
      <c r="CU31" s="76">
        <v>375240</v>
      </c>
      <c r="CV31" s="76">
        <v>417262</v>
      </c>
      <c r="CW31" s="76">
        <v>424490</v>
      </c>
      <c r="CX31" s="76">
        <v>403672</v>
      </c>
      <c r="CY31" s="76">
        <v>421949</v>
      </c>
      <c r="CZ31" s="76">
        <v>425516</v>
      </c>
      <c r="DA31" s="76">
        <v>473978</v>
      </c>
      <c r="DB31" s="76">
        <f t="shared" si="78"/>
        <v>4951744</v>
      </c>
      <c r="DC31" s="76">
        <f>SUM(DC32:DC33)</f>
        <v>461419</v>
      </c>
      <c r="DD31" s="76">
        <v>414912</v>
      </c>
      <c r="DE31" s="76">
        <f>SUM(DE32:DE33)</f>
        <v>201427</v>
      </c>
      <c r="DF31" s="76">
        <f>SUM(DF32:DF33)</f>
        <v>0</v>
      </c>
      <c r="DG31" s="76">
        <f>SUM(DG32:DG33)</f>
        <v>0</v>
      </c>
      <c r="DH31" s="76">
        <f>SUM(DH32:DH33)</f>
        <v>43628</v>
      </c>
      <c r="DI31" s="76">
        <f t="shared" ref="DI31:DN31" si="86">SUM(DI32:DI33)</f>
        <v>438573</v>
      </c>
      <c r="DJ31" s="76">
        <f t="shared" si="86"/>
        <v>449935</v>
      </c>
      <c r="DK31" s="76">
        <f t="shared" si="86"/>
        <v>422049</v>
      </c>
      <c r="DL31" s="76">
        <f t="shared" si="86"/>
        <v>435881</v>
      </c>
      <c r="DM31" s="76">
        <f t="shared" si="86"/>
        <v>431226</v>
      </c>
      <c r="DN31" s="76">
        <f t="shared" si="86"/>
        <v>469224</v>
      </c>
      <c r="DO31" s="76">
        <f t="shared" si="79"/>
        <v>3768274</v>
      </c>
      <c r="DP31" s="76">
        <f>SUM(DP32:DP33)</f>
        <v>471582</v>
      </c>
      <c r="DQ31" s="76">
        <f>SUM(DQ32:DQ33)</f>
        <v>444525</v>
      </c>
      <c r="DR31" s="76">
        <f t="shared" ref="DR31:EA31" si="87">SUM(DR32:DR33)</f>
        <v>461216</v>
      </c>
      <c r="DS31" s="76">
        <f t="shared" si="87"/>
        <v>437951</v>
      </c>
      <c r="DT31" s="76">
        <f t="shared" si="87"/>
        <v>473222</v>
      </c>
      <c r="DU31" s="76">
        <f t="shared" si="87"/>
        <v>431719</v>
      </c>
      <c r="DV31" s="76">
        <f t="shared" si="87"/>
        <v>460067</v>
      </c>
      <c r="DW31" s="76">
        <f t="shared" si="87"/>
        <v>471505</v>
      </c>
      <c r="DX31" s="76">
        <f t="shared" si="87"/>
        <v>428934</v>
      </c>
      <c r="DY31" s="76">
        <f t="shared" si="87"/>
        <v>447753</v>
      </c>
      <c r="DZ31" s="76">
        <f t="shared" si="87"/>
        <v>448400</v>
      </c>
      <c r="EA31" s="76">
        <f t="shared" si="87"/>
        <v>484865</v>
      </c>
      <c r="EB31" s="76">
        <f t="shared" si="80"/>
        <v>5461739</v>
      </c>
      <c r="EC31" s="76">
        <f>SUM(EC32:EC33)</f>
        <v>488427</v>
      </c>
      <c r="ED31" s="76">
        <f>SUM(ED32:ED33)</f>
        <v>441494</v>
      </c>
      <c r="EE31" s="76">
        <f t="shared" ref="EE31:EL31" si="88">SUM(EE32:EE33)</f>
        <v>471646</v>
      </c>
      <c r="EF31" s="76">
        <f t="shared" si="88"/>
        <v>405667</v>
      </c>
      <c r="EG31" s="76">
        <f t="shared" si="88"/>
        <v>443739</v>
      </c>
      <c r="EH31" s="76">
        <f t="shared" si="88"/>
        <v>436157</v>
      </c>
      <c r="EI31" s="76">
        <f t="shared" si="88"/>
        <v>464088</v>
      </c>
      <c r="EJ31" s="76">
        <f t="shared" si="88"/>
        <v>471817</v>
      </c>
      <c r="EK31" s="76">
        <f t="shared" si="88"/>
        <v>444730</v>
      </c>
      <c r="EL31" s="76">
        <f t="shared" si="88"/>
        <v>468621</v>
      </c>
      <c r="EM31" s="76">
        <v>460839</v>
      </c>
      <c r="EN31" s="76">
        <v>494644</v>
      </c>
      <c r="EO31" s="76">
        <f t="shared" ref="EO31:EO42" si="89">+SUM(EC31:EN31)</f>
        <v>5491869</v>
      </c>
      <c r="EP31" s="76">
        <v>486479</v>
      </c>
      <c r="EQ31" s="76">
        <v>478778</v>
      </c>
      <c r="ER31" s="76">
        <v>343625</v>
      </c>
      <c r="ES31" s="76">
        <v>175187</v>
      </c>
      <c r="ET31" s="76">
        <v>268658</v>
      </c>
      <c r="EU31" s="76">
        <v>350795</v>
      </c>
      <c r="EV31" s="76">
        <v>440593</v>
      </c>
      <c r="EW31" s="76">
        <v>461555</v>
      </c>
      <c r="EX31" s="76">
        <v>453647</v>
      </c>
      <c r="EY31" s="76">
        <v>505091</v>
      </c>
      <c r="EZ31" s="76">
        <v>499078</v>
      </c>
      <c r="FA31" s="76">
        <v>496805</v>
      </c>
      <c r="FB31" s="76">
        <f t="shared" ref="FB31:FB42" si="90">+SUM(EP31:FA31)</f>
        <v>4960291</v>
      </c>
      <c r="FC31" s="76">
        <f>FC32+FC33</f>
        <v>556341</v>
      </c>
      <c r="FD31" s="76">
        <v>431359</v>
      </c>
      <c r="FE31" s="76">
        <v>453708</v>
      </c>
      <c r="FF31" s="76">
        <v>464173</v>
      </c>
      <c r="FG31" s="76">
        <v>510973</v>
      </c>
      <c r="FH31" s="76">
        <v>516575</v>
      </c>
      <c r="FI31" s="76">
        <v>534262</v>
      </c>
      <c r="FJ31" s="76">
        <v>547941</v>
      </c>
      <c r="FK31" s="76">
        <v>542900</v>
      </c>
      <c r="FL31" s="76">
        <v>575013</v>
      </c>
      <c r="FM31" s="76">
        <v>554623</v>
      </c>
      <c r="FN31" s="76">
        <v>599671</v>
      </c>
      <c r="FO31" s="76">
        <f>+SUM(FC31:FN31)</f>
        <v>6287539</v>
      </c>
      <c r="FP31" s="76">
        <v>561659</v>
      </c>
      <c r="FQ31" s="76">
        <v>535305</v>
      </c>
      <c r="FR31" s="76">
        <v>522213</v>
      </c>
      <c r="FS31" s="76">
        <v>493926</v>
      </c>
      <c r="FT31" s="76">
        <v>537215</v>
      </c>
      <c r="FU31" s="76">
        <v>514835</v>
      </c>
      <c r="FV31" s="76">
        <v>554521</v>
      </c>
      <c r="FW31" s="76">
        <v>569897</v>
      </c>
      <c r="FX31" s="76">
        <v>554220</v>
      </c>
      <c r="FY31" s="76">
        <v>575164</v>
      </c>
      <c r="FZ31" s="76">
        <v>528742</v>
      </c>
      <c r="GA31" s="76">
        <v>534500</v>
      </c>
      <c r="GB31" s="76">
        <f>+SUM(FP31:GA31)</f>
        <v>6482197</v>
      </c>
      <c r="GC31" s="76">
        <v>503425</v>
      </c>
      <c r="GD31" s="76">
        <v>501008</v>
      </c>
      <c r="GE31" s="108">
        <v>258801</v>
      </c>
      <c r="GF31" s="76">
        <v>469551</v>
      </c>
      <c r="GG31" s="76">
        <v>484026</v>
      </c>
      <c r="GH31" s="76">
        <v>482337</v>
      </c>
      <c r="GI31" s="76">
        <v>506766</v>
      </c>
      <c r="GJ31" s="76">
        <v>524451</v>
      </c>
      <c r="GK31" s="76">
        <f>GK32+GK33</f>
        <v>504763</v>
      </c>
      <c r="GL31" s="76">
        <v>518556</v>
      </c>
      <c r="GM31" s="76">
        <v>519287</v>
      </c>
      <c r="GN31" s="76">
        <v>536139</v>
      </c>
      <c r="GO31" s="76">
        <f>+SUM(GC31:GN31)</f>
        <v>5809110</v>
      </c>
      <c r="GP31" s="75">
        <v>529332</v>
      </c>
      <c r="GQ31" s="75">
        <v>495096</v>
      </c>
      <c r="GR31" s="75">
        <v>483583</v>
      </c>
      <c r="GS31" s="76">
        <v>471077</v>
      </c>
      <c r="GT31" s="76">
        <v>526047</v>
      </c>
      <c r="GU31" s="76">
        <v>492926</v>
      </c>
      <c r="GV31" s="76">
        <f>+GV32+GV33</f>
        <v>540433</v>
      </c>
      <c r="GW31" s="76">
        <v>545987</v>
      </c>
      <c r="GX31" s="76">
        <v>505864</v>
      </c>
      <c r="GY31" s="76"/>
      <c r="GZ31" s="76"/>
      <c r="HA31" s="76"/>
      <c r="HB31" s="76"/>
    </row>
    <row r="32" spans="2:210" x14ac:dyDescent="0.2">
      <c r="B32" s="48" t="s">
        <v>65</v>
      </c>
      <c r="C32" s="73">
        <v>0</v>
      </c>
      <c r="D32" s="73">
        <v>0</v>
      </c>
      <c r="E32" s="73">
        <v>9656</v>
      </c>
      <c r="F32" s="73">
        <v>27314</v>
      </c>
      <c r="G32" s="73">
        <v>23248</v>
      </c>
      <c r="H32" s="73">
        <v>22194</v>
      </c>
      <c r="I32" s="73">
        <v>32738</v>
      </c>
      <c r="J32" s="73">
        <v>24554</v>
      </c>
      <c r="K32" s="73">
        <v>21554</v>
      </c>
      <c r="L32" s="73">
        <v>24870</v>
      </c>
      <c r="M32" s="73">
        <v>21902</v>
      </c>
      <c r="N32" s="73">
        <v>35332</v>
      </c>
      <c r="O32" s="73">
        <f t="shared" si="71"/>
        <v>243362</v>
      </c>
      <c r="P32" s="73">
        <v>31488</v>
      </c>
      <c r="Q32" s="73">
        <v>29390</v>
      </c>
      <c r="R32" s="73">
        <v>25638</v>
      </c>
      <c r="S32" s="73">
        <v>29204</v>
      </c>
      <c r="T32" s="73">
        <v>25510</v>
      </c>
      <c r="U32" s="73">
        <v>24128</v>
      </c>
      <c r="V32" s="73">
        <v>34514</v>
      </c>
      <c r="W32" s="73">
        <v>28196</v>
      </c>
      <c r="X32" s="73">
        <v>23430</v>
      </c>
      <c r="Y32" s="73">
        <v>27540</v>
      </c>
      <c r="Z32" s="73">
        <v>22432</v>
      </c>
      <c r="AA32" s="73">
        <v>36798</v>
      </c>
      <c r="AB32" s="73">
        <f t="shared" si="72"/>
        <v>338268</v>
      </c>
      <c r="AC32" s="73">
        <v>33750</v>
      </c>
      <c r="AD32" s="73">
        <v>32152</v>
      </c>
      <c r="AE32" s="73">
        <v>26768</v>
      </c>
      <c r="AF32" s="73">
        <v>32758</v>
      </c>
      <c r="AG32" s="73">
        <v>26022</v>
      </c>
      <c r="AH32" s="73">
        <v>24890</v>
      </c>
      <c r="AI32" s="73">
        <v>37228</v>
      </c>
      <c r="AJ32" s="73">
        <v>30500</v>
      </c>
      <c r="AK32" s="73">
        <v>26076</v>
      </c>
      <c r="AL32" s="73">
        <v>29324</v>
      </c>
      <c r="AM32" s="73">
        <v>25906</v>
      </c>
      <c r="AN32" s="73">
        <v>39280</v>
      </c>
      <c r="AO32" s="73">
        <f t="shared" si="73"/>
        <v>364654</v>
      </c>
      <c r="AP32" s="73">
        <v>36526</v>
      </c>
      <c r="AQ32" s="73">
        <v>36760</v>
      </c>
      <c r="AR32" s="73">
        <v>29618</v>
      </c>
      <c r="AS32" s="73">
        <v>35046</v>
      </c>
      <c r="AT32" s="73">
        <v>28142</v>
      </c>
      <c r="AU32" s="73">
        <v>27132</v>
      </c>
      <c r="AV32" s="73">
        <v>33866</v>
      </c>
      <c r="AW32" s="73">
        <v>32896</v>
      </c>
      <c r="AX32" s="73">
        <v>29978</v>
      </c>
      <c r="AY32" s="73">
        <v>30156</v>
      </c>
      <c r="AZ32" s="73">
        <v>26736</v>
      </c>
      <c r="BA32" s="73">
        <v>41942</v>
      </c>
      <c r="BB32" s="73">
        <f t="shared" si="74"/>
        <v>388798</v>
      </c>
      <c r="BC32" s="73">
        <v>37828</v>
      </c>
      <c r="BD32" s="73">
        <v>38106</v>
      </c>
      <c r="BE32" s="73">
        <v>41534</v>
      </c>
      <c r="BF32" s="73">
        <v>29498</v>
      </c>
      <c r="BG32" s="73">
        <v>32276</v>
      </c>
      <c r="BH32" s="73">
        <v>30231</v>
      </c>
      <c r="BI32" s="73">
        <v>39113</v>
      </c>
      <c r="BJ32" s="73">
        <v>38317</v>
      </c>
      <c r="BK32" s="73">
        <v>32366</v>
      </c>
      <c r="BL32" s="73">
        <v>35666</v>
      </c>
      <c r="BM32" s="73">
        <v>33222</v>
      </c>
      <c r="BN32" s="73">
        <v>44356</v>
      </c>
      <c r="BO32" s="73">
        <f t="shared" si="75"/>
        <v>432513</v>
      </c>
      <c r="BP32" s="73">
        <v>45480</v>
      </c>
      <c r="BQ32" s="73">
        <v>40475</v>
      </c>
      <c r="BR32" s="73">
        <v>33456</v>
      </c>
      <c r="BS32" s="73">
        <v>35713</v>
      </c>
      <c r="BT32" s="73">
        <v>29195</v>
      </c>
      <c r="BU32" s="73">
        <v>27045</v>
      </c>
      <c r="BV32" s="73">
        <v>39318</v>
      </c>
      <c r="BW32" s="73">
        <v>35772</v>
      </c>
      <c r="BX32" s="73">
        <v>27904</v>
      </c>
      <c r="BY32" s="73">
        <v>31539</v>
      </c>
      <c r="BZ32" s="73">
        <v>28297</v>
      </c>
      <c r="CA32" s="73">
        <v>44594</v>
      </c>
      <c r="CB32" s="73">
        <f t="shared" si="76"/>
        <v>418788</v>
      </c>
      <c r="CC32" s="73">
        <v>48934</v>
      </c>
      <c r="CD32" s="73">
        <v>43162</v>
      </c>
      <c r="CE32" s="73">
        <v>35635</v>
      </c>
      <c r="CF32" s="73">
        <v>39062</v>
      </c>
      <c r="CG32" s="73">
        <v>34864</v>
      </c>
      <c r="CH32" s="73">
        <v>31804</v>
      </c>
      <c r="CI32" s="73">
        <v>45248</v>
      </c>
      <c r="CJ32" s="73">
        <v>41336</v>
      </c>
      <c r="CK32" s="73">
        <v>33002</v>
      </c>
      <c r="CL32" s="73">
        <v>38137</v>
      </c>
      <c r="CM32" s="73">
        <v>31808</v>
      </c>
      <c r="CN32" s="73">
        <v>50241</v>
      </c>
      <c r="CO32" s="73">
        <f t="shared" si="77"/>
        <v>473233</v>
      </c>
      <c r="CP32" s="73">
        <v>52046</v>
      </c>
      <c r="CQ32" s="73">
        <v>47164</v>
      </c>
      <c r="CR32" s="73">
        <v>47816</v>
      </c>
      <c r="CS32" s="73">
        <v>32826</v>
      </c>
      <c r="CT32" s="73">
        <v>36210</v>
      </c>
      <c r="CU32" s="73">
        <v>33199</v>
      </c>
      <c r="CV32" s="73">
        <v>50957</v>
      </c>
      <c r="CW32" s="73">
        <v>44165</v>
      </c>
      <c r="CX32" s="73">
        <v>33874</v>
      </c>
      <c r="CY32" s="73">
        <v>36963</v>
      </c>
      <c r="CZ32" s="73">
        <v>37777</v>
      </c>
      <c r="DA32" s="73">
        <v>50022</v>
      </c>
      <c r="DB32" s="73">
        <f t="shared" si="78"/>
        <v>503019</v>
      </c>
      <c r="DC32" s="73">
        <v>54737</v>
      </c>
      <c r="DD32" s="73">
        <v>44734</v>
      </c>
      <c r="DE32" s="73">
        <v>20261</v>
      </c>
      <c r="DF32" s="73">
        <v>0</v>
      </c>
      <c r="DG32" s="73">
        <v>0</v>
      </c>
      <c r="DH32" s="73">
        <v>4412</v>
      </c>
      <c r="DI32" s="73">
        <v>49378</v>
      </c>
      <c r="DJ32" s="73">
        <v>44264</v>
      </c>
      <c r="DK32" s="73">
        <v>35984</v>
      </c>
      <c r="DL32" s="73">
        <v>36352</v>
      </c>
      <c r="DM32" s="73">
        <v>33734</v>
      </c>
      <c r="DN32" s="73">
        <v>54936</v>
      </c>
      <c r="DO32" s="73">
        <f t="shared" si="79"/>
        <v>378792</v>
      </c>
      <c r="DP32" s="73">
        <v>58462</v>
      </c>
      <c r="DQ32" s="73">
        <v>53811</v>
      </c>
      <c r="DR32" s="73">
        <v>51657</v>
      </c>
      <c r="DS32" s="73">
        <v>41914</v>
      </c>
      <c r="DT32" s="73">
        <v>39766</v>
      </c>
      <c r="DU32" s="73">
        <v>35811</v>
      </c>
      <c r="DV32" s="73">
        <v>48288</v>
      </c>
      <c r="DW32" s="73">
        <v>48148</v>
      </c>
      <c r="DX32" s="73">
        <v>37353</v>
      </c>
      <c r="DY32" s="73">
        <v>40689</v>
      </c>
      <c r="DZ32" s="73">
        <v>37954</v>
      </c>
      <c r="EA32" s="73">
        <v>57604</v>
      </c>
      <c r="EB32" s="73">
        <f t="shared" si="80"/>
        <v>551457</v>
      </c>
      <c r="EC32" s="73">
        <v>62023</v>
      </c>
      <c r="ED32" s="73">
        <v>52824</v>
      </c>
      <c r="EE32" s="73">
        <v>45335</v>
      </c>
      <c r="EF32" s="73">
        <v>49188</v>
      </c>
      <c r="EG32" s="73">
        <v>39773</v>
      </c>
      <c r="EH32" s="73">
        <v>37183</v>
      </c>
      <c r="EI32" s="73">
        <v>53656</v>
      </c>
      <c r="EJ32" s="73">
        <v>51135</v>
      </c>
      <c r="EK32" s="73">
        <v>41024</v>
      </c>
      <c r="EL32" s="73">
        <v>43450</v>
      </c>
      <c r="EM32" s="73">
        <v>40634</v>
      </c>
      <c r="EN32" s="73">
        <v>59519</v>
      </c>
      <c r="EO32" s="73"/>
      <c r="EP32" s="73">
        <v>64496</v>
      </c>
      <c r="EQ32" s="73">
        <v>64418</v>
      </c>
      <c r="ER32" s="73">
        <v>38304</v>
      </c>
      <c r="ES32" s="73">
        <v>10141</v>
      </c>
      <c r="ET32" s="73">
        <v>26060</v>
      </c>
      <c r="EU32" s="73">
        <v>41067</v>
      </c>
      <c r="EV32" s="73">
        <v>63217</v>
      </c>
      <c r="EW32" s="73">
        <v>56367</v>
      </c>
      <c r="EX32" s="73">
        <v>59822</v>
      </c>
      <c r="EY32" s="73">
        <v>65587</v>
      </c>
      <c r="EZ32" s="73">
        <v>62222</v>
      </c>
      <c r="FA32" s="73">
        <v>72934</v>
      </c>
      <c r="FB32" s="73"/>
      <c r="FC32" s="73">
        <v>78987</v>
      </c>
      <c r="FD32" s="73">
        <v>51224</v>
      </c>
      <c r="FE32" s="73">
        <v>69341</v>
      </c>
      <c r="FF32" s="73">
        <v>61314</v>
      </c>
      <c r="FG32" s="73">
        <v>69973</v>
      </c>
      <c r="FH32" s="73">
        <v>64753</v>
      </c>
      <c r="FI32" s="73">
        <v>82063</v>
      </c>
      <c r="FJ32" s="73">
        <v>89832</v>
      </c>
      <c r="FK32" s="73">
        <v>70895</v>
      </c>
      <c r="FL32" s="73">
        <v>81555</v>
      </c>
      <c r="FM32" s="73">
        <v>69073</v>
      </c>
      <c r="FN32" s="73">
        <v>91024</v>
      </c>
      <c r="FO32" s="73"/>
      <c r="FP32" s="73">
        <v>91284</v>
      </c>
      <c r="FQ32" s="73">
        <v>84654</v>
      </c>
      <c r="FR32" s="73">
        <v>69909</v>
      </c>
      <c r="FS32" s="73">
        <v>66888</v>
      </c>
      <c r="FT32" s="73">
        <v>65531</v>
      </c>
      <c r="FU32" s="73">
        <v>55140</v>
      </c>
      <c r="FV32" s="73">
        <v>73548</v>
      </c>
      <c r="FW32" s="73">
        <v>72102</v>
      </c>
      <c r="FX32" s="73">
        <v>56104</v>
      </c>
      <c r="FY32" s="73">
        <v>64708</v>
      </c>
      <c r="FZ32" s="73">
        <v>55247</v>
      </c>
      <c r="GA32" s="73">
        <v>70930</v>
      </c>
      <c r="GB32" s="73"/>
      <c r="GC32" s="73">
        <v>70333</v>
      </c>
      <c r="GD32" s="73">
        <v>74979</v>
      </c>
      <c r="GE32" s="109">
        <v>31469</v>
      </c>
      <c r="GF32" s="73">
        <v>56579</v>
      </c>
      <c r="GG32" s="73">
        <v>54661</v>
      </c>
      <c r="GH32" s="73">
        <v>51076</v>
      </c>
      <c r="GI32" s="73">
        <v>67678</v>
      </c>
      <c r="GJ32" s="73">
        <v>65562</v>
      </c>
      <c r="GK32" s="73">
        <v>52442</v>
      </c>
      <c r="GL32" s="73">
        <v>56984</v>
      </c>
      <c r="GM32" s="73">
        <v>51325</v>
      </c>
      <c r="GN32" s="73">
        <v>76435</v>
      </c>
      <c r="GO32" s="73"/>
      <c r="GP32" s="76">
        <v>79850</v>
      </c>
      <c r="GQ32" s="76">
        <v>77845</v>
      </c>
      <c r="GR32" s="76">
        <v>65510</v>
      </c>
      <c r="GS32" s="73">
        <v>48133</v>
      </c>
      <c r="GT32" s="73">
        <v>53575</v>
      </c>
      <c r="GU32" s="73">
        <v>51472</v>
      </c>
      <c r="GV32" s="73">
        <v>69156</v>
      </c>
      <c r="GW32" s="73">
        <v>66496</v>
      </c>
      <c r="GX32" s="73">
        <v>52939</v>
      </c>
      <c r="GY32" s="73"/>
      <c r="GZ32" s="73"/>
      <c r="HA32" s="73"/>
      <c r="HB32" s="73"/>
    </row>
    <row r="33" spans="1:210" x14ac:dyDescent="0.2">
      <c r="B33" s="48" t="s">
        <v>66</v>
      </c>
      <c r="C33" s="73">
        <v>0</v>
      </c>
      <c r="D33" s="73">
        <v>0</v>
      </c>
      <c r="E33" s="73">
        <v>120022</v>
      </c>
      <c r="F33" s="73">
        <v>234620</v>
      </c>
      <c r="G33" s="73">
        <v>254670</v>
      </c>
      <c r="H33" s="73">
        <v>253734</v>
      </c>
      <c r="I33" s="73">
        <v>267428</v>
      </c>
      <c r="J33" s="73">
        <v>266762</v>
      </c>
      <c r="K33" s="73">
        <v>251004</v>
      </c>
      <c r="L33" s="73">
        <v>273262</v>
      </c>
      <c r="M33" s="73">
        <v>270554</v>
      </c>
      <c r="N33" s="73">
        <v>293272</v>
      </c>
      <c r="O33" s="73">
        <f t="shared" si="71"/>
        <v>2485328</v>
      </c>
      <c r="P33" s="73">
        <v>275926</v>
      </c>
      <c r="Q33" s="73">
        <v>259092</v>
      </c>
      <c r="R33" s="73">
        <v>271568</v>
      </c>
      <c r="S33" s="73">
        <v>260634</v>
      </c>
      <c r="T33" s="73">
        <v>273420</v>
      </c>
      <c r="U33" s="73">
        <v>285844</v>
      </c>
      <c r="V33" s="73">
        <v>306460</v>
      </c>
      <c r="W33" s="73">
        <v>308424</v>
      </c>
      <c r="X33" s="73">
        <v>301784</v>
      </c>
      <c r="Y33" s="73">
        <v>305998</v>
      </c>
      <c r="Z33" s="73">
        <v>304138</v>
      </c>
      <c r="AA33" s="73">
        <v>322508</v>
      </c>
      <c r="AB33" s="73">
        <f t="shared" si="72"/>
        <v>3475796</v>
      </c>
      <c r="AC33" s="73">
        <v>318178</v>
      </c>
      <c r="AD33" s="73">
        <v>302994</v>
      </c>
      <c r="AE33" s="73">
        <v>313084</v>
      </c>
      <c r="AF33" s="73">
        <v>285014</v>
      </c>
      <c r="AG33" s="73">
        <v>310380</v>
      </c>
      <c r="AH33" s="73">
        <v>296420</v>
      </c>
      <c r="AI33" s="73">
        <v>305118</v>
      </c>
      <c r="AJ33" s="73">
        <v>321110</v>
      </c>
      <c r="AK33" s="73">
        <v>315318</v>
      </c>
      <c r="AL33" s="73">
        <v>325198</v>
      </c>
      <c r="AM33" s="73">
        <v>320916</v>
      </c>
      <c r="AN33" s="73">
        <v>341246</v>
      </c>
      <c r="AO33" s="73">
        <f t="shared" si="73"/>
        <v>3754976</v>
      </c>
      <c r="AP33" s="73">
        <v>337502</v>
      </c>
      <c r="AQ33" s="73">
        <v>326588</v>
      </c>
      <c r="AR33" s="73">
        <v>334170</v>
      </c>
      <c r="AS33" s="73">
        <v>298790</v>
      </c>
      <c r="AT33" s="73">
        <v>313994</v>
      </c>
      <c r="AU33" s="73">
        <v>314286</v>
      </c>
      <c r="AV33" s="73">
        <v>337956</v>
      </c>
      <c r="AW33" s="73">
        <v>345682</v>
      </c>
      <c r="AX33" s="73">
        <v>334210</v>
      </c>
      <c r="AY33" s="73">
        <v>348404</v>
      </c>
      <c r="AZ33" s="73">
        <v>348644</v>
      </c>
      <c r="BA33" s="73">
        <v>345158</v>
      </c>
      <c r="BB33" s="73">
        <f t="shared" si="74"/>
        <v>3985384</v>
      </c>
      <c r="BC33" s="73">
        <v>347086</v>
      </c>
      <c r="BD33" s="73">
        <v>317152</v>
      </c>
      <c r="BE33" s="73">
        <v>328634</v>
      </c>
      <c r="BF33" s="73">
        <v>312158</v>
      </c>
      <c r="BG33" s="73">
        <v>320492</v>
      </c>
      <c r="BH33" s="73">
        <v>316933</v>
      </c>
      <c r="BI33" s="73">
        <v>332581</v>
      </c>
      <c r="BJ33" s="73">
        <v>353185</v>
      </c>
      <c r="BK33" s="73">
        <v>336513</v>
      </c>
      <c r="BL33" s="73">
        <v>360438</v>
      </c>
      <c r="BM33" s="73">
        <v>359110</v>
      </c>
      <c r="BN33" s="73">
        <v>392710</v>
      </c>
      <c r="BO33" s="73">
        <f t="shared" si="75"/>
        <v>4076992</v>
      </c>
      <c r="BP33" s="73">
        <v>392288</v>
      </c>
      <c r="BQ33" s="73">
        <v>344720</v>
      </c>
      <c r="BR33" s="73">
        <v>343497</v>
      </c>
      <c r="BS33" s="73">
        <v>319177</v>
      </c>
      <c r="BT33" s="73">
        <v>339871</v>
      </c>
      <c r="BU33" s="73">
        <v>327858</v>
      </c>
      <c r="BV33" s="73">
        <v>332879</v>
      </c>
      <c r="BW33" s="73">
        <v>356025</v>
      </c>
      <c r="BX33" s="73">
        <v>334783</v>
      </c>
      <c r="BY33" s="73">
        <v>355604</v>
      </c>
      <c r="BZ33" s="73">
        <v>357020</v>
      </c>
      <c r="CA33" s="73">
        <v>355166</v>
      </c>
      <c r="CB33" s="73">
        <f t="shared" si="76"/>
        <v>4158888</v>
      </c>
      <c r="CC33" s="73">
        <v>345201</v>
      </c>
      <c r="CD33" s="73">
        <v>324972</v>
      </c>
      <c r="CE33" s="73">
        <v>350091</v>
      </c>
      <c r="CF33" s="73">
        <v>336153</v>
      </c>
      <c r="CG33" s="73">
        <v>348074</v>
      </c>
      <c r="CH33" s="73">
        <v>335758</v>
      </c>
      <c r="CI33" s="73">
        <v>349634</v>
      </c>
      <c r="CJ33" s="73">
        <v>367955</v>
      </c>
      <c r="CK33" s="73">
        <v>356265</v>
      </c>
      <c r="CL33" s="73">
        <v>377147</v>
      </c>
      <c r="CM33" s="73">
        <v>363779</v>
      </c>
      <c r="CN33" s="73">
        <v>377063</v>
      </c>
      <c r="CO33" s="73">
        <f t="shared" si="77"/>
        <v>4232092</v>
      </c>
      <c r="CP33" s="73">
        <v>365883</v>
      </c>
      <c r="CQ33" s="73">
        <v>361261</v>
      </c>
      <c r="CR33" s="73">
        <v>364676</v>
      </c>
      <c r="CS33" s="73">
        <v>348595</v>
      </c>
      <c r="CT33" s="73">
        <v>353160</v>
      </c>
      <c r="CU33" s="73">
        <v>342041</v>
      </c>
      <c r="CV33" s="73">
        <v>366305</v>
      </c>
      <c r="CW33" s="73">
        <v>380325</v>
      </c>
      <c r="CX33" s="73">
        <v>369798</v>
      </c>
      <c r="CY33" s="73">
        <v>384986</v>
      </c>
      <c r="CZ33" s="73">
        <v>387739</v>
      </c>
      <c r="DA33" s="73">
        <v>423956</v>
      </c>
      <c r="DB33" s="73">
        <f t="shared" si="78"/>
        <v>4448725</v>
      </c>
      <c r="DC33" s="73">
        <v>406682</v>
      </c>
      <c r="DD33" s="73">
        <v>370178</v>
      </c>
      <c r="DE33" s="73">
        <v>181166</v>
      </c>
      <c r="DF33" s="73">
        <v>0</v>
      </c>
      <c r="DG33" s="73">
        <v>0</v>
      </c>
      <c r="DH33" s="73">
        <v>39216</v>
      </c>
      <c r="DI33" s="73">
        <v>389195</v>
      </c>
      <c r="DJ33" s="73">
        <v>405671</v>
      </c>
      <c r="DK33" s="73">
        <v>386065</v>
      </c>
      <c r="DL33" s="73">
        <v>399529</v>
      </c>
      <c r="DM33" s="73">
        <v>397492</v>
      </c>
      <c r="DN33" s="73">
        <v>414288</v>
      </c>
      <c r="DO33" s="73">
        <f t="shared" si="79"/>
        <v>3389482</v>
      </c>
      <c r="DP33" s="73">
        <v>413120</v>
      </c>
      <c r="DQ33" s="73">
        <v>390714</v>
      </c>
      <c r="DR33" s="73">
        <v>409559</v>
      </c>
      <c r="DS33" s="73">
        <v>396037</v>
      </c>
      <c r="DT33" s="73">
        <v>433456</v>
      </c>
      <c r="DU33" s="73">
        <v>395908</v>
      </c>
      <c r="DV33" s="73">
        <v>411779</v>
      </c>
      <c r="DW33" s="73">
        <v>423357</v>
      </c>
      <c r="DX33" s="73">
        <v>391581</v>
      </c>
      <c r="DY33" s="73">
        <v>407064</v>
      </c>
      <c r="DZ33" s="73">
        <v>410446</v>
      </c>
      <c r="EA33" s="73">
        <v>427261</v>
      </c>
      <c r="EB33" s="73">
        <f t="shared" si="80"/>
        <v>4910282</v>
      </c>
      <c r="EC33" s="73">
        <v>426404</v>
      </c>
      <c r="ED33" s="73">
        <v>388670</v>
      </c>
      <c r="EE33" s="73">
        <v>426311</v>
      </c>
      <c r="EF33" s="73">
        <v>356479</v>
      </c>
      <c r="EG33" s="73">
        <v>403966</v>
      </c>
      <c r="EH33" s="73">
        <v>398974</v>
      </c>
      <c r="EI33" s="73">
        <v>410432</v>
      </c>
      <c r="EJ33" s="73">
        <v>420682</v>
      </c>
      <c r="EK33" s="73">
        <v>403706</v>
      </c>
      <c r="EL33" s="73">
        <v>425171</v>
      </c>
      <c r="EM33" s="73">
        <v>420205</v>
      </c>
      <c r="EN33" s="73">
        <v>435125</v>
      </c>
      <c r="EO33" s="73"/>
      <c r="EP33" s="73">
        <v>421983</v>
      </c>
      <c r="EQ33" s="73">
        <v>414360</v>
      </c>
      <c r="ER33" s="73">
        <v>305321</v>
      </c>
      <c r="ES33" s="73">
        <v>165046</v>
      </c>
      <c r="ET33" s="73">
        <v>242598</v>
      </c>
      <c r="EU33" s="73">
        <v>309728</v>
      </c>
      <c r="EV33" s="73">
        <v>377376</v>
      </c>
      <c r="EW33" s="73">
        <v>405188</v>
      </c>
      <c r="EX33" s="73">
        <v>393825</v>
      </c>
      <c r="EY33" s="73">
        <v>439504</v>
      </c>
      <c r="EZ33" s="73">
        <v>436856</v>
      </c>
      <c r="FA33" s="73">
        <v>423871</v>
      </c>
      <c r="FB33" s="73"/>
      <c r="FC33" s="73">
        <v>477354</v>
      </c>
      <c r="FD33" s="73">
        <v>380135</v>
      </c>
      <c r="FE33" s="73">
        <v>384367</v>
      </c>
      <c r="FF33" s="73">
        <v>402859</v>
      </c>
      <c r="FG33" s="73">
        <v>441000</v>
      </c>
      <c r="FH33" s="73">
        <v>451822</v>
      </c>
      <c r="FI33" s="73">
        <v>452199</v>
      </c>
      <c r="FJ33" s="73">
        <v>458109</v>
      </c>
      <c r="FK33" s="73">
        <v>472005</v>
      </c>
      <c r="FL33" s="73">
        <v>493458</v>
      </c>
      <c r="FM33" s="73">
        <v>485550</v>
      </c>
      <c r="FN33" s="73">
        <v>508647</v>
      </c>
      <c r="FO33" s="73"/>
      <c r="FP33" s="73">
        <v>470375</v>
      </c>
      <c r="FQ33" s="73">
        <v>450651</v>
      </c>
      <c r="FR33" s="73">
        <v>452304</v>
      </c>
      <c r="FS33" s="73">
        <v>427038</v>
      </c>
      <c r="FT33" s="73">
        <v>471684</v>
      </c>
      <c r="FU33" s="73">
        <v>459695</v>
      </c>
      <c r="FV33" s="73">
        <v>480973</v>
      </c>
      <c r="FW33" s="73">
        <v>497795</v>
      </c>
      <c r="FX33" s="73">
        <v>498116</v>
      </c>
      <c r="FY33" s="73">
        <v>510456</v>
      </c>
      <c r="FZ33" s="73">
        <v>473495</v>
      </c>
      <c r="GA33" s="73">
        <v>463570</v>
      </c>
      <c r="GB33" s="73"/>
      <c r="GC33" s="73">
        <v>433092</v>
      </c>
      <c r="GD33" s="73">
        <v>426029</v>
      </c>
      <c r="GE33" s="109">
        <v>227332</v>
      </c>
      <c r="GF33" s="73">
        <v>412972</v>
      </c>
      <c r="GG33" s="73">
        <v>429365</v>
      </c>
      <c r="GH33" s="73">
        <v>431261</v>
      </c>
      <c r="GI33" s="73">
        <v>439088</v>
      </c>
      <c r="GJ33" s="73">
        <v>458889</v>
      </c>
      <c r="GK33" s="73">
        <v>452321</v>
      </c>
      <c r="GL33" s="73">
        <v>461572</v>
      </c>
      <c r="GM33" s="73">
        <v>467962</v>
      </c>
      <c r="GN33" s="73">
        <v>459704</v>
      </c>
      <c r="GO33" s="73"/>
      <c r="GP33" s="76">
        <v>449482</v>
      </c>
      <c r="GQ33" s="76">
        <v>417251</v>
      </c>
      <c r="GR33" s="76">
        <v>418073</v>
      </c>
      <c r="GS33" s="73">
        <v>422944</v>
      </c>
      <c r="GT33" s="73">
        <v>472472</v>
      </c>
      <c r="GU33" s="73">
        <v>441454</v>
      </c>
      <c r="GV33" s="73">
        <v>471277</v>
      </c>
      <c r="GW33" s="73">
        <v>479491</v>
      </c>
      <c r="GX33" s="73">
        <v>452925</v>
      </c>
      <c r="GY33" s="73"/>
      <c r="GZ33" s="73"/>
      <c r="HA33" s="73"/>
      <c r="HB33" s="73"/>
    </row>
    <row r="34" spans="1:210" ht="15" x14ac:dyDescent="0.25">
      <c r="B34" s="46" t="s">
        <v>102</v>
      </c>
      <c r="C34" s="76">
        <v>0</v>
      </c>
      <c r="D34" s="76">
        <v>0</v>
      </c>
      <c r="E34" s="76">
        <v>177492</v>
      </c>
      <c r="F34" s="76">
        <v>343610</v>
      </c>
      <c r="G34" s="76">
        <v>364334</v>
      </c>
      <c r="H34" s="76">
        <v>355584</v>
      </c>
      <c r="I34" s="76">
        <v>384718</v>
      </c>
      <c r="J34" s="76">
        <v>380114</v>
      </c>
      <c r="K34" s="76">
        <v>355678</v>
      </c>
      <c r="L34" s="76">
        <v>384424</v>
      </c>
      <c r="M34" s="76">
        <v>388016</v>
      </c>
      <c r="N34" s="76">
        <v>425376</v>
      </c>
      <c r="O34" s="76">
        <f t="shared" si="71"/>
        <v>3559346</v>
      </c>
      <c r="P34" s="76">
        <f>SUM(P35:P36)</f>
        <v>418430</v>
      </c>
      <c r="Q34" s="76">
        <f t="shared" ref="Q34:AA34" si="91">SUM(Q35:Q36)</f>
        <v>390534</v>
      </c>
      <c r="R34" s="76">
        <f t="shared" si="91"/>
        <v>400270</v>
      </c>
      <c r="S34" s="76">
        <f t="shared" si="91"/>
        <v>375906</v>
      </c>
      <c r="T34" s="76">
        <f t="shared" si="91"/>
        <v>394070</v>
      </c>
      <c r="U34" s="76">
        <f t="shared" si="91"/>
        <v>395894</v>
      </c>
      <c r="V34" s="76">
        <f t="shared" si="91"/>
        <v>431254</v>
      </c>
      <c r="W34" s="76">
        <f t="shared" si="91"/>
        <v>430700</v>
      </c>
      <c r="X34" s="76">
        <f t="shared" si="91"/>
        <v>417418</v>
      </c>
      <c r="Y34" s="76">
        <f t="shared" si="91"/>
        <v>431274</v>
      </c>
      <c r="Z34" s="76">
        <f t="shared" si="91"/>
        <v>421092</v>
      </c>
      <c r="AA34" s="76">
        <f t="shared" si="91"/>
        <v>462168</v>
      </c>
      <c r="AB34" s="76">
        <f t="shared" si="72"/>
        <v>4969010</v>
      </c>
      <c r="AC34" s="76">
        <f>SUM(AC35:AC36)</f>
        <v>471312</v>
      </c>
      <c r="AD34" s="76">
        <f t="shared" ref="AD34:AN34" si="92">SUM(AD35:AD36)</f>
        <v>431312</v>
      </c>
      <c r="AE34" s="76">
        <f t="shared" si="92"/>
        <v>440368</v>
      </c>
      <c r="AF34" s="76">
        <f t="shared" si="92"/>
        <v>413106</v>
      </c>
      <c r="AG34" s="76">
        <f t="shared" si="92"/>
        <v>423996</v>
      </c>
      <c r="AH34" s="76">
        <f t="shared" si="92"/>
        <v>414780</v>
      </c>
      <c r="AI34" s="76">
        <f t="shared" si="92"/>
        <v>440236</v>
      </c>
      <c r="AJ34" s="76">
        <f t="shared" si="92"/>
        <v>444462</v>
      </c>
      <c r="AK34" s="76">
        <f t="shared" si="92"/>
        <v>436400</v>
      </c>
      <c r="AL34" s="76">
        <f t="shared" si="92"/>
        <v>453096</v>
      </c>
      <c r="AM34" s="76">
        <f t="shared" si="92"/>
        <v>440670</v>
      </c>
      <c r="AN34" s="76">
        <f t="shared" si="92"/>
        <v>495330</v>
      </c>
      <c r="AO34" s="76">
        <f t="shared" si="73"/>
        <v>5305068</v>
      </c>
      <c r="AP34" s="76">
        <f>SUM(AP35:AP36)</f>
        <v>509570</v>
      </c>
      <c r="AQ34" s="76">
        <f t="shared" ref="AQ34:BA34" si="93">SUM(AQ35:AQ36)</f>
        <v>487590</v>
      </c>
      <c r="AR34" s="76">
        <f t="shared" si="93"/>
        <v>486356</v>
      </c>
      <c r="AS34" s="76">
        <f t="shared" si="93"/>
        <v>448068</v>
      </c>
      <c r="AT34" s="76">
        <f t="shared" si="93"/>
        <v>453802</v>
      </c>
      <c r="AU34" s="76">
        <f t="shared" si="93"/>
        <v>445350</v>
      </c>
      <c r="AV34" s="76">
        <f t="shared" si="93"/>
        <v>483242</v>
      </c>
      <c r="AW34" s="76">
        <f t="shared" si="93"/>
        <v>495090</v>
      </c>
      <c r="AX34" s="76">
        <f t="shared" si="93"/>
        <v>477442</v>
      </c>
      <c r="AY34" s="76">
        <f t="shared" si="93"/>
        <v>496124</v>
      </c>
      <c r="AZ34" s="76">
        <f t="shared" si="93"/>
        <v>481622</v>
      </c>
      <c r="BA34" s="76">
        <f t="shared" si="93"/>
        <v>505416</v>
      </c>
      <c r="BB34" s="76">
        <f t="shared" si="74"/>
        <v>5769672</v>
      </c>
      <c r="BC34" s="76">
        <f>SUM(BC35:BC36)</f>
        <v>515954</v>
      </c>
      <c r="BD34" s="76">
        <f t="shared" ref="BD34:BN34" si="94">SUM(BD35:BD36)</f>
        <v>470036</v>
      </c>
      <c r="BE34" s="76">
        <f t="shared" si="94"/>
        <v>487430</v>
      </c>
      <c r="BF34" s="76">
        <f t="shared" si="94"/>
        <v>455210</v>
      </c>
      <c r="BG34" s="76">
        <f t="shared" si="94"/>
        <v>466636</v>
      </c>
      <c r="BH34" s="76">
        <f t="shared" si="94"/>
        <v>452418</v>
      </c>
      <c r="BI34" s="76">
        <f t="shared" si="94"/>
        <v>478956</v>
      </c>
      <c r="BJ34" s="76">
        <f t="shared" si="94"/>
        <v>504624</v>
      </c>
      <c r="BK34" s="76">
        <f t="shared" si="94"/>
        <v>470326</v>
      </c>
      <c r="BL34" s="76">
        <f t="shared" si="94"/>
        <v>500084</v>
      </c>
      <c r="BM34" s="76">
        <f t="shared" si="94"/>
        <v>498950</v>
      </c>
      <c r="BN34" s="76">
        <f t="shared" si="94"/>
        <v>563256</v>
      </c>
      <c r="BO34" s="76">
        <f t="shared" si="75"/>
        <v>5863880</v>
      </c>
      <c r="BP34" s="76">
        <f>SUM(BP35:BP36)</f>
        <v>569104</v>
      </c>
      <c r="BQ34" s="76">
        <f t="shared" ref="BQ34:CA34" si="95">SUM(BQ35:BQ36)</f>
        <v>501808</v>
      </c>
      <c r="BR34" s="76">
        <f t="shared" si="95"/>
        <v>502962</v>
      </c>
      <c r="BS34" s="76">
        <f t="shared" si="95"/>
        <v>467074</v>
      </c>
      <c r="BT34" s="76">
        <f t="shared" si="95"/>
        <v>485078</v>
      </c>
      <c r="BU34" s="76">
        <f t="shared" si="95"/>
        <v>468000</v>
      </c>
      <c r="BV34" s="76">
        <f t="shared" si="95"/>
        <v>498422</v>
      </c>
      <c r="BW34" s="76">
        <f t="shared" si="95"/>
        <v>520658</v>
      </c>
      <c r="BX34" s="76">
        <f t="shared" si="95"/>
        <v>487420</v>
      </c>
      <c r="BY34" s="76">
        <f t="shared" si="95"/>
        <v>514650</v>
      </c>
      <c r="BZ34" s="76">
        <f t="shared" si="95"/>
        <v>506902</v>
      </c>
      <c r="CA34" s="76">
        <f t="shared" si="95"/>
        <v>544846</v>
      </c>
      <c r="CB34" s="76">
        <f t="shared" si="76"/>
        <v>6066924</v>
      </c>
      <c r="CC34" s="76">
        <v>542608</v>
      </c>
      <c r="CD34" s="76">
        <v>498334</v>
      </c>
      <c r="CE34" s="76">
        <v>510480</v>
      </c>
      <c r="CF34" s="76">
        <v>487068</v>
      </c>
      <c r="CG34" s="76">
        <v>497512</v>
      </c>
      <c r="CH34" s="76">
        <v>475096</v>
      </c>
      <c r="CI34" s="76">
        <v>519708</v>
      </c>
      <c r="CJ34" s="76">
        <v>528420</v>
      </c>
      <c r="CK34" s="76">
        <v>506490</v>
      </c>
      <c r="CL34" s="76">
        <v>539342</v>
      </c>
      <c r="CM34" s="76">
        <v>517932</v>
      </c>
      <c r="CN34" s="76">
        <v>572520</v>
      </c>
      <c r="CO34" s="76">
        <f t="shared" si="77"/>
        <v>6195510</v>
      </c>
      <c r="CP34" s="76">
        <v>572960</v>
      </c>
      <c r="CQ34" s="76">
        <v>549864</v>
      </c>
      <c r="CR34" s="76">
        <v>550990</v>
      </c>
      <c r="CS34" s="76">
        <v>509994</v>
      </c>
      <c r="CT34" s="76">
        <v>516030</v>
      </c>
      <c r="CU34" s="76">
        <v>497480</v>
      </c>
      <c r="CV34" s="76">
        <v>554052</v>
      </c>
      <c r="CW34" s="76">
        <v>546344</v>
      </c>
      <c r="CX34" s="76">
        <v>527262</v>
      </c>
      <c r="CY34" s="76">
        <v>546516</v>
      </c>
      <c r="CZ34" s="76">
        <v>545416</v>
      </c>
      <c r="DA34" s="76">
        <v>617416</v>
      </c>
      <c r="DB34" s="76">
        <f t="shared" si="78"/>
        <v>6534324</v>
      </c>
      <c r="DC34" s="76">
        <f>SUM(DC35:DC36)</f>
        <v>607994</v>
      </c>
      <c r="DD34" s="76">
        <v>551532</v>
      </c>
      <c r="DE34" s="76">
        <f>SUM(DE35:DE36)</f>
        <v>264100</v>
      </c>
      <c r="DF34" s="76">
        <f>SUM(DF35:DF36)</f>
        <v>0</v>
      </c>
      <c r="DG34" s="76">
        <f>SUM(DG35:DG36)</f>
        <v>0</v>
      </c>
      <c r="DH34" s="76">
        <f>SUM(DH35:DH36)</f>
        <v>0</v>
      </c>
      <c r="DI34" s="76">
        <f t="shared" ref="DI34:DN34" si="96">SUM(DI35:DI36)</f>
        <v>0</v>
      </c>
      <c r="DJ34" s="76">
        <f t="shared" si="96"/>
        <v>0</v>
      </c>
      <c r="DK34" s="76">
        <f t="shared" si="96"/>
        <v>0</v>
      </c>
      <c r="DL34" s="76">
        <f t="shared" si="96"/>
        <v>0</v>
      </c>
      <c r="DM34" s="76">
        <f t="shared" si="96"/>
        <v>0</v>
      </c>
      <c r="DN34" s="76">
        <f t="shared" si="96"/>
        <v>0</v>
      </c>
      <c r="DO34" s="76">
        <f t="shared" si="79"/>
        <v>1423626</v>
      </c>
      <c r="DP34" s="76">
        <f>SUM(DP35:DP36)</f>
        <v>0</v>
      </c>
      <c r="DQ34" s="76">
        <f>SUM(DQ35:DQ36)</f>
        <v>0</v>
      </c>
      <c r="DR34" s="76">
        <f t="shared" ref="DR34:EA34" si="97">SUM(DR35:DR36)</f>
        <v>0</v>
      </c>
      <c r="DS34" s="76">
        <f t="shared" si="97"/>
        <v>19712</v>
      </c>
      <c r="DT34" s="76">
        <f t="shared" si="97"/>
        <v>262800</v>
      </c>
      <c r="DU34" s="76">
        <f t="shared" si="97"/>
        <v>242161</v>
      </c>
      <c r="DV34" s="76">
        <f t="shared" si="97"/>
        <v>257041</v>
      </c>
      <c r="DW34" s="76">
        <f t="shared" si="97"/>
        <v>263096</v>
      </c>
      <c r="DX34" s="76">
        <f t="shared" si="97"/>
        <v>240437</v>
      </c>
      <c r="DY34" s="76">
        <f t="shared" si="97"/>
        <v>250877</v>
      </c>
      <c r="DZ34" s="76">
        <f t="shared" si="97"/>
        <v>250654</v>
      </c>
      <c r="EA34" s="76">
        <f t="shared" si="97"/>
        <v>277102</v>
      </c>
      <c r="EB34" s="76">
        <f t="shared" si="80"/>
        <v>2063880</v>
      </c>
      <c r="EC34" s="76">
        <f>SUM(EC35:EC36)</f>
        <v>271656</v>
      </c>
      <c r="ED34" s="76">
        <f>SUM(ED35:ED36)</f>
        <v>250239</v>
      </c>
      <c r="EE34" s="76">
        <f t="shared" ref="EE34:EL34" si="98">SUM(EE35:EE36)</f>
        <v>271058</v>
      </c>
      <c r="EF34" s="76">
        <f t="shared" si="98"/>
        <v>419677</v>
      </c>
      <c r="EG34" s="76">
        <f t="shared" si="98"/>
        <v>494810</v>
      </c>
      <c r="EH34" s="76">
        <f t="shared" si="98"/>
        <v>484710</v>
      </c>
      <c r="EI34" s="76">
        <f t="shared" si="98"/>
        <v>517904</v>
      </c>
      <c r="EJ34" s="76">
        <f t="shared" si="98"/>
        <v>525275</v>
      </c>
      <c r="EK34" s="76">
        <f t="shared" si="98"/>
        <v>495755</v>
      </c>
      <c r="EL34" s="76">
        <f t="shared" si="98"/>
        <v>522223</v>
      </c>
      <c r="EM34" s="76">
        <v>513999</v>
      </c>
      <c r="EN34" s="76">
        <v>551433</v>
      </c>
      <c r="EO34" s="76">
        <f t="shared" si="89"/>
        <v>5318739</v>
      </c>
      <c r="EP34" s="76">
        <v>543856</v>
      </c>
      <c r="EQ34" s="76">
        <v>530672</v>
      </c>
      <c r="ER34" s="76">
        <v>380361</v>
      </c>
      <c r="ES34" s="76">
        <v>189675</v>
      </c>
      <c r="ET34" s="76">
        <v>288004</v>
      </c>
      <c r="EU34" s="76">
        <v>370873</v>
      </c>
      <c r="EV34" s="76">
        <v>475237</v>
      </c>
      <c r="EW34" s="76">
        <v>499160</v>
      </c>
      <c r="EX34" s="76">
        <v>495379</v>
      </c>
      <c r="EY34" s="76">
        <v>556663</v>
      </c>
      <c r="EZ34" s="76">
        <v>548107</v>
      </c>
      <c r="FA34" s="76">
        <v>551446</v>
      </c>
      <c r="FB34" s="76">
        <f t="shared" si="90"/>
        <v>5429433</v>
      </c>
      <c r="FC34" s="76">
        <f>FC35+FC36</f>
        <v>609022</v>
      </c>
      <c r="FD34" s="76">
        <v>477022</v>
      </c>
      <c r="FE34" s="76">
        <v>537090</v>
      </c>
      <c r="FF34" s="76">
        <v>521416</v>
      </c>
      <c r="FG34" s="76">
        <v>566917</v>
      </c>
      <c r="FH34" s="76">
        <v>569842</v>
      </c>
      <c r="FI34" s="76">
        <v>592807</v>
      </c>
      <c r="FJ34" s="76">
        <v>608518</v>
      </c>
      <c r="FK34" s="76">
        <v>606156</v>
      </c>
      <c r="FL34" s="76">
        <v>638309</v>
      </c>
      <c r="FM34" s="76">
        <v>613549</v>
      </c>
      <c r="FN34" s="76">
        <v>665215</v>
      </c>
      <c r="FO34" s="76">
        <f>+SUM(FC34:FN34)</f>
        <v>7005863</v>
      </c>
      <c r="FP34" s="76">
        <v>625922</v>
      </c>
      <c r="FQ34" s="76">
        <v>604998</v>
      </c>
      <c r="FR34" s="76">
        <v>591585</v>
      </c>
      <c r="FS34" s="76">
        <v>560570</v>
      </c>
      <c r="FT34" s="76">
        <v>599367</v>
      </c>
      <c r="FU34" s="76">
        <v>570692</v>
      </c>
      <c r="FV34" s="76">
        <v>614751</v>
      </c>
      <c r="FW34" s="76">
        <v>632683</v>
      </c>
      <c r="FX34" s="76">
        <v>614266</v>
      </c>
      <c r="FY34" s="76">
        <v>636331</v>
      </c>
      <c r="FZ34" s="76">
        <v>586580</v>
      </c>
      <c r="GA34" s="76">
        <v>595671</v>
      </c>
      <c r="GB34" s="76">
        <f>+SUM(FP34:GA34)</f>
        <v>7233416</v>
      </c>
      <c r="GC34" s="76">
        <v>568697</v>
      </c>
      <c r="GD34" s="76">
        <v>563552</v>
      </c>
      <c r="GE34" s="108">
        <v>291830</v>
      </c>
      <c r="GF34" s="76">
        <v>532168</v>
      </c>
      <c r="GG34" s="76">
        <v>544100</v>
      </c>
      <c r="GH34" s="76">
        <v>538028</v>
      </c>
      <c r="GI34" s="76">
        <v>566720</v>
      </c>
      <c r="GJ34" s="76">
        <v>581931</v>
      </c>
      <c r="GK34" s="76">
        <f>GK35+GK36</f>
        <v>560935</v>
      </c>
      <c r="GL34" s="76">
        <v>575018</v>
      </c>
      <c r="GM34" s="76">
        <v>575383</v>
      </c>
      <c r="GN34" s="76">
        <v>598113</v>
      </c>
      <c r="GO34" s="76">
        <f>+SUM(GC34:GN34)</f>
        <v>6496475</v>
      </c>
      <c r="GP34" s="75">
        <v>599948</v>
      </c>
      <c r="GQ34" s="75">
        <v>562049</v>
      </c>
      <c r="GR34" s="75">
        <v>547604</v>
      </c>
      <c r="GS34" s="76">
        <v>530744</v>
      </c>
      <c r="GT34" s="76">
        <v>586875</v>
      </c>
      <c r="GU34" s="76">
        <v>550401</v>
      </c>
      <c r="GV34" s="76">
        <f>+GV35+GV36</f>
        <v>605158</v>
      </c>
      <c r="GW34" s="76">
        <v>610319</v>
      </c>
      <c r="GX34" s="76">
        <v>566724</v>
      </c>
      <c r="GY34" s="76"/>
      <c r="GZ34" s="76"/>
      <c r="HA34" s="76"/>
      <c r="HB34" s="76"/>
    </row>
    <row r="35" spans="1:210" x14ac:dyDescent="0.2">
      <c r="B35" s="48" t="s">
        <v>65</v>
      </c>
      <c r="C35" s="73">
        <v>0</v>
      </c>
      <c r="D35" s="73">
        <v>0</v>
      </c>
      <c r="E35" s="73">
        <v>40138</v>
      </c>
      <c r="F35" s="73">
        <v>74184</v>
      </c>
      <c r="G35" s="73">
        <v>71280</v>
      </c>
      <c r="H35" s="73">
        <v>69274</v>
      </c>
      <c r="I35" s="73">
        <v>80202</v>
      </c>
      <c r="J35" s="73">
        <v>73386</v>
      </c>
      <c r="K35" s="73">
        <v>69182</v>
      </c>
      <c r="L35" s="73">
        <v>73910</v>
      </c>
      <c r="M35" s="73">
        <v>72550</v>
      </c>
      <c r="N35" s="73">
        <v>89950</v>
      </c>
      <c r="O35" s="73">
        <f t="shared" si="71"/>
        <v>714056</v>
      </c>
      <c r="P35" s="73">
        <v>101498</v>
      </c>
      <c r="Q35" s="73">
        <v>88268</v>
      </c>
      <c r="R35" s="73">
        <v>81822</v>
      </c>
      <c r="S35" s="73">
        <v>81070</v>
      </c>
      <c r="T35" s="73">
        <v>79686</v>
      </c>
      <c r="U35" s="73">
        <v>75936</v>
      </c>
      <c r="V35" s="73">
        <v>88328</v>
      </c>
      <c r="W35" s="73">
        <v>82684</v>
      </c>
      <c r="X35" s="73">
        <v>79064</v>
      </c>
      <c r="Y35" s="73">
        <v>82270</v>
      </c>
      <c r="Z35" s="73">
        <v>76322</v>
      </c>
      <c r="AA35" s="73">
        <v>97070</v>
      </c>
      <c r="AB35" s="73">
        <f t="shared" si="72"/>
        <v>1014018</v>
      </c>
      <c r="AC35" s="73">
        <v>110752</v>
      </c>
      <c r="AD35" s="73">
        <v>95592</v>
      </c>
      <c r="AE35" s="73">
        <v>88674</v>
      </c>
      <c r="AF35" s="73">
        <v>90154</v>
      </c>
      <c r="AG35" s="73">
        <v>82804</v>
      </c>
      <c r="AH35" s="73">
        <v>79376</v>
      </c>
      <c r="AI35" s="73">
        <v>92860</v>
      </c>
      <c r="AJ35" s="73">
        <v>85792</v>
      </c>
      <c r="AK35" s="73">
        <v>80892</v>
      </c>
      <c r="AL35" s="73">
        <v>86364</v>
      </c>
      <c r="AM35" s="73">
        <v>81596</v>
      </c>
      <c r="AN35" s="73">
        <v>104950</v>
      </c>
      <c r="AO35" s="73">
        <f t="shared" si="73"/>
        <v>1079806</v>
      </c>
      <c r="AP35" s="73">
        <v>122960</v>
      </c>
      <c r="AQ35" s="73">
        <v>109512</v>
      </c>
      <c r="AR35" s="73">
        <v>97942</v>
      </c>
      <c r="AS35" s="73">
        <v>98062</v>
      </c>
      <c r="AT35" s="73">
        <v>91530</v>
      </c>
      <c r="AU35" s="73">
        <v>88536</v>
      </c>
      <c r="AV35" s="73">
        <v>98426</v>
      </c>
      <c r="AW35" s="73">
        <v>96634</v>
      </c>
      <c r="AX35" s="73">
        <v>93354</v>
      </c>
      <c r="AY35" s="73">
        <v>96456</v>
      </c>
      <c r="AZ35" s="73">
        <v>90618</v>
      </c>
      <c r="BA35" s="73">
        <v>113486</v>
      </c>
      <c r="BB35" s="73">
        <f t="shared" si="74"/>
        <v>1197516</v>
      </c>
      <c r="BC35" s="73">
        <v>125998</v>
      </c>
      <c r="BD35" s="73">
        <v>112240</v>
      </c>
      <c r="BE35" s="73">
        <v>111464</v>
      </c>
      <c r="BF35" s="73">
        <v>91790</v>
      </c>
      <c r="BG35" s="73">
        <v>97592</v>
      </c>
      <c r="BH35" s="73">
        <v>93426</v>
      </c>
      <c r="BI35" s="73">
        <v>106488</v>
      </c>
      <c r="BJ35" s="73">
        <v>103120</v>
      </c>
      <c r="BK35" s="73">
        <v>95230</v>
      </c>
      <c r="BL35" s="73">
        <v>101744</v>
      </c>
      <c r="BM35" s="73">
        <v>97306</v>
      </c>
      <c r="BN35" s="73">
        <v>128560</v>
      </c>
      <c r="BO35" s="73">
        <f t="shared" si="75"/>
        <v>1264958</v>
      </c>
      <c r="BP35" s="73">
        <v>138324</v>
      </c>
      <c r="BQ35" s="73">
        <v>117694</v>
      </c>
      <c r="BR35" s="73">
        <v>110270</v>
      </c>
      <c r="BS35" s="73">
        <v>106618</v>
      </c>
      <c r="BT35" s="73">
        <v>101488</v>
      </c>
      <c r="BU35" s="73">
        <v>97124</v>
      </c>
      <c r="BV35" s="73">
        <v>117258</v>
      </c>
      <c r="BW35" s="73">
        <v>111922</v>
      </c>
      <c r="BX35" s="73">
        <v>103032</v>
      </c>
      <c r="BY35" s="73">
        <v>108238</v>
      </c>
      <c r="BZ35" s="73">
        <v>102724</v>
      </c>
      <c r="CA35" s="73">
        <v>138028</v>
      </c>
      <c r="CB35" s="73">
        <f t="shared" si="76"/>
        <v>1352720</v>
      </c>
      <c r="CC35" s="73">
        <v>163518</v>
      </c>
      <c r="CD35" s="73">
        <v>142598</v>
      </c>
      <c r="CE35" s="73">
        <v>129420</v>
      </c>
      <c r="CF35" s="73">
        <v>126344</v>
      </c>
      <c r="CG35" s="73">
        <v>122538</v>
      </c>
      <c r="CH35" s="73">
        <v>116226</v>
      </c>
      <c r="CI35" s="73">
        <v>138990</v>
      </c>
      <c r="CJ35" s="73">
        <v>128970</v>
      </c>
      <c r="CK35" s="73">
        <v>121322</v>
      </c>
      <c r="CL35" s="73">
        <v>130528</v>
      </c>
      <c r="CM35" s="73">
        <v>123382</v>
      </c>
      <c r="CN35" s="73">
        <v>164542</v>
      </c>
      <c r="CO35" s="73">
        <f t="shared" si="77"/>
        <v>1608378</v>
      </c>
      <c r="CP35" s="73">
        <v>176466</v>
      </c>
      <c r="CQ35" s="73">
        <v>156512</v>
      </c>
      <c r="CR35" s="73">
        <v>154336</v>
      </c>
      <c r="CS35" s="73">
        <v>126990</v>
      </c>
      <c r="CT35" s="73">
        <v>133672</v>
      </c>
      <c r="CU35" s="73">
        <v>126402</v>
      </c>
      <c r="CV35" s="73">
        <v>152636</v>
      </c>
      <c r="CW35" s="73">
        <v>136496</v>
      </c>
      <c r="CX35" s="73">
        <v>126306</v>
      </c>
      <c r="CY35" s="73">
        <v>132192</v>
      </c>
      <c r="CZ35" s="73">
        <v>127994</v>
      </c>
      <c r="DA35" s="73">
        <v>161158</v>
      </c>
      <c r="DB35" s="73">
        <f t="shared" si="78"/>
        <v>1711160</v>
      </c>
      <c r="DC35" s="73">
        <v>173470</v>
      </c>
      <c r="DD35" s="73">
        <v>150826</v>
      </c>
      <c r="DE35" s="73">
        <v>71598</v>
      </c>
      <c r="DF35" s="73">
        <v>0</v>
      </c>
      <c r="DG35" s="73">
        <v>0</v>
      </c>
      <c r="DH35" s="73">
        <v>0</v>
      </c>
      <c r="DI35" s="73">
        <v>0</v>
      </c>
      <c r="DJ35" s="73">
        <v>0</v>
      </c>
      <c r="DK35" s="73">
        <v>0</v>
      </c>
      <c r="DL35" s="73">
        <v>0</v>
      </c>
      <c r="DM35" s="73">
        <v>0</v>
      </c>
      <c r="DN35" s="73">
        <v>0</v>
      </c>
      <c r="DO35" s="73">
        <f t="shared" si="79"/>
        <v>395894</v>
      </c>
      <c r="DP35" s="73">
        <v>0</v>
      </c>
      <c r="DQ35" s="73">
        <v>0</v>
      </c>
      <c r="DR35" s="73">
        <v>0</v>
      </c>
      <c r="DS35" s="73">
        <v>3139</v>
      </c>
      <c r="DT35" s="73">
        <v>39264</v>
      </c>
      <c r="DU35" s="73">
        <v>36118</v>
      </c>
      <c r="DV35" s="73">
        <v>43341</v>
      </c>
      <c r="DW35" s="73">
        <v>42211</v>
      </c>
      <c r="DX35" s="73">
        <v>36122</v>
      </c>
      <c r="DY35" s="73">
        <v>39091</v>
      </c>
      <c r="DZ35" s="73">
        <v>37093</v>
      </c>
      <c r="EA35" s="73">
        <v>53273</v>
      </c>
      <c r="EB35" s="73">
        <f t="shared" si="80"/>
        <v>329652</v>
      </c>
      <c r="EC35" s="73">
        <v>50409</v>
      </c>
      <c r="ED35" s="73">
        <v>46608</v>
      </c>
      <c r="EE35" s="73">
        <v>44295</v>
      </c>
      <c r="EF35" s="73">
        <v>81132</v>
      </c>
      <c r="EG35" s="73">
        <v>76576</v>
      </c>
      <c r="EH35" s="73">
        <v>71963</v>
      </c>
      <c r="EI35" s="73">
        <v>90771</v>
      </c>
      <c r="EJ35" s="73">
        <v>88433</v>
      </c>
      <c r="EK35" s="73">
        <v>73586</v>
      </c>
      <c r="EL35" s="73">
        <v>76079</v>
      </c>
      <c r="EM35" s="73">
        <v>72512</v>
      </c>
      <c r="EN35" s="73">
        <v>97318</v>
      </c>
      <c r="EO35" s="73"/>
      <c r="EP35" s="73">
        <v>106104</v>
      </c>
      <c r="EQ35" s="73">
        <v>101253</v>
      </c>
      <c r="ER35" s="73">
        <v>60949</v>
      </c>
      <c r="ES35" s="73">
        <v>18137</v>
      </c>
      <c r="ET35" s="73">
        <v>37681</v>
      </c>
      <c r="EU35" s="73">
        <v>55656</v>
      </c>
      <c r="EV35" s="73">
        <v>87532</v>
      </c>
      <c r="EW35" s="73">
        <v>83218</v>
      </c>
      <c r="EX35" s="73">
        <v>90459</v>
      </c>
      <c r="EY35" s="73">
        <v>103660</v>
      </c>
      <c r="EZ35" s="73">
        <v>99419</v>
      </c>
      <c r="FA35" s="73">
        <v>114605</v>
      </c>
      <c r="FB35" s="73"/>
      <c r="FC35" s="73">
        <v>118259</v>
      </c>
      <c r="FD35" s="73">
        <v>82213</v>
      </c>
      <c r="FE35" s="73">
        <v>118555</v>
      </c>
      <c r="FF35" s="73">
        <v>100040</v>
      </c>
      <c r="FG35" s="73">
        <v>108618</v>
      </c>
      <c r="FH35" s="73">
        <v>102156</v>
      </c>
      <c r="FI35" s="73">
        <v>124289</v>
      </c>
      <c r="FJ35" s="73">
        <v>132044</v>
      </c>
      <c r="FK35" s="73">
        <v>106004</v>
      </c>
      <c r="FL35" s="73">
        <v>118184</v>
      </c>
      <c r="FM35" s="73">
        <v>101724</v>
      </c>
      <c r="FN35" s="73">
        <v>129931</v>
      </c>
      <c r="FO35" s="73"/>
      <c r="FP35" s="73">
        <v>128098</v>
      </c>
      <c r="FQ35" s="73">
        <v>119186</v>
      </c>
      <c r="FR35" s="73">
        <v>102955</v>
      </c>
      <c r="FS35" s="73">
        <v>98991</v>
      </c>
      <c r="FT35" s="73">
        <v>95718</v>
      </c>
      <c r="FU35" s="73">
        <v>81086</v>
      </c>
      <c r="FV35" s="73">
        <v>101389</v>
      </c>
      <c r="FW35" s="73">
        <v>100734</v>
      </c>
      <c r="FX35" s="73">
        <v>83284</v>
      </c>
      <c r="FY35" s="73">
        <v>93524</v>
      </c>
      <c r="FZ35" s="73">
        <v>83317</v>
      </c>
      <c r="GA35" s="73">
        <v>103434</v>
      </c>
      <c r="GB35" s="73"/>
      <c r="GC35" s="73">
        <v>105906</v>
      </c>
      <c r="GD35" s="73">
        <v>107168</v>
      </c>
      <c r="GE35" s="109">
        <v>48224</v>
      </c>
      <c r="GF35" s="73">
        <v>90652</v>
      </c>
      <c r="GG35" s="73">
        <v>86372</v>
      </c>
      <c r="GH35" s="73">
        <v>77529</v>
      </c>
      <c r="GI35" s="73">
        <v>97421</v>
      </c>
      <c r="GJ35" s="73">
        <v>93526</v>
      </c>
      <c r="GK35" s="73">
        <v>78494</v>
      </c>
      <c r="GL35" s="73">
        <v>83253</v>
      </c>
      <c r="GM35" s="73">
        <v>77318</v>
      </c>
      <c r="GN35" s="73">
        <v>109356</v>
      </c>
      <c r="GO35" s="73"/>
      <c r="GP35" s="76">
        <v>118342</v>
      </c>
      <c r="GQ35" s="76">
        <v>112876</v>
      </c>
      <c r="GR35" s="76">
        <v>101854</v>
      </c>
      <c r="GS35" s="73">
        <v>76744</v>
      </c>
      <c r="GT35" s="73">
        <v>80958</v>
      </c>
      <c r="GU35" s="73">
        <v>78434</v>
      </c>
      <c r="GV35" s="73">
        <v>100769</v>
      </c>
      <c r="GW35" s="73">
        <v>98089</v>
      </c>
      <c r="GX35" s="73">
        <v>80834</v>
      </c>
      <c r="GY35" s="73"/>
      <c r="GZ35" s="73"/>
      <c r="HA35" s="73"/>
      <c r="HB35" s="73"/>
    </row>
    <row r="36" spans="1:210" x14ac:dyDescent="0.2">
      <c r="B36" s="48" t="s">
        <v>66</v>
      </c>
      <c r="C36" s="73">
        <v>0</v>
      </c>
      <c r="D36" s="73">
        <v>0</v>
      </c>
      <c r="E36" s="73">
        <v>137354</v>
      </c>
      <c r="F36" s="73">
        <v>269426</v>
      </c>
      <c r="G36" s="73">
        <v>293054</v>
      </c>
      <c r="H36" s="73">
        <v>286310</v>
      </c>
      <c r="I36" s="73">
        <v>304516</v>
      </c>
      <c r="J36" s="73">
        <v>306728</v>
      </c>
      <c r="K36" s="73">
        <v>286496</v>
      </c>
      <c r="L36" s="73">
        <v>310514</v>
      </c>
      <c r="M36" s="73">
        <v>315466</v>
      </c>
      <c r="N36" s="73">
        <v>335426</v>
      </c>
      <c r="O36" s="73">
        <f t="shared" si="71"/>
        <v>2845290</v>
      </c>
      <c r="P36" s="73">
        <v>316932</v>
      </c>
      <c r="Q36" s="73">
        <v>302266</v>
      </c>
      <c r="R36" s="73">
        <v>318448</v>
      </c>
      <c r="S36" s="73">
        <v>294836</v>
      </c>
      <c r="T36" s="73">
        <v>314384</v>
      </c>
      <c r="U36" s="73">
        <v>319958</v>
      </c>
      <c r="V36" s="73">
        <v>342926</v>
      </c>
      <c r="W36" s="73">
        <v>348016</v>
      </c>
      <c r="X36" s="73">
        <v>338354</v>
      </c>
      <c r="Y36" s="73">
        <v>349004</v>
      </c>
      <c r="Z36" s="73">
        <v>344770</v>
      </c>
      <c r="AA36" s="73">
        <v>365098</v>
      </c>
      <c r="AB36" s="73">
        <f t="shared" si="72"/>
        <v>3954992</v>
      </c>
      <c r="AC36" s="73">
        <v>360560</v>
      </c>
      <c r="AD36" s="73">
        <v>335720</v>
      </c>
      <c r="AE36" s="73">
        <v>351694</v>
      </c>
      <c r="AF36" s="73">
        <v>322952</v>
      </c>
      <c r="AG36" s="73">
        <v>341192</v>
      </c>
      <c r="AH36" s="73">
        <v>335404</v>
      </c>
      <c r="AI36" s="73">
        <v>347376</v>
      </c>
      <c r="AJ36" s="73">
        <v>358670</v>
      </c>
      <c r="AK36" s="73">
        <v>355508</v>
      </c>
      <c r="AL36" s="73">
        <v>366732</v>
      </c>
      <c r="AM36" s="73">
        <v>359074</v>
      </c>
      <c r="AN36" s="73">
        <v>390380</v>
      </c>
      <c r="AO36" s="73">
        <f t="shared" si="73"/>
        <v>4225262</v>
      </c>
      <c r="AP36" s="73">
        <v>386610</v>
      </c>
      <c r="AQ36" s="73">
        <v>378078</v>
      </c>
      <c r="AR36" s="73">
        <v>388414</v>
      </c>
      <c r="AS36" s="73">
        <v>350006</v>
      </c>
      <c r="AT36" s="73">
        <v>362272</v>
      </c>
      <c r="AU36" s="73">
        <v>356814</v>
      </c>
      <c r="AV36" s="73">
        <v>384816</v>
      </c>
      <c r="AW36" s="73">
        <v>398456</v>
      </c>
      <c r="AX36" s="73">
        <v>384088</v>
      </c>
      <c r="AY36" s="73">
        <v>399668</v>
      </c>
      <c r="AZ36" s="73">
        <v>391004</v>
      </c>
      <c r="BA36" s="73">
        <v>391930</v>
      </c>
      <c r="BB36" s="73">
        <f t="shared" si="74"/>
        <v>4572156</v>
      </c>
      <c r="BC36" s="73">
        <v>389956</v>
      </c>
      <c r="BD36" s="73">
        <v>357796</v>
      </c>
      <c r="BE36" s="73">
        <v>375966</v>
      </c>
      <c r="BF36" s="73">
        <v>363420</v>
      </c>
      <c r="BG36" s="73">
        <v>369044</v>
      </c>
      <c r="BH36" s="73">
        <v>358992</v>
      </c>
      <c r="BI36" s="73">
        <v>372468</v>
      </c>
      <c r="BJ36" s="73">
        <v>401504</v>
      </c>
      <c r="BK36" s="73">
        <v>375096</v>
      </c>
      <c r="BL36" s="73">
        <v>398340</v>
      </c>
      <c r="BM36" s="73">
        <v>401644</v>
      </c>
      <c r="BN36" s="73">
        <v>434696</v>
      </c>
      <c r="BO36" s="73">
        <f t="shared" si="75"/>
        <v>4598922</v>
      </c>
      <c r="BP36" s="73">
        <v>430780</v>
      </c>
      <c r="BQ36" s="73">
        <v>384114</v>
      </c>
      <c r="BR36" s="73">
        <v>392692</v>
      </c>
      <c r="BS36" s="73">
        <v>360456</v>
      </c>
      <c r="BT36" s="73">
        <v>383590</v>
      </c>
      <c r="BU36" s="73">
        <v>370876</v>
      </c>
      <c r="BV36" s="73">
        <v>381164</v>
      </c>
      <c r="BW36" s="73">
        <v>408736</v>
      </c>
      <c r="BX36" s="73">
        <v>384388</v>
      </c>
      <c r="BY36" s="73">
        <v>406412</v>
      </c>
      <c r="BZ36" s="73">
        <v>404178</v>
      </c>
      <c r="CA36" s="73">
        <v>406818</v>
      </c>
      <c r="CB36" s="73">
        <f t="shared" si="76"/>
        <v>4714204</v>
      </c>
      <c r="CC36" s="73">
        <v>379090</v>
      </c>
      <c r="CD36" s="73">
        <v>355736</v>
      </c>
      <c r="CE36" s="73">
        <v>381060</v>
      </c>
      <c r="CF36" s="73">
        <v>360724</v>
      </c>
      <c r="CG36" s="73">
        <v>374974</v>
      </c>
      <c r="CH36" s="73">
        <v>358870</v>
      </c>
      <c r="CI36" s="73">
        <v>380718</v>
      </c>
      <c r="CJ36" s="73">
        <v>399450</v>
      </c>
      <c r="CK36" s="73">
        <v>385168</v>
      </c>
      <c r="CL36" s="73">
        <v>408814</v>
      </c>
      <c r="CM36" s="73">
        <v>394550</v>
      </c>
      <c r="CN36" s="73">
        <v>407978</v>
      </c>
      <c r="CO36" s="73">
        <f t="shared" si="77"/>
        <v>4587132</v>
      </c>
      <c r="CP36" s="73">
        <v>396494</v>
      </c>
      <c r="CQ36" s="73">
        <v>393352</v>
      </c>
      <c r="CR36" s="73">
        <v>396654</v>
      </c>
      <c r="CS36" s="73">
        <v>383004</v>
      </c>
      <c r="CT36" s="73">
        <v>382358</v>
      </c>
      <c r="CU36" s="73">
        <v>371078</v>
      </c>
      <c r="CV36" s="73">
        <v>401416</v>
      </c>
      <c r="CW36" s="73">
        <v>409848</v>
      </c>
      <c r="CX36" s="73">
        <v>400956</v>
      </c>
      <c r="CY36" s="73">
        <v>414324</v>
      </c>
      <c r="CZ36" s="73">
        <v>417422</v>
      </c>
      <c r="DA36" s="73">
        <v>456258</v>
      </c>
      <c r="DB36" s="73">
        <f t="shared" si="78"/>
        <v>4823164</v>
      </c>
      <c r="DC36" s="73">
        <v>434524</v>
      </c>
      <c r="DD36" s="73">
        <v>400706</v>
      </c>
      <c r="DE36" s="73">
        <v>192502</v>
      </c>
      <c r="DF36" s="73">
        <v>0</v>
      </c>
      <c r="DG36" s="73">
        <v>0</v>
      </c>
      <c r="DH36" s="73">
        <v>0</v>
      </c>
      <c r="DI36" s="73">
        <v>0</v>
      </c>
      <c r="DJ36" s="73">
        <v>0</v>
      </c>
      <c r="DK36" s="73">
        <v>0</v>
      </c>
      <c r="DL36" s="73">
        <v>0</v>
      </c>
      <c r="DM36" s="73">
        <v>0</v>
      </c>
      <c r="DN36" s="73">
        <v>0</v>
      </c>
      <c r="DO36" s="73">
        <f t="shared" si="79"/>
        <v>1027732</v>
      </c>
      <c r="DP36" s="73">
        <v>0</v>
      </c>
      <c r="DQ36" s="73">
        <v>0</v>
      </c>
      <c r="DR36" s="73">
        <v>0</v>
      </c>
      <c r="DS36" s="73">
        <v>16573</v>
      </c>
      <c r="DT36" s="73">
        <v>223536</v>
      </c>
      <c r="DU36" s="73">
        <v>206043</v>
      </c>
      <c r="DV36" s="73">
        <v>213700</v>
      </c>
      <c r="DW36" s="73">
        <v>220885</v>
      </c>
      <c r="DX36" s="73">
        <v>204315</v>
      </c>
      <c r="DY36" s="73">
        <v>211786</v>
      </c>
      <c r="DZ36" s="73">
        <v>213561</v>
      </c>
      <c r="EA36" s="73">
        <v>223829</v>
      </c>
      <c r="EB36" s="73">
        <f t="shared" si="80"/>
        <v>1734228</v>
      </c>
      <c r="EC36" s="73">
        <v>221247</v>
      </c>
      <c r="ED36" s="73">
        <v>203631</v>
      </c>
      <c r="EE36" s="73">
        <v>226763</v>
      </c>
      <c r="EF36" s="73">
        <v>338545</v>
      </c>
      <c r="EG36" s="73">
        <v>418234</v>
      </c>
      <c r="EH36" s="73">
        <v>412747</v>
      </c>
      <c r="EI36" s="73">
        <v>427133</v>
      </c>
      <c r="EJ36" s="73">
        <v>436842</v>
      </c>
      <c r="EK36" s="73">
        <v>422169</v>
      </c>
      <c r="EL36" s="73">
        <v>446144</v>
      </c>
      <c r="EM36" s="73">
        <v>441487</v>
      </c>
      <c r="EN36" s="73">
        <v>454115</v>
      </c>
      <c r="EO36" s="73"/>
      <c r="EP36" s="73">
        <v>437752</v>
      </c>
      <c r="EQ36" s="73">
        <v>429419</v>
      </c>
      <c r="ER36" s="73">
        <v>319412</v>
      </c>
      <c r="ES36" s="73">
        <v>171538</v>
      </c>
      <c r="ET36" s="73">
        <v>250323</v>
      </c>
      <c r="EU36" s="73">
        <v>315217</v>
      </c>
      <c r="EV36" s="73">
        <v>387705</v>
      </c>
      <c r="EW36" s="73">
        <v>415942</v>
      </c>
      <c r="EX36" s="73">
        <v>404920</v>
      </c>
      <c r="EY36" s="73">
        <v>453003</v>
      </c>
      <c r="EZ36" s="73">
        <v>448688</v>
      </c>
      <c r="FA36" s="73">
        <v>436841</v>
      </c>
      <c r="FB36" s="73"/>
      <c r="FC36" s="73">
        <v>490763</v>
      </c>
      <c r="FD36" s="73">
        <v>394809</v>
      </c>
      <c r="FE36" s="73">
        <v>418535</v>
      </c>
      <c r="FF36" s="73">
        <v>421376</v>
      </c>
      <c r="FG36" s="73">
        <v>458299</v>
      </c>
      <c r="FH36" s="73">
        <v>467686</v>
      </c>
      <c r="FI36" s="73">
        <v>468518</v>
      </c>
      <c r="FJ36" s="73">
        <v>476474</v>
      </c>
      <c r="FK36" s="73">
        <v>500152</v>
      </c>
      <c r="FL36" s="73">
        <v>520125</v>
      </c>
      <c r="FM36" s="73">
        <v>511825</v>
      </c>
      <c r="FN36" s="73">
        <v>535284</v>
      </c>
      <c r="FO36" s="73"/>
      <c r="FP36" s="73">
        <v>497824</v>
      </c>
      <c r="FQ36" s="73">
        <v>485812</v>
      </c>
      <c r="FR36" s="73">
        <v>488630</v>
      </c>
      <c r="FS36" s="73">
        <v>461579</v>
      </c>
      <c r="FT36" s="73">
        <v>503649</v>
      </c>
      <c r="FU36" s="73">
        <v>489606</v>
      </c>
      <c r="FV36" s="73">
        <v>513362</v>
      </c>
      <c r="FW36" s="73">
        <v>531949</v>
      </c>
      <c r="FX36" s="73">
        <v>530982</v>
      </c>
      <c r="FY36" s="73">
        <v>542807</v>
      </c>
      <c r="FZ36" s="73">
        <v>503263</v>
      </c>
      <c r="GA36" s="73">
        <v>492237</v>
      </c>
      <c r="GB36" s="73"/>
      <c r="GC36" s="73">
        <v>462791</v>
      </c>
      <c r="GD36" s="73">
        <v>456384</v>
      </c>
      <c r="GE36" s="109">
        <v>243606</v>
      </c>
      <c r="GF36" s="73">
        <v>441516</v>
      </c>
      <c r="GG36" s="73">
        <v>457728</v>
      </c>
      <c r="GH36" s="73">
        <v>460499</v>
      </c>
      <c r="GI36" s="73">
        <v>469299</v>
      </c>
      <c r="GJ36" s="73">
        <v>488405</v>
      </c>
      <c r="GK36" s="73">
        <v>482441</v>
      </c>
      <c r="GL36" s="73">
        <v>491765</v>
      </c>
      <c r="GM36" s="73">
        <v>498065</v>
      </c>
      <c r="GN36" s="73">
        <v>488757</v>
      </c>
      <c r="GO36" s="73"/>
      <c r="GP36" s="76">
        <v>481606</v>
      </c>
      <c r="GQ36" s="76">
        <v>449173</v>
      </c>
      <c r="GR36" s="76">
        <v>445750</v>
      </c>
      <c r="GS36" s="73">
        <v>454000</v>
      </c>
      <c r="GT36" s="73">
        <v>505917</v>
      </c>
      <c r="GU36" s="73">
        <v>471967</v>
      </c>
      <c r="GV36" s="73">
        <v>504389</v>
      </c>
      <c r="GW36" s="73">
        <v>512230</v>
      </c>
      <c r="GX36" s="73">
        <v>485890</v>
      </c>
      <c r="GY36" s="73"/>
      <c r="GZ36" s="73"/>
      <c r="HA36" s="73"/>
      <c r="HB36" s="73"/>
    </row>
    <row r="37" spans="1:210" ht="15" x14ac:dyDescent="0.25">
      <c r="B37" s="46" t="s">
        <v>103</v>
      </c>
      <c r="C37" s="76">
        <v>0</v>
      </c>
      <c r="D37" s="76">
        <v>0</v>
      </c>
      <c r="E37" s="76">
        <v>162374</v>
      </c>
      <c r="F37" s="76">
        <v>335466</v>
      </c>
      <c r="G37" s="76">
        <v>341278</v>
      </c>
      <c r="H37" s="76">
        <v>331888</v>
      </c>
      <c r="I37" s="76">
        <v>351548</v>
      </c>
      <c r="J37" s="76">
        <v>361224</v>
      </c>
      <c r="K37" s="76">
        <v>348290</v>
      </c>
      <c r="L37" s="76">
        <v>376752</v>
      </c>
      <c r="M37" s="76">
        <v>362024</v>
      </c>
      <c r="N37" s="76">
        <v>390262</v>
      </c>
      <c r="O37" s="76">
        <f t="shared" si="71"/>
        <v>3361106</v>
      </c>
      <c r="P37" s="76">
        <f>SUM(P38:P39)</f>
        <v>370088</v>
      </c>
      <c r="Q37" s="76">
        <f t="shared" ref="Q37:AA37" si="99">SUM(Q38:Q39)</f>
        <v>355462</v>
      </c>
      <c r="R37" s="76">
        <f t="shared" si="99"/>
        <v>371686</v>
      </c>
      <c r="S37" s="76">
        <f t="shared" si="99"/>
        <v>353108</v>
      </c>
      <c r="T37" s="76">
        <f t="shared" si="99"/>
        <v>363104</v>
      </c>
      <c r="U37" s="76">
        <f t="shared" si="99"/>
        <v>363078</v>
      </c>
      <c r="V37" s="76">
        <f t="shared" si="99"/>
        <v>390050</v>
      </c>
      <c r="W37" s="76">
        <f t="shared" si="99"/>
        <v>380348</v>
      </c>
      <c r="X37" s="76">
        <f t="shared" si="99"/>
        <v>381012</v>
      </c>
      <c r="Y37" s="76">
        <f t="shared" si="99"/>
        <v>402690</v>
      </c>
      <c r="Z37" s="76">
        <f t="shared" si="99"/>
        <v>393084</v>
      </c>
      <c r="AA37" s="76">
        <f t="shared" si="99"/>
        <v>425038</v>
      </c>
      <c r="AB37" s="76">
        <f t="shared" si="72"/>
        <v>4548748</v>
      </c>
      <c r="AC37" s="76">
        <f>SUM(AC38:AC39)</f>
        <v>415970</v>
      </c>
      <c r="AD37" s="76">
        <f t="shared" ref="AD37:AN37" si="100">SUM(AD38:AD39)</f>
        <v>390648</v>
      </c>
      <c r="AE37" s="76">
        <f t="shared" si="100"/>
        <v>399804</v>
      </c>
      <c r="AF37" s="76">
        <f t="shared" si="100"/>
        <v>375280</v>
      </c>
      <c r="AG37" s="76">
        <f t="shared" si="100"/>
        <v>387182</v>
      </c>
      <c r="AH37" s="76">
        <f t="shared" si="100"/>
        <v>377944</v>
      </c>
      <c r="AI37" s="76">
        <f t="shared" si="100"/>
        <v>400492</v>
      </c>
      <c r="AJ37" s="76">
        <f t="shared" si="100"/>
        <v>421360</v>
      </c>
      <c r="AK37" s="76">
        <f t="shared" si="100"/>
        <v>406296</v>
      </c>
      <c r="AL37" s="76">
        <f t="shared" si="100"/>
        <v>421644</v>
      </c>
      <c r="AM37" s="76">
        <f t="shared" si="100"/>
        <v>414380</v>
      </c>
      <c r="AN37" s="76">
        <f t="shared" si="100"/>
        <v>450580</v>
      </c>
      <c r="AO37" s="76">
        <f t="shared" si="73"/>
        <v>4861580</v>
      </c>
      <c r="AP37" s="76">
        <f>SUM(AP38:AP39)</f>
        <v>437350</v>
      </c>
      <c r="AQ37" s="76">
        <f t="shared" ref="AQ37:BA37" si="101">SUM(AQ38:AQ39)</f>
        <v>415666</v>
      </c>
      <c r="AR37" s="76">
        <f t="shared" si="101"/>
        <v>433072</v>
      </c>
      <c r="AS37" s="76">
        <f t="shared" si="101"/>
        <v>400514</v>
      </c>
      <c r="AT37" s="76">
        <f t="shared" si="101"/>
        <v>409912</v>
      </c>
      <c r="AU37" s="76">
        <f t="shared" si="101"/>
        <v>407152</v>
      </c>
      <c r="AV37" s="76">
        <f t="shared" si="101"/>
        <v>439380</v>
      </c>
      <c r="AW37" s="76">
        <f t="shared" si="101"/>
        <v>455550</v>
      </c>
      <c r="AX37" s="76">
        <f t="shared" si="101"/>
        <v>429802</v>
      </c>
      <c r="AY37" s="76">
        <f t="shared" si="101"/>
        <v>437696</v>
      </c>
      <c r="AZ37" s="76">
        <f t="shared" si="101"/>
        <v>439998</v>
      </c>
      <c r="BA37" s="76">
        <f t="shared" si="101"/>
        <v>451552</v>
      </c>
      <c r="BB37" s="76">
        <f t="shared" si="74"/>
        <v>5157644</v>
      </c>
      <c r="BC37" s="76">
        <f>SUM(BC38:BC39)</f>
        <v>445070</v>
      </c>
      <c r="BD37" s="76">
        <f t="shared" ref="BD37:BN37" si="102">SUM(BD38:BD39)</f>
        <v>413154</v>
      </c>
      <c r="BE37" s="76">
        <f t="shared" si="102"/>
        <v>432498</v>
      </c>
      <c r="BF37" s="76">
        <f t="shared" si="102"/>
        <v>408674</v>
      </c>
      <c r="BG37" s="76">
        <f t="shared" si="102"/>
        <v>414576</v>
      </c>
      <c r="BH37" s="76">
        <f t="shared" si="102"/>
        <v>410090</v>
      </c>
      <c r="BI37" s="76">
        <f t="shared" si="102"/>
        <v>429376</v>
      </c>
      <c r="BJ37" s="76">
        <f t="shared" si="102"/>
        <v>445908</v>
      </c>
      <c r="BK37" s="76">
        <f t="shared" si="102"/>
        <v>423218</v>
      </c>
      <c r="BL37" s="76">
        <f t="shared" si="102"/>
        <v>453490</v>
      </c>
      <c r="BM37" s="76">
        <f t="shared" si="102"/>
        <v>446612</v>
      </c>
      <c r="BN37" s="76">
        <f t="shared" si="102"/>
        <v>485830</v>
      </c>
      <c r="BO37" s="76">
        <f t="shared" si="75"/>
        <v>5208496</v>
      </c>
      <c r="BP37" s="76">
        <f>SUM(BP38:BP39)</f>
        <v>482212</v>
      </c>
      <c r="BQ37" s="76">
        <f t="shared" ref="BQ37:CA37" si="103">SUM(BQ38:BQ39)</f>
        <v>449670</v>
      </c>
      <c r="BR37" s="76">
        <f t="shared" si="103"/>
        <v>448940</v>
      </c>
      <c r="BS37" s="76">
        <f t="shared" si="103"/>
        <v>430006</v>
      </c>
      <c r="BT37" s="76">
        <f t="shared" si="103"/>
        <v>452688</v>
      </c>
      <c r="BU37" s="76">
        <f t="shared" si="103"/>
        <v>428646</v>
      </c>
      <c r="BV37" s="76">
        <f t="shared" si="103"/>
        <v>459470</v>
      </c>
      <c r="BW37" s="76">
        <f t="shared" si="103"/>
        <v>477610</v>
      </c>
      <c r="BX37" s="76">
        <f t="shared" si="103"/>
        <v>448306</v>
      </c>
      <c r="BY37" s="76">
        <f t="shared" si="103"/>
        <v>479848</v>
      </c>
      <c r="BZ37" s="76">
        <f t="shared" si="103"/>
        <v>468980</v>
      </c>
      <c r="CA37" s="76">
        <f t="shared" si="103"/>
        <v>503788</v>
      </c>
      <c r="CB37" s="76">
        <f t="shared" si="76"/>
        <v>5530164</v>
      </c>
      <c r="CC37" s="76">
        <v>485348</v>
      </c>
      <c r="CD37" s="76">
        <v>457978</v>
      </c>
      <c r="CE37" s="76">
        <v>484574</v>
      </c>
      <c r="CF37" s="76">
        <v>459560</v>
      </c>
      <c r="CG37" s="76">
        <v>472904</v>
      </c>
      <c r="CH37" s="76">
        <v>463736</v>
      </c>
      <c r="CI37" s="76">
        <v>518136</v>
      </c>
      <c r="CJ37" s="76">
        <v>538312</v>
      </c>
      <c r="CK37" s="76">
        <v>517032</v>
      </c>
      <c r="CL37" s="76">
        <v>539100</v>
      </c>
      <c r="CM37" s="76">
        <v>522286</v>
      </c>
      <c r="CN37" s="76">
        <v>553454</v>
      </c>
      <c r="CO37" s="76">
        <f t="shared" si="77"/>
        <v>6012420</v>
      </c>
      <c r="CP37" s="76">
        <v>529358</v>
      </c>
      <c r="CQ37" s="76">
        <v>514168</v>
      </c>
      <c r="CR37" s="76">
        <v>517114</v>
      </c>
      <c r="CS37" s="76">
        <v>501776</v>
      </c>
      <c r="CT37" s="76">
        <v>503728</v>
      </c>
      <c r="CU37" s="76">
        <v>475280</v>
      </c>
      <c r="CV37" s="76">
        <v>522008</v>
      </c>
      <c r="CW37" s="76">
        <v>527030</v>
      </c>
      <c r="CX37" s="76">
        <v>512036</v>
      </c>
      <c r="CY37" s="76">
        <v>540216</v>
      </c>
      <c r="CZ37" s="76">
        <v>537294</v>
      </c>
      <c r="DA37" s="76">
        <v>599112</v>
      </c>
      <c r="DB37" s="76">
        <f t="shared" si="78"/>
        <v>6279120</v>
      </c>
      <c r="DC37" s="76">
        <f>SUM(DC38:DC39)</f>
        <v>560908</v>
      </c>
      <c r="DD37" s="76">
        <v>516010</v>
      </c>
      <c r="DE37" s="76">
        <f>SUM(DE38:DE39)</f>
        <v>261764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104">SUM(DI38:DI39)</f>
        <v>0</v>
      </c>
      <c r="DJ37" s="76">
        <f t="shared" si="104"/>
        <v>0</v>
      </c>
      <c r="DK37" s="76">
        <f t="shared" si="104"/>
        <v>252715</v>
      </c>
      <c r="DL37" s="76">
        <f t="shared" si="104"/>
        <v>587421</v>
      </c>
      <c r="DM37" s="76">
        <f t="shared" si="104"/>
        <v>574394</v>
      </c>
      <c r="DN37" s="76">
        <f t="shared" si="104"/>
        <v>612942</v>
      </c>
      <c r="DO37" s="76">
        <f t="shared" si="79"/>
        <v>3366154</v>
      </c>
      <c r="DP37" s="76">
        <f>SUM(DP38:DP39)</f>
        <v>617623</v>
      </c>
      <c r="DQ37" s="76">
        <f>SUM(DQ38:DQ39)</f>
        <v>576288</v>
      </c>
      <c r="DR37" s="76">
        <f t="shared" ref="DR37:EA37" si="105">SUM(DR38:DR39)</f>
        <v>595573</v>
      </c>
      <c r="DS37" s="76">
        <f t="shared" si="105"/>
        <v>571568</v>
      </c>
      <c r="DT37" s="76">
        <f t="shared" si="105"/>
        <v>596198</v>
      </c>
      <c r="DU37" s="76">
        <f t="shared" si="105"/>
        <v>559255</v>
      </c>
      <c r="DV37" s="76">
        <f t="shared" si="105"/>
        <v>603316</v>
      </c>
      <c r="DW37" s="76">
        <f t="shared" si="105"/>
        <v>627094</v>
      </c>
      <c r="DX37" s="76">
        <f t="shared" si="105"/>
        <v>582787</v>
      </c>
      <c r="DY37" s="76">
        <f t="shared" si="105"/>
        <v>612842</v>
      </c>
      <c r="DZ37" s="76">
        <f t="shared" si="105"/>
        <v>610083</v>
      </c>
      <c r="EA37" s="76">
        <f t="shared" si="105"/>
        <v>651995</v>
      </c>
      <c r="EB37" s="76">
        <f t="shared" si="80"/>
        <v>7204622</v>
      </c>
      <c r="EC37" s="76">
        <f>SUM(EC38:EC39)</f>
        <v>651912</v>
      </c>
      <c r="ED37" s="76">
        <f>SUM(ED38:ED39)</f>
        <v>586874</v>
      </c>
      <c r="EE37" s="76">
        <f t="shared" ref="EE37:EL37" si="106">SUM(EE38:EE39)</f>
        <v>614605</v>
      </c>
      <c r="EF37" s="76">
        <f t="shared" si="106"/>
        <v>538100</v>
      </c>
      <c r="EG37" s="76">
        <f t="shared" si="106"/>
        <v>583453</v>
      </c>
      <c r="EH37" s="76">
        <f t="shared" si="106"/>
        <v>587343</v>
      </c>
      <c r="EI37" s="76">
        <f t="shared" si="106"/>
        <v>608791</v>
      </c>
      <c r="EJ37" s="76">
        <f t="shared" si="106"/>
        <v>621846</v>
      </c>
      <c r="EK37" s="76">
        <f t="shared" si="106"/>
        <v>597634</v>
      </c>
      <c r="EL37" s="76">
        <f t="shared" si="106"/>
        <v>633900</v>
      </c>
      <c r="EM37" s="76">
        <v>622321</v>
      </c>
      <c r="EN37" s="76">
        <v>650663</v>
      </c>
      <c r="EO37" s="76">
        <f t="shared" si="89"/>
        <v>7297442</v>
      </c>
      <c r="EP37" s="76">
        <v>626741</v>
      </c>
      <c r="EQ37" s="76">
        <v>608953</v>
      </c>
      <c r="ER37" s="76">
        <v>430249</v>
      </c>
      <c r="ES37" s="76">
        <v>215322</v>
      </c>
      <c r="ET37" s="76">
        <v>369648</v>
      </c>
      <c r="EU37" s="76">
        <v>497566</v>
      </c>
      <c r="EV37" s="76">
        <v>568477</v>
      </c>
      <c r="EW37" s="76">
        <v>590230</v>
      </c>
      <c r="EX37" s="76">
        <v>596555</v>
      </c>
      <c r="EY37" s="76">
        <v>677050</v>
      </c>
      <c r="EZ37" s="76">
        <v>662053</v>
      </c>
      <c r="FA37" s="76">
        <v>567902</v>
      </c>
      <c r="FB37" s="76">
        <f t="shared" si="90"/>
        <v>6410746</v>
      </c>
      <c r="FC37" s="76">
        <f>FC38+FC39</f>
        <v>665957</v>
      </c>
      <c r="FD37" s="76">
        <v>545613</v>
      </c>
      <c r="FE37" s="76">
        <v>598922</v>
      </c>
      <c r="FF37" s="76">
        <v>588519</v>
      </c>
      <c r="FG37" s="76">
        <v>655981</v>
      </c>
      <c r="FH37" s="76">
        <v>638320</v>
      </c>
      <c r="FI37" s="76">
        <v>682170</v>
      </c>
      <c r="FJ37" s="76">
        <v>708696</v>
      </c>
      <c r="FK37" s="76">
        <v>714513</v>
      </c>
      <c r="FL37" s="76">
        <v>759864</v>
      </c>
      <c r="FM37" s="76">
        <v>712947</v>
      </c>
      <c r="FN37" s="76">
        <v>756135</v>
      </c>
      <c r="FO37" s="76">
        <f>+SUM(FC37:FN37)</f>
        <v>8027637</v>
      </c>
      <c r="FP37" s="76">
        <v>692902</v>
      </c>
      <c r="FQ37" s="76">
        <v>660791</v>
      </c>
      <c r="FR37" s="76">
        <v>668360</v>
      </c>
      <c r="FS37" s="76">
        <v>610604</v>
      </c>
      <c r="FT37" s="76">
        <v>670308</v>
      </c>
      <c r="FU37" s="76">
        <v>627569</v>
      </c>
      <c r="FV37" s="76">
        <v>683904</v>
      </c>
      <c r="FW37" s="76">
        <v>730168</v>
      </c>
      <c r="FX37" s="76">
        <v>716961</v>
      </c>
      <c r="FY37" s="76">
        <v>753373</v>
      </c>
      <c r="FZ37" s="76">
        <v>694926</v>
      </c>
      <c r="GA37" s="76">
        <v>656373</v>
      </c>
      <c r="GB37" s="76">
        <f>+SUM(FP37:GA37)</f>
        <v>8166239</v>
      </c>
      <c r="GC37" s="76">
        <v>620147</v>
      </c>
      <c r="GD37" s="76">
        <v>647733</v>
      </c>
      <c r="GE37" s="108">
        <v>620368</v>
      </c>
      <c r="GF37" s="76">
        <v>594087</v>
      </c>
      <c r="GG37" s="76">
        <v>623959</v>
      </c>
      <c r="GH37" s="76">
        <v>613341</v>
      </c>
      <c r="GI37" s="76">
        <v>645183</v>
      </c>
      <c r="GJ37" s="76">
        <v>664688</v>
      </c>
      <c r="GK37" s="76">
        <f>GK38+GK39</f>
        <v>635390</v>
      </c>
      <c r="GL37" s="76">
        <v>659122</v>
      </c>
      <c r="GM37" s="76">
        <v>657068</v>
      </c>
      <c r="GN37" s="76">
        <v>684737</v>
      </c>
      <c r="GO37" s="76">
        <f>+SUM(GC37:GN37)</f>
        <v>7665823</v>
      </c>
      <c r="GP37" s="75">
        <v>676183</v>
      </c>
      <c r="GQ37" s="75">
        <v>630691</v>
      </c>
      <c r="GR37" s="75">
        <v>625314</v>
      </c>
      <c r="GS37" s="76">
        <v>604857</v>
      </c>
      <c r="GT37" s="76">
        <v>649853</v>
      </c>
      <c r="GU37" s="76">
        <v>622024</v>
      </c>
      <c r="GV37" s="76">
        <f>+GV38+GV39</f>
        <v>703271</v>
      </c>
      <c r="GW37" s="76">
        <v>695694</v>
      </c>
      <c r="GX37" s="76">
        <v>653416</v>
      </c>
      <c r="GY37" s="76"/>
      <c r="GZ37" s="76"/>
      <c r="HA37" s="76"/>
      <c r="HB37" s="76"/>
    </row>
    <row r="38" spans="1:210" x14ac:dyDescent="0.2">
      <c r="B38" s="48" t="s">
        <v>65</v>
      </c>
      <c r="C38" s="73">
        <v>0</v>
      </c>
      <c r="D38" s="73">
        <v>0</v>
      </c>
      <c r="E38" s="73">
        <v>20614</v>
      </c>
      <c r="F38" s="73">
        <v>47234</v>
      </c>
      <c r="G38" s="73">
        <v>44802</v>
      </c>
      <c r="H38" s="73">
        <v>42738</v>
      </c>
      <c r="I38" s="73">
        <v>50454</v>
      </c>
      <c r="J38" s="73">
        <v>44940</v>
      </c>
      <c r="K38" s="73">
        <v>42232</v>
      </c>
      <c r="L38" s="73">
        <v>45850</v>
      </c>
      <c r="M38" s="73">
        <v>42846</v>
      </c>
      <c r="N38" s="73">
        <v>54952</v>
      </c>
      <c r="O38" s="73">
        <f t="shared" si="71"/>
        <v>436662</v>
      </c>
      <c r="P38" s="73">
        <v>52440</v>
      </c>
      <c r="Q38" s="73">
        <v>46484</v>
      </c>
      <c r="R38" s="73">
        <v>45384</v>
      </c>
      <c r="S38" s="73">
        <v>46770</v>
      </c>
      <c r="T38" s="73">
        <v>45454</v>
      </c>
      <c r="U38" s="73">
        <v>44098</v>
      </c>
      <c r="V38" s="73">
        <v>54592</v>
      </c>
      <c r="W38" s="73">
        <v>47776</v>
      </c>
      <c r="X38" s="73">
        <v>43666</v>
      </c>
      <c r="Y38" s="73">
        <v>49628</v>
      </c>
      <c r="Z38" s="73">
        <v>44994</v>
      </c>
      <c r="AA38" s="73">
        <v>58082</v>
      </c>
      <c r="AB38" s="73">
        <f t="shared" si="72"/>
        <v>579368</v>
      </c>
      <c r="AC38" s="73">
        <v>55360</v>
      </c>
      <c r="AD38" s="73">
        <v>51938</v>
      </c>
      <c r="AE38" s="73">
        <v>50120</v>
      </c>
      <c r="AF38" s="73">
        <v>53244</v>
      </c>
      <c r="AG38" s="73">
        <v>49064</v>
      </c>
      <c r="AH38" s="73">
        <v>48750</v>
      </c>
      <c r="AI38" s="73">
        <v>60216</v>
      </c>
      <c r="AJ38" s="73">
        <v>54984</v>
      </c>
      <c r="AK38" s="73">
        <v>50362</v>
      </c>
      <c r="AL38" s="73">
        <v>54458</v>
      </c>
      <c r="AM38" s="73">
        <v>50176</v>
      </c>
      <c r="AN38" s="73">
        <v>65194</v>
      </c>
      <c r="AO38" s="73">
        <f t="shared" si="73"/>
        <v>643866</v>
      </c>
      <c r="AP38" s="73">
        <v>63168</v>
      </c>
      <c r="AQ38" s="73">
        <v>60464</v>
      </c>
      <c r="AR38" s="73">
        <v>57050</v>
      </c>
      <c r="AS38" s="73">
        <v>58664</v>
      </c>
      <c r="AT38" s="73">
        <v>55312</v>
      </c>
      <c r="AU38" s="73">
        <v>53422</v>
      </c>
      <c r="AV38" s="73">
        <v>60978</v>
      </c>
      <c r="AW38" s="73">
        <v>59908</v>
      </c>
      <c r="AX38" s="73">
        <v>55022</v>
      </c>
      <c r="AY38" s="73">
        <v>56582</v>
      </c>
      <c r="AZ38" s="73">
        <v>53214</v>
      </c>
      <c r="BA38" s="73">
        <v>67278</v>
      </c>
      <c r="BB38" s="73">
        <f t="shared" si="74"/>
        <v>701062</v>
      </c>
      <c r="BC38" s="73">
        <v>63384</v>
      </c>
      <c r="BD38" s="73">
        <v>60604</v>
      </c>
      <c r="BE38" s="73">
        <v>63124</v>
      </c>
      <c r="BF38" s="73">
        <v>55610</v>
      </c>
      <c r="BG38" s="73">
        <v>58516</v>
      </c>
      <c r="BH38" s="73">
        <v>56552</v>
      </c>
      <c r="BI38" s="73">
        <v>67786</v>
      </c>
      <c r="BJ38" s="73">
        <v>64790</v>
      </c>
      <c r="BK38" s="73">
        <v>57264</v>
      </c>
      <c r="BL38" s="73">
        <v>62286</v>
      </c>
      <c r="BM38" s="73">
        <v>59432</v>
      </c>
      <c r="BN38" s="73">
        <v>75922</v>
      </c>
      <c r="BO38" s="73">
        <f t="shared" si="75"/>
        <v>745270</v>
      </c>
      <c r="BP38" s="73">
        <v>71346</v>
      </c>
      <c r="BQ38" s="73">
        <v>67260</v>
      </c>
      <c r="BR38" s="73">
        <v>66972</v>
      </c>
      <c r="BS38" s="73">
        <v>70482</v>
      </c>
      <c r="BT38" s="73">
        <v>67002</v>
      </c>
      <c r="BU38" s="73">
        <v>64326</v>
      </c>
      <c r="BV38" s="73">
        <v>79416</v>
      </c>
      <c r="BW38" s="73">
        <v>75772</v>
      </c>
      <c r="BX38" s="73">
        <v>69334</v>
      </c>
      <c r="BY38" s="73">
        <v>74458</v>
      </c>
      <c r="BZ38" s="73">
        <v>71488</v>
      </c>
      <c r="CA38" s="73">
        <v>94418</v>
      </c>
      <c r="CB38" s="73">
        <f t="shared" si="76"/>
        <v>872274</v>
      </c>
      <c r="CC38" s="73">
        <v>90538</v>
      </c>
      <c r="CD38" s="73">
        <v>88004</v>
      </c>
      <c r="CE38" s="73">
        <v>84876</v>
      </c>
      <c r="CF38" s="73">
        <v>88118</v>
      </c>
      <c r="CG38" s="73">
        <v>86106</v>
      </c>
      <c r="CH38" s="73">
        <v>83578</v>
      </c>
      <c r="CI38" s="73">
        <v>103180</v>
      </c>
      <c r="CJ38" s="73">
        <v>96926</v>
      </c>
      <c r="CK38" s="73">
        <v>86612</v>
      </c>
      <c r="CL38" s="73">
        <v>92402</v>
      </c>
      <c r="CM38" s="73">
        <v>84936</v>
      </c>
      <c r="CN38" s="73">
        <v>112646</v>
      </c>
      <c r="CO38" s="73">
        <f t="shared" si="77"/>
        <v>1097922</v>
      </c>
      <c r="CP38" s="73">
        <v>106060</v>
      </c>
      <c r="CQ38" s="73">
        <v>102456</v>
      </c>
      <c r="CR38" s="73">
        <v>104850</v>
      </c>
      <c r="CS38" s="73">
        <v>95288</v>
      </c>
      <c r="CT38" s="73">
        <v>99538</v>
      </c>
      <c r="CU38" s="73">
        <v>93606</v>
      </c>
      <c r="CV38" s="73">
        <v>117312</v>
      </c>
      <c r="CW38" s="73">
        <v>105152</v>
      </c>
      <c r="CX38" s="73">
        <v>94012</v>
      </c>
      <c r="CY38" s="73">
        <v>98780</v>
      </c>
      <c r="CZ38" s="73">
        <v>97670</v>
      </c>
      <c r="DA38" s="73">
        <v>122524</v>
      </c>
      <c r="DB38" s="73">
        <f t="shared" si="78"/>
        <v>1237248</v>
      </c>
      <c r="DC38" s="73">
        <v>118664</v>
      </c>
      <c r="DD38" s="73">
        <v>105904</v>
      </c>
      <c r="DE38" s="73">
        <v>53302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45969</v>
      </c>
      <c r="DL38" s="73">
        <v>104312</v>
      </c>
      <c r="DM38" s="73">
        <v>101206</v>
      </c>
      <c r="DN38" s="73">
        <v>128827</v>
      </c>
      <c r="DO38" s="73">
        <f t="shared" si="79"/>
        <v>658184</v>
      </c>
      <c r="DP38" s="73">
        <v>134053</v>
      </c>
      <c r="DQ38" s="73">
        <v>119726</v>
      </c>
      <c r="DR38" s="73">
        <v>122146</v>
      </c>
      <c r="DS38" s="73">
        <v>114182</v>
      </c>
      <c r="DT38" s="73">
        <v>112931</v>
      </c>
      <c r="DU38" s="73">
        <v>105450</v>
      </c>
      <c r="DV38" s="73">
        <v>121864</v>
      </c>
      <c r="DW38" s="73">
        <v>127836</v>
      </c>
      <c r="DX38" s="73">
        <v>112608</v>
      </c>
      <c r="DY38" s="73">
        <v>117494</v>
      </c>
      <c r="DZ38" s="73">
        <v>111943</v>
      </c>
      <c r="EA38" s="73">
        <v>139108</v>
      </c>
      <c r="EB38" s="73">
        <f t="shared" si="80"/>
        <v>1439341</v>
      </c>
      <c r="EC38" s="73">
        <v>139478</v>
      </c>
      <c r="ED38" s="73">
        <v>125345</v>
      </c>
      <c r="EE38" s="73">
        <v>125878</v>
      </c>
      <c r="EF38" s="73">
        <v>124552</v>
      </c>
      <c r="EG38" s="73">
        <v>119094</v>
      </c>
      <c r="EH38" s="73">
        <v>114569</v>
      </c>
      <c r="EI38" s="73">
        <v>133430</v>
      </c>
      <c r="EJ38" s="73">
        <v>135040</v>
      </c>
      <c r="EK38" s="73">
        <v>118824</v>
      </c>
      <c r="EL38" s="73">
        <v>128044</v>
      </c>
      <c r="EM38" s="73">
        <v>123198</v>
      </c>
      <c r="EN38" s="73">
        <v>145494</v>
      </c>
      <c r="EO38" s="73"/>
      <c r="EP38" s="73">
        <v>147494</v>
      </c>
      <c r="EQ38" s="73">
        <v>146530</v>
      </c>
      <c r="ER38" s="73">
        <v>91560</v>
      </c>
      <c r="ES38" s="73">
        <v>37200</v>
      </c>
      <c r="ET38" s="73">
        <v>81618</v>
      </c>
      <c r="EU38" s="73">
        <v>123366</v>
      </c>
      <c r="EV38" s="73">
        <v>155926</v>
      </c>
      <c r="EW38" s="73">
        <v>144490</v>
      </c>
      <c r="EX38" s="73">
        <v>139769</v>
      </c>
      <c r="EY38" s="73">
        <v>165963</v>
      </c>
      <c r="EZ38" s="73">
        <v>160180</v>
      </c>
      <c r="FA38" s="73">
        <v>144335</v>
      </c>
      <c r="FB38" s="73"/>
      <c r="FC38" s="73">
        <v>173167</v>
      </c>
      <c r="FD38" s="73">
        <v>137994</v>
      </c>
      <c r="FE38" s="73">
        <v>171142</v>
      </c>
      <c r="FF38" s="73">
        <v>155360</v>
      </c>
      <c r="FG38" s="73">
        <v>173969</v>
      </c>
      <c r="FH38" s="73">
        <v>167283</v>
      </c>
      <c r="FI38" s="73">
        <v>198358</v>
      </c>
      <c r="FJ38" s="73">
        <v>213489</v>
      </c>
      <c r="FK38" s="73">
        <v>189107</v>
      </c>
      <c r="FL38" s="73">
        <v>205844</v>
      </c>
      <c r="FM38" s="73">
        <v>179615</v>
      </c>
      <c r="FN38" s="73">
        <v>214452</v>
      </c>
      <c r="FO38" s="73"/>
      <c r="FP38" s="73">
        <v>202358</v>
      </c>
      <c r="FQ38" s="73">
        <v>193339</v>
      </c>
      <c r="FR38" s="73">
        <v>188302</v>
      </c>
      <c r="FS38" s="73">
        <v>173219</v>
      </c>
      <c r="FT38" s="73">
        <v>183416</v>
      </c>
      <c r="FU38" s="73">
        <v>163741</v>
      </c>
      <c r="FV38" s="73">
        <v>186844</v>
      </c>
      <c r="FW38" s="73">
        <v>193145</v>
      </c>
      <c r="FX38" s="73">
        <v>173661</v>
      </c>
      <c r="FY38" s="73">
        <v>191283</v>
      </c>
      <c r="FZ38" s="73">
        <v>174880</v>
      </c>
      <c r="GA38" s="73">
        <v>178812</v>
      </c>
      <c r="GB38" s="73"/>
      <c r="GC38" s="73">
        <v>168274</v>
      </c>
      <c r="GD38" s="73">
        <v>186347</v>
      </c>
      <c r="GE38" s="109">
        <v>172808</v>
      </c>
      <c r="GF38" s="73">
        <v>180411</v>
      </c>
      <c r="GG38" s="73">
        <v>183195</v>
      </c>
      <c r="GH38" s="73">
        <v>174441</v>
      </c>
      <c r="GI38" s="73">
        <v>194142</v>
      </c>
      <c r="GJ38" s="73">
        <v>191776</v>
      </c>
      <c r="GK38" s="73">
        <v>172837</v>
      </c>
      <c r="GL38" s="73">
        <v>180725</v>
      </c>
      <c r="GM38" s="73">
        <v>170554</v>
      </c>
      <c r="GN38" s="73">
        <v>205012</v>
      </c>
      <c r="GO38" s="73"/>
      <c r="GP38" s="76">
        <v>207238</v>
      </c>
      <c r="GQ38" s="76">
        <v>196903</v>
      </c>
      <c r="GR38" s="76">
        <v>190345</v>
      </c>
      <c r="GS38" s="73">
        <v>172653</v>
      </c>
      <c r="GT38" s="73">
        <v>178430</v>
      </c>
      <c r="GU38" s="73">
        <v>174204</v>
      </c>
      <c r="GV38" s="73">
        <v>200942</v>
      </c>
      <c r="GW38" s="73">
        <v>194994</v>
      </c>
      <c r="GX38" s="73">
        <v>171013</v>
      </c>
      <c r="GY38" s="73"/>
      <c r="GZ38" s="73"/>
      <c r="HA38" s="73"/>
      <c r="HB38" s="73"/>
    </row>
    <row r="39" spans="1:210" x14ac:dyDescent="0.2">
      <c r="B39" s="48" t="s">
        <v>66</v>
      </c>
      <c r="C39" s="73">
        <v>0</v>
      </c>
      <c r="D39" s="73">
        <v>0</v>
      </c>
      <c r="E39" s="73">
        <v>141760</v>
      </c>
      <c r="F39" s="73">
        <v>288232</v>
      </c>
      <c r="G39" s="73">
        <v>296476</v>
      </c>
      <c r="H39" s="73">
        <v>289150</v>
      </c>
      <c r="I39" s="73">
        <v>301094</v>
      </c>
      <c r="J39" s="73">
        <v>316284</v>
      </c>
      <c r="K39" s="73">
        <v>306058</v>
      </c>
      <c r="L39" s="73">
        <v>330902</v>
      </c>
      <c r="M39" s="73">
        <v>319178</v>
      </c>
      <c r="N39" s="73">
        <v>335310</v>
      </c>
      <c r="O39" s="73">
        <f t="shared" si="71"/>
        <v>2924444</v>
      </c>
      <c r="P39" s="73">
        <v>317648</v>
      </c>
      <c r="Q39" s="73">
        <v>308978</v>
      </c>
      <c r="R39" s="73">
        <v>326302</v>
      </c>
      <c r="S39" s="73">
        <v>306338</v>
      </c>
      <c r="T39" s="73">
        <v>317650</v>
      </c>
      <c r="U39" s="73">
        <v>318980</v>
      </c>
      <c r="V39" s="73">
        <v>335458</v>
      </c>
      <c r="W39" s="73">
        <v>332572</v>
      </c>
      <c r="X39" s="73">
        <v>337346</v>
      </c>
      <c r="Y39" s="73">
        <v>353062</v>
      </c>
      <c r="Z39" s="73">
        <v>348090</v>
      </c>
      <c r="AA39" s="73">
        <v>366956</v>
      </c>
      <c r="AB39" s="73">
        <f t="shared" si="72"/>
        <v>3969380</v>
      </c>
      <c r="AC39" s="73">
        <v>360610</v>
      </c>
      <c r="AD39" s="73">
        <v>338710</v>
      </c>
      <c r="AE39" s="73">
        <v>349684</v>
      </c>
      <c r="AF39" s="73">
        <v>322036</v>
      </c>
      <c r="AG39" s="73">
        <v>338118</v>
      </c>
      <c r="AH39" s="73">
        <v>329194</v>
      </c>
      <c r="AI39" s="73">
        <v>340276</v>
      </c>
      <c r="AJ39" s="73">
        <v>366376</v>
      </c>
      <c r="AK39" s="73">
        <v>355934</v>
      </c>
      <c r="AL39" s="73">
        <v>367186</v>
      </c>
      <c r="AM39" s="73">
        <v>364204</v>
      </c>
      <c r="AN39" s="73">
        <v>385386</v>
      </c>
      <c r="AO39" s="73">
        <f t="shared" si="73"/>
        <v>4217714</v>
      </c>
      <c r="AP39" s="73">
        <v>374182</v>
      </c>
      <c r="AQ39" s="73">
        <v>355202</v>
      </c>
      <c r="AR39" s="73">
        <v>376022</v>
      </c>
      <c r="AS39" s="73">
        <v>341850</v>
      </c>
      <c r="AT39" s="73">
        <v>354600</v>
      </c>
      <c r="AU39" s="73">
        <v>353730</v>
      </c>
      <c r="AV39" s="73">
        <v>378402</v>
      </c>
      <c r="AW39" s="73">
        <v>395642</v>
      </c>
      <c r="AX39" s="73">
        <v>374780</v>
      </c>
      <c r="AY39" s="73">
        <v>381114</v>
      </c>
      <c r="AZ39" s="73">
        <v>386784</v>
      </c>
      <c r="BA39" s="73">
        <v>384274</v>
      </c>
      <c r="BB39" s="73">
        <f t="shared" si="74"/>
        <v>4456582</v>
      </c>
      <c r="BC39" s="73">
        <v>381686</v>
      </c>
      <c r="BD39" s="73">
        <v>352550</v>
      </c>
      <c r="BE39" s="73">
        <v>369374</v>
      </c>
      <c r="BF39" s="73">
        <v>353064</v>
      </c>
      <c r="BG39" s="73">
        <v>356060</v>
      </c>
      <c r="BH39" s="73">
        <v>353538</v>
      </c>
      <c r="BI39" s="73">
        <v>361590</v>
      </c>
      <c r="BJ39" s="73">
        <v>381118</v>
      </c>
      <c r="BK39" s="73">
        <v>365954</v>
      </c>
      <c r="BL39" s="73">
        <v>391204</v>
      </c>
      <c r="BM39" s="73">
        <v>387180</v>
      </c>
      <c r="BN39" s="73">
        <v>409908</v>
      </c>
      <c r="BO39" s="73">
        <f t="shared" si="75"/>
        <v>4463226</v>
      </c>
      <c r="BP39" s="73">
        <v>410866</v>
      </c>
      <c r="BQ39" s="73">
        <v>382410</v>
      </c>
      <c r="BR39" s="73">
        <v>381968</v>
      </c>
      <c r="BS39" s="73">
        <v>359524</v>
      </c>
      <c r="BT39" s="73">
        <v>385686</v>
      </c>
      <c r="BU39" s="73">
        <v>364320</v>
      </c>
      <c r="BV39" s="73">
        <v>380054</v>
      </c>
      <c r="BW39" s="73">
        <v>401838</v>
      </c>
      <c r="BX39" s="73">
        <v>378972</v>
      </c>
      <c r="BY39" s="73">
        <v>405390</v>
      </c>
      <c r="BZ39" s="73">
        <v>397492</v>
      </c>
      <c r="CA39" s="73">
        <v>409370</v>
      </c>
      <c r="CB39" s="73">
        <f t="shared" si="76"/>
        <v>4657890</v>
      </c>
      <c r="CC39" s="73">
        <v>394810</v>
      </c>
      <c r="CD39" s="73">
        <v>369974</v>
      </c>
      <c r="CE39" s="73">
        <v>399698</v>
      </c>
      <c r="CF39" s="73">
        <v>371442</v>
      </c>
      <c r="CG39" s="73">
        <v>386798</v>
      </c>
      <c r="CH39" s="73">
        <v>380158</v>
      </c>
      <c r="CI39" s="73">
        <v>414956</v>
      </c>
      <c r="CJ39" s="73">
        <v>441386</v>
      </c>
      <c r="CK39" s="73">
        <v>430420</v>
      </c>
      <c r="CL39" s="73">
        <v>446698</v>
      </c>
      <c r="CM39" s="73">
        <v>437350</v>
      </c>
      <c r="CN39" s="73">
        <v>440808</v>
      </c>
      <c r="CO39" s="73">
        <f t="shared" si="77"/>
        <v>4914498</v>
      </c>
      <c r="CP39" s="73">
        <v>423298</v>
      </c>
      <c r="CQ39" s="73">
        <v>411712</v>
      </c>
      <c r="CR39" s="73">
        <v>412264</v>
      </c>
      <c r="CS39" s="73">
        <v>406488</v>
      </c>
      <c r="CT39" s="73">
        <v>404190</v>
      </c>
      <c r="CU39" s="73">
        <v>381674</v>
      </c>
      <c r="CV39" s="73">
        <v>404696</v>
      </c>
      <c r="CW39" s="73">
        <v>421878</v>
      </c>
      <c r="CX39" s="73">
        <v>418024</v>
      </c>
      <c r="CY39" s="73">
        <v>441436</v>
      </c>
      <c r="CZ39" s="73">
        <v>439624</v>
      </c>
      <c r="DA39" s="73">
        <v>476588</v>
      </c>
      <c r="DB39" s="73">
        <f t="shared" si="78"/>
        <v>5041872</v>
      </c>
      <c r="DC39" s="73">
        <v>442244</v>
      </c>
      <c r="DD39" s="73">
        <v>410106</v>
      </c>
      <c r="DE39" s="73">
        <v>208462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206746</v>
      </c>
      <c r="DL39" s="73">
        <v>483109</v>
      </c>
      <c r="DM39" s="73">
        <v>473188</v>
      </c>
      <c r="DN39" s="73">
        <v>484115</v>
      </c>
      <c r="DO39" s="73">
        <f t="shared" si="79"/>
        <v>2707970</v>
      </c>
      <c r="DP39" s="73">
        <v>483570</v>
      </c>
      <c r="DQ39" s="73">
        <v>456562</v>
      </c>
      <c r="DR39" s="73">
        <v>473427</v>
      </c>
      <c r="DS39" s="73">
        <v>457386</v>
      </c>
      <c r="DT39" s="73">
        <v>483267</v>
      </c>
      <c r="DU39" s="73">
        <v>453805</v>
      </c>
      <c r="DV39" s="73">
        <v>481452</v>
      </c>
      <c r="DW39" s="73">
        <v>499258</v>
      </c>
      <c r="DX39" s="73">
        <v>470179</v>
      </c>
      <c r="DY39" s="73">
        <v>495348</v>
      </c>
      <c r="DZ39" s="73">
        <v>498140</v>
      </c>
      <c r="EA39" s="73">
        <v>512887</v>
      </c>
      <c r="EB39" s="73">
        <f t="shared" si="80"/>
        <v>5765281</v>
      </c>
      <c r="EC39" s="73">
        <v>512434</v>
      </c>
      <c r="ED39" s="73">
        <v>461529</v>
      </c>
      <c r="EE39" s="73">
        <v>488727</v>
      </c>
      <c r="EF39" s="73">
        <v>413548</v>
      </c>
      <c r="EG39" s="73">
        <v>464359</v>
      </c>
      <c r="EH39" s="73">
        <v>472774</v>
      </c>
      <c r="EI39" s="73">
        <v>475361</v>
      </c>
      <c r="EJ39" s="73">
        <v>486806</v>
      </c>
      <c r="EK39" s="73">
        <v>478810</v>
      </c>
      <c r="EL39" s="73">
        <v>505856</v>
      </c>
      <c r="EM39" s="73">
        <v>499123</v>
      </c>
      <c r="EN39" s="73">
        <v>505169</v>
      </c>
      <c r="EO39" s="73"/>
      <c r="EP39" s="73">
        <v>479247</v>
      </c>
      <c r="EQ39" s="73">
        <v>462423</v>
      </c>
      <c r="ER39" s="73">
        <v>338689</v>
      </c>
      <c r="ES39" s="73">
        <v>178122</v>
      </c>
      <c r="ET39" s="73">
        <v>288030</v>
      </c>
      <c r="EU39" s="73">
        <v>374200</v>
      </c>
      <c r="EV39" s="73">
        <v>412551</v>
      </c>
      <c r="EW39" s="73">
        <v>445740</v>
      </c>
      <c r="EX39" s="73">
        <v>456786</v>
      </c>
      <c r="EY39" s="73">
        <v>511087</v>
      </c>
      <c r="EZ39" s="73">
        <v>501873</v>
      </c>
      <c r="FA39" s="73">
        <v>423567</v>
      </c>
      <c r="FB39" s="73"/>
      <c r="FC39" s="73">
        <v>492790</v>
      </c>
      <c r="FD39" s="73">
        <v>407619</v>
      </c>
      <c r="FE39" s="73">
        <v>427780</v>
      </c>
      <c r="FF39" s="73">
        <v>433159</v>
      </c>
      <c r="FG39" s="73">
        <v>482012</v>
      </c>
      <c r="FH39" s="73">
        <v>471037</v>
      </c>
      <c r="FI39" s="73">
        <v>483812</v>
      </c>
      <c r="FJ39" s="73">
        <v>495207</v>
      </c>
      <c r="FK39" s="73">
        <v>525406</v>
      </c>
      <c r="FL39" s="73">
        <v>554020</v>
      </c>
      <c r="FM39" s="73">
        <v>533332</v>
      </c>
      <c r="FN39" s="73">
        <v>541683</v>
      </c>
      <c r="FO39" s="73"/>
      <c r="FP39" s="73">
        <v>490544</v>
      </c>
      <c r="FQ39" s="73">
        <v>467452</v>
      </c>
      <c r="FR39" s="73">
        <v>480058</v>
      </c>
      <c r="FS39" s="73">
        <v>437385</v>
      </c>
      <c r="FT39" s="73">
        <v>486892</v>
      </c>
      <c r="FU39" s="73">
        <v>463828</v>
      </c>
      <c r="FV39" s="73">
        <v>497060</v>
      </c>
      <c r="FW39" s="73">
        <v>537023</v>
      </c>
      <c r="FX39" s="73">
        <v>543300</v>
      </c>
      <c r="FY39" s="73">
        <v>562090</v>
      </c>
      <c r="FZ39" s="73">
        <v>520046</v>
      </c>
      <c r="GA39" s="73">
        <v>477561</v>
      </c>
      <c r="GB39" s="73"/>
      <c r="GC39" s="73">
        <v>451873</v>
      </c>
      <c r="GD39" s="73">
        <v>461386</v>
      </c>
      <c r="GE39" s="109">
        <v>447560</v>
      </c>
      <c r="GF39" s="73">
        <v>413676</v>
      </c>
      <c r="GG39" s="73">
        <v>440764</v>
      </c>
      <c r="GH39" s="73">
        <v>438900</v>
      </c>
      <c r="GI39" s="73">
        <v>451041</v>
      </c>
      <c r="GJ39" s="73">
        <v>472912</v>
      </c>
      <c r="GK39" s="73">
        <v>462553</v>
      </c>
      <c r="GL39" s="73">
        <v>478397</v>
      </c>
      <c r="GM39" s="73">
        <v>486514</v>
      </c>
      <c r="GN39" s="73">
        <v>479725</v>
      </c>
      <c r="GO39" s="73"/>
      <c r="GP39" s="76">
        <v>468945</v>
      </c>
      <c r="GQ39" s="76">
        <v>433788</v>
      </c>
      <c r="GR39" s="76">
        <v>434969</v>
      </c>
      <c r="GS39" s="73">
        <v>432204</v>
      </c>
      <c r="GT39" s="73">
        <v>471423</v>
      </c>
      <c r="GU39" s="73">
        <v>447820</v>
      </c>
      <c r="GV39" s="73">
        <v>502329</v>
      </c>
      <c r="GW39" s="73">
        <v>500700</v>
      </c>
      <c r="GX39" s="73">
        <v>482403</v>
      </c>
      <c r="GY39" s="73"/>
      <c r="GZ39" s="73"/>
      <c r="HA39" s="73"/>
      <c r="HB39" s="73"/>
    </row>
    <row r="40" spans="1:210" ht="15" x14ac:dyDescent="0.2">
      <c r="B40" s="51" t="s">
        <v>70</v>
      </c>
      <c r="C40" s="52">
        <f t="shared" ref="C40:BN40" si="107">SUM(C41:C42)</f>
        <v>0</v>
      </c>
      <c r="D40" s="52">
        <f t="shared" si="107"/>
        <v>0</v>
      </c>
      <c r="E40" s="52">
        <f t="shared" si="107"/>
        <v>469544</v>
      </c>
      <c r="F40" s="52">
        <f t="shared" si="107"/>
        <v>941010</v>
      </c>
      <c r="G40" s="52">
        <f t="shared" si="107"/>
        <v>983530</v>
      </c>
      <c r="H40" s="52">
        <f t="shared" si="107"/>
        <v>963400</v>
      </c>
      <c r="I40" s="52">
        <f t="shared" si="107"/>
        <v>1036432</v>
      </c>
      <c r="J40" s="52">
        <f t="shared" si="107"/>
        <v>1032654</v>
      </c>
      <c r="K40" s="52">
        <f t="shared" si="107"/>
        <v>976526</v>
      </c>
      <c r="L40" s="52">
        <f t="shared" si="107"/>
        <v>1059308</v>
      </c>
      <c r="M40" s="52">
        <f t="shared" si="107"/>
        <v>1042496</v>
      </c>
      <c r="N40" s="52">
        <f t="shared" si="107"/>
        <v>1144242</v>
      </c>
      <c r="O40" s="52">
        <f t="shared" si="107"/>
        <v>9649142</v>
      </c>
      <c r="P40" s="52">
        <f t="shared" si="107"/>
        <v>1095932</v>
      </c>
      <c r="Q40" s="52">
        <f t="shared" si="107"/>
        <v>1034478</v>
      </c>
      <c r="R40" s="52">
        <f t="shared" si="107"/>
        <v>1069162</v>
      </c>
      <c r="S40" s="52">
        <f t="shared" si="107"/>
        <v>1018852</v>
      </c>
      <c r="T40" s="52">
        <f t="shared" si="107"/>
        <v>1056104</v>
      </c>
      <c r="U40" s="52">
        <f t="shared" si="107"/>
        <v>1068944</v>
      </c>
      <c r="V40" s="52">
        <f t="shared" si="107"/>
        <v>1162278</v>
      </c>
      <c r="W40" s="52">
        <f t="shared" si="107"/>
        <v>1147668</v>
      </c>
      <c r="X40" s="52">
        <f t="shared" si="107"/>
        <v>1123644</v>
      </c>
      <c r="Y40" s="52">
        <f t="shared" si="107"/>
        <v>1167502</v>
      </c>
      <c r="Z40" s="52">
        <f t="shared" si="107"/>
        <v>1140746</v>
      </c>
      <c r="AA40" s="52">
        <f t="shared" si="107"/>
        <v>1246512</v>
      </c>
      <c r="AB40" s="52">
        <f t="shared" si="107"/>
        <v>13331822</v>
      </c>
      <c r="AC40" s="52">
        <f t="shared" si="107"/>
        <v>1239210</v>
      </c>
      <c r="AD40" s="52">
        <f t="shared" si="107"/>
        <v>1304506</v>
      </c>
      <c r="AE40" s="52">
        <f t="shared" si="107"/>
        <v>1534450</v>
      </c>
      <c r="AF40" s="52">
        <f t="shared" si="107"/>
        <v>1434390</v>
      </c>
      <c r="AG40" s="52">
        <f t="shared" si="107"/>
        <v>1499158</v>
      </c>
      <c r="AH40" s="52">
        <f t="shared" si="107"/>
        <v>1445684</v>
      </c>
      <c r="AI40" s="52">
        <f t="shared" si="107"/>
        <v>1539692</v>
      </c>
      <c r="AJ40" s="52">
        <f t="shared" si="107"/>
        <v>1579592</v>
      </c>
      <c r="AK40" s="52">
        <f t="shared" si="107"/>
        <v>1539370</v>
      </c>
      <c r="AL40" s="52">
        <f t="shared" si="107"/>
        <v>1592888</v>
      </c>
      <c r="AM40" s="52">
        <f t="shared" si="107"/>
        <v>1563022</v>
      </c>
      <c r="AN40" s="52">
        <f t="shared" si="107"/>
        <v>1715446</v>
      </c>
      <c r="AO40" s="52">
        <f t="shared" si="107"/>
        <v>17987408</v>
      </c>
      <c r="AP40" s="52">
        <f t="shared" si="107"/>
        <v>1708950</v>
      </c>
      <c r="AQ40" s="52">
        <f t="shared" si="107"/>
        <v>1641792</v>
      </c>
      <c r="AR40" s="52">
        <f t="shared" si="107"/>
        <v>1659328</v>
      </c>
      <c r="AS40" s="52">
        <f t="shared" si="107"/>
        <v>1532572</v>
      </c>
      <c r="AT40" s="52">
        <f t="shared" si="107"/>
        <v>1560182</v>
      </c>
      <c r="AU40" s="52">
        <f t="shared" si="107"/>
        <v>1552852</v>
      </c>
      <c r="AV40" s="52">
        <f t="shared" si="107"/>
        <v>1676408</v>
      </c>
      <c r="AW40" s="52">
        <f t="shared" si="107"/>
        <v>1722468</v>
      </c>
      <c r="AX40" s="52">
        <f t="shared" si="107"/>
        <v>1646218</v>
      </c>
      <c r="AY40" s="52">
        <f t="shared" si="107"/>
        <v>1708980</v>
      </c>
      <c r="AZ40" s="52">
        <f t="shared" si="107"/>
        <v>1682536</v>
      </c>
      <c r="BA40" s="52">
        <f t="shared" si="107"/>
        <v>1743894</v>
      </c>
      <c r="BB40" s="52">
        <f t="shared" si="107"/>
        <v>19836180</v>
      </c>
      <c r="BC40" s="52">
        <f t="shared" si="107"/>
        <v>1741418</v>
      </c>
      <c r="BD40" s="52">
        <f t="shared" si="107"/>
        <v>1608358</v>
      </c>
      <c r="BE40" s="52">
        <f t="shared" si="107"/>
        <v>1672500</v>
      </c>
      <c r="BF40" s="52">
        <f t="shared" si="107"/>
        <v>1573244</v>
      </c>
      <c r="BG40" s="52">
        <f t="shared" si="107"/>
        <v>1610708</v>
      </c>
      <c r="BH40" s="52">
        <f t="shared" si="107"/>
        <v>1569512</v>
      </c>
      <c r="BI40" s="52">
        <f t="shared" si="107"/>
        <v>1664718</v>
      </c>
      <c r="BJ40" s="52">
        <f t="shared" si="107"/>
        <v>1746626</v>
      </c>
      <c r="BK40" s="52">
        <f t="shared" si="107"/>
        <v>1639139</v>
      </c>
      <c r="BL40" s="52">
        <f t="shared" si="107"/>
        <v>1747496</v>
      </c>
      <c r="BM40" s="52">
        <f t="shared" si="107"/>
        <v>1739158</v>
      </c>
      <c r="BN40" s="52">
        <f t="shared" si="107"/>
        <v>1933028</v>
      </c>
      <c r="BO40" s="52">
        <f t="shared" ref="BO40:CW40" si="108">SUM(BO41:BO42)</f>
        <v>20245905</v>
      </c>
      <c r="BP40" s="52">
        <f t="shared" si="108"/>
        <v>1937064</v>
      </c>
      <c r="BQ40" s="52">
        <f t="shared" si="108"/>
        <v>1732497</v>
      </c>
      <c r="BR40" s="52">
        <f t="shared" si="108"/>
        <v>1723443</v>
      </c>
      <c r="BS40" s="52">
        <f t="shared" si="108"/>
        <v>1623872</v>
      </c>
      <c r="BT40" s="52">
        <f t="shared" si="108"/>
        <v>1698842</v>
      </c>
      <c r="BU40" s="52">
        <f t="shared" si="108"/>
        <v>1620085</v>
      </c>
      <c r="BV40" s="52">
        <f t="shared" si="108"/>
        <v>1722379</v>
      </c>
      <c r="BW40" s="52">
        <f t="shared" si="108"/>
        <v>1795983</v>
      </c>
      <c r="BX40" s="52">
        <f t="shared" si="108"/>
        <v>1675019</v>
      </c>
      <c r="BY40" s="52">
        <f t="shared" si="108"/>
        <v>1791045</v>
      </c>
      <c r="BZ40" s="52">
        <f t="shared" si="108"/>
        <v>1764805</v>
      </c>
      <c r="CA40" s="52">
        <f t="shared" si="108"/>
        <v>1883692</v>
      </c>
      <c r="CB40" s="52">
        <f t="shared" si="108"/>
        <v>20968726</v>
      </c>
      <c r="CC40" s="52">
        <f t="shared" si="108"/>
        <v>1838493</v>
      </c>
      <c r="CD40" s="52">
        <f t="shared" si="108"/>
        <v>1741636</v>
      </c>
      <c r="CE40" s="52">
        <f t="shared" si="108"/>
        <v>1821938</v>
      </c>
      <c r="CF40" s="52">
        <f t="shared" si="108"/>
        <v>1759177</v>
      </c>
      <c r="CG40" s="52">
        <f t="shared" si="108"/>
        <v>1764356</v>
      </c>
      <c r="CH40" s="52">
        <f t="shared" si="108"/>
        <v>1697448</v>
      </c>
      <c r="CI40" s="52">
        <f t="shared" si="108"/>
        <v>1859330</v>
      </c>
      <c r="CJ40" s="52">
        <f t="shared" si="108"/>
        <v>1906267</v>
      </c>
      <c r="CK40" s="52">
        <f t="shared" si="108"/>
        <v>1836155</v>
      </c>
      <c r="CL40" s="52">
        <f t="shared" si="108"/>
        <v>1942456</v>
      </c>
      <c r="CM40" s="52">
        <f t="shared" si="108"/>
        <v>1864419</v>
      </c>
      <c r="CN40" s="52">
        <f t="shared" si="108"/>
        <v>2015158</v>
      </c>
      <c r="CO40" s="52">
        <f t="shared" si="108"/>
        <v>22046833</v>
      </c>
      <c r="CP40" s="52">
        <f t="shared" si="108"/>
        <v>1960987</v>
      </c>
      <c r="CQ40" s="52">
        <f t="shared" si="108"/>
        <v>1899411</v>
      </c>
      <c r="CR40" s="52">
        <f t="shared" si="108"/>
        <v>1923240</v>
      </c>
      <c r="CS40" s="52">
        <f t="shared" si="108"/>
        <v>1794787</v>
      </c>
      <c r="CT40" s="52">
        <f t="shared" si="108"/>
        <v>1820496</v>
      </c>
      <c r="CU40" s="52">
        <f t="shared" si="108"/>
        <v>1740760</v>
      </c>
      <c r="CV40" s="52">
        <f t="shared" si="108"/>
        <v>1935540</v>
      </c>
      <c r="CW40" s="52">
        <f t="shared" si="108"/>
        <v>1944696</v>
      </c>
      <c r="CX40" s="52">
        <f>SUM(CX41:CX42)</f>
        <v>1867596</v>
      </c>
      <c r="CY40" s="52">
        <f>SUM(CY41:CY42)</f>
        <v>1957047</v>
      </c>
      <c r="CZ40" s="52">
        <v>1949940</v>
      </c>
      <c r="DA40" s="52">
        <f>SUM(DA41:DA42)</f>
        <v>2196346</v>
      </c>
      <c r="DB40" s="52">
        <f>SUM(DB41:DB42)</f>
        <v>22990846</v>
      </c>
      <c r="DC40" s="52">
        <f>SUM(DC41:DC42)</f>
        <v>2105333</v>
      </c>
      <c r="DD40" s="52">
        <v>1925438</v>
      </c>
      <c r="DE40" s="52">
        <f t="shared" ref="DE40:DN40" si="109">SUM(DE41:DE42)</f>
        <v>948341</v>
      </c>
      <c r="DF40" s="52">
        <f t="shared" si="109"/>
        <v>0</v>
      </c>
      <c r="DG40" s="52">
        <f t="shared" si="109"/>
        <v>0</v>
      </c>
      <c r="DH40" s="52">
        <f t="shared" si="109"/>
        <v>179522</v>
      </c>
      <c r="DI40" s="52">
        <f t="shared" si="109"/>
        <v>897471</v>
      </c>
      <c r="DJ40" s="52">
        <f t="shared" si="109"/>
        <v>919463</v>
      </c>
      <c r="DK40" s="52">
        <f t="shared" si="109"/>
        <v>1115939</v>
      </c>
      <c r="DL40" s="52">
        <f t="shared" si="109"/>
        <v>1477589</v>
      </c>
      <c r="DM40" s="52">
        <f t="shared" si="109"/>
        <v>1259907</v>
      </c>
      <c r="DN40" s="52">
        <f t="shared" si="109"/>
        <v>1569341</v>
      </c>
      <c r="DO40" s="52">
        <f t="shared" si="79"/>
        <v>12398344</v>
      </c>
      <c r="DP40" s="52">
        <f>SUM(DP41:DP42)</f>
        <v>1587503</v>
      </c>
      <c r="DQ40" s="52">
        <f>SUM(DQ41:DQ42)</f>
        <v>1486629</v>
      </c>
      <c r="DR40" s="52">
        <f>SUM(DR41:DR42)</f>
        <v>1541230</v>
      </c>
      <c r="DS40" s="52">
        <f t="shared" ref="DS40:EA40" si="110">SUM(DS41:DS42)</f>
        <v>1491697</v>
      </c>
      <c r="DT40" s="52">
        <f t="shared" si="110"/>
        <v>1823098</v>
      </c>
      <c r="DU40" s="52">
        <f t="shared" si="110"/>
        <v>1689720</v>
      </c>
      <c r="DV40" s="52">
        <f t="shared" si="110"/>
        <v>1797038</v>
      </c>
      <c r="DW40" s="52">
        <f t="shared" si="110"/>
        <v>1858132</v>
      </c>
      <c r="DX40" s="52">
        <f t="shared" si="110"/>
        <v>1698518</v>
      </c>
      <c r="DY40" s="52">
        <f t="shared" si="110"/>
        <v>1784047</v>
      </c>
      <c r="DZ40" s="52">
        <f t="shared" si="110"/>
        <v>1783438</v>
      </c>
      <c r="EA40" s="52">
        <f t="shared" si="110"/>
        <v>1924029</v>
      </c>
      <c r="EB40" s="52">
        <f t="shared" si="80"/>
        <v>20465079</v>
      </c>
      <c r="EC40" s="52">
        <f>SUM(EC41:EC42)</f>
        <v>1933026</v>
      </c>
      <c r="ED40" s="52">
        <f>SUM(ED41:ED42)</f>
        <v>1748808</v>
      </c>
      <c r="EE40" s="52">
        <f>SUM(EE41:EE42)</f>
        <v>1859091</v>
      </c>
      <c r="EF40" s="52">
        <f t="shared" ref="EF40:EN40" si="111">SUM(EF41:EF42)</f>
        <v>1791620</v>
      </c>
      <c r="EG40" s="52">
        <f t="shared" si="111"/>
        <v>1990396</v>
      </c>
      <c r="EH40" s="52">
        <f t="shared" si="111"/>
        <v>1961457</v>
      </c>
      <c r="EI40" s="52">
        <f t="shared" si="111"/>
        <v>2081179</v>
      </c>
      <c r="EJ40" s="52">
        <f t="shared" si="111"/>
        <v>2111624</v>
      </c>
      <c r="EK40" s="52">
        <f t="shared" si="111"/>
        <v>2006086</v>
      </c>
      <c r="EL40" s="52">
        <f>SUM(EL41:EL42)</f>
        <v>2117196</v>
      </c>
      <c r="EM40" s="52">
        <f t="shared" si="111"/>
        <v>2080438</v>
      </c>
      <c r="EN40" s="52">
        <f t="shared" si="111"/>
        <v>2220276</v>
      </c>
      <c r="EO40" s="52">
        <f t="shared" si="89"/>
        <v>23901197</v>
      </c>
      <c r="EP40" s="52">
        <f t="shared" ref="EP40:FA40" si="112">SUM(EP41:EP42)</f>
        <v>2175904</v>
      </c>
      <c r="EQ40" s="52">
        <f t="shared" si="112"/>
        <v>2139915</v>
      </c>
      <c r="ER40" s="52">
        <f t="shared" si="112"/>
        <v>1520720</v>
      </c>
      <c r="ES40" s="52">
        <f t="shared" si="112"/>
        <v>777914</v>
      </c>
      <c r="ET40" s="52">
        <f t="shared" si="112"/>
        <v>1212858</v>
      </c>
      <c r="EU40" s="52">
        <f t="shared" si="112"/>
        <v>1588505</v>
      </c>
      <c r="EV40" s="52">
        <f t="shared" si="112"/>
        <v>1948338</v>
      </c>
      <c r="EW40" s="52">
        <f t="shared" si="112"/>
        <v>2037039</v>
      </c>
      <c r="EX40" s="52">
        <f t="shared" si="112"/>
        <v>2021555</v>
      </c>
      <c r="EY40" s="52">
        <f t="shared" si="112"/>
        <v>2267206</v>
      </c>
      <c r="EZ40" s="52">
        <f t="shared" si="112"/>
        <v>2236866</v>
      </c>
      <c r="FA40" s="52">
        <f t="shared" si="112"/>
        <v>2140791</v>
      </c>
      <c r="FB40" s="52">
        <f t="shared" si="90"/>
        <v>22067611</v>
      </c>
      <c r="FC40" s="52">
        <f>SUM(FC41:FC42)</f>
        <v>2413441</v>
      </c>
      <c r="FD40" s="52">
        <v>1906243</v>
      </c>
      <c r="FE40" s="52">
        <v>2107791</v>
      </c>
      <c r="FF40" s="52">
        <v>2061513</v>
      </c>
      <c r="FG40" s="52">
        <v>2274729</v>
      </c>
      <c r="FH40" s="52">
        <v>2265282</v>
      </c>
      <c r="FI40" s="52">
        <v>2374976</v>
      </c>
      <c r="FJ40" s="52">
        <v>2440476</v>
      </c>
      <c r="FK40" s="52">
        <v>2437052</v>
      </c>
      <c r="FL40" s="52">
        <v>2578560</v>
      </c>
      <c r="FM40" s="52">
        <v>2469147</v>
      </c>
      <c r="FN40" s="52">
        <v>2659193</v>
      </c>
      <c r="FO40" s="52">
        <f>+SUM(FC40:FN40)</f>
        <v>27988403</v>
      </c>
      <c r="FP40" s="52">
        <v>2483499</v>
      </c>
      <c r="FQ40" s="52">
        <v>2369682</v>
      </c>
      <c r="FR40" s="52">
        <v>2341284</v>
      </c>
      <c r="FS40" s="52">
        <v>2189654</v>
      </c>
      <c r="FT40" s="52">
        <v>2380318</v>
      </c>
      <c r="FU40" s="52">
        <v>2254737</v>
      </c>
      <c r="FV40" s="52">
        <v>2441214</v>
      </c>
      <c r="FW40" s="52">
        <v>2528660</v>
      </c>
      <c r="FX40" s="52">
        <v>2470679</v>
      </c>
      <c r="FY40" s="52">
        <v>2567315</v>
      </c>
      <c r="FZ40" s="52">
        <v>2373001</v>
      </c>
      <c r="GA40" s="52">
        <v>2349833</v>
      </c>
      <c r="GB40" s="52">
        <f>+SUM(FP40:GA40)</f>
        <v>28749876</v>
      </c>
      <c r="GC40" s="52">
        <v>2231368</v>
      </c>
      <c r="GD40" s="52">
        <v>2235927</v>
      </c>
      <c r="GE40" s="110">
        <v>1672353</v>
      </c>
      <c r="GF40" s="52">
        <v>2094143</v>
      </c>
      <c r="GG40" s="52">
        <v>2159176</v>
      </c>
      <c r="GH40" s="52">
        <v>2147616</v>
      </c>
      <c r="GI40" s="52">
        <v>2251962</v>
      </c>
      <c r="GJ40" s="52">
        <v>2322958</v>
      </c>
      <c r="GK40" s="52">
        <f>GK41+GK42</f>
        <v>2229619</v>
      </c>
      <c r="GL40" s="52">
        <v>2299486</v>
      </c>
      <c r="GM40" s="52">
        <v>2294175</v>
      </c>
      <c r="GN40" s="52">
        <v>2383540</v>
      </c>
      <c r="GO40" s="52">
        <f>+SUM(GC40:GN40)</f>
        <v>26322323</v>
      </c>
      <c r="GP40" s="75">
        <v>2367450</v>
      </c>
      <c r="GQ40" s="75">
        <v>2221018</v>
      </c>
      <c r="GR40" s="75">
        <v>2171692</v>
      </c>
      <c r="GS40" s="52">
        <v>2105465</v>
      </c>
      <c r="GT40" s="52">
        <v>2317930</v>
      </c>
      <c r="GU40" s="52">
        <v>2188057</v>
      </c>
      <c r="GV40" s="75">
        <f>+GV41+GV42</f>
        <v>2424164</v>
      </c>
      <c r="GW40" s="52">
        <v>2433528</v>
      </c>
      <c r="GX40" s="52">
        <v>2264662</v>
      </c>
      <c r="GY40" s="52"/>
      <c r="GZ40" s="52"/>
      <c r="HA40" s="52"/>
      <c r="HB40" s="52"/>
    </row>
    <row r="41" spans="1:210" x14ac:dyDescent="0.2">
      <c r="B41" s="48" t="s">
        <v>65</v>
      </c>
      <c r="C41" s="111">
        <f t="shared" ref="C41:BN41" si="113">IF($B41="","",C29+C32+C35+C38)</f>
        <v>0</v>
      </c>
      <c r="D41" s="111">
        <f t="shared" si="113"/>
        <v>0</v>
      </c>
      <c r="E41" s="111">
        <f t="shared" si="113"/>
        <v>70408</v>
      </c>
      <c r="F41" s="111">
        <f t="shared" si="113"/>
        <v>148732</v>
      </c>
      <c r="G41" s="111">
        <f t="shared" si="113"/>
        <v>139330</v>
      </c>
      <c r="H41" s="111">
        <f t="shared" si="113"/>
        <v>134206</v>
      </c>
      <c r="I41" s="111">
        <f t="shared" si="113"/>
        <v>163394</v>
      </c>
      <c r="J41" s="111">
        <f t="shared" si="113"/>
        <v>142880</v>
      </c>
      <c r="K41" s="111">
        <f t="shared" si="113"/>
        <v>132968</v>
      </c>
      <c r="L41" s="111">
        <f t="shared" si="113"/>
        <v>144630</v>
      </c>
      <c r="M41" s="111">
        <f t="shared" si="113"/>
        <v>137298</v>
      </c>
      <c r="N41" s="111">
        <f t="shared" si="113"/>
        <v>180234</v>
      </c>
      <c r="O41" s="111">
        <f t="shared" si="113"/>
        <v>1394080</v>
      </c>
      <c r="P41" s="111">
        <f t="shared" si="113"/>
        <v>185426</v>
      </c>
      <c r="Q41" s="111">
        <f t="shared" si="113"/>
        <v>164142</v>
      </c>
      <c r="R41" s="111">
        <f t="shared" si="113"/>
        <v>152844</v>
      </c>
      <c r="S41" s="111">
        <f t="shared" si="113"/>
        <v>157044</v>
      </c>
      <c r="T41" s="111">
        <f t="shared" si="113"/>
        <v>150650</v>
      </c>
      <c r="U41" s="111">
        <f t="shared" si="113"/>
        <v>144162</v>
      </c>
      <c r="V41" s="111">
        <f t="shared" si="113"/>
        <v>177434</v>
      </c>
      <c r="W41" s="111">
        <f t="shared" si="113"/>
        <v>158656</v>
      </c>
      <c r="X41" s="111">
        <f t="shared" si="113"/>
        <v>146160</v>
      </c>
      <c r="Y41" s="111">
        <f t="shared" si="113"/>
        <v>159438</v>
      </c>
      <c r="Z41" s="111">
        <f t="shared" si="113"/>
        <v>143748</v>
      </c>
      <c r="AA41" s="111">
        <f t="shared" si="113"/>
        <v>191950</v>
      </c>
      <c r="AB41" s="111">
        <f t="shared" si="113"/>
        <v>1931654</v>
      </c>
      <c r="AC41" s="111">
        <f t="shared" si="113"/>
        <v>199862</v>
      </c>
      <c r="AD41" s="111">
        <f t="shared" si="113"/>
        <v>195562</v>
      </c>
      <c r="AE41" s="111">
        <f t="shared" si="113"/>
        <v>195862</v>
      </c>
      <c r="AF41" s="111">
        <f t="shared" si="113"/>
        <v>212244</v>
      </c>
      <c r="AG41" s="111">
        <f t="shared" si="113"/>
        <v>186744</v>
      </c>
      <c r="AH41" s="111">
        <f t="shared" si="113"/>
        <v>179874</v>
      </c>
      <c r="AI41" s="111">
        <f t="shared" si="113"/>
        <v>229152</v>
      </c>
      <c r="AJ41" s="111">
        <f t="shared" si="113"/>
        <v>203078</v>
      </c>
      <c r="AK41" s="111">
        <f t="shared" si="113"/>
        <v>184388</v>
      </c>
      <c r="AL41" s="111">
        <f t="shared" si="113"/>
        <v>201024</v>
      </c>
      <c r="AM41" s="111">
        <f t="shared" si="113"/>
        <v>185166</v>
      </c>
      <c r="AN41" s="111">
        <f t="shared" si="113"/>
        <v>250274</v>
      </c>
      <c r="AO41" s="111">
        <f t="shared" si="113"/>
        <v>2423230</v>
      </c>
      <c r="AP41" s="111">
        <f t="shared" si="113"/>
        <v>261524</v>
      </c>
      <c r="AQ41" s="111">
        <f t="shared" si="113"/>
        <v>245918</v>
      </c>
      <c r="AR41" s="111">
        <f t="shared" si="113"/>
        <v>216792</v>
      </c>
      <c r="AS41" s="111">
        <f t="shared" si="113"/>
        <v>230022</v>
      </c>
      <c r="AT41" s="111">
        <f t="shared" si="113"/>
        <v>205676</v>
      </c>
      <c r="AU41" s="111">
        <f t="shared" si="113"/>
        <v>199404</v>
      </c>
      <c r="AV41" s="111">
        <f t="shared" si="113"/>
        <v>230102</v>
      </c>
      <c r="AW41" s="111">
        <f t="shared" si="113"/>
        <v>224812</v>
      </c>
      <c r="AX41" s="111">
        <f t="shared" si="113"/>
        <v>210672</v>
      </c>
      <c r="AY41" s="111">
        <f t="shared" si="113"/>
        <v>216128</v>
      </c>
      <c r="AZ41" s="111">
        <f t="shared" si="113"/>
        <v>199992</v>
      </c>
      <c r="BA41" s="111">
        <f t="shared" si="113"/>
        <v>266850</v>
      </c>
      <c r="BB41" s="111">
        <f t="shared" si="113"/>
        <v>2707892</v>
      </c>
      <c r="BC41" s="111">
        <f t="shared" si="113"/>
        <v>268078</v>
      </c>
      <c r="BD41" s="111">
        <f t="shared" si="113"/>
        <v>251818</v>
      </c>
      <c r="BE41" s="111">
        <f t="shared" si="113"/>
        <v>259510</v>
      </c>
      <c r="BF41" s="111">
        <f t="shared" si="113"/>
        <v>206866</v>
      </c>
      <c r="BG41" s="111">
        <f t="shared" si="113"/>
        <v>221260</v>
      </c>
      <c r="BH41" s="111">
        <f t="shared" si="113"/>
        <v>211869</v>
      </c>
      <c r="BI41" s="111">
        <f t="shared" si="113"/>
        <v>254743</v>
      </c>
      <c r="BJ41" s="111">
        <f t="shared" si="113"/>
        <v>244181</v>
      </c>
      <c r="BK41" s="111">
        <f t="shared" si="113"/>
        <v>215368</v>
      </c>
      <c r="BL41" s="111">
        <f t="shared" si="113"/>
        <v>233804</v>
      </c>
      <c r="BM41" s="111">
        <f t="shared" si="113"/>
        <v>221008</v>
      </c>
      <c r="BN41" s="111">
        <f t="shared" si="113"/>
        <v>296516</v>
      </c>
      <c r="BO41" s="111">
        <f t="shared" ref="BO41:CW41" si="114">IF($B41="","",BO29+BO32+BO35+BO38)</f>
        <v>2885021</v>
      </c>
      <c r="BP41" s="111">
        <f t="shared" si="114"/>
        <v>298060</v>
      </c>
      <c r="BQ41" s="111">
        <f t="shared" si="114"/>
        <v>267439</v>
      </c>
      <c r="BR41" s="111">
        <f t="shared" si="114"/>
        <v>246102</v>
      </c>
      <c r="BS41" s="111">
        <f t="shared" si="114"/>
        <v>253591</v>
      </c>
      <c r="BT41" s="111">
        <f t="shared" si="114"/>
        <v>230687</v>
      </c>
      <c r="BU41" s="111">
        <f t="shared" si="114"/>
        <v>219161</v>
      </c>
      <c r="BV41" s="111">
        <f t="shared" si="114"/>
        <v>281282</v>
      </c>
      <c r="BW41" s="111">
        <f t="shared" si="114"/>
        <v>260648</v>
      </c>
      <c r="BX41" s="111">
        <f t="shared" si="114"/>
        <v>230958</v>
      </c>
      <c r="BY41" s="111">
        <f t="shared" si="114"/>
        <v>250123</v>
      </c>
      <c r="BZ41" s="111">
        <f t="shared" si="114"/>
        <v>234731</v>
      </c>
      <c r="CA41" s="111">
        <f t="shared" si="114"/>
        <v>333506</v>
      </c>
      <c r="CB41" s="111">
        <f t="shared" si="114"/>
        <v>3106288</v>
      </c>
      <c r="CC41" s="111">
        <f t="shared" si="114"/>
        <v>354988</v>
      </c>
      <c r="CD41" s="111">
        <f t="shared" si="114"/>
        <v>324694</v>
      </c>
      <c r="CE41" s="111">
        <f t="shared" si="114"/>
        <v>291845</v>
      </c>
      <c r="CF41" s="111">
        <f t="shared" si="114"/>
        <v>301116</v>
      </c>
      <c r="CG41" s="111">
        <f t="shared" si="114"/>
        <v>284434</v>
      </c>
      <c r="CH41" s="111">
        <f t="shared" si="114"/>
        <v>268744</v>
      </c>
      <c r="CI41" s="111">
        <f t="shared" si="114"/>
        <v>341074</v>
      </c>
      <c r="CJ41" s="111">
        <f t="shared" si="114"/>
        <v>310922</v>
      </c>
      <c r="CK41" s="111">
        <f t="shared" si="114"/>
        <v>278766</v>
      </c>
      <c r="CL41" s="111">
        <f t="shared" si="114"/>
        <v>305383</v>
      </c>
      <c r="CM41" s="111">
        <f t="shared" si="114"/>
        <v>276392</v>
      </c>
      <c r="CN41" s="111">
        <f t="shared" si="114"/>
        <v>389911</v>
      </c>
      <c r="CO41" s="111">
        <f t="shared" si="114"/>
        <v>3728269</v>
      </c>
      <c r="CP41" s="111">
        <f t="shared" si="114"/>
        <v>388484</v>
      </c>
      <c r="CQ41" s="111">
        <f t="shared" si="114"/>
        <v>358636</v>
      </c>
      <c r="CR41" s="111">
        <f t="shared" si="114"/>
        <v>362264</v>
      </c>
      <c r="CS41" s="111">
        <f t="shared" si="114"/>
        <v>292148</v>
      </c>
      <c r="CT41" s="111">
        <f t="shared" si="114"/>
        <v>310466</v>
      </c>
      <c r="CU41" s="111">
        <f t="shared" si="114"/>
        <v>291495</v>
      </c>
      <c r="CV41" s="111">
        <f t="shared" si="114"/>
        <v>381555</v>
      </c>
      <c r="CW41" s="111">
        <f t="shared" si="114"/>
        <v>332215</v>
      </c>
      <c r="CX41" s="111">
        <f t="shared" ref="CX41:DB42" si="115">IF($B41="","",CX29+CX32+CX35+CX38)</f>
        <v>293232</v>
      </c>
      <c r="CY41" s="111">
        <f t="shared" si="115"/>
        <v>311647</v>
      </c>
      <c r="CZ41" s="111">
        <v>306657</v>
      </c>
      <c r="DA41" s="111">
        <f t="shared" si="115"/>
        <v>397330</v>
      </c>
      <c r="DB41" s="111">
        <f t="shared" si="115"/>
        <v>4026129</v>
      </c>
      <c r="DC41" s="111">
        <f>IF($B41="","",DC29+DC32+DC35+DC38)</f>
        <v>405771</v>
      </c>
      <c r="DD41" s="111">
        <v>356176</v>
      </c>
      <c r="DE41" s="111">
        <f>IF($B41="","",DE29+DE32+DE35+DE38)</f>
        <v>170337</v>
      </c>
      <c r="DF41" s="111">
        <f>IF($B41="","",DF29+DF32+DF35+DF38)</f>
        <v>0</v>
      </c>
      <c r="DG41" s="111">
        <f t="shared" ref="DG41:DI42" si="116">IF($B41="","",DG29+DG32+DG35+DG38)</f>
        <v>0</v>
      </c>
      <c r="DH41" s="111">
        <f t="shared" si="116"/>
        <v>17019</v>
      </c>
      <c r="DI41" s="111">
        <f t="shared" si="116"/>
        <v>104835</v>
      </c>
      <c r="DJ41" s="111">
        <f t="shared" ref="DJ41:DN42" si="117">IF($B41="","",DJ29+DJ32+DJ35+DJ38)</f>
        <v>93743</v>
      </c>
      <c r="DK41" s="111">
        <f t="shared" si="117"/>
        <v>121967</v>
      </c>
      <c r="DL41" s="111">
        <f t="shared" si="117"/>
        <v>182612</v>
      </c>
      <c r="DM41" s="111">
        <f t="shared" si="117"/>
        <v>156985</v>
      </c>
      <c r="DN41" s="111">
        <f t="shared" si="117"/>
        <v>245775</v>
      </c>
      <c r="DO41" s="111">
        <f t="shared" si="79"/>
        <v>1855220</v>
      </c>
      <c r="DP41" s="111">
        <f>IF($B41="","",DP29+DP32+DP35+DP38)</f>
        <v>259464</v>
      </c>
      <c r="DQ41" s="111">
        <f>IF($B41="","",DQ29+DQ32+DQ35+DQ38)</f>
        <v>237159</v>
      </c>
      <c r="DR41" s="111">
        <f t="shared" ref="DR41:EA42" si="118">IF($B41="","",DR29+DR32+DR35+DR38)</f>
        <v>235784</v>
      </c>
      <c r="DS41" s="111">
        <f t="shared" si="118"/>
        <v>208575</v>
      </c>
      <c r="DT41" s="111">
        <f t="shared" si="118"/>
        <v>237607</v>
      </c>
      <c r="DU41" s="111">
        <f t="shared" si="118"/>
        <v>218466</v>
      </c>
      <c r="DV41" s="111">
        <f t="shared" si="118"/>
        <v>267152</v>
      </c>
      <c r="DW41" s="111">
        <f t="shared" si="118"/>
        <v>272443</v>
      </c>
      <c r="DX41" s="111">
        <f t="shared" si="118"/>
        <v>228945</v>
      </c>
      <c r="DY41" s="111">
        <f t="shared" si="118"/>
        <v>244461</v>
      </c>
      <c r="DZ41" s="111">
        <f t="shared" si="118"/>
        <v>231300</v>
      </c>
      <c r="EA41" s="111">
        <f t="shared" si="118"/>
        <v>316288</v>
      </c>
      <c r="EB41" s="111">
        <f t="shared" si="80"/>
        <v>2957644</v>
      </c>
      <c r="EC41" s="111">
        <f t="shared" ref="EC41:EN41" si="119">IF($B41="","",EC29+EC32+EC35+EC38)</f>
        <v>328095</v>
      </c>
      <c r="ED41" s="111">
        <f t="shared" si="119"/>
        <v>293747</v>
      </c>
      <c r="EE41" s="111">
        <f t="shared" si="119"/>
        <v>272804</v>
      </c>
      <c r="EF41" s="111">
        <f t="shared" si="119"/>
        <v>314634</v>
      </c>
      <c r="EG41" s="111">
        <f t="shared" si="119"/>
        <v>281005</v>
      </c>
      <c r="EH41" s="111">
        <f t="shared" si="119"/>
        <v>266321</v>
      </c>
      <c r="EI41" s="111">
        <f t="shared" si="119"/>
        <v>338144</v>
      </c>
      <c r="EJ41" s="111">
        <f t="shared" si="119"/>
        <v>332133</v>
      </c>
      <c r="EK41" s="111">
        <f t="shared" si="119"/>
        <v>280165</v>
      </c>
      <c r="EL41" s="111">
        <f>IF($B41="","",EL29+EL32+EL35+EL38)</f>
        <v>297993</v>
      </c>
      <c r="EM41" s="111">
        <f t="shared" si="119"/>
        <v>283171</v>
      </c>
      <c r="EN41" s="111">
        <f t="shared" si="119"/>
        <v>370916</v>
      </c>
      <c r="EO41" s="111">
        <f t="shared" si="89"/>
        <v>3659128</v>
      </c>
      <c r="EP41" s="111">
        <f t="shared" ref="EP41:FA41" si="120">IF($B41="","",EP29+EP32+EP35+EP38)</f>
        <v>396366</v>
      </c>
      <c r="EQ41" s="111">
        <f t="shared" si="120"/>
        <v>395366</v>
      </c>
      <c r="ER41" s="111">
        <f t="shared" si="120"/>
        <v>236802</v>
      </c>
      <c r="ES41" s="111">
        <f t="shared" si="120"/>
        <v>77483</v>
      </c>
      <c r="ET41" s="111">
        <f t="shared" si="120"/>
        <v>175579</v>
      </c>
      <c r="EU41" s="111">
        <f t="shared" si="120"/>
        <v>266112</v>
      </c>
      <c r="EV41" s="111">
        <f t="shared" si="120"/>
        <v>375715</v>
      </c>
      <c r="EW41" s="111">
        <f t="shared" si="120"/>
        <v>346006</v>
      </c>
      <c r="EX41" s="111">
        <f t="shared" si="120"/>
        <v>355890</v>
      </c>
      <c r="EY41" s="111">
        <f t="shared" si="120"/>
        <v>407609</v>
      </c>
      <c r="EZ41" s="111">
        <f t="shared" si="120"/>
        <v>392148</v>
      </c>
      <c r="FA41" s="111">
        <f t="shared" si="120"/>
        <v>414232</v>
      </c>
      <c r="FB41" s="111">
        <f t="shared" si="90"/>
        <v>3839308</v>
      </c>
      <c r="FC41" s="111">
        <f>IF($B41="","",FC29+FC32+FC35+FC38)</f>
        <v>458606</v>
      </c>
      <c r="FD41" s="111">
        <v>328288</v>
      </c>
      <c r="FE41" s="111">
        <v>443012</v>
      </c>
      <c r="FF41" s="111">
        <v>385566</v>
      </c>
      <c r="FG41" s="111">
        <v>431252</v>
      </c>
      <c r="FH41" s="111">
        <v>406844</v>
      </c>
      <c r="FI41" s="111">
        <v>496182</v>
      </c>
      <c r="FJ41" s="111">
        <v>535306</v>
      </c>
      <c r="FK41" s="111">
        <v>446563</v>
      </c>
      <c r="FL41" s="111">
        <v>498129</v>
      </c>
      <c r="FM41" s="111">
        <v>430815</v>
      </c>
      <c r="FN41" s="111">
        <v>539891</v>
      </c>
      <c r="FO41" s="111">
        <f>+SUM(FC41:FN41)</f>
        <v>5400454</v>
      </c>
      <c r="FP41" s="111">
        <v>529320</v>
      </c>
      <c r="FQ41" s="111">
        <v>498434</v>
      </c>
      <c r="FR41" s="111">
        <v>444612</v>
      </c>
      <c r="FS41" s="111">
        <v>417557</v>
      </c>
      <c r="FT41" s="111">
        <v>420589</v>
      </c>
      <c r="FU41" s="111">
        <v>363777</v>
      </c>
      <c r="FV41" s="111">
        <v>444912</v>
      </c>
      <c r="FW41" s="111">
        <v>446964</v>
      </c>
      <c r="FX41" s="111">
        <v>376757</v>
      </c>
      <c r="FY41" s="111">
        <v>423441</v>
      </c>
      <c r="FZ41" s="111">
        <v>377115</v>
      </c>
      <c r="GA41" s="111">
        <v>435050</v>
      </c>
      <c r="GB41" s="111">
        <f>+SUM(FP41:GA41)</f>
        <v>5178528</v>
      </c>
      <c r="GC41" s="111">
        <v>428142</v>
      </c>
      <c r="GD41" s="111">
        <v>454698</v>
      </c>
      <c r="GE41" s="112">
        <v>314711</v>
      </c>
      <c r="GF41" s="111">
        <v>394736</v>
      </c>
      <c r="GG41" s="111">
        <v>385462</v>
      </c>
      <c r="GH41" s="111">
        <v>361079</v>
      </c>
      <c r="GI41" s="111">
        <v>434946</v>
      </c>
      <c r="GJ41" s="111">
        <v>423754</v>
      </c>
      <c r="GK41" s="111">
        <f>GK29+GK32+GK35+GK38</f>
        <v>363224</v>
      </c>
      <c r="GL41" s="111">
        <v>385884</v>
      </c>
      <c r="GM41" s="111">
        <v>358231</v>
      </c>
      <c r="GN41" s="111">
        <v>477358</v>
      </c>
      <c r="GO41" s="111">
        <f>+SUM(GC41:GN41)</f>
        <v>4782225</v>
      </c>
      <c r="GP41" s="76">
        <v>501177</v>
      </c>
      <c r="GQ41" s="76">
        <v>482673</v>
      </c>
      <c r="GR41" s="76">
        <v>440158</v>
      </c>
      <c r="GS41" s="111">
        <v>354559</v>
      </c>
      <c r="GT41" s="111">
        <v>375482</v>
      </c>
      <c r="GU41" s="111">
        <v>364811</v>
      </c>
      <c r="GV41" s="111">
        <v>451010</v>
      </c>
      <c r="GW41" s="111">
        <v>437643</v>
      </c>
      <c r="GX41" s="111">
        <v>368703</v>
      </c>
      <c r="GY41" s="111"/>
      <c r="GZ41" s="111"/>
      <c r="HA41" s="111"/>
      <c r="HB41" s="111"/>
    </row>
    <row r="42" spans="1:210" x14ac:dyDescent="0.2">
      <c r="B42" s="48" t="s">
        <v>66</v>
      </c>
      <c r="C42" s="111">
        <f t="shared" ref="C42:BN42" si="121">IF($B42="","",C30+C33+C36+C39)</f>
        <v>0</v>
      </c>
      <c r="D42" s="111">
        <f t="shared" si="121"/>
        <v>0</v>
      </c>
      <c r="E42" s="111">
        <f t="shared" si="121"/>
        <v>399136</v>
      </c>
      <c r="F42" s="111">
        <f t="shared" si="121"/>
        <v>792278</v>
      </c>
      <c r="G42" s="111">
        <f t="shared" si="121"/>
        <v>844200</v>
      </c>
      <c r="H42" s="111">
        <f t="shared" si="121"/>
        <v>829194</v>
      </c>
      <c r="I42" s="111">
        <f t="shared" si="121"/>
        <v>873038</v>
      </c>
      <c r="J42" s="111">
        <f t="shared" si="121"/>
        <v>889774</v>
      </c>
      <c r="K42" s="111">
        <f t="shared" si="121"/>
        <v>843558</v>
      </c>
      <c r="L42" s="111">
        <f t="shared" si="121"/>
        <v>914678</v>
      </c>
      <c r="M42" s="111">
        <f t="shared" si="121"/>
        <v>905198</v>
      </c>
      <c r="N42" s="111">
        <f t="shared" si="121"/>
        <v>964008</v>
      </c>
      <c r="O42" s="111">
        <f t="shared" si="121"/>
        <v>8255062</v>
      </c>
      <c r="P42" s="111">
        <f t="shared" si="121"/>
        <v>910506</v>
      </c>
      <c r="Q42" s="111">
        <f t="shared" si="121"/>
        <v>870336</v>
      </c>
      <c r="R42" s="111">
        <f t="shared" si="121"/>
        <v>916318</v>
      </c>
      <c r="S42" s="111">
        <f t="shared" si="121"/>
        <v>861808</v>
      </c>
      <c r="T42" s="111">
        <f t="shared" si="121"/>
        <v>905454</v>
      </c>
      <c r="U42" s="111">
        <f t="shared" si="121"/>
        <v>924782</v>
      </c>
      <c r="V42" s="111">
        <f t="shared" si="121"/>
        <v>984844</v>
      </c>
      <c r="W42" s="111">
        <f t="shared" si="121"/>
        <v>989012</v>
      </c>
      <c r="X42" s="111">
        <f t="shared" si="121"/>
        <v>977484</v>
      </c>
      <c r="Y42" s="111">
        <f t="shared" si="121"/>
        <v>1008064</v>
      </c>
      <c r="Z42" s="111">
        <f t="shared" si="121"/>
        <v>996998</v>
      </c>
      <c r="AA42" s="111">
        <f t="shared" si="121"/>
        <v>1054562</v>
      </c>
      <c r="AB42" s="111">
        <f t="shared" si="121"/>
        <v>11400168</v>
      </c>
      <c r="AC42" s="111">
        <f t="shared" si="121"/>
        <v>1039348</v>
      </c>
      <c r="AD42" s="111">
        <f t="shared" si="121"/>
        <v>1108944</v>
      </c>
      <c r="AE42" s="111">
        <f t="shared" si="121"/>
        <v>1338588</v>
      </c>
      <c r="AF42" s="111">
        <f t="shared" si="121"/>
        <v>1222146</v>
      </c>
      <c r="AG42" s="111">
        <f t="shared" si="121"/>
        <v>1312414</v>
      </c>
      <c r="AH42" s="111">
        <f t="shared" si="121"/>
        <v>1265810</v>
      </c>
      <c r="AI42" s="111">
        <f t="shared" si="121"/>
        <v>1310540</v>
      </c>
      <c r="AJ42" s="111">
        <f t="shared" si="121"/>
        <v>1376514</v>
      </c>
      <c r="AK42" s="111">
        <f t="shared" si="121"/>
        <v>1354982</v>
      </c>
      <c r="AL42" s="111">
        <f t="shared" si="121"/>
        <v>1391864</v>
      </c>
      <c r="AM42" s="111">
        <f t="shared" si="121"/>
        <v>1377856</v>
      </c>
      <c r="AN42" s="111">
        <f t="shared" si="121"/>
        <v>1465172</v>
      </c>
      <c r="AO42" s="111">
        <f t="shared" si="121"/>
        <v>15564178</v>
      </c>
      <c r="AP42" s="111">
        <f t="shared" si="121"/>
        <v>1447426</v>
      </c>
      <c r="AQ42" s="111">
        <f t="shared" si="121"/>
        <v>1395874</v>
      </c>
      <c r="AR42" s="111">
        <f t="shared" si="121"/>
        <v>1442536</v>
      </c>
      <c r="AS42" s="111">
        <f t="shared" si="121"/>
        <v>1302550</v>
      </c>
      <c r="AT42" s="111">
        <f t="shared" si="121"/>
        <v>1354506</v>
      </c>
      <c r="AU42" s="111">
        <f t="shared" si="121"/>
        <v>1353448</v>
      </c>
      <c r="AV42" s="111">
        <f t="shared" si="121"/>
        <v>1446306</v>
      </c>
      <c r="AW42" s="111">
        <f t="shared" si="121"/>
        <v>1497656</v>
      </c>
      <c r="AX42" s="111">
        <f t="shared" si="121"/>
        <v>1435546</v>
      </c>
      <c r="AY42" s="111">
        <f t="shared" si="121"/>
        <v>1492852</v>
      </c>
      <c r="AZ42" s="111">
        <f t="shared" si="121"/>
        <v>1482544</v>
      </c>
      <c r="BA42" s="111">
        <f t="shared" si="121"/>
        <v>1477044</v>
      </c>
      <c r="BB42" s="111">
        <f t="shared" si="121"/>
        <v>17128288</v>
      </c>
      <c r="BC42" s="111">
        <f t="shared" si="121"/>
        <v>1473340</v>
      </c>
      <c r="BD42" s="111">
        <f t="shared" si="121"/>
        <v>1356540</v>
      </c>
      <c r="BE42" s="111">
        <f t="shared" si="121"/>
        <v>1412990</v>
      </c>
      <c r="BF42" s="111">
        <f t="shared" si="121"/>
        <v>1366378</v>
      </c>
      <c r="BG42" s="111">
        <f t="shared" si="121"/>
        <v>1389448</v>
      </c>
      <c r="BH42" s="111">
        <f t="shared" si="121"/>
        <v>1357643</v>
      </c>
      <c r="BI42" s="111">
        <f t="shared" si="121"/>
        <v>1409975</v>
      </c>
      <c r="BJ42" s="111">
        <f t="shared" si="121"/>
        <v>1502445</v>
      </c>
      <c r="BK42" s="111">
        <f t="shared" si="121"/>
        <v>1423771</v>
      </c>
      <c r="BL42" s="111">
        <f t="shared" si="121"/>
        <v>1513692</v>
      </c>
      <c r="BM42" s="111">
        <f t="shared" si="121"/>
        <v>1518150</v>
      </c>
      <c r="BN42" s="111">
        <f t="shared" si="121"/>
        <v>1636512</v>
      </c>
      <c r="BO42" s="111">
        <f t="shared" ref="BO42:CW42" si="122">IF($B42="","",BO30+BO33+BO36+BO39)</f>
        <v>17360884</v>
      </c>
      <c r="BP42" s="111">
        <f t="shared" si="122"/>
        <v>1639004</v>
      </c>
      <c r="BQ42" s="111">
        <f t="shared" si="122"/>
        <v>1465058</v>
      </c>
      <c r="BR42" s="111">
        <f t="shared" si="122"/>
        <v>1477341</v>
      </c>
      <c r="BS42" s="111">
        <f t="shared" si="122"/>
        <v>1370281</v>
      </c>
      <c r="BT42" s="111">
        <f t="shared" si="122"/>
        <v>1468155</v>
      </c>
      <c r="BU42" s="111">
        <f t="shared" si="122"/>
        <v>1400924</v>
      </c>
      <c r="BV42" s="111">
        <f t="shared" si="122"/>
        <v>1441097</v>
      </c>
      <c r="BW42" s="111">
        <f t="shared" si="122"/>
        <v>1535335</v>
      </c>
      <c r="BX42" s="111">
        <f t="shared" si="122"/>
        <v>1444061</v>
      </c>
      <c r="BY42" s="111">
        <f t="shared" si="122"/>
        <v>1540922</v>
      </c>
      <c r="BZ42" s="111">
        <f t="shared" si="122"/>
        <v>1530074</v>
      </c>
      <c r="CA42" s="111">
        <f t="shared" si="122"/>
        <v>1550186</v>
      </c>
      <c r="CB42" s="111">
        <f t="shared" si="122"/>
        <v>17862438</v>
      </c>
      <c r="CC42" s="111">
        <f t="shared" si="122"/>
        <v>1483505</v>
      </c>
      <c r="CD42" s="111">
        <f t="shared" si="122"/>
        <v>1416942</v>
      </c>
      <c r="CE42" s="111">
        <f t="shared" si="122"/>
        <v>1530093</v>
      </c>
      <c r="CF42" s="111">
        <f t="shared" si="122"/>
        <v>1458061</v>
      </c>
      <c r="CG42" s="111">
        <f t="shared" si="122"/>
        <v>1479922</v>
      </c>
      <c r="CH42" s="111">
        <f t="shared" si="122"/>
        <v>1428704</v>
      </c>
      <c r="CI42" s="111">
        <f t="shared" si="122"/>
        <v>1518256</v>
      </c>
      <c r="CJ42" s="111">
        <f t="shared" si="122"/>
        <v>1595345</v>
      </c>
      <c r="CK42" s="111">
        <f t="shared" si="122"/>
        <v>1557389</v>
      </c>
      <c r="CL42" s="111">
        <f t="shared" si="122"/>
        <v>1637073</v>
      </c>
      <c r="CM42" s="111">
        <f t="shared" si="122"/>
        <v>1588027</v>
      </c>
      <c r="CN42" s="111">
        <f t="shared" si="122"/>
        <v>1625247</v>
      </c>
      <c r="CO42" s="111">
        <f t="shared" si="122"/>
        <v>18318564</v>
      </c>
      <c r="CP42" s="111">
        <f t="shared" si="122"/>
        <v>1572503</v>
      </c>
      <c r="CQ42" s="111">
        <f t="shared" si="122"/>
        <v>1540775</v>
      </c>
      <c r="CR42" s="111">
        <f t="shared" si="122"/>
        <v>1560976</v>
      </c>
      <c r="CS42" s="111">
        <f t="shared" si="122"/>
        <v>1502639</v>
      </c>
      <c r="CT42" s="111">
        <f t="shared" si="122"/>
        <v>1510030</v>
      </c>
      <c r="CU42" s="111">
        <f t="shared" si="122"/>
        <v>1449265</v>
      </c>
      <c r="CV42" s="111">
        <f t="shared" si="122"/>
        <v>1553985</v>
      </c>
      <c r="CW42" s="111">
        <f t="shared" si="122"/>
        <v>1612481</v>
      </c>
      <c r="CX42" s="111">
        <f t="shared" si="115"/>
        <v>1574364</v>
      </c>
      <c r="CY42" s="111">
        <f t="shared" si="115"/>
        <v>1645400</v>
      </c>
      <c r="CZ42" s="111">
        <v>1643283</v>
      </c>
      <c r="DA42" s="111">
        <f t="shared" si="115"/>
        <v>1799016</v>
      </c>
      <c r="DB42" s="111">
        <f t="shared" si="115"/>
        <v>18964717</v>
      </c>
      <c r="DC42" s="111">
        <f>IF($B42="","",DC30+DC33+DC36+DC39)</f>
        <v>1699562</v>
      </c>
      <c r="DD42" s="111">
        <v>1569262</v>
      </c>
      <c r="DE42" s="111">
        <f>IF($B42="","",DE30+DE33+DE36+DE39)</f>
        <v>778004</v>
      </c>
      <c r="DF42" s="111">
        <f>IF($B42="","",DF30+DF33+DF36+DF39)</f>
        <v>0</v>
      </c>
      <c r="DG42" s="111">
        <f>IF($B42="","",DG30+DG33+DG36+DG39)</f>
        <v>0</v>
      </c>
      <c r="DH42" s="111">
        <f>IF($B42="","",DH30+DH33+DH36+DH39)</f>
        <v>162503</v>
      </c>
      <c r="DI42" s="111">
        <f t="shared" si="116"/>
        <v>792636</v>
      </c>
      <c r="DJ42" s="111">
        <f t="shared" si="117"/>
        <v>825720</v>
      </c>
      <c r="DK42" s="111">
        <f t="shared" si="117"/>
        <v>993972</v>
      </c>
      <c r="DL42" s="111">
        <f t="shared" si="117"/>
        <v>1294977</v>
      </c>
      <c r="DM42" s="111">
        <f t="shared" si="117"/>
        <v>1102922</v>
      </c>
      <c r="DN42" s="111">
        <f t="shared" si="117"/>
        <v>1323566</v>
      </c>
      <c r="DO42" s="111">
        <f t="shared" si="79"/>
        <v>10543124</v>
      </c>
      <c r="DP42" s="111">
        <f>IF($B42="","",DP30+DP33+DP36+DP39)</f>
        <v>1328039</v>
      </c>
      <c r="DQ42" s="111">
        <f>IF($B42="","",DQ30+DQ33+DQ36+DQ39)</f>
        <v>1249470</v>
      </c>
      <c r="DR42" s="111">
        <f t="shared" ref="DR42:DZ42" si="123">IF($B42="","",DR30+DR33+DR36+DR39)</f>
        <v>1305446</v>
      </c>
      <c r="DS42" s="111">
        <f t="shared" si="123"/>
        <v>1283122</v>
      </c>
      <c r="DT42" s="111">
        <f t="shared" si="123"/>
        <v>1585491</v>
      </c>
      <c r="DU42" s="111">
        <f t="shared" si="123"/>
        <v>1471254</v>
      </c>
      <c r="DV42" s="111">
        <f t="shared" si="123"/>
        <v>1529886</v>
      </c>
      <c r="DW42" s="111">
        <f t="shared" si="123"/>
        <v>1585689</v>
      </c>
      <c r="DX42" s="111">
        <f t="shared" si="123"/>
        <v>1469573</v>
      </c>
      <c r="DY42" s="111">
        <f t="shared" si="123"/>
        <v>1539586</v>
      </c>
      <c r="DZ42" s="111">
        <f t="shared" si="123"/>
        <v>1552138</v>
      </c>
      <c r="EA42" s="111">
        <f t="shared" si="118"/>
        <v>1607741</v>
      </c>
      <c r="EB42" s="111">
        <f t="shared" si="80"/>
        <v>17507435</v>
      </c>
      <c r="EC42" s="111">
        <f t="shared" ref="EC42:EN42" si="124">IF($B42="","",EC30+EC33+EC36+EC39)</f>
        <v>1604931</v>
      </c>
      <c r="ED42" s="111">
        <f t="shared" si="124"/>
        <v>1455061</v>
      </c>
      <c r="EE42" s="111">
        <f t="shared" si="124"/>
        <v>1586287</v>
      </c>
      <c r="EF42" s="111">
        <f t="shared" si="124"/>
        <v>1476986</v>
      </c>
      <c r="EG42" s="111">
        <f t="shared" si="124"/>
        <v>1709391</v>
      </c>
      <c r="EH42" s="111">
        <f t="shared" si="124"/>
        <v>1695136</v>
      </c>
      <c r="EI42" s="111">
        <f t="shared" si="124"/>
        <v>1743035</v>
      </c>
      <c r="EJ42" s="111">
        <f t="shared" si="124"/>
        <v>1779491</v>
      </c>
      <c r="EK42" s="111">
        <f t="shared" si="124"/>
        <v>1725921</v>
      </c>
      <c r="EL42" s="111">
        <f>IF($B42="","",EL30+EL33+EL36+EL39)</f>
        <v>1819203</v>
      </c>
      <c r="EM42" s="111">
        <f t="shared" si="124"/>
        <v>1797267</v>
      </c>
      <c r="EN42" s="111">
        <f t="shared" si="124"/>
        <v>1849360</v>
      </c>
      <c r="EO42" s="111">
        <f t="shared" si="89"/>
        <v>20242069</v>
      </c>
      <c r="EP42" s="111">
        <f t="shared" ref="EP42:FA42" si="125">IF($B42="","",EP30+EP33+EP36+EP39)</f>
        <v>1779538</v>
      </c>
      <c r="EQ42" s="111">
        <f t="shared" si="125"/>
        <v>1744549</v>
      </c>
      <c r="ER42" s="111">
        <f t="shared" si="125"/>
        <v>1283918</v>
      </c>
      <c r="ES42" s="111">
        <f t="shared" si="125"/>
        <v>700431</v>
      </c>
      <c r="ET42" s="111">
        <f t="shared" si="125"/>
        <v>1037279</v>
      </c>
      <c r="EU42" s="111">
        <f t="shared" si="125"/>
        <v>1322393</v>
      </c>
      <c r="EV42" s="111">
        <f t="shared" si="125"/>
        <v>1572623</v>
      </c>
      <c r="EW42" s="111">
        <f t="shared" si="125"/>
        <v>1691033</v>
      </c>
      <c r="EX42" s="111">
        <f t="shared" si="125"/>
        <v>1665665</v>
      </c>
      <c r="EY42" s="111">
        <f t="shared" si="125"/>
        <v>1859597</v>
      </c>
      <c r="EZ42" s="111">
        <f t="shared" si="125"/>
        <v>1844718</v>
      </c>
      <c r="FA42" s="111">
        <f t="shared" si="125"/>
        <v>1726559</v>
      </c>
      <c r="FB42" s="111">
        <f t="shared" si="90"/>
        <v>18228303</v>
      </c>
      <c r="FC42" s="111">
        <f>IF($B42="","",FC30+FC33+FC36+FC39)</f>
        <v>1954835</v>
      </c>
      <c r="FD42" s="111">
        <v>1577955</v>
      </c>
      <c r="FE42" s="111">
        <v>1664779</v>
      </c>
      <c r="FF42" s="111">
        <v>1675947</v>
      </c>
      <c r="FG42" s="111">
        <v>1843477</v>
      </c>
      <c r="FH42" s="111">
        <v>1858438</v>
      </c>
      <c r="FI42" s="111">
        <v>1878794</v>
      </c>
      <c r="FJ42" s="111">
        <v>1905170</v>
      </c>
      <c r="FK42" s="111">
        <v>1990489</v>
      </c>
      <c r="FL42" s="111">
        <v>2080431</v>
      </c>
      <c r="FM42" s="111">
        <v>2038332</v>
      </c>
      <c r="FN42" s="111">
        <v>2119302</v>
      </c>
      <c r="FO42" s="111">
        <f>+SUM(FC42:FN42)</f>
        <v>22587949</v>
      </c>
      <c r="FP42" s="111">
        <v>1954179</v>
      </c>
      <c r="FQ42" s="111">
        <v>1871248</v>
      </c>
      <c r="FR42" s="111">
        <v>1896672</v>
      </c>
      <c r="FS42" s="111">
        <v>1772097</v>
      </c>
      <c r="FT42" s="111">
        <v>1959729</v>
      </c>
      <c r="FU42" s="111">
        <v>1890960</v>
      </c>
      <c r="FV42" s="111">
        <v>1996302</v>
      </c>
      <c r="FW42" s="111">
        <v>2081696</v>
      </c>
      <c r="FX42" s="111">
        <v>2093922</v>
      </c>
      <c r="FY42" s="111">
        <v>2143874</v>
      </c>
      <c r="FZ42" s="111">
        <v>1995886</v>
      </c>
      <c r="GA42" s="111">
        <v>1914783</v>
      </c>
      <c r="GB42" s="111">
        <f>+SUM(FP42:GA42)</f>
        <v>23571348</v>
      </c>
      <c r="GC42" s="111">
        <v>1803226</v>
      </c>
      <c r="GD42" s="111">
        <v>1781229</v>
      </c>
      <c r="GE42" s="112">
        <v>1357642</v>
      </c>
      <c r="GF42" s="111">
        <v>1699407</v>
      </c>
      <c r="GG42" s="111">
        <v>1773714</v>
      </c>
      <c r="GH42" s="111">
        <v>1786537</v>
      </c>
      <c r="GI42" s="111">
        <v>1817016</v>
      </c>
      <c r="GJ42" s="111">
        <v>1899204</v>
      </c>
      <c r="GK42" s="111">
        <f>GK30+GK33+GK36+GK39</f>
        <v>1866395</v>
      </c>
      <c r="GL42" s="111">
        <v>1913602</v>
      </c>
      <c r="GM42" s="111">
        <v>1935944</v>
      </c>
      <c r="GN42" s="111">
        <v>1906182</v>
      </c>
      <c r="GO42" s="111">
        <f>+SUM(GC42:GN42)</f>
        <v>21540098</v>
      </c>
      <c r="GP42" s="76">
        <v>1866273</v>
      </c>
      <c r="GQ42" s="76">
        <v>1738345</v>
      </c>
      <c r="GR42" s="76">
        <v>1731534</v>
      </c>
      <c r="GS42" s="111">
        <v>1750906</v>
      </c>
      <c r="GT42" s="111">
        <v>1942448</v>
      </c>
      <c r="GU42" s="111">
        <v>1823246</v>
      </c>
      <c r="GV42" s="111">
        <v>1973154</v>
      </c>
      <c r="GW42" s="111">
        <v>1995885</v>
      </c>
      <c r="GX42" s="111">
        <v>1895959</v>
      </c>
      <c r="GY42" s="111"/>
      <c r="GZ42" s="111"/>
      <c r="HA42" s="111"/>
      <c r="HB42" s="111"/>
    </row>
    <row r="45" spans="1:210" ht="15" x14ac:dyDescent="0.25">
      <c r="B45" s="5" t="s">
        <v>72</v>
      </c>
    </row>
    <row r="46" spans="1:210" ht="15" customHeight="1" x14ac:dyDescent="0.25">
      <c r="B46" s="12" t="s">
        <v>73</v>
      </c>
      <c r="C46" s="181">
        <v>2009</v>
      </c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3"/>
      <c r="O46" s="179" t="s">
        <v>91</v>
      </c>
      <c r="P46" s="181">
        <v>2010</v>
      </c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3"/>
      <c r="AB46" s="179" t="s">
        <v>80</v>
      </c>
      <c r="AC46" s="181">
        <v>2011</v>
      </c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3"/>
      <c r="AO46" s="179" t="s">
        <v>81</v>
      </c>
      <c r="AP46" s="181">
        <v>2012</v>
      </c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3"/>
      <c r="BB46" s="179" t="s">
        <v>82</v>
      </c>
      <c r="BC46" s="181">
        <v>2013</v>
      </c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3"/>
      <c r="BO46" s="179" t="s">
        <v>40</v>
      </c>
      <c r="BP46" s="181">
        <v>2014</v>
      </c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3"/>
      <c r="CB46" s="179" t="s">
        <v>41</v>
      </c>
      <c r="CC46" s="181">
        <v>2015</v>
      </c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3"/>
      <c r="CO46" s="179" t="s">
        <v>42</v>
      </c>
      <c r="CP46" s="181">
        <v>2016</v>
      </c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3"/>
      <c r="DB46" s="179" t="s">
        <v>43</v>
      </c>
      <c r="DC46" s="173">
        <v>2017</v>
      </c>
      <c r="DD46" s="174"/>
      <c r="DE46" s="174"/>
      <c r="DF46" s="174"/>
      <c r="DG46" s="174"/>
      <c r="DH46" s="174"/>
      <c r="DI46" s="174"/>
      <c r="DJ46" s="174"/>
      <c r="DK46" s="174"/>
      <c r="DL46" s="174"/>
      <c r="DM46" s="174"/>
      <c r="DN46" s="175"/>
      <c r="DO46" s="171" t="s">
        <v>44</v>
      </c>
      <c r="DP46" s="173">
        <v>2018</v>
      </c>
      <c r="DQ46" s="174"/>
      <c r="DR46" s="174"/>
      <c r="DS46" s="174"/>
      <c r="DT46" s="174"/>
      <c r="DU46" s="174"/>
      <c r="DV46" s="174"/>
      <c r="DW46" s="174"/>
      <c r="DX46" s="174"/>
      <c r="DY46" s="174"/>
      <c r="DZ46" s="174"/>
      <c r="EA46" s="175"/>
      <c r="EB46" s="171" t="s">
        <v>45</v>
      </c>
      <c r="EC46" s="173">
        <v>2019</v>
      </c>
      <c r="ED46" s="174"/>
      <c r="EE46" s="174"/>
      <c r="EF46" s="174"/>
      <c r="EG46" s="174"/>
      <c r="EH46" s="174"/>
      <c r="EI46" s="174"/>
      <c r="EJ46" s="174"/>
      <c r="EK46" s="174"/>
      <c r="EL46" s="174"/>
      <c r="EM46" s="174"/>
      <c r="EN46" s="175"/>
      <c r="EO46" s="171" t="s">
        <v>46</v>
      </c>
      <c r="EP46" s="68">
        <v>2020</v>
      </c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70"/>
      <c r="FB46" s="171" t="s">
        <v>47</v>
      </c>
      <c r="FC46" s="68">
        <v>2021</v>
      </c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70"/>
      <c r="FO46" s="171" t="s">
        <v>48</v>
      </c>
      <c r="FP46" s="173">
        <v>2022</v>
      </c>
      <c r="FQ46" s="174"/>
      <c r="FR46" s="174"/>
      <c r="FS46" s="174"/>
      <c r="FT46" s="174"/>
      <c r="FU46" s="174"/>
      <c r="FV46" s="174"/>
      <c r="FW46" s="174"/>
      <c r="FX46" s="174"/>
      <c r="FY46" s="174"/>
      <c r="FZ46" s="174"/>
      <c r="GA46" s="175"/>
      <c r="GB46" s="171" t="s">
        <v>49</v>
      </c>
      <c r="GC46" s="173">
        <v>2023</v>
      </c>
      <c r="GD46" s="174"/>
      <c r="GE46" s="174"/>
      <c r="GF46" s="174"/>
      <c r="GG46" s="174"/>
      <c r="GH46" s="174"/>
      <c r="GI46" s="174"/>
      <c r="GJ46" s="174"/>
      <c r="GK46" s="174"/>
      <c r="GL46" s="174"/>
      <c r="GM46" s="174"/>
      <c r="GN46" s="175"/>
      <c r="GO46" s="171" t="s">
        <v>50</v>
      </c>
      <c r="GP46" s="173">
        <v>2024</v>
      </c>
      <c r="GQ46" s="174"/>
      <c r="GR46" s="174"/>
      <c r="GS46" s="174"/>
      <c r="GT46" s="174"/>
      <c r="GU46" s="174"/>
      <c r="GV46" s="174"/>
      <c r="GW46" s="174"/>
      <c r="GX46" s="174"/>
      <c r="GY46" s="174"/>
      <c r="GZ46" s="174"/>
      <c r="HA46" s="175"/>
      <c r="HB46" s="171" t="s">
        <v>51</v>
      </c>
    </row>
    <row r="47" spans="1:210" ht="15" x14ac:dyDescent="0.25">
      <c r="B47" s="13" t="s">
        <v>74</v>
      </c>
      <c r="C47" s="155" t="s">
        <v>52</v>
      </c>
      <c r="D47" s="155" t="s">
        <v>53</v>
      </c>
      <c r="E47" s="155" t="s">
        <v>54</v>
      </c>
      <c r="F47" s="155" t="s">
        <v>55</v>
      </c>
      <c r="G47" s="155" t="s">
        <v>56</v>
      </c>
      <c r="H47" s="155" t="s">
        <v>57</v>
      </c>
      <c r="I47" s="155" t="s">
        <v>58</v>
      </c>
      <c r="J47" s="155" t="s">
        <v>59</v>
      </c>
      <c r="K47" s="155" t="s">
        <v>60</v>
      </c>
      <c r="L47" s="155" t="s">
        <v>61</v>
      </c>
      <c r="M47" s="155" t="s">
        <v>62</v>
      </c>
      <c r="N47" s="155" t="s">
        <v>63</v>
      </c>
      <c r="O47" s="180"/>
      <c r="P47" s="155" t="s">
        <v>52</v>
      </c>
      <c r="Q47" s="155" t="s">
        <v>53</v>
      </c>
      <c r="R47" s="155" t="s">
        <v>54</v>
      </c>
      <c r="S47" s="155" t="s">
        <v>55</v>
      </c>
      <c r="T47" s="155" t="s">
        <v>56</v>
      </c>
      <c r="U47" s="155" t="s">
        <v>57</v>
      </c>
      <c r="V47" s="155" t="s">
        <v>58</v>
      </c>
      <c r="W47" s="155" t="s">
        <v>59</v>
      </c>
      <c r="X47" s="155" t="s">
        <v>60</v>
      </c>
      <c r="Y47" s="155" t="s">
        <v>61</v>
      </c>
      <c r="Z47" s="155" t="s">
        <v>62</v>
      </c>
      <c r="AA47" s="155" t="s">
        <v>63</v>
      </c>
      <c r="AB47" s="180"/>
      <c r="AC47" s="155" t="s">
        <v>52</v>
      </c>
      <c r="AD47" s="155" t="s">
        <v>53</v>
      </c>
      <c r="AE47" s="155" t="s">
        <v>54</v>
      </c>
      <c r="AF47" s="155" t="s">
        <v>55</v>
      </c>
      <c r="AG47" s="155" t="s">
        <v>56</v>
      </c>
      <c r="AH47" s="155" t="s">
        <v>57</v>
      </c>
      <c r="AI47" s="155" t="s">
        <v>58</v>
      </c>
      <c r="AJ47" s="155" t="s">
        <v>59</v>
      </c>
      <c r="AK47" s="155" t="s">
        <v>60</v>
      </c>
      <c r="AL47" s="155" t="s">
        <v>61</v>
      </c>
      <c r="AM47" s="155" t="s">
        <v>62</v>
      </c>
      <c r="AN47" s="155" t="s">
        <v>63</v>
      </c>
      <c r="AO47" s="180"/>
      <c r="AP47" s="155" t="s">
        <v>52</v>
      </c>
      <c r="AQ47" s="155" t="s">
        <v>53</v>
      </c>
      <c r="AR47" s="155" t="s">
        <v>54</v>
      </c>
      <c r="AS47" s="155" t="s">
        <v>55</v>
      </c>
      <c r="AT47" s="155" t="s">
        <v>56</v>
      </c>
      <c r="AU47" s="155" t="s">
        <v>57</v>
      </c>
      <c r="AV47" s="155" t="s">
        <v>58</v>
      </c>
      <c r="AW47" s="155" t="s">
        <v>59</v>
      </c>
      <c r="AX47" s="155" t="s">
        <v>60</v>
      </c>
      <c r="AY47" s="155" t="s">
        <v>61</v>
      </c>
      <c r="AZ47" s="155" t="s">
        <v>62</v>
      </c>
      <c r="BA47" s="155" t="s">
        <v>63</v>
      </c>
      <c r="BB47" s="180"/>
      <c r="BC47" s="155" t="s">
        <v>52</v>
      </c>
      <c r="BD47" s="155" t="s">
        <v>53</v>
      </c>
      <c r="BE47" s="155" t="s">
        <v>54</v>
      </c>
      <c r="BF47" s="155" t="s">
        <v>55</v>
      </c>
      <c r="BG47" s="155" t="s">
        <v>56</v>
      </c>
      <c r="BH47" s="155" t="s">
        <v>57</v>
      </c>
      <c r="BI47" s="155" t="s">
        <v>58</v>
      </c>
      <c r="BJ47" s="155" t="s">
        <v>59</v>
      </c>
      <c r="BK47" s="155" t="s">
        <v>60</v>
      </c>
      <c r="BL47" s="155" t="s">
        <v>61</v>
      </c>
      <c r="BM47" s="155" t="s">
        <v>62</v>
      </c>
      <c r="BN47" s="155" t="s">
        <v>63</v>
      </c>
      <c r="BO47" s="180"/>
      <c r="BP47" s="155" t="s">
        <v>52</v>
      </c>
      <c r="BQ47" s="155" t="s">
        <v>53</v>
      </c>
      <c r="BR47" s="155" t="s">
        <v>54</v>
      </c>
      <c r="BS47" s="155" t="s">
        <v>55</v>
      </c>
      <c r="BT47" s="155" t="s">
        <v>56</v>
      </c>
      <c r="BU47" s="155" t="s">
        <v>57</v>
      </c>
      <c r="BV47" s="155" t="s">
        <v>58</v>
      </c>
      <c r="BW47" s="155" t="s">
        <v>59</v>
      </c>
      <c r="BX47" s="155" t="s">
        <v>60</v>
      </c>
      <c r="BY47" s="155" t="s">
        <v>61</v>
      </c>
      <c r="BZ47" s="155" t="s">
        <v>62</v>
      </c>
      <c r="CA47" s="155" t="s">
        <v>63</v>
      </c>
      <c r="CB47" s="180"/>
      <c r="CC47" s="155" t="s">
        <v>52</v>
      </c>
      <c r="CD47" s="155" t="s">
        <v>53</v>
      </c>
      <c r="CE47" s="155" t="s">
        <v>54</v>
      </c>
      <c r="CF47" s="155" t="s">
        <v>55</v>
      </c>
      <c r="CG47" s="155" t="s">
        <v>56</v>
      </c>
      <c r="CH47" s="155" t="s">
        <v>57</v>
      </c>
      <c r="CI47" s="155" t="s">
        <v>58</v>
      </c>
      <c r="CJ47" s="155" t="s">
        <v>59</v>
      </c>
      <c r="CK47" s="155" t="s">
        <v>60</v>
      </c>
      <c r="CL47" s="155" t="s">
        <v>61</v>
      </c>
      <c r="CM47" s="155" t="s">
        <v>62</v>
      </c>
      <c r="CN47" s="155" t="s">
        <v>63</v>
      </c>
      <c r="CO47" s="180"/>
      <c r="CP47" s="155" t="s">
        <v>52</v>
      </c>
      <c r="CQ47" s="155" t="s">
        <v>53</v>
      </c>
      <c r="CR47" s="155" t="s">
        <v>54</v>
      </c>
      <c r="CS47" s="155" t="s">
        <v>55</v>
      </c>
      <c r="CT47" s="155" t="s">
        <v>56</v>
      </c>
      <c r="CU47" s="155" t="s">
        <v>57</v>
      </c>
      <c r="CV47" s="155" t="s">
        <v>58</v>
      </c>
      <c r="CW47" s="155" t="s">
        <v>59</v>
      </c>
      <c r="CX47" s="155" t="s">
        <v>60</v>
      </c>
      <c r="CY47" s="155" t="s">
        <v>61</v>
      </c>
      <c r="CZ47" s="155" t="s">
        <v>62</v>
      </c>
      <c r="DA47" s="155" t="s">
        <v>63</v>
      </c>
      <c r="DB47" s="180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2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2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2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2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72"/>
      <c r="FP47" s="45" t="s">
        <v>52</v>
      </c>
      <c r="FQ47" s="45" t="s">
        <v>53</v>
      </c>
      <c r="FR47" s="45" t="s">
        <v>54</v>
      </c>
      <c r="FS47" s="45" t="s">
        <v>55</v>
      </c>
      <c r="FT47" s="45" t="s">
        <v>56</v>
      </c>
      <c r="FU47" s="45" t="s">
        <v>57</v>
      </c>
      <c r="FV47" s="45" t="s">
        <v>58</v>
      </c>
      <c r="FW47" s="45" t="s">
        <v>59</v>
      </c>
      <c r="FX47" s="45" t="s">
        <v>60</v>
      </c>
      <c r="FY47" s="45" t="s">
        <v>61</v>
      </c>
      <c r="FZ47" s="45" t="s">
        <v>62</v>
      </c>
      <c r="GA47" s="45" t="s">
        <v>63</v>
      </c>
      <c r="GB47" s="172"/>
      <c r="GC47" s="45" t="s">
        <v>52</v>
      </c>
      <c r="GD47" s="45" t="s">
        <v>53</v>
      </c>
      <c r="GE47" s="45" t="s">
        <v>54</v>
      </c>
      <c r="GF47" s="45" t="s">
        <v>55</v>
      </c>
      <c r="GG47" s="45" t="s">
        <v>56</v>
      </c>
      <c r="GH47" s="45" t="s">
        <v>57</v>
      </c>
      <c r="GI47" s="45" t="s">
        <v>58</v>
      </c>
      <c r="GJ47" s="45" t="s">
        <v>59</v>
      </c>
      <c r="GK47" s="45" t="s">
        <v>60</v>
      </c>
      <c r="GL47" s="45" t="s">
        <v>61</v>
      </c>
      <c r="GM47" s="45" t="s">
        <v>62</v>
      </c>
      <c r="GN47" s="45" t="s">
        <v>63</v>
      </c>
      <c r="GO47" s="172"/>
      <c r="GP47" s="45" t="s">
        <v>52</v>
      </c>
      <c r="GQ47" s="45" t="s">
        <v>53</v>
      </c>
      <c r="GR47" s="45" t="s">
        <v>54</v>
      </c>
      <c r="GS47" s="45" t="s">
        <v>55</v>
      </c>
      <c r="GT47" s="45" t="s">
        <v>56</v>
      </c>
      <c r="GU47" s="45" t="s">
        <v>57</v>
      </c>
      <c r="GV47" s="45" t="s">
        <v>58</v>
      </c>
      <c r="GW47" s="45" t="s">
        <v>59</v>
      </c>
      <c r="GX47" s="45" t="s">
        <v>60</v>
      </c>
      <c r="GY47" s="45" t="s">
        <v>61</v>
      </c>
      <c r="GZ47" s="45" t="s">
        <v>62</v>
      </c>
      <c r="HA47" s="45" t="s">
        <v>63</v>
      </c>
      <c r="HB47" s="172"/>
    </row>
    <row r="48" spans="1:210" s="28" customFormat="1" ht="15" x14ac:dyDescent="0.2">
      <c r="A48" s="8"/>
      <c r="B48" s="51" t="s">
        <v>75</v>
      </c>
      <c r="C48" s="52">
        <v>0</v>
      </c>
      <c r="D48" s="52">
        <v>0</v>
      </c>
      <c r="E48" s="52">
        <f>+SUM(E49:E50)</f>
        <v>1785434.9</v>
      </c>
      <c r="F48" s="52">
        <f t="shared" ref="F48:BV48" si="126">+SUM(F49:F50)</f>
        <v>3587691.0999999996</v>
      </c>
      <c r="G48" s="52">
        <f t="shared" si="126"/>
        <v>3732884.3</v>
      </c>
      <c r="H48" s="52">
        <f t="shared" si="126"/>
        <v>3655894.5</v>
      </c>
      <c r="I48" s="52">
        <f t="shared" si="126"/>
        <v>3960464.7</v>
      </c>
      <c r="J48" s="52">
        <f t="shared" si="126"/>
        <v>3924309.4</v>
      </c>
      <c r="K48" s="52">
        <f t="shared" si="126"/>
        <v>3702102.7</v>
      </c>
      <c r="L48" s="52">
        <f t="shared" si="126"/>
        <v>4027177.1999999997</v>
      </c>
      <c r="M48" s="52">
        <f t="shared" si="126"/>
        <v>4363000.5</v>
      </c>
      <c r="N48" s="52">
        <f t="shared" si="126"/>
        <v>4802579.9000000004</v>
      </c>
      <c r="O48" s="52">
        <f t="shared" si="126"/>
        <v>37541539.200000003</v>
      </c>
      <c r="P48" s="52">
        <f t="shared" si="126"/>
        <v>4604422.3</v>
      </c>
      <c r="Q48" s="52">
        <f t="shared" si="126"/>
        <v>4352440.8</v>
      </c>
      <c r="R48" s="52">
        <f t="shared" si="126"/>
        <v>4486415.3</v>
      </c>
      <c r="S48" s="52">
        <f t="shared" si="126"/>
        <v>4280357</v>
      </c>
      <c r="T48" s="52">
        <f t="shared" si="126"/>
        <v>5180362.7</v>
      </c>
      <c r="U48" s="52">
        <f t="shared" si="126"/>
        <v>5253726.2</v>
      </c>
      <c r="V48" s="52">
        <f t="shared" si="126"/>
        <v>5725555.6999999993</v>
      </c>
      <c r="W48" s="52">
        <f t="shared" si="126"/>
        <v>5653051</v>
      </c>
      <c r="X48" s="52">
        <f t="shared" si="126"/>
        <v>5541250.6000000006</v>
      </c>
      <c r="Y48" s="52">
        <f t="shared" si="126"/>
        <v>5756414.9000000004</v>
      </c>
      <c r="Z48" s="52">
        <f t="shared" si="126"/>
        <v>5622033.1000000006</v>
      </c>
      <c r="AA48" s="52">
        <f t="shared" si="126"/>
        <v>6149106.9000000004</v>
      </c>
      <c r="AB48" s="52">
        <f>+SUM(AB49:AB50)</f>
        <v>58000714.20000001</v>
      </c>
      <c r="AC48" s="52">
        <f t="shared" si="126"/>
        <v>6123523.2000000002</v>
      </c>
      <c r="AD48" s="52">
        <f t="shared" si="126"/>
        <v>6473240.0999999996</v>
      </c>
      <c r="AE48" s="52">
        <f t="shared" si="126"/>
        <v>7545173.5999999996</v>
      </c>
      <c r="AF48" s="52">
        <f t="shared" si="126"/>
        <v>8014684.0999999996</v>
      </c>
      <c r="AG48" s="52">
        <f t="shared" si="126"/>
        <v>7361612.9000000004</v>
      </c>
      <c r="AH48" s="52">
        <f t="shared" si="126"/>
        <v>7087360</v>
      </c>
      <c r="AI48" s="52">
        <f t="shared" si="126"/>
        <v>7559289.6999999993</v>
      </c>
      <c r="AJ48" s="52">
        <f t="shared" si="126"/>
        <v>7758100.9000000004</v>
      </c>
      <c r="AK48" s="52">
        <f t="shared" si="126"/>
        <v>7551727.4500000002</v>
      </c>
      <c r="AL48" s="52">
        <f t="shared" si="126"/>
        <v>7808083.8999999985</v>
      </c>
      <c r="AM48" s="52">
        <f t="shared" si="126"/>
        <v>7672787.3500000024</v>
      </c>
      <c r="AN48" s="52">
        <f t="shared" si="126"/>
        <v>8424534.3000000007</v>
      </c>
      <c r="AO48" s="52">
        <f t="shared" si="126"/>
        <v>83256594.299999997</v>
      </c>
      <c r="AP48" s="52">
        <f t="shared" si="126"/>
        <v>8402941.1999999993</v>
      </c>
      <c r="AQ48" s="52">
        <f t="shared" si="126"/>
        <v>8079587.5</v>
      </c>
      <c r="AR48" s="52">
        <f t="shared" si="126"/>
        <v>8149588.7000000002</v>
      </c>
      <c r="AS48" s="52">
        <f t="shared" si="126"/>
        <v>7511741.6999999993</v>
      </c>
      <c r="AT48" s="52">
        <f t="shared" si="126"/>
        <v>7640110.8000000007</v>
      </c>
      <c r="AU48" s="52">
        <f t="shared" si="126"/>
        <v>7610181.4000000004</v>
      </c>
      <c r="AV48" s="52">
        <f t="shared" si="126"/>
        <v>8227851.9999999991</v>
      </c>
      <c r="AW48" s="52">
        <f t="shared" si="126"/>
        <v>8473133.4000000004</v>
      </c>
      <c r="AX48" s="52">
        <f t="shared" si="126"/>
        <v>8094991.0000000009</v>
      </c>
      <c r="AY48" s="52">
        <f t="shared" si="126"/>
        <v>8409005.3999999985</v>
      </c>
      <c r="AZ48" s="52">
        <f t="shared" si="126"/>
        <v>8284402.7000000002</v>
      </c>
      <c r="BA48" s="52">
        <f t="shared" si="126"/>
        <v>8571915.8000000007</v>
      </c>
      <c r="BB48" s="52">
        <f>+SUM(BB49:BB50)</f>
        <v>89052510.399999991</v>
      </c>
      <c r="BC48" s="52">
        <f t="shared" si="126"/>
        <v>8569515.3999999985</v>
      </c>
      <c r="BD48" s="52">
        <f t="shared" si="126"/>
        <v>7911013.2999999989</v>
      </c>
      <c r="BE48" s="52">
        <f t="shared" si="126"/>
        <v>8223214.8000000007</v>
      </c>
      <c r="BF48" s="52">
        <f t="shared" si="126"/>
        <v>7722282.2999999989</v>
      </c>
      <c r="BG48" s="52">
        <f t="shared" si="126"/>
        <v>7910428.7000000011</v>
      </c>
      <c r="BH48" s="52">
        <f t="shared" si="126"/>
        <v>7998231</v>
      </c>
      <c r="BI48" s="52">
        <f t="shared" si="126"/>
        <v>8596936.0999999959</v>
      </c>
      <c r="BJ48" s="52">
        <f t="shared" si="126"/>
        <v>9032024.4000000004</v>
      </c>
      <c r="BK48" s="52">
        <f t="shared" si="126"/>
        <v>8467304.1999999974</v>
      </c>
      <c r="BL48" s="52">
        <f t="shared" si="126"/>
        <v>9037045.9000000022</v>
      </c>
      <c r="BM48" s="52">
        <f t="shared" si="126"/>
        <v>8993788.6999999993</v>
      </c>
      <c r="BN48" s="52">
        <f t="shared" si="126"/>
        <v>9995891.8999999985</v>
      </c>
      <c r="BO48" s="52">
        <f t="shared" si="126"/>
        <v>93888161.299999982</v>
      </c>
      <c r="BP48" s="52">
        <f t="shared" si="126"/>
        <v>10032318</v>
      </c>
      <c r="BQ48" s="52">
        <f t="shared" si="126"/>
        <v>8993392.6999999993</v>
      </c>
      <c r="BR48" s="52">
        <f t="shared" si="126"/>
        <v>8987890.5000000019</v>
      </c>
      <c r="BS48" s="52">
        <f t="shared" si="126"/>
        <v>8467168.6999999993</v>
      </c>
      <c r="BT48" s="52">
        <f t="shared" si="126"/>
        <v>8855004.3000000007</v>
      </c>
      <c r="BU48" s="52">
        <f t="shared" si="126"/>
        <v>8446105.0000000019</v>
      </c>
      <c r="BV48" s="52">
        <f t="shared" si="126"/>
        <v>8973296.6999999955</v>
      </c>
      <c r="BW48" s="52">
        <f t="shared" ref="BW48:DA48" si="127">+SUM(BW49:BW50)</f>
        <v>9363782.1000000052</v>
      </c>
      <c r="BX48" s="52">
        <f t="shared" si="127"/>
        <v>8719022.4000000004</v>
      </c>
      <c r="BY48" s="52">
        <f t="shared" si="127"/>
        <v>9331440.7000000011</v>
      </c>
      <c r="BZ48" s="52">
        <f t="shared" si="127"/>
        <v>9206679.2000000011</v>
      </c>
      <c r="CA48" s="52">
        <f t="shared" si="127"/>
        <v>9801021</v>
      </c>
      <c r="CB48" s="52">
        <f>+SUM(CB49:CB50)</f>
        <v>99144803.299999997</v>
      </c>
      <c r="CC48" s="52">
        <f t="shared" si="127"/>
        <v>9622010.8999999985</v>
      </c>
      <c r="CD48" s="52">
        <f t="shared" si="127"/>
        <v>9152369.7999999989</v>
      </c>
      <c r="CE48" s="52">
        <f t="shared" si="127"/>
        <v>9665675.9000000022</v>
      </c>
      <c r="CF48" s="52">
        <f>+SUM(CF49:CF50)</f>
        <v>9338597.7999999989</v>
      </c>
      <c r="CG48" s="52">
        <f t="shared" si="127"/>
        <v>9370608.1000000015</v>
      </c>
      <c r="CH48" s="52">
        <f t="shared" si="127"/>
        <v>9018433.6999999993</v>
      </c>
      <c r="CI48" s="52">
        <f t="shared" si="127"/>
        <v>9875251.0999999978</v>
      </c>
      <c r="CJ48" s="52">
        <f t="shared" si="127"/>
        <v>10134669.6</v>
      </c>
      <c r="CK48" s="52">
        <f t="shared" si="127"/>
        <v>9748723.4000000022</v>
      </c>
      <c r="CL48" s="52">
        <f t="shared" si="127"/>
        <v>10321953.599999998</v>
      </c>
      <c r="CM48" s="52">
        <f t="shared" si="127"/>
        <v>9897478.0999999959</v>
      </c>
      <c r="CN48" s="52">
        <f t="shared" si="127"/>
        <v>10708680.299999997</v>
      </c>
      <c r="CO48" s="52">
        <f>+SUM(CO49:CO50)</f>
        <v>107232441.39999999</v>
      </c>
      <c r="CP48" s="52">
        <f t="shared" si="127"/>
        <v>11266153.299999999</v>
      </c>
      <c r="CQ48" s="52">
        <f t="shared" si="127"/>
        <v>11324077.199999999</v>
      </c>
      <c r="CR48" s="52">
        <f t="shared" si="127"/>
        <v>11629118.4</v>
      </c>
      <c r="CS48" s="52">
        <f t="shared" si="127"/>
        <v>10787528.700000001</v>
      </c>
      <c r="CT48" s="52">
        <f t="shared" si="127"/>
        <v>10976180.300000001</v>
      </c>
      <c r="CU48" s="52">
        <f t="shared" si="127"/>
        <v>10518794.400000002</v>
      </c>
      <c r="CV48" s="52">
        <f t="shared" si="127"/>
        <v>11674049.700000001</v>
      </c>
      <c r="CW48" s="52">
        <f t="shared" si="127"/>
        <v>11815161.200000001</v>
      </c>
      <c r="CX48" s="52">
        <f t="shared" si="127"/>
        <v>11292059.499999998</v>
      </c>
      <c r="CY48" s="52">
        <f t="shared" si="127"/>
        <v>14575421.800000001</v>
      </c>
      <c r="CZ48" s="52">
        <f t="shared" si="127"/>
        <v>14788903.099999994</v>
      </c>
      <c r="DA48" s="52">
        <f t="shared" si="127"/>
        <v>16427510.500000002</v>
      </c>
      <c r="DB48" s="52">
        <f>+SUM(DB49:DB50)</f>
        <v>147074958.10000002</v>
      </c>
      <c r="DC48" s="52">
        <f>+SUM(DC49:DC50)</f>
        <v>16091163.4</v>
      </c>
      <c r="DD48" s="52">
        <f>+SUM(DD49:DD50)</f>
        <v>14516333.699999999</v>
      </c>
      <c r="DE48" s="52">
        <f t="shared" ref="DE48:DN48" si="128">+SUM(DE49:DE50)</f>
        <v>7208953.5999999978</v>
      </c>
      <c r="DF48" s="52">
        <f t="shared" si="128"/>
        <v>0</v>
      </c>
      <c r="DG48" s="52">
        <f t="shared" si="128"/>
        <v>0</v>
      </c>
      <c r="DH48" s="52">
        <f t="shared" si="128"/>
        <v>1400891</v>
      </c>
      <c r="DI48" s="52">
        <f t="shared" si="128"/>
        <v>6970836.9999999981</v>
      </c>
      <c r="DJ48" s="52">
        <f t="shared" si="128"/>
        <v>7140998.3999999966</v>
      </c>
      <c r="DK48" s="52">
        <f t="shared" si="128"/>
        <v>8692937.8000000026</v>
      </c>
      <c r="DL48" s="52">
        <f t="shared" si="128"/>
        <v>11527475.9</v>
      </c>
      <c r="DM48" s="52">
        <f t="shared" si="128"/>
        <v>11403139.099999998</v>
      </c>
      <c r="DN48" s="52">
        <f t="shared" si="128"/>
        <v>12248667.299999997</v>
      </c>
      <c r="DO48" s="52">
        <f>+SUM(DC48:DN48)</f>
        <v>97201397.200000003</v>
      </c>
      <c r="DP48" s="52">
        <f>+SUM(DP49:DP50)</f>
        <v>12398649.599999996</v>
      </c>
      <c r="DQ48" s="52">
        <f>+SUM(DQ49:DQ50)</f>
        <v>11604757.599999998</v>
      </c>
      <c r="DR48" s="52">
        <f t="shared" ref="DR48:EA48" si="129">+SUM(DR49:DR50)</f>
        <v>12021212.199999996</v>
      </c>
      <c r="DS48" s="52">
        <f t="shared" si="129"/>
        <v>11721326.1</v>
      </c>
      <c r="DT48" s="52">
        <f t="shared" si="129"/>
        <v>16249516.199999996</v>
      </c>
      <c r="DU48" s="52">
        <f t="shared" si="129"/>
        <v>15023822.499999996</v>
      </c>
      <c r="DV48" s="52">
        <f t="shared" si="129"/>
        <v>15975600.9</v>
      </c>
      <c r="DW48" s="52">
        <f t="shared" si="129"/>
        <v>16504208.899999997</v>
      </c>
      <c r="DX48" s="52">
        <f t="shared" si="129"/>
        <v>15083978.899999995</v>
      </c>
      <c r="DY48" s="52">
        <f t="shared" si="129"/>
        <v>15821382.199999994</v>
      </c>
      <c r="DZ48" s="52">
        <f t="shared" si="129"/>
        <v>15811072.299999993</v>
      </c>
      <c r="EA48" s="52">
        <f t="shared" si="129"/>
        <v>17129617.5</v>
      </c>
      <c r="EB48" s="52">
        <f>+SUM(DP48:EA48)</f>
        <v>175345144.89999995</v>
      </c>
      <c r="EC48" s="52">
        <f>+SUM(EC49:EC50)</f>
        <v>17157371.699999996</v>
      </c>
      <c r="ED48" s="52">
        <f>+SUM(ED49:ED50)</f>
        <v>15554632.299999993</v>
      </c>
      <c r="EE48" s="52">
        <f t="shared" ref="EE48:FA48" si="130">+SUM(EE49:EE50)</f>
        <v>16560178.499999996</v>
      </c>
      <c r="EF48" s="52">
        <f t="shared" si="130"/>
        <v>14667852.79999999</v>
      </c>
      <c r="EG48" s="52">
        <f t="shared" si="130"/>
        <v>15994427.399999997</v>
      </c>
      <c r="EH48" s="52">
        <f t="shared" si="130"/>
        <v>15764058.000000004</v>
      </c>
      <c r="EI48" s="52">
        <f t="shared" si="130"/>
        <v>16736047.199999992</v>
      </c>
      <c r="EJ48" s="52">
        <f t="shared" si="130"/>
        <v>16976289.599999998</v>
      </c>
      <c r="EK48" s="52">
        <f t="shared" si="130"/>
        <v>16124427.700000005</v>
      </c>
      <c r="EL48" s="52">
        <f t="shared" si="130"/>
        <v>17059475.300000004</v>
      </c>
      <c r="EM48" s="52">
        <f t="shared" si="130"/>
        <v>16752870.499999998</v>
      </c>
      <c r="EN48" s="52">
        <f t="shared" si="130"/>
        <v>17868777.800000004</v>
      </c>
      <c r="EO48" s="52">
        <f>+SUM(EC48:EN48)</f>
        <v>197216408.79999998</v>
      </c>
      <c r="EP48" s="52">
        <f t="shared" si="130"/>
        <v>17533681.800000001</v>
      </c>
      <c r="EQ48" s="52">
        <f t="shared" si="130"/>
        <v>17629633.399999991</v>
      </c>
      <c r="ER48" s="52">
        <f t="shared" si="130"/>
        <v>12558184.700000001</v>
      </c>
      <c r="ES48" s="52">
        <f t="shared" si="130"/>
        <v>6464897.7000000002</v>
      </c>
      <c r="ET48" s="52">
        <f t="shared" si="130"/>
        <v>2334743.5</v>
      </c>
      <c r="EU48" s="52">
        <f t="shared" si="130"/>
        <v>0</v>
      </c>
      <c r="EV48" s="52">
        <f t="shared" si="130"/>
        <v>16197413.6</v>
      </c>
      <c r="EW48" s="52">
        <f t="shared" si="130"/>
        <v>16909503.800000004</v>
      </c>
      <c r="EX48" s="52">
        <f t="shared" si="130"/>
        <v>16781395.400000002</v>
      </c>
      <c r="EY48" s="52">
        <f t="shared" si="130"/>
        <v>18800806.799999997</v>
      </c>
      <c r="EZ48" s="52">
        <f t="shared" si="130"/>
        <v>18560926.300000001</v>
      </c>
      <c r="FA48" s="52">
        <f t="shared" si="130"/>
        <v>17754874.899999999</v>
      </c>
      <c r="FB48" s="52">
        <f>+SUM(EP48:FA48)</f>
        <v>161526061.90000001</v>
      </c>
      <c r="FC48" s="52">
        <f>+SUM(FC49:FC50)</f>
        <v>20012055.800000001</v>
      </c>
      <c r="FD48" s="115">
        <f>SUM(FD49:FD50)</f>
        <v>16644567.899999999</v>
      </c>
      <c r="FE48" s="115">
        <f>SUM(FE49:FE50)</f>
        <v>18428411.800000001</v>
      </c>
      <c r="FF48" s="115">
        <f>SUM(FF49:FF50)</f>
        <v>18024883.699999999</v>
      </c>
      <c r="FG48" s="115">
        <f t="shared" ref="FG48:FN48" si="131">SUM(FG49:FG50)</f>
        <v>19873129</v>
      </c>
      <c r="FH48" s="115">
        <v>19774611</v>
      </c>
      <c r="FI48" s="115">
        <f t="shared" si="131"/>
        <v>20734671.199999999</v>
      </c>
      <c r="FJ48" s="115">
        <f t="shared" si="131"/>
        <v>21303776.5</v>
      </c>
      <c r="FK48" s="115">
        <f t="shared" si="131"/>
        <v>21233319.899999999</v>
      </c>
      <c r="FL48" s="115">
        <f t="shared" si="131"/>
        <v>22479191.300000001</v>
      </c>
      <c r="FM48" s="115">
        <f t="shared" si="131"/>
        <v>21532337.700000003</v>
      </c>
      <c r="FN48" s="115">
        <f t="shared" si="131"/>
        <v>23187340.300000004</v>
      </c>
      <c r="FO48" s="52">
        <f>+SUM(FC48:FN48)</f>
        <v>243228296.10000002</v>
      </c>
      <c r="FP48" s="52">
        <f>+SUM(FP49:FP50)</f>
        <v>21941816.100000001</v>
      </c>
      <c r="FQ48" s="115">
        <f>SUM(FQ49:FQ50)</f>
        <v>23468644.499999996</v>
      </c>
      <c r="FR48" s="115">
        <f>SUM(FR49:FR50)</f>
        <v>23156202.100000001</v>
      </c>
      <c r="FS48" s="115">
        <f>SUM(FS49:FS50)</f>
        <v>21631030.899999999</v>
      </c>
      <c r="FT48" s="115">
        <f>SUM(FT49:FT50)</f>
        <v>23506542.300000001</v>
      </c>
      <c r="FU48" s="115">
        <f>SUM(FU49:FU50)</f>
        <v>22264510.599999998</v>
      </c>
      <c r="FV48" s="115">
        <f t="shared" ref="FV48:GA48" si="132">SUM(FV49:FV50)</f>
        <v>24118730.399999999</v>
      </c>
      <c r="FW48" s="115">
        <f t="shared" si="132"/>
        <v>24984039.600000001</v>
      </c>
      <c r="FX48" s="115">
        <f t="shared" si="132"/>
        <v>24404299.399999995</v>
      </c>
      <c r="FY48" s="115">
        <f t="shared" si="132"/>
        <v>25353585.399999999</v>
      </c>
      <c r="FZ48" s="115">
        <f t="shared" si="132"/>
        <v>23430065.300000001</v>
      </c>
      <c r="GA48" s="115">
        <f t="shared" si="132"/>
        <v>23206963.399999999</v>
      </c>
      <c r="GB48" s="52">
        <f>+SUM(FP48:GA48)</f>
        <v>281466430</v>
      </c>
      <c r="GC48" s="52">
        <f>+SUM(GC49:GC50)</f>
        <v>22134122.500000004</v>
      </c>
      <c r="GD48" s="115">
        <f>SUM(GD49:GD50)</f>
        <v>23024500</v>
      </c>
      <c r="GE48" s="115">
        <f>SUM(GE49:GE50)</f>
        <v>17238428.200000003</v>
      </c>
      <c r="GF48" s="164">
        <v>21629501.700000003</v>
      </c>
      <c r="GG48" s="164">
        <v>22284357.599999998</v>
      </c>
      <c r="GH48" s="115">
        <f t="shared" ref="GH48:GM48" si="133">SUM(GH49:GH50)</f>
        <v>22147097.199999996</v>
      </c>
      <c r="GI48" s="115">
        <f t="shared" si="133"/>
        <v>23231290.999999996</v>
      </c>
      <c r="GJ48" s="115">
        <f t="shared" si="133"/>
        <v>23980705.600000001</v>
      </c>
      <c r="GK48" s="115">
        <f t="shared" si="133"/>
        <v>23000579.399999999</v>
      </c>
      <c r="GL48" s="115">
        <f t="shared" si="133"/>
        <v>23719171.100000001</v>
      </c>
      <c r="GM48" s="115">
        <f t="shared" si="133"/>
        <v>23670843.5</v>
      </c>
      <c r="GN48" s="115">
        <v>24592084.799999997</v>
      </c>
      <c r="GO48" s="52">
        <f>+SUM(GC48:GN48)</f>
        <v>270652682.59999996</v>
      </c>
      <c r="GP48" s="123">
        <v>24472957.199999999</v>
      </c>
      <c r="GQ48" s="115">
        <v>23363496.400000002</v>
      </c>
      <c r="GR48" s="115">
        <v>22863192</v>
      </c>
      <c r="GS48" s="115">
        <v>22128657.800000001</v>
      </c>
      <c r="GT48" s="115">
        <v>24370779.799999997</v>
      </c>
      <c r="GU48" s="115">
        <v>23005422.500000004</v>
      </c>
      <c r="GV48" s="115">
        <v>25507846.5</v>
      </c>
      <c r="GW48" s="115">
        <v>25592978</v>
      </c>
      <c r="GX48" s="115">
        <v>23790439.300000001</v>
      </c>
      <c r="GY48" s="115"/>
      <c r="GZ48" s="115"/>
      <c r="HA48" s="115"/>
      <c r="HB48" s="52"/>
    </row>
    <row r="49" spans="2:210" ht="15" x14ac:dyDescent="0.25">
      <c r="B49" s="48" t="s">
        <v>76</v>
      </c>
      <c r="C49" s="111">
        <v>0</v>
      </c>
      <c r="D49" s="111">
        <v>0</v>
      </c>
      <c r="E49" s="111">
        <v>279779.40000000002</v>
      </c>
      <c r="F49" s="111">
        <v>597079.80000000005</v>
      </c>
      <c r="G49" s="111">
        <v>548590.19999999995</v>
      </c>
      <c r="H49" s="111">
        <v>527797.80000000005</v>
      </c>
      <c r="I49" s="111">
        <v>661468.19999999995</v>
      </c>
      <c r="J49" s="111">
        <v>563991.6</v>
      </c>
      <c r="K49" s="111">
        <v>409047.4</v>
      </c>
      <c r="L49" s="111">
        <v>344166.40000000002</v>
      </c>
      <c r="M49" s="111">
        <v>565901.4</v>
      </c>
      <c r="N49" s="111">
        <v>760459.1</v>
      </c>
      <c r="O49" s="111">
        <f>SUM(D49:N49)</f>
        <v>5258281.3</v>
      </c>
      <c r="P49" s="111">
        <v>786599.4</v>
      </c>
      <c r="Q49" s="111">
        <v>692766</v>
      </c>
      <c r="R49" s="111">
        <v>633294.1</v>
      </c>
      <c r="S49" s="111">
        <v>658463.69999999995</v>
      </c>
      <c r="T49" s="111">
        <v>674792.29999999993</v>
      </c>
      <c r="U49" s="111">
        <v>641554.59999999986</v>
      </c>
      <c r="V49" s="111">
        <v>809083.5</v>
      </c>
      <c r="W49" s="111">
        <v>714551.79999999993</v>
      </c>
      <c r="X49" s="111">
        <v>653357.1</v>
      </c>
      <c r="Y49" s="111">
        <v>722353.5</v>
      </c>
      <c r="Z49" s="111">
        <v>642084.29999999993</v>
      </c>
      <c r="AA49" s="111">
        <v>879062.2</v>
      </c>
      <c r="AB49" s="111">
        <f>SUM(Q49:AA49)</f>
        <v>7721363.0999999996</v>
      </c>
      <c r="AC49" s="111">
        <v>924034.3</v>
      </c>
      <c r="AD49" s="111">
        <v>910598.09999999986</v>
      </c>
      <c r="AE49" s="111">
        <v>891810.2</v>
      </c>
      <c r="AF49" s="111">
        <v>978726.00000000012</v>
      </c>
      <c r="AG49" s="111">
        <v>847784.39999999979</v>
      </c>
      <c r="AH49" s="111">
        <v>814533.60000000009</v>
      </c>
      <c r="AI49" s="111">
        <v>1061603.2</v>
      </c>
      <c r="AJ49" s="111">
        <v>929719.1</v>
      </c>
      <c r="AK49" s="111">
        <v>861228.65000000014</v>
      </c>
      <c r="AL49" s="111">
        <v>918849.20000000007</v>
      </c>
      <c r="AM49" s="111">
        <v>871867.2999999997</v>
      </c>
      <c r="AN49" s="111">
        <v>1192471.3</v>
      </c>
      <c r="AO49" s="111">
        <f>SUM(AD49:AN49)</f>
        <v>10279191.050000001</v>
      </c>
      <c r="AP49" s="111">
        <v>1253213.8</v>
      </c>
      <c r="AQ49" s="111">
        <v>1180546.3</v>
      </c>
      <c r="AR49" s="111">
        <v>1022845.2</v>
      </c>
      <c r="AS49" s="111">
        <v>1089120.3999999999</v>
      </c>
      <c r="AT49" s="111">
        <v>959366.49999999988</v>
      </c>
      <c r="AU49" s="111">
        <v>930252.5</v>
      </c>
      <c r="AV49" s="111">
        <v>1086484.5</v>
      </c>
      <c r="AW49" s="111">
        <v>1058579.5</v>
      </c>
      <c r="AX49" s="111">
        <v>989268.50000000012</v>
      </c>
      <c r="AY49" s="111">
        <v>1015611.6</v>
      </c>
      <c r="AZ49" s="111">
        <v>934241.09999999986</v>
      </c>
      <c r="BA49" s="111">
        <v>1263182</v>
      </c>
      <c r="BB49" s="111">
        <f>SUM(AQ49:BA49)</f>
        <v>11529498.1</v>
      </c>
      <c r="BC49" s="111">
        <v>1278241.3999999999</v>
      </c>
      <c r="BD49" s="111">
        <v>1200171.9000000004</v>
      </c>
      <c r="BE49" s="111">
        <v>1234905.2999999998</v>
      </c>
      <c r="BF49" s="111">
        <v>965343.99999999988</v>
      </c>
      <c r="BG49" s="111">
        <v>1038080.2</v>
      </c>
      <c r="BH49" s="111">
        <v>1019875.2999999999</v>
      </c>
      <c r="BI49" s="111">
        <v>1251879.8999999999</v>
      </c>
      <c r="BJ49" s="111">
        <v>1195471.7</v>
      </c>
      <c r="BK49" s="111">
        <v>1038708.2999999997</v>
      </c>
      <c r="BL49" s="111">
        <v>1131138.7999999998</v>
      </c>
      <c r="BM49" s="111">
        <v>1062983.6000000001</v>
      </c>
      <c r="BN49" s="111">
        <v>1442217.7999999998</v>
      </c>
      <c r="BO49" s="111">
        <f>SUM(BD49:BN49)</f>
        <v>12580776.799999997</v>
      </c>
      <c r="BP49" s="111">
        <v>1458699.2</v>
      </c>
      <c r="BQ49" s="111">
        <v>1311291.1000000001</v>
      </c>
      <c r="BR49" s="111">
        <v>1191038.7</v>
      </c>
      <c r="BS49" s="111">
        <v>1237504.5999999999</v>
      </c>
      <c r="BT49" s="111">
        <v>1106382.2999999998</v>
      </c>
      <c r="BU49" s="111">
        <v>1048364.9999999998</v>
      </c>
      <c r="BV49" s="111">
        <v>1372121.2000000002</v>
      </c>
      <c r="BW49" s="111">
        <v>1259296.2000000002</v>
      </c>
      <c r="BX49" s="111">
        <v>1104571.3000000003</v>
      </c>
      <c r="BY49" s="111">
        <v>1205159.4999999998</v>
      </c>
      <c r="BZ49" s="111">
        <v>1129294.2</v>
      </c>
      <c r="CA49" s="111">
        <v>1640256</v>
      </c>
      <c r="CB49" s="111">
        <f>SUM(BQ49:CA49)</f>
        <v>13605280.1</v>
      </c>
      <c r="CC49" s="111">
        <v>1723212.1000000006</v>
      </c>
      <c r="CD49" s="111">
        <v>1577370.5</v>
      </c>
      <c r="CE49" s="111">
        <v>1395443.8000000003</v>
      </c>
      <c r="CF49" s="111">
        <v>1453555.0000000002</v>
      </c>
      <c r="CG49" s="111">
        <v>1356369.7000000002</v>
      </c>
      <c r="CH49" s="111">
        <v>1281276.8999999999</v>
      </c>
      <c r="CI49" s="111">
        <v>1663087.3</v>
      </c>
      <c r="CJ49" s="111">
        <v>1504269.9000000001</v>
      </c>
      <c r="CK49" s="111">
        <v>1328815.7000000002</v>
      </c>
      <c r="CL49" s="111">
        <v>1465811.0999999996</v>
      </c>
      <c r="CM49" s="111">
        <v>1312636.6000000001</v>
      </c>
      <c r="CN49" s="111">
        <v>1902394.7</v>
      </c>
      <c r="CO49" s="111">
        <f>SUM(CD49:CN49)</f>
        <v>16241031.199999999</v>
      </c>
      <c r="CP49" s="111">
        <v>2005664</v>
      </c>
      <c r="CQ49" s="111">
        <v>1901214.7000000002</v>
      </c>
      <c r="CR49" s="111">
        <v>1941421.1</v>
      </c>
      <c r="CS49" s="111">
        <v>1503241.0999999999</v>
      </c>
      <c r="CT49" s="111">
        <v>1612124.2000000002</v>
      </c>
      <c r="CU49" s="111">
        <v>1505430.7999999998</v>
      </c>
      <c r="CV49" s="111">
        <v>2035393.0999999996</v>
      </c>
      <c r="CW49" s="111">
        <v>1789837.7</v>
      </c>
      <c r="CX49" s="111">
        <v>1526454.9000000004</v>
      </c>
      <c r="CY49" s="111">
        <v>2139320.8000000003</v>
      </c>
      <c r="CZ49" s="111">
        <v>2172340.3999999994</v>
      </c>
      <c r="DA49" s="111">
        <v>2714865.2000000016</v>
      </c>
      <c r="DB49" s="111">
        <f>SUM(CP49:DA49)</f>
        <v>22847308.000000004</v>
      </c>
      <c r="DC49" s="111">
        <v>3016927.0000000005</v>
      </c>
      <c r="DD49" s="111">
        <v>2548104.7000000002</v>
      </c>
      <c r="DE49" s="111">
        <v>1241382.1999999997</v>
      </c>
      <c r="DF49" s="111">
        <v>0</v>
      </c>
      <c r="DG49" s="111">
        <v>0</v>
      </c>
      <c r="DH49" s="111">
        <v>133567.69999999998</v>
      </c>
      <c r="DI49" s="111">
        <v>818320.89999999991</v>
      </c>
      <c r="DJ49" s="111">
        <v>731716.90000000014</v>
      </c>
      <c r="DK49" s="111">
        <v>960939.39999999979</v>
      </c>
      <c r="DL49" s="111">
        <v>1445795.5999999999</v>
      </c>
      <c r="DM49" s="111">
        <v>1380604.4999999998</v>
      </c>
      <c r="DN49" s="111">
        <v>1943522.5</v>
      </c>
      <c r="DO49" s="111">
        <f>+SUM(DC49:DN49)</f>
        <v>14220881.4</v>
      </c>
      <c r="DP49" s="111">
        <v>2051478.5</v>
      </c>
      <c r="DQ49" s="111">
        <v>1874766.5</v>
      </c>
      <c r="DR49" s="111">
        <v>1864452.2</v>
      </c>
      <c r="DS49" s="111">
        <v>1669687.9</v>
      </c>
      <c r="DT49" s="111">
        <v>2160981.9000000004</v>
      </c>
      <c r="DU49" s="111">
        <v>1983077.4999999995</v>
      </c>
      <c r="DV49" s="111">
        <v>2422344.5999999996</v>
      </c>
      <c r="DW49" s="111">
        <v>2456513.4</v>
      </c>
      <c r="DX49" s="111">
        <v>2065333.4</v>
      </c>
      <c r="DY49" s="111">
        <v>2209754.6999999997</v>
      </c>
      <c r="DZ49" s="111">
        <v>2092104.4</v>
      </c>
      <c r="EA49" s="111">
        <v>2886548.9</v>
      </c>
      <c r="EB49" s="111">
        <f>+SUM(DP49:EA49)</f>
        <v>25737043.899999995</v>
      </c>
      <c r="EC49" s="111">
        <v>2956538.9</v>
      </c>
      <c r="ED49" s="111">
        <v>2656950.3999999994</v>
      </c>
      <c r="EE49" s="111">
        <v>2470918.7999999998</v>
      </c>
      <c r="EF49" s="111">
        <v>2583643.1999999993</v>
      </c>
      <c r="EG49" s="111">
        <v>2230990.6999999997</v>
      </c>
      <c r="EH49" s="111">
        <v>2112232.2999999998</v>
      </c>
      <c r="EI49" s="111">
        <v>2695670.7999999993</v>
      </c>
      <c r="EJ49" s="111">
        <v>2650962.7999999993</v>
      </c>
      <c r="EK49" s="111">
        <v>2235934.5999999992</v>
      </c>
      <c r="EL49" s="111">
        <v>2389481.6999999988</v>
      </c>
      <c r="EM49" s="111">
        <v>2275499</v>
      </c>
      <c r="EN49" s="111">
        <v>2984937.4</v>
      </c>
      <c r="EO49" s="111"/>
      <c r="EP49" s="111">
        <v>3201077.9000000004</v>
      </c>
      <c r="EQ49" s="111">
        <v>3260912</v>
      </c>
      <c r="ER49" s="111">
        <v>1957496.3</v>
      </c>
      <c r="ES49" s="111">
        <v>651359.4</v>
      </c>
      <c r="ET49" s="111">
        <v>302710.7</v>
      </c>
      <c r="EU49" s="111">
        <v>0</v>
      </c>
      <c r="EV49" s="111">
        <v>3151648.1</v>
      </c>
      <c r="EW49" s="111">
        <v>2899617.5</v>
      </c>
      <c r="EX49" s="111">
        <v>2980063.1</v>
      </c>
      <c r="EY49" s="111">
        <v>3400587.9</v>
      </c>
      <c r="EZ49" s="111">
        <v>3274092.3</v>
      </c>
      <c r="FA49" s="111">
        <v>3446634.5</v>
      </c>
      <c r="FB49" s="56">
        <f>+SUM(EP49:FA49)</f>
        <v>28526199.699999999</v>
      </c>
      <c r="FC49" s="111">
        <v>3819717.7</v>
      </c>
      <c r="FD49" s="116">
        <v>2883531.1999999997</v>
      </c>
      <c r="FE49" s="111">
        <v>3886664.5</v>
      </c>
      <c r="FF49" s="111">
        <v>3367116.7999999993</v>
      </c>
      <c r="FG49" s="111">
        <v>3777661.9</v>
      </c>
      <c r="FH49" s="111">
        <v>3557566.8</v>
      </c>
      <c r="FI49" s="111">
        <v>4314474.8999999994</v>
      </c>
      <c r="FJ49" s="111">
        <v>4657707</v>
      </c>
      <c r="FK49" s="111">
        <v>3918672.9</v>
      </c>
      <c r="FL49" s="111">
        <v>4375471.7</v>
      </c>
      <c r="FM49" s="111">
        <v>3783425.1</v>
      </c>
      <c r="FN49" s="111">
        <v>4747282.5</v>
      </c>
      <c r="FO49" s="56">
        <f>+SUM(FC49:FN49)</f>
        <v>47089293</v>
      </c>
      <c r="FP49" s="111">
        <v>4723173.0999999996</v>
      </c>
      <c r="FQ49" s="116">
        <v>4981590.8</v>
      </c>
      <c r="FR49" s="111">
        <v>4441143.2000000011</v>
      </c>
      <c r="FS49" s="111">
        <v>4158770.6000000006</v>
      </c>
      <c r="FT49" s="111">
        <v>4184401.5</v>
      </c>
      <c r="FU49" s="111">
        <v>3613914.7</v>
      </c>
      <c r="FV49" s="111">
        <v>4424001.4000000004</v>
      </c>
      <c r="FW49" s="111">
        <v>4442226.5</v>
      </c>
      <c r="FX49" s="111">
        <v>3742510.3</v>
      </c>
      <c r="FY49" s="111">
        <v>4202601.8</v>
      </c>
      <c r="FZ49" s="111">
        <v>3742227.3</v>
      </c>
      <c r="GA49" s="111">
        <v>4323130.4000000004</v>
      </c>
      <c r="GB49" s="56">
        <f>+SUM(FP49:GA49)</f>
        <v>50979691.599999987</v>
      </c>
      <c r="GC49" s="111">
        <v>4271107.3</v>
      </c>
      <c r="GD49" s="116">
        <v>4708259.5</v>
      </c>
      <c r="GE49" s="43">
        <v>3253216.0000000009</v>
      </c>
      <c r="GF49" s="111">
        <v>4085733.0999999996</v>
      </c>
      <c r="GG49" s="111">
        <v>3986332.7</v>
      </c>
      <c r="GH49" s="111">
        <v>3732940.4</v>
      </c>
      <c r="GI49" s="111">
        <v>4500818.6999999993</v>
      </c>
      <c r="GJ49" s="111">
        <v>4386992.8</v>
      </c>
      <c r="GK49" s="111">
        <v>3748862.7</v>
      </c>
      <c r="GL49" s="111">
        <v>3978887.8</v>
      </c>
      <c r="GM49" s="111">
        <v>3694024.7999999989</v>
      </c>
      <c r="GN49" s="111">
        <v>4934782.5999999996</v>
      </c>
      <c r="GO49" s="56">
        <f>+SUM(GC49:GN49)</f>
        <v>49281958.399999999</v>
      </c>
      <c r="GP49" s="111">
        <v>5192152.7</v>
      </c>
      <c r="GQ49" s="116">
        <v>5091847</v>
      </c>
      <c r="GR49" s="116">
        <v>4643163</v>
      </c>
      <c r="GS49" s="111">
        <v>3731326.1000000006</v>
      </c>
      <c r="GT49" s="111">
        <v>3953821.3999999994</v>
      </c>
      <c r="GU49" s="111">
        <v>3844866.2</v>
      </c>
      <c r="GV49" s="111">
        <v>4763886.5</v>
      </c>
      <c r="GW49" s="111">
        <v>4608845.2</v>
      </c>
      <c r="GX49" s="111">
        <v>3869458.3999999994</v>
      </c>
      <c r="GY49" s="111"/>
      <c r="GZ49" s="111"/>
      <c r="HA49" s="111"/>
      <c r="HB49" s="56"/>
    </row>
    <row r="50" spans="2:210" ht="15" x14ac:dyDescent="0.25">
      <c r="B50" s="48" t="s">
        <v>77</v>
      </c>
      <c r="C50" s="111">
        <v>0</v>
      </c>
      <c r="D50" s="111">
        <v>0</v>
      </c>
      <c r="E50" s="111">
        <v>1505655.5</v>
      </c>
      <c r="F50" s="111">
        <v>2990611.3</v>
      </c>
      <c r="G50" s="111">
        <v>3184294.1</v>
      </c>
      <c r="H50" s="111">
        <v>3128096.7</v>
      </c>
      <c r="I50" s="111">
        <v>3298996.5</v>
      </c>
      <c r="J50" s="111">
        <v>3360317.8</v>
      </c>
      <c r="K50" s="111">
        <v>3293055.3000000003</v>
      </c>
      <c r="L50" s="111">
        <v>3683010.8</v>
      </c>
      <c r="M50" s="111">
        <v>3797099.1</v>
      </c>
      <c r="N50" s="111">
        <v>4042120.8000000003</v>
      </c>
      <c r="O50" s="111">
        <f>SUM(D50:N50)</f>
        <v>32283257.900000006</v>
      </c>
      <c r="P50" s="111">
        <v>3817822.9</v>
      </c>
      <c r="Q50" s="111">
        <v>3659674.8</v>
      </c>
      <c r="R50" s="111">
        <v>3853121.1999999997</v>
      </c>
      <c r="S50" s="111">
        <v>3621893.3</v>
      </c>
      <c r="T50" s="111">
        <v>4505570.4000000004</v>
      </c>
      <c r="U50" s="111">
        <v>4612171.6000000006</v>
      </c>
      <c r="V50" s="111">
        <v>4916472.1999999993</v>
      </c>
      <c r="W50" s="111">
        <v>4938499.2</v>
      </c>
      <c r="X50" s="111">
        <v>4887893.5000000009</v>
      </c>
      <c r="Y50" s="111">
        <v>5034061.4000000004</v>
      </c>
      <c r="Z50" s="111">
        <v>4979948.8000000007</v>
      </c>
      <c r="AA50" s="111">
        <v>5270044.7</v>
      </c>
      <c r="AB50" s="111">
        <f>SUM(Q50:AA50)</f>
        <v>50279351.100000009</v>
      </c>
      <c r="AC50" s="111">
        <v>5199488.9000000004</v>
      </c>
      <c r="AD50" s="111">
        <v>5562642</v>
      </c>
      <c r="AE50" s="111">
        <v>6653363.3999999994</v>
      </c>
      <c r="AF50" s="111">
        <v>7035958.0999999996</v>
      </c>
      <c r="AG50" s="111">
        <v>6513828.5000000009</v>
      </c>
      <c r="AH50" s="111">
        <v>6272826.4000000004</v>
      </c>
      <c r="AI50" s="111">
        <v>6497686.4999999991</v>
      </c>
      <c r="AJ50" s="111">
        <v>6828381.8000000007</v>
      </c>
      <c r="AK50" s="111">
        <v>6690498.7999999998</v>
      </c>
      <c r="AL50" s="111">
        <v>6889234.6999999983</v>
      </c>
      <c r="AM50" s="111">
        <v>6800920.0500000026</v>
      </c>
      <c r="AN50" s="111">
        <v>7232063.0000000009</v>
      </c>
      <c r="AO50" s="111">
        <f>SUM(AD50:AN50)</f>
        <v>72977403.25</v>
      </c>
      <c r="AP50" s="111">
        <v>7149727.3999999994</v>
      </c>
      <c r="AQ50" s="111">
        <v>6899041.2000000002</v>
      </c>
      <c r="AR50" s="111">
        <v>7126743.5</v>
      </c>
      <c r="AS50" s="111">
        <v>6422621.2999999998</v>
      </c>
      <c r="AT50" s="111">
        <v>6680744.3000000007</v>
      </c>
      <c r="AU50" s="111">
        <v>6679928.9000000004</v>
      </c>
      <c r="AV50" s="111">
        <v>7141367.4999999991</v>
      </c>
      <c r="AW50" s="111">
        <v>7414553.9000000004</v>
      </c>
      <c r="AX50" s="111">
        <v>7105722.5000000009</v>
      </c>
      <c r="AY50" s="111">
        <v>7393393.7999999989</v>
      </c>
      <c r="AZ50" s="111">
        <v>7350161.6000000006</v>
      </c>
      <c r="BA50" s="111">
        <v>7308733.7999999998</v>
      </c>
      <c r="BB50" s="111">
        <f>SUM(AQ50:BA50)</f>
        <v>77523012.299999997</v>
      </c>
      <c r="BC50" s="111">
        <v>7291273.9999999991</v>
      </c>
      <c r="BD50" s="111">
        <v>6710841.3999999985</v>
      </c>
      <c r="BE50" s="111">
        <v>6988309.5000000009</v>
      </c>
      <c r="BF50" s="111">
        <v>6756938.2999999989</v>
      </c>
      <c r="BG50" s="111">
        <v>6872348.5000000009</v>
      </c>
      <c r="BH50" s="111">
        <v>6978355.7000000002</v>
      </c>
      <c r="BI50" s="111">
        <v>7345056.1999999965</v>
      </c>
      <c r="BJ50" s="111">
        <v>7836552.7000000002</v>
      </c>
      <c r="BK50" s="111">
        <v>7428595.8999999985</v>
      </c>
      <c r="BL50" s="111">
        <v>7905907.1000000015</v>
      </c>
      <c r="BM50" s="111">
        <v>7930805.0999999987</v>
      </c>
      <c r="BN50" s="111">
        <v>8553674.0999999978</v>
      </c>
      <c r="BO50" s="111">
        <f>SUM(BD50:BN50)</f>
        <v>81307384.499999985</v>
      </c>
      <c r="BP50" s="111">
        <v>8573618.8000000007</v>
      </c>
      <c r="BQ50" s="111">
        <v>7682101.5999999987</v>
      </c>
      <c r="BR50" s="111">
        <v>7796851.8000000026</v>
      </c>
      <c r="BS50" s="111">
        <v>7229664.0999999996</v>
      </c>
      <c r="BT50" s="111">
        <v>7748622.0000000019</v>
      </c>
      <c r="BU50" s="111">
        <v>7397740.0000000028</v>
      </c>
      <c r="BV50" s="111">
        <v>7601175.4999999963</v>
      </c>
      <c r="BW50" s="111">
        <v>8104485.9000000041</v>
      </c>
      <c r="BX50" s="111">
        <v>7614451.1000000006</v>
      </c>
      <c r="BY50" s="111">
        <v>8126281.2000000011</v>
      </c>
      <c r="BZ50" s="111">
        <v>8077385.0000000019</v>
      </c>
      <c r="CA50" s="111">
        <v>8160764.9999999991</v>
      </c>
      <c r="CB50" s="111">
        <f>SUM(BQ50:CA50)</f>
        <v>85539523.200000003</v>
      </c>
      <c r="CC50" s="111">
        <v>7898798.799999998</v>
      </c>
      <c r="CD50" s="111">
        <v>7574999.2999999989</v>
      </c>
      <c r="CE50" s="111">
        <v>8270232.1000000015</v>
      </c>
      <c r="CF50" s="111">
        <v>7885042.799999998</v>
      </c>
      <c r="CG50" s="111">
        <v>8014238.4000000004</v>
      </c>
      <c r="CH50" s="111">
        <v>7737156.7999999989</v>
      </c>
      <c r="CI50" s="111">
        <v>8212163.799999998</v>
      </c>
      <c r="CJ50" s="111">
        <v>8630399.6999999993</v>
      </c>
      <c r="CK50" s="111">
        <v>8419907.700000003</v>
      </c>
      <c r="CL50" s="111">
        <v>8856142.4999999981</v>
      </c>
      <c r="CM50" s="111">
        <v>8584841.4999999963</v>
      </c>
      <c r="CN50" s="111">
        <v>8806285.5999999978</v>
      </c>
      <c r="CO50" s="111">
        <f>SUM(CD50:CN50)</f>
        <v>90991410.199999988</v>
      </c>
      <c r="CP50" s="111">
        <v>9260489.2999999989</v>
      </c>
      <c r="CQ50" s="111">
        <v>9422862.5</v>
      </c>
      <c r="CR50" s="111">
        <v>9687697.3000000007</v>
      </c>
      <c r="CS50" s="111">
        <v>9284287.6000000015</v>
      </c>
      <c r="CT50" s="111">
        <v>9364056.0999999996</v>
      </c>
      <c r="CU50" s="111">
        <v>9013363.6000000015</v>
      </c>
      <c r="CV50" s="111">
        <v>9638656.6000000015</v>
      </c>
      <c r="CW50" s="111">
        <v>10025323.500000002</v>
      </c>
      <c r="CX50" s="111">
        <v>9765604.5999999978</v>
      </c>
      <c r="CY50" s="111">
        <v>12436101</v>
      </c>
      <c r="CZ50" s="111">
        <v>12616562.699999996</v>
      </c>
      <c r="DA50" s="111">
        <v>13712645.300000001</v>
      </c>
      <c r="DB50" s="111">
        <f>SUM(CP50:DA50)</f>
        <v>124227650.10000001</v>
      </c>
      <c r="DC50" s="111">
        <v>13074236.4</v>
      </c>
      <c r="DD50" s="111">
        <v>11968228.999999998</v>
      </c>
      <c r="DE50" s="111">
        <v>5967571.3999999985</v>
      </c>
      <c r="DF50" s="111">
        <v>0</v>
      </c>
      <c r="DG50" s="111">
        <v>0</v>
      </c>
      <c r="DH50" s="111">
        <v>1267323.3</v>
      </c>
      <c r="DI50" s="111">
        <v>6152516.0999999987</v>
      </c>
      <c r="DJ50" s="111">
        <v>6409281.4999999963</v>
      </c>
      <c r="DK50" s="111">
        <v>7731998.4000000022</v>
      </c>
      <c r="DL50" s="111">
        <v>10081680.300000001</v>
      </c>
      <c r="DM50" s="111">
        <v>10022534.599999998</v>
      </c>
      <c r="DN50" s="111">
        <v>10305144.799999997</v>
      </c>
      <c r="DO50" s="111">
        <f>+SUM(DC50:DN50)</f>
        <v>82980515.799999982</v>
      </c>
      <c r="DP50" s="111">
        <v>10347171.099999996</v>
      </c>
      <c r="DQ50" s="111">
        <v>9729991.0999999978</v>
      </c>
      <c r="DR50" s="111">
        <v>10156759.999999996</v>
      </c>
      <c r="DS50" s="111">
        <v>10051638.199999999</v>
      </c>
      <c r="DT50" s="111">
        <v>14088534.299999995</v>
      </c>
      <c r="DU50" s="111">
        <v>13040744.999999996</v>
      </c>
      <c r="DV50" s="111">
        <v>13553256.300000001</v>
      </c>
      <c r="DW50" s="111">
        <v>14047695.499999996</v>
      </c>
      <c r="DX50" s="111">
        <v>13018645.499999994</v>
      </c>
      <c r="DY50" s="111">
        <v>13611627.499999994</v>
      </c>
      <c r="DZ50" s="111">
        <v>13718967.899999993</v>
      </c>
      <c r="EA50" s="111">
        <v>14243068.6</v>
      </c>
      <c r="EB50" s="111">
        <f>+SUM(DP50:EA50)</f>
        <v>149608100.99999997</v>
      </c>
      <c r="EC50" s="111">
        <v>14200832.799999995</v>
      </c>
      <c r="ED50" s="111">
        <v>12897681.899999995</v>
      </c>
      <c r="EE50" s="111">
        <v>14089259.699999996</v>
      </c>
      <c r="EF50" s="111">
        <v>12084209.59999999</v>
      </c>
      <c r="EG50" s="111">
        <v>13763436.699999997</v>
      </c>
      <c r="EH50" s="111">
        <v>13651825.700000003</v>
      </c>
      <c r="EI50" s="111">
        <v>14040376.399999993</v>
      </c>
      <c r="EJ50" s="111">
        <v>14325326.799999997</v>
      </c>
      <c r="EK50" s="111">
        <v>13888493.100000005</v>
      </c>
      <c r="EL50" s="111">
        <v>14669993.600000005</v>
      </c>
      <c r="EM50" s="111">
        <v>14477371.499999998</v>
      </c>
      <c r="EN50" s="111">
        <v>14883840.400000004</v>
      </c>
      <c r="EO50" s="111"/>
      <c r="EP50" s="111">
        <v>14332603.9</v>
      </c>
      <c r="EQ50" s="111">
        <v>14368721.399999993</v>
      </c>
      <c r="ER50" s="111">
        <v>10600688.4</v>
      </c>
      <c r="ES50" s="111">
        <v>5813538.2999999998</v>
      </c>
      <c r="ET50" s="111">
        <v>2032032.8</v>
      </c>
      <c r="EU50" s="111">
        <v>0</v>
      </c>
      <c r="EV50" s="111">
        <v>13045765.5</v>
      </c>
      <c r="EW50" s="111">
        <v>14009886.300000006</v>
      </c>
      <c r="EX50" s="111">
        <v>13801332.300000001</v>
      </c>
      <c r="EY50" s="111">
        <v>15400218.899999999</v>
      </c>
      <c r="EZ50" s="111">
        <v>15286834</v>
      </c>
      <c r="FA50" s="111">
        <v>14308240.4</v>
      </c>
      <c r="FB50" s="56">
        <f>+SUM(EP50:FA50)</f>
        <v>132999862.19999999</v>
      </c>
      <c r="FC50" s="111">
        <v>16192338.100000001</v>
      </c>
      <c r="FD50" s="116">
        <v>13761036.699999999</v>
      </c>
      <c r="FE50" s="111">
        <v>14541747.300000001</v>
      </c>
      <c r="FF50" s="111">
        <v>14657766.9</v>
      </c>
      <c r="FG50" s="111">
        <v>16095467.1</v>
      </c>
      <c r="FH50" s="111">
        <v>16217044.199999999</v>
      </c>
      <c r="FI50" s="111">
        <v>16420196.299999999</v>
      </c>
      <c r="FJ50" s="111">
        <v>16646069.5</v>
      </c>
      <c r="FK50" s="111">
        <v>17314647</v>
      </c>
      <c r="FL50" s="111">
        <v>18103719.600000001</v>
      </c>
      <c r="FM50" s="111">
        <v>17748912.600000001</v>
      </c>
      <c r="FN50" s="111">
        <v>18440057.800000004</v>
      </c>
      <c r="FO50" s="56">
        <f>+SUM(FC50:FN50)</f>
        <v>196139003.09999999</v>
      </c>
      <c r="FP50" s="111">
        <v>17218643</v>
      </c>
      <c r="FQ50" s="116">
        <v>18487053.699999996</v>
      </c>
      <c r="FR50" s="111">
        <v>18715058.899999999</v>
      </c>
      <c r="FS50" s="111">
        <v>17472260.299999997</v>
      </c>
      <c r="FT50" s="111">
        <v>19322140.800000001</v>
      </c>
      <c r="FU50" s="111">
        <v>18650595.899999999</v>
      </c>
      <c r="FV50" s="111">
        <v>19694728.999999996</v>
      </c>
      <c r="FW50" s="111">
        <v>20541813.100000001</v>
      </c>
      <c r="FX50" s="111">
        <v>20661789.099999994</v>
      </c>
      <c r="FY50" s="111">
        <v>21150983.599999998</v>
      </c>
      <c r="FZ50" s="111">
        <v>19687838</v>
      </c>
      <c r="GA50" s="111">
        <v>18883833</v>
      </c>
      <c r="GB50" s="56">
        <f>+SUM(FP50:GA50)</f>
        <v>230486738.39999998</v>
      </c>
      <c r="GC50" s="111">
        <v>17863015.200000003</v>
      </c>
      <c r="GD50" s="116">
        <v>18316240.5</v>
      </c>
      <c r="GE50" s="43">
        <v>13985212.200000001</v>
      </c>
      <c r="GF50" s="111">
        <v>17543768.600000001</v>
      </c>
      <c r="GG50" s="111">
        <v>18298024.899999999</v>
      </c>
      <c r="GH50" s="111">
        <v>18414156.799999997</v>
      </c>
      <c r="GI50" s="111">
        <v>18730472.299999997</v>
      </c>
      <c r="GJ50" s="111">
        <v>19593712.800000001</v>
      </c>
      <c r="GK50" s="111">
        <v>19251716.699999999</v>
      </c>
      <c r="GL50" s="111">
        <v>19740283.300000001</v>
      </c>
      <c r="GM50" s="111">
        <v>19976818.699999999</v>
      </c>
      <c r="GN50" s="111">
        <v>19657302.199999999</v>
      </c>
      <c r="GO50" s="56">
        <f>+SUM(GC50:GN50)</f>
        <v>221370724.19999999</v>
      </c>
      <c r="GP50" s="111">
        <v>19280804.5</v>
      </c>
      <c r="GQ50" s="116">
        <v>18271649.400000002</v>
      </c>
      <c r="GR50" s="116">
        <v>18220029</v>
      </c>
      <c r="GS50" s="111">
        <v>18397331.699999999</v>
      </c>
      <c r="GT50" s="111">
        <v>20416958.399999999</v>
      </c>
      <c r="GU50" s="111">
        <v>19160556.300000004</v>
      </c>
      <c r="GV50" s="111">
        <v>20743960</v>
      </c>
      <c r="GW50" s="111">
        <v>20984132.800000001</v>
      </c>
      <c r="GX50" s="111">
        <v>19920980.900000002</v>
      </c>
      <c r="GY50" s="111"/>
      <c r="GZ50" s="111"/>
      <c r="HA50" s="111"/>
      <c r="HB50" s="56"/>
    </row>
    <row r="52" spans="2:210" ht="15" x14ac:dyDescent="0.25">
      <c r="B52" s="5"/>
    </row>
    <row r="53" spans="2:210" x14ac:dyDescent="0.2">
      <c r="CC53" s="26"/>
      <c r="CD53" s="26"/>
      <c r="CE53" s="26"/>
      <c r="CF53" s="26"/>
      <c r="CG53" s="26"/>
      <c r="CH53" s="26"/>
      <c r="CI53" s="26"/>
      <c r="CJ53" s="26"/>
    </row>
    <row r="54" spans="2:210" x14ac:dyDescent="0.2">
      <c r="DP54" s="29"/>
      <c r="EC54" s="29"/>
    </row>
    <row r="55" spans="2:210" x14ac:dyDescent="0.2">
      <c r="DP55" s="29"/>
      <c r="EC55" s="29"/>
    </row>
    <row r="57" spans="2:210" x14ac:dyDescent="0.2"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</row>
    <row r="58" spans="2:210" x14ac:dyDescent="0.2"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  <c r="GS58" s="24"/>
      <c r="GT58" s="24"/>
    </row>
    <row r="59" spans="2:210" x14ac:dyDescent="0.2"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  <c r="GS59" s="24"/>
      <c r="GT59" s="24"/>
    </row>
  </sheetData>
  <mergeCells count="94">
    <mergeCell ref="GP6:HA6"/>
    <mergeCell ref="HB6:HB7"/>
    <mergeCell ref="GP26:HA26"/>
    <mergeCell ref="HB26:HB27"/>
    <mergeCell ref="GP46:HA46"/>
    <mergeCell ref="HB46:HB47"/>
    <mergeCell ref="FO6:FO7"/>
    <mergeCell ref="FO26:FO27"/>
    <mergeCell ref="FO46:FO47"/>
    <mergeCell ref="C46:N46"/>
    <mergeCell ref="P46:AA46"/>
    <mergeCell ref="AC46:AN46"/>
    <mergeCell ref="AP46:BA46"/>
    <mergeCell ref="O6:O7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BP46:CA46"/>
    <mergeCell ref="CC46:CN46"/>
    <mergeCell ref="CC26:CN26"/>
    <mergeCell ref="BP6:CA6"/>
    <mergeCell ref="B26:B27"/>
    <mergeCell ref="C26:N26"/>
    <mergeCell ref="P26:AA26"/>
    <mergeCell ref="AC26:AN26"/>
    <mergeCell ref="AP26:BA26"/>
    <mergeCell ref="BC26:BN26"/>
    <mergeCell ref="BP26:CA26"/>
    <mergeCell ref="B6:B7"/>
    <mergeCell ref="C6:N6"/>
    <mergeCell ref="BC46:BN46"/>
    <mergeCell ref="P6:AA6"/>
    <mergeCell ref="AC6:AN6"/>
    <mergeCell ref="BB46:BB47"/>
    <mergeCell ref="BO6:BO7"/>
    <mergeCell ref="BO26:BO27"/>
    <mergeCell ref="BO46:BO47"/>
    <mergeCell ref="BC6:BN6"/>
    <mergeCell ref="CP46:DA46"/>
    <mergeCell ref="CB6:CB7"/>
    <mergeCell ref="CB26:CB27"/>
    <mergeCell ref="CB46:CB47"/>
    <mergeCell ref="CO6:CO7"/>
    <mergeCell ref="CO26:CO27"/>
    <mergeCell ref="CO46:CO47"/>
    <mergeCell ref="CC6:CN6"/>
    <mergeCell ref="DC46:DN46"/>
    <mergeCell ref="DO46:DO47"/>
    <mergeCell ref="DB6:DB7"/>
    <mergeCell ref="DB26:DB27"/>
    <mergeCell ref="DB46:DB47"/>
    <mergeCell ref="A1:B1"/>
    <mergeCell ref="DC6:DN6"/>
    <mergeCell ref="DO6:DO7"/>
    <mergeCell ref="DC26:DN26"/>
    <mergeCell ref="DO26:DO27"/>
    <mergeCell ref="CP6:DA6"/>
    <mergeCell ref="CP26:DA26"/>
    <mergeCell ref="BB6:BB7"/>
    <mergeCell ref="BB26:BB27"/>
    <mergeCell ref="A2:B2"/>
    <mergeCell ref="AP6:BA6"/>
    <mergeCell ref="FB6:FB7"/>
    <mergeCell ref="FB26:FB27"/>
    <mergeCell ref="FB46:F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  <mergeCell ref="GB6:GB7"/>
    <mergeCell ref="GB26:GB27"/>
    <mergeCell ref="GB46:GB47"/>
    <mergeCell ref="FP6:GA6"/>
    <mergeCell ref="FP26:GA26"/>
    <mergeCell ref="FP46:GA46"/>
    <mergeCell ref="GC6:GN6"/>
    <mergeCell ref="GO6:GO7"/>
    <mergeCell ref="GC26:GN26"/>
    <mergeCell ref="GO26:GO27"/>
    <mergeCell ref="GC46:GN46"/>
    <mergeCell ref="GO46:GO47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B54"/>
  <sheetViews>
    <sheetView showGridLines="0" zoomScale="71" zoomScaleNormal="78" workbookViewId="0">
      <pane xSplit="2" ySplit="3" topLeftCell="JQ4" activePane="bottomRight" state="frozen"/>
      <selection pane="topRight" activeCell="EP48" sqref="EP48:FA48"/>
      <selection pane="bottomLeft" activeCell="EP48" sqref="EP48:FA48"/>
      <selection pane="bottomRight" activeCell="JX43" sqref="JX43:JX45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53" width="11.42578125" style="2" customWidth="1"/>
    <col min="54" max="54" width="12" style="2" customWidth="1"/>
    <col min="55" max="66" width="11.42578125" style="2" customWidth="1"/>
    <col min="67" max="67" width="12" style="2" customWidth="1"/>
    <col min="68" max="79" width="11.42578125" style="2" customWidth="1"/>
    <col min="80" max="80" width="12" style="2" customWidth="1"/>
    <col min="81" max="92" width="11.42578125" style="2" customWidth="1"/>
    <col min="93" max="93" width="12" style="2" customWidth="1"/>
    <col min="94" max="105" width="11.42578125" style="2" customWidth="1"/>
    <col min="106" max="106" width="12" style="2" customWidth="1"/>
    <col min="107" max="118" width="11.42578125" style="2" customWidth="1"/>
    <col min="119" max="119" width="12" style="2" customWidth="1"/>
    <col min="120" max="131" width="11.42578125" style="2" customWidth="1"/>
    <col min="132" max="132" width="12" style="2" customWidth="1"/>
    <col min="133" max="144" width="11.42578125" style="2" customWidth="1"/>
    <col min="145" max="145" width="12" style="2" customWidth="1"/>
    <col min="146" max="157" width="11.42578125" style="2" customWidth="1"/>
    <col min="158" max="158" width="12" style="2" customWidth="1"/>
    <col min="159" max="170" width="11.42578125" style="2" customWidth="1"/>
    <col min="171" max="171" width="12" style="2" customWidth="1"/>
    <col min="172" max="183" width="11.42578125" style="2" customWidth="1"/>
    <col min="184" max="184" width="12" style="2" customWidth="1"/>
    <col min="185" max="185" width="14.42578125" style="2" bestFit="1" customWidth="1"/>
    <col min="186" max="186" width="13.42578125" style="2" bestFit="1" customWidth="1"/>
    <col min="187" max="188" width="11.85546875" style="2" bestFit="1" customWidth="1"/>
    <col min="189" max="189" width="14.7109375" style="2" bestFit="1" customWidth="1"/>
    <col min="190" max="191" width="14.5703125" style="2" bestFit="1" customWidth="1"/>
    <col min="192" max="196" width="11.7109375" style="2" bestFit="1" customWidth="1"/>
    <col min="197" max="197" width="12.42578125" style="2" bestFit="1" customWidth="1"/>
    <col min="198" max="224" width="12.7109375" style="2" customWidth="1"/>
    <col min="225" max="225" width="13.5703125" style="2" customWidth="1"/>
    <col min="226" max="230" width="11.42578125" style="2"/>
    <col min="231" max="231" width="12.42578125" style="2" bestFit="1" customWidth="1"/>
    <col min="232" max="235" width="11.42578125" style="2"/>
    <col min="236" max="236" width="14.140625" style="2" customWidth="1"/>
    <col min="237" max="237" width="12.28515625" style="2" customWidth="1"/>
    <col min="238" max="238" width="13.28515625" style="2" customWidth="1"/>
    <col min="239" max="239" width="12.85546875" style="2" customWidth="1"/>
    <col min="240" max="245" width="11.42578125" style="2"/>
    <col min="246" max="247" width="12.28515625" style="2" customWidth="1"/>
    <col min="248" max="248" width="12.85546875" style="2" customWidth="1"/>
    <col min="249" max="249" width="18.28515625" style="2" customWidth="1"/>
    <col min="250" max="250" width="11.42578125" style="2"/>
    <col min="251" max="251" width="13" style="2" customWidth="1"/>
    <col min="252" max="252" width="15.28515625" style="2" customWidth="1"/>
    <col min="253" max="253" width="12.42578125" style="2" customWidth="1"/>
    <col min="254" max="261" width="11.42578125" style="2"/>
    <col min="262" max="262" width="16.5703125" style="2" bestFit="1" customWidth="1"/>
    <col min="263" max="263" width="14.28515625" style="2" bestFit="1" customWidth="1"/>
    <col min="264" max="264" width="13.28515625" style="2" customWidth="1"/>
    <col min="265" max="265" width="13.140625" style="2" customWidth="1"/>
    <col min="266" max="266" width="12.5703125" style="2" customWidth="1"/>
    <col min="267" max="267" width="12.85546875" style="2" customWidth="1"/>
    <col min="268" max="268" width="13.140625" style="2" bestFit="1" customWidth="1"/>
    <col min="269" max="269" width="12.7109375" style="2" bestFit="1" customWidth="1"/>
    <col min="270" max="270" width="12.85546875" style="2" customWidth="1"/>
    <col min="271" max="271" width="16.140625" style="2" customWidth="1"/>
    <col min="272" max="273" width="11.42578125" style="2"/>
    <col min="274" max="274" width="12.85546875" style="2" bestFit="1" customWidth="1"/>
    <col min="275" max="275" width="14" style="2" customWidth="1"/>
    <col min="276" max="276" width="11.42578125" style="2"/>
    <col min="277" max="278" width="14.28515625" style="2" bestFit="1" customWidth="1"/>
    <col min="279" max="279" width="14.5703125" style="2" bestFit="1" customWidth="1"/>
    <col min="280" max="280" width="14.28515625" style="2" bestFit="1" customWidth="1"/>
    <col min="281" max="281" width="14.5703125" style="2" bestFit="1" customWidth="1"/>
    <col min="282" max="16384" width="11.42578125" style="2"/>
  </cols>
  <sheetData>
    <row r="1" spans="1:288" ht="15" x14ac:dyDescent="0.25">
      <c r="A1" s="176" t="s">
        <v>0</v>
      </c>
      <c r="B1" s="176"/>
    </row>
    <row r="2" spans="1:288" ht="30" customHeight="1" x14ac:dyDescent="0.2">
      <c r="A2" s="177" t="s">
        <v>104</v>
      </c>
      <c r="B2" s="178"/>
    </row>
    <row r="3" spans="1:288" x14ac:dyDescent="0.2">
      <c r="A3" s="39" t="s">
        <v>105</v>
      </c>
    </row>
    <row r="4" spans="1:288" x14ac:dyDescent="0.2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288" ht="15" x14ac:dyDescent="0.25">
      <c r="B5" s="5" t="s">
        <v>38</v>
      </c>
    </row>
    <row r="6" spans="1:288" ht="15" customHeight="1" x14ac:dyDescent="0.25">
      <c r="B6" s="179" t="s">
        <v>39</v>
      </c>
      <c r="C6" s="173">
        <v>2003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106</v>
      </c>
      <c r="P6" s="173">
        <v>2004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107</v>
      </c>
      <c r="AC6" s="173">
        <v>2005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108</v>
      </c>
      <c r="AP6" s="173">
        <v>2006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109</v>
      </c>
      <c r="BC6" s="173">
        <v>2007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110</v>
      </c>
      <c r="BP6" s="173">
        <v>2008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111</v>
      </c>
      <c r="CC6" s="173">
        <v>2009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91</v>
      </c>
      <c r="CP6" s="173">
        <v>2010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80</v>
      </c>
      <c r="DC6" s="173">
        <v>2011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81</v>
      </c>
      <c r="DP6" s="173">
        <v>2012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82</v>
      </c>
      <c r="EC6" s="173">
        <v>2013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40</v>
      </c>
      <c r="EP6" s="173">
        <v>2014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41</v>
      </c>
      <c r="FC6" s="173">
        <v>2015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42</v>
      </c>
      <c r="FP6" s="173">
        <v>2016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43</v>
      </c>
      <c r="GC6" s="173">
        <v>2017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44</v>
      </c>
      <c r="GP6" s="173">
        <v>2018</v>
      </c>
      <c r="GQ6" s="174"/>
      <c r="GR6" s="174"/>
      <c r="GS6" s="174"/>
      <c r="GT6" s="174"/>
      <c r="GU6" s="174"/>
      <c r="GV6" s="174"/>
      <c r="GW6" s="174"/>
      <c r="GX6" s="174"/>
      <c r="GY6" s="174"/>
      <c r="GZ6" s="174"/>
      <c r="HA6" s="175"/>
      <c r="HB6" s="171" t="s">
        <v>45</v>
      </c>
      <c r="HC6" s="173">
        <v>2019</v>
      </c>
      <c r="HD6" s="174"/>
      <c r="HE6" s="174"/>
      <c r="HF6" s="174"/>
      <c r="HG6" s="174"/>
      <c r="HH6" s="174"/>
      <c r="HI6" s="174"/>
      <c r="HJ6" s="174"/>
      <c r="HK6" s="174"/>
      <c r="HL6" s="174"/>
      <c r="HM6" s="174"/>
      <c r="HN6" s="175"/>
      <c r="HO6" s="171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1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1" t="s">
        <v>48</v>
      </c>
      <c r="IP6" s="173">
        <v>2022</v>
      </c>
      <c r="IQ6" s="174"/>
      <c r="IR6" s="174"/>
      <c r="IS6" s="174"/>
      <c r="IT6" s="174"/>
      <c r="IU6" s="174"/>
      <c r="IV6" s="174"/>
      <c r="IW6" s="174"/>
      <c r="IX6" s="174"/>
      <c r="IY6" s="174"/>
      <c r="IZ6" s="174"/>
      <c r="JA6" s="175"/>
      <c r="JB6" s="171" t="s">
        <v>49</v>
      </c>
      <c r="JC6" s="173">
        <v>2023</v>
      </c>
      <c r="JD6" s="174"/>
      <c r="JE6" s="174"/>
      <c r="JF6" s="174"/>
      <c r="JG6" s="174"/>
      <c r="JH6" s="174"/>
      <c r="JI6" s="174"/>
      <c r="JJ6" s="174"/>
      <c r="JK6" s="174"/>
      <c r="JL6" s="174"/>
      <c r="JM6" s="174"/>
      <c r="JN6" s="175"/>
      <c r="JO6" s="171" t="s">
        <v>50</v>
      </c>
      <c r="JP6" s="173">
        <v>2024</v>
      </c>
      <c r="JQ6" s="174"/>
      <c r="JR6" s="174"/>
      <c r="JS6" s="174"/>
      <c r="JT6" s="174"/>
      <c r="JU6" s="174"/>
      <c r="JV6" s="174"/>
      <c r="JW6" s="174"/>
      <c r="JX6" s="174"/>
      <c r="JY6" s="174"/>
      <c r="JZ6" s="174"/>
      <c r="KA6" s="175"/>
      <c r="KB6" s="171" t="s">
        <v>51</v>
      </c>
    </row>
    <row r="7" spans="1:288" ht="15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2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2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72"/>
    </row>
    <row r="8" spans="1:288" ht="15" x14ac:dyDescent="0.25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>
        <v>370694</v>
      </c>
      <c r="JX8" s="72">
        <v>340912</v>
      </c>
      <c r="JY8" s="72"/>
      <c r="JZ8" s="72"/>
      <c r="KA8" s="72"/>
      <c r="KB8" s="76"/>
    </row>
    <row r="9" spans="1:288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7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8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19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0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1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2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3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4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5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6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7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8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29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0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>
        <v>190771</v>
      </c>
      <c r="JX9" s="73">
        <v>169457</v>
      </c>
      <c r="JY9" s="73"/>
      <c r="JZ9" s="73"/>
      <c r="KA9" s="73"/>
      <c r="KB9" s="73"/>
    </row>
    <row r="10" spans="1:288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7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8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19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0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1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2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3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4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5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6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7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8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29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0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>
        <v>179923</v>
      </c>
      <c r="JX10" s="73">
        <v>171455</v>
      </c>
      <c r="JY10" s="73"/>
      <c r="JZ10" s="73"/>
      <c r="KA10" s="73"/>
      <c r="KB10" s="73"/>
    </row>
    <row r="11" spans="1:288" ht="15" x14ac:dyDescent="0.25">
      <c r="B11" s="46" t="s">
        <v>113</v>
      </c>
      <c r="C11" s="76">
        <f>SUM(C12:C13)</f>
        <v>0</v>
      </c>
      <c r="D11" s="76">
        <f t="shared" ref="D11:N11" si="31">SUM(D12:D13)</f>
        <v>0</v>
      </c>
      <c r="E11" s="76">
        <f t="shared" si="31"/>
        <v>0</v>
      </c>
      <c r="F11" s="76">
        <f t="shared" si="31"/>
        <v>0</v>
      </c>
      <c r="G11" s="76">
        <f t="shared" si="31"/>
        <v>0</v>
      </c>
      <c r="H11" s="76">
        <f t="shared" si="31"/>
        <v>0</v>
      </c>
      <c r="I11" s="76">
        <f t="shared" si="31"/>
        <v>0</v>
      </c>
      <c r="J11" s="76">
        <f t="shared" si="31"/>
        <v>0</v>
      </c>
      <c r="K11" s="76">
        <f t="shared" si="31"/>
        <v>0</v>
      </c>
      <c r="L11" s="76">
        <f t="shared" si="31"/>
        <v>0</v>
      </c>
      <c r="M11" s="76">
        <f t="shared" si="31"/>
        <v>121372</v>
      </c>
      <c r="N11" s="76">
        <f t="shared" si="31"/>
        <v>127945</v>
      </c>
      <c r="O11" s="76">
        <f t="shared" si="17"/>
        <v>249317</v>
      </c>
      <c r="P11" s="76">
        <f>SUM(P12:P13)</f>
        <v>122731</v>
      </c>
      <c r="Q11" s="76">
        <f t="shared" ref="Q11:AA11" si="32">SUM(Q12:Q13)</f>
        <v>107960</v>
      </c>
      <c r="R11" s="76">
        <f t="shared" si="32"/>
        <v>119773</v>
      </c>
      <c r="S11" s="76">
        <f t="shared" si="32"/>
        <v>112016</v>
      </c>
      <c r="T11" s="76">
        <f t="shared" si="32"/>
        <v>113499</v>
      </c>
      <c r="U11" s="76">
        <f t="shared" si="32"/>
        <v>110688</v>
      </c>
      <c r="V11" s="76">
        <f t="shared" si="32"/>
        <v>114738</v>
      </c>
      <c r="W11" s="76">
        <f t="shared" si="32"/>
        <v>120868</v>
      </c>
      <c r="X11" s="76">
        <f t="shared" si="32"/>
        <v>116344</v>
      </c>
      <c r="Y11" s="76">
        <f t="shared" si="32"/>
        <v>123372</v>
      </c>
      <c r="Z11" s="76">
        <f t="shared" si="32"/>
        <v>120000</v>
      </c>
      <c r="AA11" s="76">
        <f t="shared" si="32"/>
        <v>126523</v>
      </c>
      <c r="AB11" s="76">
        <f t="shared" si="18"/>
        <v>1408512</v>
      </c>
      <c r="AC11" s="76">
        <f>SUM(AC12:AC13)</f>
        <v>120653</v>
      </c>
      <c r="AD11" s="76">
        <f t="shared" ref="AD11:AN11" si="33">SUM(AD12:AD13)</f>
        <v>107108</v>
      </c>
      <c r="AE11" s="76">
        <f t="shared" si="33"/>
        <v>116056</v>
      </c>
      <c r="AF11" s="76">
        <f t="shared" si="33"/>
        <v>110711</v>
      </c>
      <c r="AG11" s="76">
        <f t="shared" si="33"/>
        <v>117620</v>
      </c>
      <c r="AH11" s="76">
        <f t="shared" si="33"/>
        <v>118453</v>
      </c>
      <c r="AI11" s="76">
        <f t="shared" si="33"/>
        <v>120153</v>
      </c>
      <c r="AJ11" s="76">
        <f t="shared" si="33"/>
        <v>124014</v>
      </c>
      <c r="AK11" s="76">
        <f t="shared" si="33"/>
        <v>114444</v>
      </c>
      <c r="AL11" s="76">
        <f t="shared" si="33"/>
        <v>124946</v>
      </c>
      <c r="AM11" s="76">
        <f t="shared" si="33"/>
        <v>125925</v>
      </c>
      <c r="AN11" s="76">
        <f t="shared" si="33"/>
        <v>133759</v>
      </c>
      <c r="AO11" s="76">
        <f t="shared" si="19"/>
        <v>1433842</v>
      </c>
      <c r="AP11" s="76">
        <f>SUM(AP12:AP13)</f>
        <v>127858</v>
      </c>
      <c r="AQ11" s="76">
        <f t="shared" ref="AQ11:BA11" si="34">SUM(AQ12:AQ13)</f>
        <v>114407</v>
      </c>
      <c r="AR11" s="76">
        <f t="shared" si="34"/>
        <v>124672</v>
      </c>
      <c r="AS11" s="76">
        <f t="shared" si="34"/>
        <v>117935</v>
      </c>
      <c r="AT11" s="76">
        <f t="shared" si="34"/>
        <v>123321</v>
      </c>
      <c r="AU11" s="76">
        <f t="shared" si="34"/>
        <v>125766</v>
      </c>
      <c r="AV11" s="76">
        <f t="shared" si="34"/>
        <v>127030</v>
      </c>
      <c r="AW11" s="76">
        <f t="shared" si="34"/>
        <v>133865</v>
      </c>
      <c r="AX11" s="76">
        <f t="shared" si="34"/>
        <v>127189</v>
      </c>
      <c r="AY11" s="76">
        <f t="shared" si="34"/>
        <v>135961</v>
      </c>
      <c r="AZ11" s="76">
        <f t="shared" si="34"/>
        <v>132951</v>
      </c>
      <c r="BA11" s="76">
        <f t="shared" si="34"/>
        <v>133759</v>
      </c>
      <c r="BB11" s="76">
        <f t="shared" si="20"/>
        <v>1524714</v>
      </c>
      <c r="BC11" s="76">
        <f>SUM(BC12:BC13)</f>
        <v>139663</v>
      </c>
      <c r="BD11" s="76">
        <f t="shared" ref="BD11:BN11" si="35">SUM(BD12:BD13)</f>
        <v>124176</v>
      </c>
      <c r="BE11" s="76">
        <f t="shared" si="35"/>
        <v>133114</v>
      </c>
      <c r="BF11" s="76">
        <f t="shared" si="35"/>
        <v>126371</v>
      </c>
      <c r="BG11" s="76">
        <f t="shared" si="35"/>
        <v>134052</v>
      </c>
      <c r="BH11" s="76">
        <f t="shared" si="35"/>
        <v>128780</v>
      </c>
      <c r="BI11" s="76">
        <f t="shared" si="35"/>
        <v>134086</v>
      </c>
      <c r="BJ11" s="76">
        <f t="shared" si="35"/>
        <v>132408</v>
      </c>
      <c r="BK11" s="76">
        <f t="shared" si="35"/>
        <v>128281</v>
      </c>
      <c r="BL11" s="76">
        <f t="shared" si="35"/>
        <v>139623</v>
      </c>
      <c r="BM11" s="76">
        <f t="shared" si="35"/>
        <v>139855</v>
      </c>
      <c r="BN11" s="76">
        <f t="shared" si="35"/>
        <v>147404</v>
      </c>
      <c r="BO11" s="76">
        <f t="shared" si="21"/>
        <v>1607813</v>
      </c>
      <c r="BP11" s="76">
        <f>SUM(BP12:BP13)</f>
        <v>142312</v>
      </c>
      <c r="BQ11" s="76">
        <f t="shared" ref="BQ11:CA11" si="36">SUM(BQ12:BQ13)</f>
        <v>132722</v>
      </c>
      <c r="BR11" s="76">
        <f t="shared" si="36"/>
        <v>132137</v>
      </c>
      <c r="BS11" s="76">
        <f t="shared" si="36"/>
        <v>129640</v>
      </c>
      <c r="BT11" s="76">
        <f t="shared" si="36"/>
        <v>134853</v>
      </c>
      <c r="BU11" s="76">
        <f t="shared" si="36"/>
        <v>131102</v>
      </c>
      <c r="BV11" s="76">
        <f t="shared" si="36"/>
        <v>138219</v>
      </c>
      <c r="BW11" s="76">
        <f t="shared" si="36"/>
        <v>141226</v>
      </c>
      <c r="BX11" s="76">
        <f t="shared" si="36"/>
        <v>132339</v>
      </c>
      <c r="BY11" s="76">
        <f t="shared" si="36"/>
        <v>141607</v>
      </c>
      <c r="BZ11" s="76">
        <f t="shared" si="36"/>
        <v>135394</v>
      </c>
      <c r="CA11" s="76">
        <f t="shared" si="36"/>
        <v>136105</v>
      </c>
      <c r="CB11" s="76">
        <f t="shared" si="22"/>
        <v>1627656</v>
      </c>
      <c r="CC11" s="76">
        <f>SUM(CC12:CC13)</f>
        <v>136466</v>
      </c>
      <c r="CD11" s="76">
        <f t="shared" ref="CD11:CN11" si="37">SUM(CD12:CD13)</f>
        <v>122283</v>
      </c>
      <c r="CE11" s="76">
        <f t="shared" si="37"/>
        <v>127208</v>
      </c>
      <c r="CF11" s="76">
        <f t="shared" si="37"/>
        <v>120260</v>
      </c>
      <c r="CG11" s="76">
        <f t="shared" si="37"/>
        <v>127298</v>
      </c>
      <c r="CH11" s="76">
        <f t="shared" si="37"/>
        <v>123304</v>
      </c>
      <c r="CI11" s="76">
        <f t="shared" si="37"/>
        <v>129074</v>
      </c>
      <c r="CJ11" s="76">
        <f t="shared" si="37"/>
        <v>131793</v>
      </c>
      <c r="CK11" s="76">
        <f t="shared" si="37"/>
        <v>125721</v>
      </c>
      <c r="CL11" s="76">
        <f t="shared" si="37"/>
        <v>136566</v>
      </c>
      <c r="CM11" s="76">
        <f t="shared" si="37"/>
        <v>131307</v>
      </c>
      <c r="CN11" s="76">
        <f t="shared" si="37"/>
        <v>139172</v>
      </c>
      <c r="CO11" s="76">
        <f t="shared" si="23"/>
        <v>1550452</v>
      </c>
      <c r="CP11" s="76">
        <f>SUM(CP12:CP13)</f>
        <v>131022</v>
      </c>
      <c r="CQ11" s="76">
        <f t="shared" ref="CQ11:DA11" si="38">SUM(CQ12:CQ13)</f>
        <v>122369</v>
      </c>
      <c r="CR11" s="76">
        <f t="shared" si="38"/>
        <v>132885</v>
      </c>
      <c r="CS11" s="76">
        <f t="shared" si="38"/>
        <v>126019</v>
      </c>
      <c r="CT11" s="76">
        <f t="shared" si="38"/>
        <v>131252</v>
      </c>
      <c r="CU11" s="76">
        <f t="shared" si="38"/>
        <v>133227</v>
      </c>
      <c r="CV11" s="76">
        <f t="shared" si="38"/>
        <v>141651</v>
      </c>
      <c r="CW11" s="76">
        <f t="shared" si="38"/>
        <v>146139</v>
      </c>
      <c r="CX11" s="76">
        <f t="shared" si="38"/>
        <v>142803</v>
      </c>
      <c r="CY11" s="76">
        <f t="shared" si="38"/>
        <v>149042</v>
      </c>
      <c r="CZ11" s="76">
        <f t="shared" si="38"/>
        <v>146496</v>
      </c>
      <c r="DA11" s="76">
        <f t="shared" si="38"/>
        <v>154005</v>
      </c>
      <c r="DB11" s="76">
        <f t="shared" si="24"/>
        <v>1656910</v>
      </c>
      <c r="DC11" s="76">
        <f>SUM(DC12:DC13)</f>
        <v>148072</v>
      </c>
      <c r="DD11" s="76">
        <f t="shared" ref="DD11:DN11" si="39">SUM(DD12:DD13)</f>
        <v>136280</v>
      </c>
      <c r="DE11" s="76">
        <f t="shared" si="39"/>
        <v>146526</v>
      </c>
      <c r="DF11" s="76">
        <f t="shared" si="39"/>
        <v>141254</v>
      </c>
      <c r="DG11" s="76">
        <f t="shared" si="39"/>
        <v>151889</v>
      </c>
      <c r="DH11" s="76">
        <f t="shared" si="39"/>
        <v>146898</v>
      </c>
      <c r="DI11" s="76">
        <f t="shared" si="39"/>
        <v>149343</v>
      </c>
      <c r="DJ11" s="76">
        <f t="shared" si="39"/>
        <v>155770</v>
      </c>
      <c r="DK11" s="76">
        <f t="shared" si="39"/>
        <v>149006</v>
      </c>
      <c r="DL11" s="76">
        <f t="shared" si="39"/>
        <v>155121</v>
      </c>
      <c r="DM11" s="76">
        <f t="shared" si="39"/>
        <v>150065</v>
      </c>
      <c r="DN11" s="76">
        <f t="shared" si="39"/>
        <v>159248</v>
      </c>
      <c r="DO11" s="76">
        <f t="shared" si="25"/>
        <v>1789472</v>
      </c>
      <c r="DP11" s="76">
        <f>SUM(DP12:DP13)</f>
        <v>156798</v>
      </c>
      <c r="DQ11" s="76">
        <f t="shared" ref="DQ11:EA11" si="40">SUM(DQ12:DQ13)</f>
        <v>147048</v>
      </c>
      <c r="DR11" s="76">
        <f t="shared" si="40"/>
        <v>156066</v>
      </c>
      <c r="DS11" s="76">
        <f t="shared" si="40"/>
        <v>144872</v>
      </c>
      <c r="DT11" s="76">
        <f t="shared" si="40"/>
        <v>154058</v>
      </c>
      <c r="DU11" s="76">
        <f t="shared" si="40"/>
        <v>151965</v>
      </c>
      <c r="DV11" s="76">
        <f t="shared" si="40"/>
        <v>159466</v>
      </c>
      <c r="DW11" s="76">
        <f t="shared" si="40"/>
        <v>163610</v>
      </c>
      <c r="DX11" s="76">
        <f t="shared" si="40"/>
        <v>154441</v>
      </c>
      <c r="DY11" s="76">
        <f t="shared" si="40"/>
        <v>167326</v>
      </c>
      <c r="DZ11" s="76">
        <f t="shared" si="40"/>
        <v>166257</v>
      </c>
      <c r="EA11" s="76">
        <f t="shared" si="40"/>
        <v>166995</v>
      </c>
      <c r="EB11" s="76">
        <f t="shared" si="26"/>
        <v>1888902</v>
      </c>
      <c r="EC11" s="76">
        <f>SUM(EC12:EC13)</f>
        <v>167180</v>
      </c>
      <c r="ED11" s="76">
        <f t="shared" ref="ED11:EN11" si="41">SUM(ED12:ED13)</f>
        <v>149371</v>
      </c>
      <c r="EE11" s="76">
        <f t="shared" si="41"/>
        <v>158153</v>
      </c>
      <c r="EF11" s="76">
        <f t="shared" si="41"/>
        <v>157017</v>
      </c>
      <c r="EG11" s="76">
        <f t="shared" si="41"/>
        <v>163639</v>
      </c>
      <c r="EH11" s="76">
        <f t="shared" si="41"/>
        <v>157849</v>
      </c>
      <c r="EI11" s="76">
        <f t="shared" si="41"/>
        <v>163134</v>
      </c>
      <c r="EJ11" s="76">
        <f t="shared" si="41"/>
        <v>168703</v>
      </c>
      <c r="EK11" s="76">
        <f t="shared" si="41"/>
        <v>158018</v>
      </c>
      <c r="EL11" s="76">
        <f t="shared" si="41"/>
        <v>168878</v>
      </c>
      <c r="EM11" s="76">
        <f t="shared" si="41"/>
        <v>167064</v>
      </c>
      <c r="EN11" s="76">
        <f t="shared" si="41"/>
        <v>180032</v>
      </c>
      <c r="EO11" s="76">
        <f t="shared" si="27"/>
        <v>1959038</v>
      </c>
      <c r="EP11" s="76">
        <f>SUM(EP12:EP13)</f>
        <v>173996</v>
      </c>
      <c r="EQ11" s="76">
        <f t="shared" ref="EQ11:FA11" si="42">SUM(EQ12:EQ13)</f>
        <v>156510</v>
      </c>
      <c r="ER11" s="76">
        <f t="shared" si="42"/>
        <v>165768</v>
      </c>
      <c r="ES11" s="76">
        <f t="shared" si="42"/>
        <v>158016</v>
      </c>
      <c r="ET11" s="76">
        <f t="shared" si="42"/>
        <v>168034</v>
      </c>
      <c r="EU11" s="76">
        <f t="shared" si="42"/>
        <v>160510</v>
      </c>
      <c r="EV11" s="76">
        <f t="shared" si="42"/>
        <v>167670</v>
      </c>
      <c r="EW11" s="76">
        <f t="shared" si="42"/>
        <v>174900</v>
      </c>
      <c r="EX11" s="76">
        <f t="shared" si="42"/>
        <v>163348</v>
      </c>
      <c r="EY11" s="76">
        <f t="shared" si="42"/>
        <v>175136</v>
      </c>
      <c r="EZ11" s="76">
        <f t="shared" si="42"/>
        <v>169337</v>
      </c>
      <c r="FA11" s="76">
        <f t="shared" si="42"/>
        <v>176803</v>
      </c>
      <c r="FB11" s="76">
        <f t="shared" si="28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3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3"/>
        <v>176240</v>
      </c>
      <c r="GI11" s="76">
        <f>SUM(GI12:GI13)</f>
        <v>184454</v>
      </c>
      <c r="GJ11" s="76">
        <f t="shared" si="43"/>
        <v>186895</v>
      </c>
      <c r="GK11" s="76">
        <f t="shared" si="43"/>
        <v>180938</v>
      </c>
      <c r="GL11" s="76">
        <f t="shared" si="43"/>
        <v>186393</v>
      </c>
      <c r="GM11" s="76">
        <f t="shared" si="43"/>
        <v>184127</v>
      </c>
      <c r="GN11" s="76">
        <f t="shared" si="43"/>
        <v>188728</v>
      </c>
      <c r="GO11" s="76">
        <f t="shared" si="29"/>
        <v>2146149</v>
      </c>
      <c r="GP11" s="76">
        <f>SUM(GP12:GP13)</f>
        <v>143097</v>
      </c>
      <c r="GQ11" s="76">
        <f t="shared" ref="GQ11:HA11" si="44">SUM(GQ12:GQ13)</f>
        <v>135160</v>
      </c>
      <c r="GR11" s="76">
        <f t="shared" si="44"/>
        <v>145362</v>
      </c>
      <c r="GS11" s="76">
        <f t="shared" si="44"/>
        <v>148342</v>
      </c>
      <c r="GT11" s="76">
        <f t="shared" si="44"/>
        <v>160389</v>
      </c>
      <c r="GU11" s="76">
        <f t="shared" si="44"/>
        <v>149120</v>
      </c>
      <c r="GV11" s="76">
        <f t="shared" si="44"/>
        <v>153136</v>
      </c>
      <c r="GW11" s="76">
        <f t="shared" si="44"/>
        <v>156588</v>
      </c>
      <c r="GX11" s="76">
        <f t="shared" si="44"/>
        <v>149985</v>
      </c>
      <c r="GY11" s="76">
        <f t="shared" si="44"/>
        <v>154960</v>
      </c>
      <c r="GZ11" s="76">
        <f t="shared" si="44"/>
        <v>155927</v>
      </c>
      <c r="HA11" s="76">
        <f t="shared" si="44"/>
        <v>159571</v>
      </c>
      <c r="HB11" s="76">
        <f t="shared" si="30"/>
        <v>1811637</v>
      </c>
      <c r="HC11" s="76">
        <f>SUM(HC12:HC13)</f>
        <v>151269</v>
      </c>
      <c r="HD11" s="76">
        <f t="shared" ref="HD11:HL11" si="45">SUM(HD12:HD13)</f>
        <v>135605</v>
      </c>
      <c r="HE11" s="76">
        <f t="shared" si="45"/>
        <v>156875</v>
      </c>
      <c r="HF11" s="76">
        <f t="shared" si="45"/>
        <v>141259</v>
      </c>
      <c r="HG11" s="76">
        <f t="shared" si="45"/>
        <v>157553</v>
      </c>
      <c r="HH11" s="76">
        <f t="shared" si="45"/>
        <v>149806</v>
      </c>
      <c r="HI11" s="76">
        <f t="shared" si="45"/>
        <v>154198</v>
      </c>
      <c r="HJ11" s="76">
        <f t="shared" si="45"/>
        <v>159118</v>
      </c>
      <c r="HK11" s="76">
        <f t="shared" si="45"/>
        <v>151979</v>
      </c>
      <c r="HL11" s="76">
        <f t="shared" si="45"/>
        <v>162033</v>
      </c>
      <c r="HM11" s="76">
        <v>160744</v>
      </c>
      <c r="HN11" s="76">
        <v>163291</v>
      </c>
      <c r="HO11" s="76">
        <f t="shared" ref="HO11:HO19" si="46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7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8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>
        <v>192528</v>
      </c>
      <c r="JX11" s="72">
        <v>182528</v>
      </c>
      <c r="JY11" s="72"/>
      <c r="JZ11" s="72"/>
      <c r="KA11" s="72"/>
      <c r="KB11" s="76"/>
    </row>
    <row r="12" spans="1:288" x14ac:dyDescent="0.2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7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8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19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0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1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2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3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4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5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6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7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8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29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0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>
        <v>2370</v>
      </c>
      <c r="JX12" s="73">
        <v>2242</v>
      </c>
      <c r="JY12" s="73"/>
      <c r="JZ12" s="73"/>
      <c r="KA12" s="73"/>
      <c r="KB12" s="73"/>
    </row>
    <row r="13" spans="1:288" x14ac:dyDescent="0.2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7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8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19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0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1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2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3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4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5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6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7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8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29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0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>
        <v>190158</v>
      </c>
      <c r="JX13" s="73">
        <v>180286</v>
      </c>
      <c r="JY13" s="73"/>
      <c r="JZ13" s="73"/>
      <c r="KA13" s="73"/>
      <c r="KB13" s="73"/>
    </row>
    <row r="14" spans="1:288" ht="15" x14ac:dyDescent="0.25">
      <c r="B14" s="46" t="s">
        <v>114</v>
      </c>
      <c r="C14" s="76">
        <f>SUM(C15:C16)</f>
        <v>0</v>
      </c>
      <c r="D14" s="76">
        <f t="shared" ref="D14:N14" si="49">SUM(D15:D16)</f>
        <v>0</v>
      </c>
      <c r="E14" s="76">
        <f t="shared" si="49"/>
        <v>0</v>
      </c>
      <c r="F14" s="76">
        <f t="shared" si="49"/>
        <v>0</v>
      </c>
      <c r="G14" s="76">
        <f t="shared" si="49"/>
        <v>0</v>
      </c>
      <c r="H14" s="76">
        <f t="shared" si="49"/>
        <v>0</v>
      </c>
      <c r="I14" s="76">
        <f t="shared" si="49"/>
        <v>0</v>
      </c>
      <c r="J14" s="76">
        <f t="shared" si="49"/>
        <v>0</v>
      </c>
      <c r="K14" s="76">
        <f t="shared" si="49"/>
        <v>0</v>
      </c>
      <c r="L14" s="76">
        <f t="shared" si="49"/>
        <v>0</v>
      </c>
      <c r="M14" s="76">
        <f t="shared" si="49"/>
        <v>63102</v>
      </c>
      <c r="N14" s="76">
        <f t="shared" si="49"/>
        <v>76737</v>
      </c>
      <c r="O14" s="76">
        <f t="shared" si="17"/>
        <v>139839</v>
      </c>
      <c r="P14" s="76">
        <f>SUM(P15:P16)</f>
        <v>76378</v>
      </c>
      <c r="Q14" s="76">
        <f t="shared" ref="Q14:AA14" si="50">SUM(Q15:Q16)</f>
        <v>71361</v>
      </c>
      <c r="R14" s="76">
        <f t="shared" si="50"/>
        <v>66961</v>
      </c>
      <c r="S14" s="76">
        <f t="shared" si="50"/>
        <v>76616</v>
      </c>
      <c r="T14" s="76">
        <f t="shared" si="50"/>
        <v>67537</v>
      </c>
      <c r="U14" s="76">
        <f t="shared" si="50"/>
        <v>60510</v>
      </c>
      <c r="V14" s="76">
        <f t="shared" si="50"/>
        <v>76028</v>
      </c>
      <c r="W14" s="76">
        <f t="shared" si="50"/>
        <v>75049</v>
      </c>
      <c r="X14" s="76">
        <f t="shared" si="50"/>
        <v>59042</v>
      </c>
      <c r="Y14" s="76">
        <f t="shared" si="50"/>
        <v>68909</v>
      </c>
      <c r="Z14" s="76">
        <f t="shared" si="50"/>
        <v>61084</v>
      </c>
      <c r="AA14" s="76">
        <f t="shared" si="50"/>
        <v>74317</v>
      </c>
      <c r="AB14" s="76">
        <f t="shared" si="18"/>
        <v>833792</v>
      </c>
      <c r="AC14" s="76">
        <f>SUM(AC15:AC16)</f>
        <v>74952</v>
      </c>
      <c r="AD14" s="76">
        <f t="shared" ref="AD14:AN14" si="51">SUM(AD15:AD16)</f>
        <v>66732</v>
      </c>
      <c r="AE14" s="76">
        <f t="shared" si="51"/>
        <v>80771</v>
      </c>
      <c r="AF14" s="76">
        <f t="shared" si="51"/>
        <v>61447</v>
      </c>
      <c r="AG14" s="76">
        <f t="shared" si="51"/>
        <v>65722</v>
      </c>
      <c r="AH14" s="76">
        <f t="shared" si="51"/>
        <v>61128</v>
      </c>
      <c r="AI14" s="76">
        <f t="shared" si="51"/>
        <v>79136</v>
      </c>
      <c r="AJ14" s="76">
        <f t="shared" si="51"/>
        <v>70498</v>
      </c>
      <c r="AK14" s="76">
        <f t="shared" si="51"/>
        <v>59502</v>
      </c>
      <c r="AL14" s="76">
        <f t="shared" si="51"/>
        <v>68155</v>
      </c>
      <c r="AM14" s="76">
        <f t="shared" si="51"/>
        <v>62532</v>
      </c>
      <c r="AN14" s="76">
        <f t="shared" si="51"/>
        <v>75746</v>
      </c>
      <c r="AO14" s="76">
        <f t="shared" si="19"/>
        <v>826321</v>
      </c>
      <c r="AP14" s="76">
        <f>SUM(AP15:AP16)</f>
        <v>76956</v>
      </c>
      <c r="AQ14" s="76">
        <f t="shared" ref="AQ14:BA14" si="52">SUM(AQ15:AQ16)</f>
        <v>69804</v>
      </c>
      <c r="AR14" s="76">
        <f t="shared" si="52"/>
        <v>70325</v>
      </c>
      <c r="AS14" s="76">
        <f t="shared" si="52"/>
        <v>79688</v>
      </c>
      <c r="AT14" s="76">
        <f t="shared" si="52"/>
        <v>65543</v>
      </c>
      <c r="AU14" s="76">
        <f t="shared" si="52"/>
        <v>63852</v>
      </c>
      <c r="AV14" s="76">
        <f t="shared" si="52"/>
        <v>77660</v>
      </c>
      <c r="AW14" s="76">
        <f t="shared" si="52"/>
        <v>70157</v>
      </c>
      <c r="AX14" s="76">
        <f t="shared" si="52"/>
        <v>63818</v>
      </c>
      <c r="AY14" s="76">
        <f t="shared" si="52"/>
        <v>68369</v>
      </c>
      <c r="AZ14" s="76">
        <f t="shared" si="52"/>
        <v>66407</v>
      </c>
      <c r="BA14" s="76">
        <f t="shared" si="52"/>
        <v>75746</v>
      </c>
      <c r="BB14" s="76">
        <f t="shared" si="20"/>
        <v>848325</v>
      </c>
      <c r="BC14" s="76">
        <f>SUM(BC15:BC16)</f>
        <v>84377</v>
      </c>
      <c r="BD14" s="76">
        <f t="shared" ref="BD14:BN14" si="53">SUM(BD15:BD16)</f>
        <v>78720</v>
      </c>
      <c r="BE14" s="76">
        <f t="shared" si="53"/>
        <v>76069</v>
      </c>
      <c r="BF14" s="76">
        <f t="shared" si="53"/>
        <v>89324</v>
      </c>
      <c r="BG14" s="76">
        <f t="shared" si="53"/>
        <v>78389</v>
      </c>
      <c r="BH14" s="76">
        <f t="shared" si="53"/>
        <v>75866</v>
      </c>
      <c r="BI14" s="76">
        <f t="shared" si="53"/>
        <v>84859</v>
      </c>
      <c r="BJ14" s="76">
        <f t="shared" si="53"/>
        <v>84551</v>
      </c>
      <c r="BK14" s="76">
        <f t="shared" si="53"/>
        <v>75410</v>
      </c>
      <c r="BL14" s="76">
        <f t="shared" si="53"/>
        <v>83790</v>
      </c>
      <c r="BM14" s="76">
        <f t="shared" si="53"/>
        <v>80101</v>
      </c>
      <c r="BN14" s="76">
        <f t="shared" si="53"/>
        <v>97075</v>
      </c>
      <c r="BO14" s="76">
        <f t="shared" si="21"/>
        <v>988531</v>
      </c>
      <c r="BP14" s="76">
        <f>SUM(BP15:BP16)</f>
        <v>99181</v>
      </c>
      <c r="BQ14" s="76">
        <f t="shared" ref="BQ14:CA14" si="54">SUM(BQ15:BQ16)</f>
        <v>94537</v>
      </c>
      <c r="BR14" s="76">
        <f t="shared" si="54"/>
        <v>112605</v>
      </c>
      <c r="BS14" s="76">
        <f t="shared" si="54"/>
        <v>83278</v>
      </c>
      <c r="BT14" s="76">
        <f t="shared" si="54"/>
        <v>98930</v>
      </c>
      <c r="BU14" s="76">
        <f t="shared" si="54"/>
        <v>85841</v>
      </c>
      <c r="BV14" s="76">
        <f t="shared" si="54"/>
        <v>110948</v>
      </c>
      <c r="BW14" s="76">
        <f t="shared" si="54"/>
        <v>96760</v>
      </c>
      <c r="BX14" s="76">
        <f t="shared" si="54"/>
        <v>86424</v>
      </c>
      <c r="BY14" s="76">
        <f t="shared" si="54"/>
        <v>94590</v>
      </c>
      <c r="BZ14" s="76">
        <f t="shared" si="54"/>
        <v>98746</v>
      </c>
      <c r="CA14" s="76">
        <f t="shared" si="54"/>
        <v>112313</v>
      </c>
      <c r="CB14" s="76">
        <f t="shared" si="22"/>
        <v>1174153</v>
      </c>
      <c r="CC14" s="76">
        <f>SUM(CC15:CC16)</f>
        <v>115647</v>
      </c>
      <c r="CD14" s="76">
        <f t="shared" ref="CD14:CN14" si="55">SUM(CD15:CD16)</f>
        <v>108929</v>
      </c>
      <c r="CE14" s="76">
        <f t="shared" si="55"/>
        <v>104628</v>
      </c>
      <c r="CF14" s="76">
        <f t="shared" si="55"/>
        <v>114620</v>
      </c>
      <c r="CG14" s="76">
        <f t="shared" si="55"/>
        <v>107255</v>
      </c>
      <c r="CH14" s="76">
        <f t="shared" si="55"/>
        <v>102895</v>
      </c>
      <c r="CI14" s="76">
        <f t="shared" si="55"/>
        <v>124191</v>
      </c>
      <c r="CJ14" s="76">
        <f t="shared" si="55"/>
        <v>112049</v>
      </c>
      <c r="CK14" s="76">
        <f t="shared" si="55"/>
        <v>102250</v>
      </c>
      <c r="CL14" s="76">
        <f t="shared" si="55"/>
        <v>112057</v>
      </c>
      <c r="CM14" s="76">
        <f t="shared" si="55"/>
        <v>106300</v>
      </c>
      <c r="CN14" s="76">
        <f t="shared" si="55"/>
        <v>127517</v>
      </c>
      <c r="CO14" s="76">
        <f t="shared" si="23"/>
        <v>1338338</v>
      </c>
      <c r="CP14" s="76">
        <f>SUM(CP15:CP16)</f>
        <v>135200</v>
      </c>
      <c r="CQ14" s="76">
        <f t="shared" ref="CQ14:DA14" si="56">SUM(CQ15:CQ16)</f>
        <v>125089</v>
      </c>
      <c r="CR14" s="76">
        <f t="shared" si="56"/>
        <v>119562</v>
      </c>
      <c r="CS14" s="76">
        <f t="shared" si="56"/>
        <v>136041</v>
      </c>
      <c r="CT14" s="76">
        <f t="shared" si="56"/>
        <v>123934</v>
      </c>
      <c r="CU14" s="76">
        <f t="shared" si="56"/>
        <v>116359</v>
      </c>
      <c r="CV14" s="76">
        <f t="shared" si="56"/>
        <v>137645</v>
      </c>
      <c r="CW14" s="76">
        <f t="shared" si="56"/>
        <v>137075</v>
      </c>
      <c r="CX14" s="76">
        <f t="shared" si="56"/>
        <v>118233</v>
      </c>
      <c r="CY14" s="76">
        <f t="shared" si="56"/>
        <v>138438</v>
      </c>
      <c r="CZ14" s="76">
        <f t="shared" si="56"/>
        <v>125104</v>
      </c>
      <c r="DA14" s="76">
        <f t="shared" si="56"/>
        <v>151902</v>
      </c>
      <c r="DB14" s="76">
        <f t="shared" si="24"/>
        <v>1564582</v>
      </c>
      <c r="DC14" s="76">
        <f>SUM(DC15:DC16)</f>
        <v>164640</v>
      </c>
      <c r="DD14" s="76">
        <f t="shared" ref="DD14:DN14" si="57">SUM(DD15:DD16)</f>
        <v>148710</v>
      </c>
      <c r="DE14" s="76">
        <f t="shared" si="57"/>
        <v>142989</v>
      </c>
      <c r="DF14" s="76">
        <f t="shared" si="57"/>
        <v>159539</v>
      </c>
      <c r="DG14" s="76">
        <f t="shared" si="57"/>
        <v>142360</v>
      </c>
      <c r="DH14" s="76">
        <f t="shared" si="57"/>
        <v>140790</v>
      </c>
      <c r="DI14" s="76">
        <f t="shared" si="57"/>
        <v>167049</v>
      </c>
      <c r="DJ14" s="76">
        <f t="shared" si="57"/>
        <v>157854</v>
      </c>
      <c r="DK14" s="76">
        <f t="shared" si="57"/>
        <v>140193</v>
      </c>
      <c r="DL14" s="76">
        <f t="shared" si="57"/>
        <v>157887</v>
      </c>
      <c r="DM14" s="76">
        <f t="shared" si="57"/>
        <v>144160</v>
      </c>
      <c r="DN14" s="76">
        <f t="shared" si="57"/>
        <v>172437</v>
      </c>
      <c r="DO14" s="76">
        <f t="shared" si="25"/>
        <v>1838608</v>
      </c>
      <c r="DP14" s="76">
        <f>SUM(DP15:DP16)</f>
        <v>184983</v>
      </c>
      <c r="DQ14" s="76">
        <f t="shared" ref="DQ14:EA14" si="58">SUM(DQ15:DQ16)</f>
        <v>177075</v>
      </c>
      <c r="DR14" s="76">
        <f t="shared" si="58"/>
        <v>163374</v>
      </c>
      <c r="DS14" s="76">
        <f t="shared" si="58"/>
        <v>188849</v>
      </c>
      <c r="DT14" s="76">
        <f t="shared" si="58"/>
        <v>166161</v>
      </c>
      <c r="DU14" s="76">
        <f t="shared" si="58"/>
        <v>158760</v>
      </c>
      <c r="DV14" s="76">
        <f t="shared" si="58"/>
        <v>182983</v>
      </c>
      <c r="DW14" s="76">
        <f t="shared" si="58"/>
        <v>180801</v>
      </c>
      <c r="DX14" s="76">
        <f t="shared" si="58"/>
        <v>170539</v>
      </c>
      <c r="DY14" s="76">
        <f t="shared" si="58"/>
        <v>184677</v>
      </c>
      <c r="DZ14" s="76">
        <f t="shared" si="58"/>
        <v>166046</v>
      </c>
      <c r="EA14" s="76">
        <f t="shared" si="58"/>
        <v>195194</v>
      </c>
      <c r="EB14" s="76">
        <f t="shared" si="26"/>
        <v>2119442</v>
      </c>
      <c r="EC14" s="76">
        <f>SUM(EC15:EC16)</f>
        <v>205045</v>
      </c>
      <c r="ED14" s="76">
        <f t="shared" ref="ED14:EN14" si="59">SUM(ED15:ED16)</f>
        <v>191428</v>
      </c>
      <c r="EE14" s="76">
        <f t="shared" si="59"/>
        <v>212458</v>
      </c>
      <c r="EF14" s="76">
        <f t="shared" si="59"/>
        <v>165423</v>
      </c>
      <c r="EG14" s="76">
        <f t="shared" si="59"/>
        <v>181801</v>
      </c>
      <c r="EH14" s="76">
        <f t="shared" si="59"/>
        <v>178125</v>
      </c>
      <c r="EI14" s="76">
        <f t="shared" si="59"/>
        <v>200111</v>
      </c>
      <c r="EJ14" s="76">
        <f t="shared" si="59"/>
        <v>197655</v>
      </c>
      <c r="EK14" s="76">
        <f t="shared" si="59"/>
        <v>179523</v>
      </c>
      <c r="EL14" s="76">
        <f t="shared" si="59"/>
        <v>193846</v>
      </c>
      <c r="EM14" s="76">
        <f t="shared" si="59"/>
        <v>184058</v>
      </c>
      <c r="EN14" s="76">
        <f t="shared" si="59"/>
        <v>214009</v>
      </c>
      <c r="EO14" s="76">
        <f t="shared" si="27"/>
        <v>2303482</v>
      </c>
      <c r="EP14" s="76">
        <f>SUM(EP15:EP16)</f>
        <v>222790</v>
      </c>
      <c r="EQ14" s="76">
        <f t="shared" ref="EQ14:FA14" si="60">SUM(EQ15:EQ16)</f>
        <v>206903</v>
      </c>
      <c r="ER14" s="76">
        <f t="shared" si="60"/>
        <v>200484</v>
      </c>
      <c r="ES14" s="76">
        <f t="shared" si="60"/>
        <v>214803</v>
      </c>
      <c r="ET14" s="76">
        <f t="shared" si="60"/>
        <v>193388</v>
      </c>
      <c r="EU14" s="76">
        <f t="shared" si="60"/>
        <v>181733</v>
      </c>
      <c r="EV14" s="76">
        <f t="shared" si="60"/>
        <v>218927</v>
      </c>
      <c r="EW14" s="76">
        <f t="shared" si="60"/>
        <v>203735</v>
      </c>
      <c r="EX14" s="76">
        <f t="shared" si="60"/>
        <v>183865</v>
      </c>
      <c r="EY14" s="76">
        <f t="shared" si="60"/>
        <v>207307</v>
      </c>
      <c r="EZ14" s="76">
        <f t="shared" si="60"/>
        <v>194903</v>
      </c>
      <c r="FA14" s="76">
        <f t="shared" si="60"/>
        <v>237493</v>
      </c>
      <c r="FB14" s="76">
        <f t="shared" si="28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1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1"/>
        <v>271790</v>
      </c>
      <c r="GI14" s="76">
        <f>SUM(GI15:GI16)</f>
        <v>340982</v>
      </c>
      <c r="GJ14" s="76">
        <f t="shared" si="61"/>
        <v>301566</v>
      </c>
      <c r="GK14" s="76">
        <f t="shared" si="61"/>
        <v>263155</v>
      </c>
      <c r="GL14" s="76">
        <f t="shared" si="61"/>
        <v>274478</v>
      </c>
      <c r="GM14" s="76">
        <f t="shared" si="61"/>
        <v>261114</v>
      </c>
      <c r="GN14" s="76">
        <f t="shared" si="61"/>
        <v>301622</v>
      </c>
      <c r="GO14" s="76">
        <f t="shared" si="29"/>
        <v>3447812</v>
      </c>
      <c r="GP14" s="76">
        <f>SUM(GP15:GP16)</f>
        <v>383210</v>
      </c>
      <c r="GQ14" s="76">
        <f t="shared" ref="GQ14:HA14" si="62">SUM(GQ15:GQ16)</f>
        <v>354671</v>
      </c>
      <c r="GR14" s="76">
        <f t="shared" si="62"/>
        <v>387359</v>
      </c>
      <c r="GS14" s="76">
        <f t="shared" si="62"/>
        <v>318531</v>
      </c>
      <c r="GT14" s="76">
        <f t="shared" si="62"/>
        <v>322132</v>
      </c>
      <c r="GU14" s="76">
        <f t="shared" si="62"/>
        <v>291980</v>
      </c>
      <c r="GV14" s="76">
        <f t="shared" si="62"/>
        <v>350379</v>
      </c>
      <c r="GW14" s="76">
        <f t="shared" si="62"/>
        <v>350558</v>
      </c>
      <c r="GX14" s="76">
        <f t="shared" si="62"/>
        <v>320017</v>
      </c>
      <c r="GY14" s="76">
        <f t="shared" si="62"/>
        <v>333901</v>
      </c>
      <c r="GZ14" s="76">
        <f t="shared" si="62"/>
        <v>316674</v>
      </c>
      <c r="HA14" s="76">
        <f t="shared" si="62"/>
        <v>372370</v>
      </c>
      <c r="HB14" s="76">
        <f t="shared" si="30"/>
        <v>4101782</v>
      </c>
      <c r="HC14" s="76">
        <f>SUM(HC15:HC16)</f>
        <v>402612</v>
      </c>
      <c r="HD14" s="76">
        <f t="shared" ref="HD14:HL14" si="63">SUM(HD15:HD16)</f>
        <v>372876</v>
      </c>
      <c r="HE14" s="76">
        <f t="shared" si="63"/>
        <v>355157</v>
      </c>
      <c r="HF14" s="76">
        <f t="shared" si="63"/>
        <v>358827</v>
      </c>
      <c r="HG14" s="76">
        <f t="shared" si="63"/>
        <v>318881</v>
      </c>
      <c r="HH14" s="76">
        <f t="shared" si="63"/>
        <v>300332</v>
      </c>
      <c r="HI14" s="76">
        <f t="shared" si="63"/>
        <v>367480</v>
      </c>
      <c r="HJ14" s="76">
        <f t="shared" si="63"/>
        <v>362095</v>
      </c>
      <c r="HK14" s="76">
        <f t="shared" si="63"/>
        <v>323325</v>
      </c>
      <c r="HL14" s="76">
        <f t="shared" si="63"/>
        <v>346871</v>
      </c>
      <c r="HM14" s="76">
        <v>331488</v>
      </c>
      <c r="HN14" s="76">
        <v>380360</v>
      </c>
      <c r="HO14" s="76">
        <f t="shared" si="46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7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8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>
        <v>457766</v>
      </c>
      <c r="JX14" s="72">
        <v>401707</v>
      </c>
      <c r="JY14" s="72"/>
      <c r="JZ14" s="72"/>
      <c r="KA14" s="72"/>
      <c r="KB14" s="76"/>
    </row>
    <row r="15" spans="1:288" x14ac:dyDescent="0.2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7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8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19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0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1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2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3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4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5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6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7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8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29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0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>
        <v>407268</v>
      </c>
      <c r="JX15" s="73">
        <v>356389</v>
      </c>
      <c r="JY15" s="73"/>
      <c r="JZ15" s="73"/>
      <c r="KA15" s="73"/>
      <c r="KB15" s="73"/>
    </row>
    <row r="16" spans="1:288" x14ac:dyDescent="0.2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7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8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19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0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1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2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3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4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5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6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7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8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29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0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>
        <v>50498</v>
      </c>
      <c r="JX16" s="73">
        <v>45318</v>
      </c>
      <c r="JY16" s="73"/>
      <c r="JZ16" s="73"/>
      <c r="KA16" s="73"/>
      <c r="KB16" s="73"/>
    </row>
    <row r="17" spans="2:288" ht="15" x14ac:dyDescent="0.2">
      <c r="B17" s="51" t="s">
        <v>70</v>
      </c>
      <c r="C17" s="52">
        <f>SUM(C18:C19)</f>
        <v>0</v>
      </c>
      <c r="D17" s="52">
        <f t="shared" ref="D17:M17" si="64">SUM(D18:D19)</f>
        <v>0</v>
      </c>
      <c r="E17" s="52">
        <f t="shared" si="64"/>
        <v>0</v>
      </c>
      <c r="F17" s="52">
        <f t="shared" si="64"/>
        <v>0</v>
      </c>
      <c r="G17" s="52">
        <f t="shared" si="64"/>
        <v>0</v>
      </c>
      <c r="H17" s="52">
        <f t="shared" si="64"/>
        <v>0</v>
      </c>
      <c r="I17" s="52">
        <f t="shared" si="64"/>
        <v>0</v>
      </c>
      <c r="J17" s="52">
        <f t="shared" si="64"/>
        <v>0</v>
      </c>
      <c r="K17" s="52">
        <f t="shared" si="64"/>
        <v>0</v>
      </c>
      <c r="L17" s="52">
        <f t="shared" si="64"/>
        <v>0</v>
      </c>
      <c r="M17" s="52">
        <f t="shared" si="64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5">SUM(Q18:Q19)</f>
        <v>293017</v>
      </c>
      <c r="R17" s="52">
        <f t="shared" si="65"/>
        <v>305210</v>
      </c>
      <c r="S17" s="52">
        <f t="shared" si="65"/>
        <v>309686</v>
      </c>
      <c r="T17" s="52">
        <f t="shared" si="65"/>
        <v>296155</v>
      </c>
      <c r="U17" s="52">
        <f t="shared" si="65"/>
        <v>278968</v>
      </c>
      <c r="V17" s="52">
        <f t="shared" si="65"/>
        <v>313429</v>
      </c>
      <c r="W17" s="52">
        <f t="shared" si="65"/>
        <v>321992</v>
      </c>
      <c r="X17" s="52">
        <f t="shared" si="65"/>
        <v>284392</v>
      </c>
      <c r="Y17" s="52">
        <f t="shared" si="65"/>
        <v>313248</v>
      </c>
      <c r="Z17" s="52">
        <f t="shared" si="65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6">SUM(AD18:AD19)</f>
        <v>286511</v>
      </c>
      <c r="AE17" s="52">
        <f t="shared" si="66"/>
        <v>324397</v>
      </c>
      <c r="AF17" s="52">
        <f t="shared" si="66"/>
        <v>281310</v>
      </c>
      <c r="AG17" s="52">
        <f t="shared" si="66"/>
        <v>299060</v>
      </c>
      <c r="AH17" s="52">
        <f t="shared" si="66"/>
        <v>292853</v>
      </c>
      <c r="AI17" s="52">
        <f t="shared" si="66"/>
        <v>329075</v>
      </c>
      <c r="AJ17" s="52">
        <f t="shared" si="66"/>
        <v>319491</v>
      </c>
      <c r="AK17" s="52">
        <f t="shared" si="66"/>
        <v>284159</v>
      </c>
      <c r="AL17" s="52">
        <f t="shared" si="66"/>
        <v>316210</v>
      </c>
      <c r="AM17" s="52">
        <f t="shared" si="66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67">SUM(AQ18:AQ19)</f>
        <v>302840</v>
      </c>
      <c r="AR17" s="52">
        <f t="shared" si="67"/>
        <v>320643</v>
      </c>
      <c r="AS17" s="52">
        <f t="shared" si="67"/>
        <v>325296</v>
      </c>
      <c r="AT17" s="52">
        <f t="shared" si="67"/>
        <v>309440</v>
      </c>
      <c r="AU17" s="52">
        <f t="shared" si="67"/>
        <v>312998</v>
      </c>
      <c r="AV17" s="52">
        <f t="shared" si="67"/>
        <v>340531</v>
      </c>
      <c r="AW17" s="52">
        <f t="shared" si="67"/>
        <v>337860</v>
      </c>
      <c r="AX17" s="52">
        <f t="shared" si="67"/>
        <v>314425</v>
      </c>
      <c r="AY17" s="52">
        <f t="shared" si="67"/>
        <v>335609</v>
      </c>
      <c r="AZ17" s="52">
        <f t="shared" si="67"/>
        <v>330096</v>
      </c>
      <c r="BA17" s="52">
        <f t="shared" si="67"/>
        <v>343098</v>
      </c>
      <c r="BB17" s="52">
        <f>SUM(BB18:BB19)</f>
        <v>3912639</v>
      </c>
      <c r="BC17" s="52">
        <f t="shared" si="67"/>
        <v>371405</v>
      </c>
      <c r="BD17" s="52">
        <f t="shared" si="67"/>
        <v>335944</v>
      </c>
      <c r="BE17" s="52">
        <f t="shared" si="67"/>
        <v>345050</v>
      </c>
      <c r="BF17" s="52">
        <f t="shared" si="67"/>
        <v>354336</v>
      </c>
      <c r="BG17" s="52">
        <f t="shared" si="67"/>
        <v>348929</v>
      </c>
      <c r="BH17" s="52">
        <f t="shared" si="67"/>
        <v>337474</v>
      </c>
      <c r="BI17" s="52">
        <f t="shared" si="67"/>
        <v>364869</v>
      </c>
      <c r="BJ17" s="52">
        <f t="shared" si="67"/>
        <v>362109</v>
      </c>
      <c r="BK17" s="52">
        <f t="shared" si="67"/>
        <v>338233</v>
      </c>
      <c r="BL17" s="52">
        <f t="shared" si="67"/>
        <v>371131</v>
      </c>
      <c r="BM17" s="52">
        <f t="shared" si="67"/>
        <v>365607</v>
      </c>
      <c r="BN17" s="52">
        <f t="shared" si="67"/>
        <v>407751</v>
      </c>
      <c r="BO17" s="52">
        <f>SUM(BO18:BO19)</f>
        <v>4302838</v>
      </c>
      <c r="BP17" s="52">
        <f t="shared" si="67"/>
        <v>404470</v>
      </c>
      <c r="BQ17" s="52">
        <f t="shared" si="67"/>
        <v>377365</v>
      </c>
      <c r="BR17" s="52">
        <f t="shared" si="67"/>
        <v>407729</v>
      </c>
      <c r="BS17" s="52">
        <f t="shared" si="67"/>
        <v>352559</v>
      </c>
      <c r="BT17" s="52">
        <f t="shared" si="67"/>
        <v>389978</v>
      </c>
      <c r="BU17" s="52">
        <f t="shared" si="67"/>
        <v>361379</v>
      </c>
      <c r="BV17" s="52">
        <f t="shared" si="67"/>
        <v>417140</v>
      </c>
      <c r="BW17" s="52">
        <f t="shared" si="67"/>
        <v>399323</v>
      </c>
      <c r="BX17" s="52">
        <f t="shared" si="67"/>
        <v>364228</v>
      </c>
      <c r="BY17" s="52">
        <f t="shared" si="67"/>
        <v>391778</v>
      </c>
      <c r="BZ17" s="52">
        <f t="shared" si="67"/>
        <v>389013</v>
      </c>
      <c r="CA17" s="52">
        <f t="shared" si="67"/>
        <v>414196</v>
      </c>
      <c r="CB17" s="52">
        <f>SUM(CB18:CB19)</f>
        <v>4669158</v>
      </c>
      <c r="CC17" s="52">
        <f t="shared" si="67"/>
        <v>419393</v>
      </c>
      <c r="CD17" s="52">
        <f t="shared" si="67"/>
        <v>384273</v>
      </c>
      <c r="CE17" s="52">
        <f t="shared" si="67"/>
        <v>383762</v>
      </c>
      <c r="CF17" s="52">
        <f t="shared" si="67"/>
        <v>391010</v>
      </c>
      <c r="CG17" s="52">
        <f t="shared" si="67"/>
        <v>390301</v>
      </c>
      <c r="CH17" s="52">
        <f t="shared" si="67"/>
        <v>376921</v>
      </c>
      <c r="CI17" s="52">
        <f t="shared" si="67"/>
        <v>425761</v>
      </c>
      <c r="CJ17" s="52">
        <f t="shared" si="67"/>
        <v>407083</v>
      </c>
      <c r="CK17" s="52">
        <f t="shared" si="67"/>
        <v>380175</v>
      </c>
      <c r="CL17" s="52">
        <f t="shared" si="67"/>
        <v>413097</v>
      </c>
      <c r="CM17" s="52">
        <f t="shared" si="67"/>
        <v>397207</v>
      </c>
      <c r="CN17" s="52">
        <f t="shared" si="67"/>
        <v>448430</v>
      </c>
      <c r="CO17" s="52">
        <f>SUM(CO18:CO19)</f>
        <v>4817413</v>
      </c>
      <c r="CP17" s="52">
        <f t="shared" si="67"/>
        <v>446646</v>
      </c>
      <c r="CQ17" s="52">
        <f t="shared" si="67"/>
        <v>413365</v>
      </c>
      <c r="CR17" s="52">
        <f t="shared" si="67"/>
        <v>417824</v>
      </c>
      <c r="CS17" s="52">
        <f t="shared" si="67"/>
        <v>435022</v>
      </c>
      <c r="CT17" s="52">
        <f t="shared" si="67"/>
        <v>421822</v>
      </c>
      <c r="CU17" s="52">
        <f t="shared" si="67"/>
        <v>413851</v>
      </c>
      <c r="CV17" s="52">
        <f t="shared" si="67"/>
        <v>465596</v>
      </c>
      <c r="CW17" s="52">
        <f t="shared" si="67"/>
        <v>470631</v>
      </c>
      <c r="CX17" s="52">
        <f t="shared" si="67"/>
        <v>432644</v>
      </c>
      <c r="CY17" s="52">
        <f t="shared" si="67"/>
        <v>472520</v>
      </c>
      <c r="CZ17" s="52">
        <f t="shared" si="67"/>
        <v>449024</v>
      </c>
      <c r="DA17" s="52">
        <f t="shared" si="67"/>
        <v>505090</v>
      </c>
      <c r="DB17" s="52">
        <f>SUM(DB18:DB19)</f>
        <v>5344035</v>
      </c>
      <c r="DC17" s="52">
        <f t="shared" si="67"/>
        <v>515301</v>
      </c>
      <c r="DD17" s="52">
        <f t="shared" si="67"/>
        <v>470455</v>
      </c>
      <c r="DE17" s="52">
        <f t="shared" si="67"/>
        <v>474808</v>
      </c>
      <c r="DF17" s="52">
        <f t="shared" si="67"/>
        <v>495229</v>
      </c>
      <c r="DG17" s="52">
        <f t="shared" si="67"/>
        <v>481699</v>
      </c>
      <c r="DH17" s="52">
        <f t="shared" ref="DH17:FX17" si="68">SUM(DH18:DH19)</f>
        <v>469184</v>
      </c>
      <c r="DI17" s="52">
        <f t="shared" si="68"/>
        <v>520628</v>
      </c>
      <c r="DJ17" s="52">
        <f t="shared" si="68"/>
        <v>513992</v>
      </c>
      <c r="DK17" s="52">
        <f t="shared" si="68"/>
        <v>471831</v>
      </c>
      <c r="DL17" s="52">
        <f t="shared" si="68"/>
        <v>508383</v>
      </c>
      <c r="DM17" s="52">
        <f t="shared" si="68"/>
        <v>479377</v>
      </c>
      <c r="DN17" s="52">
        <f t="shared" si="68"/>
        <v>544963</v>
      </c>
      <c r="DO17" s="52">
        <f>SUM(DO18:DO19)</f>
        <v>5945850</v>
      </c>
      <c r="DP17" s="52">
        <f t="shared" si="68"/>
        <v>557226</v>
      </c>
      <c r="DQ17" s="52">
        <f t="shared" si="68"/>
        <v>531312</v>
      </c>
      <c r="DR17" s="52">
        <f t="shared" si="68"/>
        <v>517894</v>
      </c>
      <c r="DS17" s="52">
        <f t="shared" si="68"/>
        <v>541599</v>
      </c>
      <c r="DT17" s="52">
        <f t="shared" si="68"/>
        <v>516516</v>
      </c>
      <c r="DU17" s="52">
        <f t="shared" si="68"/>
        <v>505028</v>
      </c>
      <c r="DV17" s="52">
        <f t="shared" si="68"/>
        <v>557182</v>
      </c>
      <c r="DW17" s="52">
        <f t="shared" si="68"/>
        <v>562454</v>
      </c>
      <c r="DX17" s="52">
        <f t="shared" si="68"/>
        <v>528180</v>
      </c>
      <c r="DY17" s="52">
        <f t="shared" si="68"/>
        <v>568574</v>
      </c>
      <c r="DZ17" s="52">
        <f t="shared" si="68"/>
        <v>540399</v>
      </c>
      <c r="EA17" s="52">
        <f t="shared" si="68"/>
        <v>587893</v>
      </c>
      <c r="EB17" s="52">
        <f>SUM(EB18:EB19)</f>
        <v>6514257</v>
      </c>
      <c r="EC17" s="52">
        <f t="shared" si="68"/>
        <v>605596</v>
      </c>
      <c r="ED17" s="52">
        <f t="shared" si="68"/>
        <v>552884</v>
      </c>
      <c r="EE17" s="52">
        <f t="shared" si="68"/>
        <v>602910</v>
      </c>
      <c r="EF17" s="52">
        <f t="shared" si="68"/>
        <v>519962</v>
      </c>
      <c r="EG17" s="52">
        <f t="shared" si="68"/>
        <v>559604</v>
      </c>
      <c r="EH17" s="52">
        <f t="shared" si="68"/>
        <v>547471</v>
      </c>
      <c r="EI17" s="52">
        <f t="shared" si="68"/>
        <v>595590</v>
      </c>
      <c r="EJ17" s="52">
        <f t="shared" si="68"/>
        <v>602861</v>
      </c>
      <c r="EK17" s="52">
        <f t="shared" si="68"/>
        <v>550113</v>
      </c>
      <c r="EL17" s="52">
        <f t="shared" si="68"/>
        <v>586964</v>
      </c>
      <c r="EM17" s="52">
        <f t="shared" si="68"/>
        <v>570054</v>
      </c>
      <c r="EN17" s="52">
        <f t="shared" si="68"/>
        <v>641887</v>
      </c>
      <c r="EO17" s="52">
        <f>SUM(EO18:EO19)</f>
        <v>6935896</v>
      </c>
      <c r="EP17" s="52">
        <f t="shared" si="68"/>
        <v>646879</v>
      </c>
      <c r="EQ17" s="52">
        <f t="shared" si="68"/>
        <v>587580</v>
      </c>
      <c r="ER17" s="52">
        <f t="shared" si="68"/>
        <v>590054</v>
      </c>
      <c r="ES17" s="52">
        <f t="shared" si="68"/>
        <v>600039</v>
      </c>
      <c r="ET17" s="52">
        <f t="shared" si="68"/>
        <v>579852</v>
      </c>
      <c r="EU17" s="52">
        <f t="shared" si="68"/>
        <v>547384</v>
      </c>
      <c r="EV17" s="52">
        <f t="shared" si="68"/>
        <v>622409</v>
      </c>
      <c r="EW17" s="52">
        <f t="shared" si="68"/>
        <v>611692</v>
      </c>
      <c r="EX17" s="52">
        <f t="shared" si="68"/>
        <v>558560</v>
      </c>
      <c r="EY17" s="52">
        <f t="shared" si="68"/>
        <v>612632</v>
      </c>
      <c r="EZ17" s="52">
        <f t="shared" si="68"/>
        <v>582123</v>
      </c>
      <c r="FA17" s="52">
        <f t="shared" si="68"/>
        <v>669687</v>
      </c>
      <c r="FB17" s="52">
        <f>SUM(FB18:FB19)</f>
        <v>7208891</v>
      </c>
      <c r="FC17" s="52">
        <f t="shared" si="68"/>
        <v>693758</v>
      </c>
      <c r="FD17" s="52">
        <f t="shared" si="68"/>
        <v>646793</v>
      </c>
      <c r="FE17" s="52">
        <f t="shared" si="68"/>
        <v>638594</v>
      </c>
      <c r="FF17" s="52">
        <f t="shared" si="68"/>
        <v>667548</v>
      </c>
      <c r="FG17" s="52">
        <f t="shared" si="68"/>
        <v>648827</v>
      </c>
      <c r="FH17" s="52">
        <f t="shared" si="68"/>
        <v>613989</v>
      </c>
      <c r="FI17" s="52">
        <f t="shared" si="68"/>
        <v>705261</v>
      </c>
      <c r="FJ17" s="52">
        <f t="shared" si="68"/>
        <v>689562</v>
      </c>
      <c r="FK17" s="52">
        <f t="shared" si="68"/>
        <v>628190</v>
      </c>
      <c r="FL17" s="52">
        <f t="shared" si="68"/>
        <v>697126</v>
      </c>
      <c r="FM17" s="52">
        <f t="shared" si="68"/>
        <v>644319</v>
      </c>
      <c r="FN17" s="52">
        <f t="shared" si="68"/>
        <v>743336</v>
      </c>
      <c r="FO17" s="52">
        <f>SUM(FO18:FO19)</f>
        <v>8017303</v>
      </c>
      <c r="FP17" s="52">
        <f t="shared" si="68"/>
        <v>775988</v>
      </c>
      <c r="FQ17" s="52">
        <f t="shared" si="68"/>
        <v>740902</v>
      </c>
      <c r="FR17" s="52">
        <f t="shared" si="68"/>
        <v>787319</v>
      </c>
      <c r="FS17" s="52">
        <f t="shared" si="68"/>
        <v>659316</v>
      </c>
      <c r="FT17" s="52">
        <f t="shared" si="68"/>
        <v>693589</v>
      </c>
      <c r="FU17" s="52">
        <f t="shared" si="68"/>
        <v>661777</v>
      </c>
      <c r="FV17" s="52">
        <f t="shared" si="68"/>
        <v>788829</v>
      </c>
      <c r="FW17" s="52">
        <f t="shared" si="68"/>
        <v>750440</v>
      </c>
      <c r="FX17" s="52">
        <f t="shared" si="68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69">SUM(GC18:GC19)</f>
        <v>815192</v>
      </c>
      <c r="GD17" s="52">
        <f t="shared" si="69"/>
        <v>755151</v>
      </c>
      <c r="GE17" s="52">
        <f t="shared" si="69"/>
        <v>650158</v>
      </c>
      <c r="GF17" s="52">
        <f t="shared" si="69"/>
        <v>726045</v>
      </c>
      <c r="GG17" s="52">
        <f t="shared" si="69"/>
        <v>747126</v>
      </c>
      <c r="GH17" s="52">
        <f t="shared" si="69"/>
        <v>723444</v>
      </c>
      <c r="GI17" s="52">
        <f t="shared" si="69"/>
        <v>841367</v>
      </c>
      <c r="GJ17" s="52">
        <f t="shared" si="69"/>
        <v>788063</v>
      </c>
      <c r="GK17" s="52">
        <f t="shared" si="69"/>
        <v>717657</v>
      </c>
      <c r="GL17" s="52">
        <f t="shared" si="69"/>
        <v>741043</v>
      </c>
      <c r="GM17" s="52">
        <f t="shared" si="69"/>
        <v>717864</v>
      </c>
      <c r="GN17" s="52">
        <f>SUM(GN18:GN19)</f>
        <v>803347</v>
      </c>
      <c r="GO17" s="52">
        <f t="shared" si="29"/>
        <v>9026457</v>
      </c>
      <c r="GP17" s="52">
        <f t="shared" ref="GP17:HA17" si="70">SUM(GP18:GP19)</f>
        <v>855899</v>
      </c>
      <c r="GQ17" s="52">
        <f t="shared" si="70"/>
        <v>793159</v>
      </c>
      <c r="GR17" s="52">
        <f t="shared" si="70"/>
        <v>852909</v>
      </c>
      <c r="GS17" s="52">
        <f t="shared" si="70"/>
        <v>750836</v>
      </c>
      <c r="GT17" s="52">
        <f t="shared" si="70"/>
        <v>772531</v>
      </c>
      <c r="GU17" s="52">
        <f t="shared" si="70"/>
        <v>706060</v>
      </c>
      <c r="GV17" s="52">
        <f t="shared" si="70"/>
        <v>798375</v>
      </c>
      <c r="GW17" s="52">
        <f t="shared" si="70"/>
        <v>810309</v>
      </c>
      <c r="GX17" s="52">
        <f t="shared" si="70"/>
        <v>759229</v>
      </c>
      <c r="GY17" s="52">
        <f t="shared" si="70"/>
        <v>792243</v>
      </c>
      <c r="GZ17" s="52">
        <f t="shared" si="70"/>
        <v>764300</v>
      </c>
      <c r="HA17" s="52">
        <f t="shared" si="70"/>
        <v>867292</v>
      </c>
      <c r="HB17" s="52">
        <f t="shared" si="30"/>
        <v>9523142</v>
      </c>
      <c r="HC17" s="52">
        <f t="shared" ref="HC17:HN17" si="71">SUM(HC18:HC19)</f>
        <v>901458</v>
      </c>
      <c r="HD17" s="52">
        <f t="shared" si="71"/>
        <v>821354</v>
      </c>
      <c r="HE17" s="52">
        <f t="shared" si="71"/>
        <v>831839</v>
      </c>
      <c r="HF17" s="52">
        <f t="shared" si="71"/>
        <v>805461</v>
      </c>
      <c r="HG17" s="52">
        <f t="shared" si="71"/>
        <v>769356</v>
      </c>
      <c r="HH17" s="52">
        <f t="shared" si="71"/>
        <v>728436</v>
      </c>
      <c r="HI17" s="52">
        <f t="shared" si="71"/>
        <v>841718</v>
      </c>
      <c r="HJ17" s="52">
        <f t="shared" si="71"/>
        <v>842072</v>
      </c>
      <c r="HK17" s="52">
        <f t="shared" si="71"/>
        <v>762566</v>
      </c>
      <c r="HL17" s="52">
        <f>SUM(HL18:HL19)</f>
        <v>813952</v>
      </c>
      <c r="HM17" s="52">
        <f t="shared" si="71"/>
        <v>788356</v>
      </c>
      <c r="HN17" s="52">
        <f t="shared" si="71"/>
        <v>885224</v>
      </c>
      <c r="HO17" s="52">
        <f t="shared" si="46"/>
        <v>9791792</v>
      </c>
      <c r="HP17" s="52">
        <f t="shared" ref="HP17:HV17" si="72">SUM(HP18:HP19)</f>
        <v>912914</v>
      </c>
      <c r="HQ17" s="52">
        <f t="shared" si="72"/>
        <v>903721</v>
      </c>
      <c r="HR17" s="52">
        <f>SUM(HR18:HR19)</f>
        <v>577688</v>
      </c>
      <c r="HS17" s="52">
        <f t="shared" si="72"/>
        <v>246799</v>
      </c>
      <c r="HT17" s="52">
        <f t="shared" si="72"/>
        <v>402918</v>
      </c>
      <c r="HU17" s="52">
        <f t="shared" si="72"/>
        <v>562897</v>
      </c>
      <c r="HV17" s="52">
        <f t="shared" si="72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7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>
        <v>1020988</v>
      </c>
      <c r="JX17" s="52">
        <v>925147</v>
      </c>
      <c r="JY17" s="52"/>
      <c r="JZ17" s="52"/>
      <c r="KA17" s="52"/>
      <c r="KB17" s="52"/>
    </row>
    <row r="18" spans="2:288" x14ac:dyDescent="0.2">
      <c r="B18" s="48" t="s">
        <v>65</v>
      </c>
      <c r="C18" s="56">
        <f>C9+C12+C15</f>
        <v>0</v>
      </c>
      <c r="D18" s="56">
        <f t="shared" ref="D18:M19" si="73">D9+D12+D15</f>
        <v>0</v>
      </c>
      <c r="E18" s="56">
        <f t="shared" si="73"/>
        <v>0</v>
      </c>
      <c r="F18" s="56">
        <f t="shared" si="73"/>
        <v>0</v>
      </c>
      <c r="G18" s="56">
        <f t="shared" si="73"/>
        <v>0</v>
      </c>
      <c r="H18" s="56">
        <f t="shared" si="73"/>
        <v>0</v>
      </c>
      <c r="I18" s="56">
        <f t="shared" si="73"/>
        <v>0</v>
      </c>
      <c r="J18" s="56">
        <f t="shared" si="73"/>
        <v>0</v>
      </c>
      <c r="K18" s="56">
        <f t="shared" si="73"/>
        <v>0</v>
      </c>
      <c r="L18" s="56">
        <f t="shared" si="73"/>
        <v>0</v>
      </c>
      <c r="M18" s="56">
        <f t="shared" si="73"/>
        <v>92921</v>
      </c>
      <c r="N18" s="56">
        <f t="shared" ref="N18:P19" si="74">N9+N12+N15</f>
        <v>117116</v>
      </c>
      <c r="O18" s="56">
        <f t="shared" si="74"/>
        <v>210037</v>
      </c>
      <c r="P18" s="56">
        <f t="shared" si="74"/>
        <v>115933</v>
      </c>
      <c r="Q18" s="56">
        <f t="shared" ref="Q18:Z19" si="75">Q9+Q12+Q15</f>
        <v>107506</v>
      </c>
      <c r="R18" s="56">
        <f t="shared" si="75"/>
        <v>100272</v>
      </c>
      <c r="S18" s="56">
        <f t="shared" si="75"/>
        <v>118724</v>
      </c>
      <c r="T18" s="56">
        <f t="shared" si="75"/>
        <v>101630</v>
      </c>
      <c r="U18" s="56">
        <f t="shared" si="75"/>
        <v>90555</v>
      </c>
      <c r="V18" s="56">
        <f t="shared" si="75"/>
        <v>117598</v>
      </c>
      <c r="W18" s="56">
        <f t="shared" si="75"/>
        <v>115721</v>
      </c>
      <c r="X18" s="56">
        <f t="shared" si="75"/>
        <v>88174</v>
      </c>
      <c r="Y18" s="56">
        <f t="shared" si="75"/>
        <v>104028</v>
      </c>
      <c r="Z18" s="56">
        <f t="shared" si="75"/>
        <v>91770</v>
      </c>
      <c r="AA18" s="56">
        <f t="shared" ref="AA18:AC19" si="76">AA9+AA12+AA15</f>
        <v>114387</v>
      </c>
      <c r="AB18" s="56">
        <f t="shared" si="76"/>
        <v>1266298</v>
      </c>
      <c r="AC18" s="56">
        <f t="shared" si="76"/>
        <v>113672</v>
      </c>
      <c r="AD18" s="56">
        <f t="shared" ref="AD18:AM19" si="77">AD9+AD12+AD15</f>
        <v>101971</v>
      </c>
      <c r="AE18" s="56">
        <f t="shared" si="77"/>
        <v>126000</v>
      </c>
      <c r="AF18" s="56">
        <f t="shared" si="77"/>
        <v>93230</v>
      </c>
      <c r="AG18" s="56">
        <f t="shared" si="77"/>
        <v>99504</v>
      </c>
      <c r="AH18" s="56">
        <f t="shared" si="77"/>
        <v>92028</v>
      </c>
      <c r="AI18" s="56">
        <f t="shared" si="77"/>
        <v>124137</v>
      </c>
      <c r="AJ18" s="56">
        <f t="shared" si="77"/>
        <v>108193</v>
      </c>
      <c r="AK18" s="56">
        <f t="shared" si="77"/>
        <v>90154</v>
      </c>
      <c r="AL18" s="56">
        <f t="shared" si="77"/>
        <v>103764</v>
      </c>
      <c r="AM18" s="56">
        <f t="shared" si="77"/>
        <v>94755</v>
      </c>
      <c r="AN18" s="56">
        <f t="shared" ref="AN18:AP19" si="78">AN9+AN12+AN15</f>
        <v>117218</v>
      </c>
      <c r="AO18" s="56">
        <f t="shared" si="78"/>
        <v>1264626</v>
      </c>
      <c r="AP18" s="56">
        <f t="shared" si="78"/>
        <v>119065</v>
      </c>
      <c r="AQ18" s="56">
        <f t="shared" ref="AQ18:AZ19" si="79">AQ9+AQ12+AQ15</f>
        <v>106815</v>
      </c>
      <c r="AR18" s="56">
        <f t="shared" si="79"/>
        <v>107586</v>
      </c>
      <c r="AS18" s="56">
        <f t="shared" si="79"/>
        <v>125136</v>
      </c>
      <c r="AT18" s="56">
        <f t="shared" si="79"/>
        <v>99878</v>
      </c>
      <c r="AU18" s="56">
        <f t="shared" si="79"/>
        <v>98671</v>
      </c>
      <c r="AV18" s="56">
        <f t="shared" si="79"/>
        <v>123381</v>
      </c>
      <c r="AW18" s="56">
        <f t="shared" si="79"/>
        <v>109579</v>
      </c>
      <c r="AX18" s="56">
        <f t="shared" si="79"/>
        <v>98375</v>
      </c>
      <c r="AY18" s="56">
        <f t="shared" si="79"/>
        <v>105508</v>
      </c>
      <c r="AZ18" s="56">
        <f t="shared" si="79"/>
        <v>102556</v>
      </c>
      <c r="BA18" s="56">
        <f t="shared" ref="BA18:BC19" si="80">BA9+BA12+BA15</f>
        <v>117634</v>
      </c>
      <c r="BB18" s="56">
        <f t="shared" si="80"/>
        <v>1314184</v>
      </c>
      <c r="BC18" s="56">
        <f t="shared" si="80"/>
        <v>132002</v>
      </c>
      <c r="BD18" s="56">
        <f t="shared" ref="BD18:BM19" si="81">BD9+BD12+BD15</f>
        <v>121822</v>
      </c>
      <c r="BE18" s="56">
        <f t="shared" si="81"/>
        <v>117201</v>
      </c>
      <c r="BF18" s="56">
        <f t="shared" si="81"/>
        <v>141521</v>
      </c>
      <c r="BG18" s="56">
        <f t="shared" si="81"/>
        <v>116042</v>
      </c>
      <c r="BH18" s="56">
        <f t="shared" si="81"/>
        <v>109574</v>
      </c>
      <c r="BI18" s="56">
        <f t="shared" si="81"/>
        <v>127244</v>
      </c>
      <c r="BJ18" s="56">
        <f t="shared" si="81"/>
        <v>119671</v>
      </c>
      <c r="BK18" s="56">
        <f t="shared" si="81"/>
        <v>107381</v>
      </c>
      <c r="BL18" s="56">
        <f t="shared" si="81"/>
        <v>121289</v>
      </c>
      <c r="BM18" s="56">
        <f t="shared" si="81"/>
        <v>114582</v>
      </c>
      <c r="BN18" s="56">
        <f t="shared" ref="BN18:BP19" si="82">BN9+BN12+BN15</f>
        <v>141985</v>
      </c>
      <c r="BO18" s="56">
        <f t="shared" si="82"/>
        <v>1470314</v>
      </c>
      <c r="BP18" s="56">
        <f t="shared" si="82"/>
        <v>143121</v>
      </c>
      <c r="BQ18" s="56">
        <f t="shared" ref="BQ18:BZ19" si="83">BQ9+BQ12+BQ15</f>
        <v>135325</v>
      </c>
      <c r="BR18" s="56">
        <f t="shared" si="83"/>
        <v>161617</v>
      </c>
      <c r="BS18" s="56">
        <f t="shared" si="83"/>
        <v>116888</v>
      </c>
      <c r="BT18" s="56">
        <f t="shared" si="83"/>
        <v>142172</v>
      </c>
      <c r="BU18" s="56">
        <f t="shared" si="83"/>
        <v>118066</v>
      </c>
      <c r="BV18" s="56">
        <f t="shared" si="83"/>
        <v>159683</v>
      </c>
      <c r="BW18" s="56">
        <f t="shared" si="83"/>
        <v>140094</v>
      </c>
      <c r="BX18" s="56">
        <f t="shared" si="83"/>
        <v>121113</v>
      </c>
      <c r="BY18" s="56">
        <f t="shared" si="83"/>
        <v>130577</v>
      </c>
      <c r="BZ18" s="56">
        <f t="shared" si="83"/>
        <v>137148</v>
      </c>
      <c r="CA18" s="56">
        <f t="shared" ref="CA18:CC19" si="84">CA9+CA12+CA15</f>
        <v>156511</v>
      </c>
      <c r="CB18" s="56">
        <f t="shared" si="84"/>
        <v>1662315</v>
      </c>
      <c r="CC18" s="56">
        <f t="shared" si="84"/>
        <v>160023</v>
      </c>
      <c r="CD18" s="56">
        <f t="shared" ref="CD18:CM19" si="85">CD9+CD12+CD15</f>
        <v>150131</v>
      </c>
      <c r="CE18" s="56">
        <f t="shared" si="85"/>
        <v>139048</v>
      </c>
      <c r="CF18" s="56">
        <f t="shared" si="85"/>
        <v>161393</v>
      </c>
      <c r="CG18" s="56">
        <f t="shared" si="85"/>
        <v>145000</v>
      </c>
      <c r="CH18" s="56">
        <f t="shared" si="85"/>
        <v>136056</v>
      </c>
      <c r="CI18" s="56">
        <f t="shared" si="85"/>
        <v>173860</v>
      </c>
      <c r="CJ18" s="56">
        <f t="shared" si="85"/>
        <v>150923</v>
      </c>
      <c r="CK18" s="56">
        <f t="shared" si="85"/>
        <v>135318</v>
      </c>
      <c r="CL18" s="56">
        <f t="shared" si="85"/>
        <v>151708</v>
      </c>
      <c r="CM18" s="56">
        <f t="shared" si="85"/>
        <v>140793</v>
      </c>
      <c r="CN18" s="56">
        <f t="shared" ref="CN18:CP19" si="86">CN9+CN12+CN15</f>
        <v>175565</v>
      </c>
      <c r="CO18" s="56">
        <f t="shared" si="86"/>
        <v>1819818</v>
      </c>
      <c r="CP18" s="56">
        <f t="shared" si="86"/>
        <v>189083</v>
      </c>
      <c r="CQ18" s="56">
        <f t="shared" ref="CQ18:CZ19" si="87">CQ9+CQ12+CQ15</f>
        <v>170586</v>
      </c>
      <c r="CR18" s="56">
        <f t="shared" si="87"/>
        <v>158066</v>
      </c>
      <c r="CS18" s="56">
        <f t="shared" si="87"/>
        <v>188806</v>
      </c>
      <c r="CT18" s="56">
        <f t="shared" si="87"/>
        <v>164359</v>
      </c>
      <c r="CU18" s="56">
        <f t="shared" si="87"/>
        <v>154107</v>
      </c>
      <c r="CV18" s="56">
        <f t="shared" si="87"/>
        <v>190130</v>
      </c>
      <c r="CW18" s="56">
        <f t="shared" si="87"/>
        <v>188843</v>
      </c>
      <c r="CX18" s="56">
        <f t="shared" si="87"/>
        <v>158288</v>
      </c>
      <c r="CY18" s="56">
        <f t="shared" si="87"/>
        <v>187167</v>
      </c>
      <c r="CZ18" s="56">
        <f t="shared" si="87"/>
        <v>166027</v>
      </c>
      <c r="DA18" s="56">
        <f t="shared" ref="DA18:DC19" si="88">DA9+DA12+DA15</f>
        <v>208138</v>
      </c>
      <c r="DB18" s="56">
        <f t="shared" si="88"/>
        <v>2123600</v>
      </c>
      <c r="DC18" s="56">
        <f t="shared" si="88"/>
        <v>225173</v>
      </c>
      <c r="DD18" s="56">
        <f t="shared" ref="DD18:DM19" si="89">DD9+DD12+DD15</f>
        <v>202921</v>
      </c>
      <c r="DE18" s="56">
        <f t="shared" si="89"/>
        <v>189294</v>
      </c>
      <c r="DF18" s="56">
        <f t="shared" si="89"/>
        <v>223686</v>
      </c>
      <c r="DG18" s="56">
        <f t="shared" si="89"/>
        <v>191920</v>
      </c>
      <c r="DH18" s="56">
        <f t="shared" si="89"/>
        <v>185139</v>
      </c>
      <c r="DI18" s="56">
        <f t="shared" si="89"/>
        <v>232826</v>
      </c>
      <c r="DJ18" s="56">
        <f t="shared" si="89"/>
        <v>213703</v>
      </c>
      <c r="DK18" s="56">
        <f t="shared" si="89"/>
        <v>187504</v>
      </c>
      <c r="DL18" s="56">
        <f t="shared" si="89"/>
        <v>210706</v>
      </c>
      <c r="DM18" s="56">
        <f t="shared" si="89"/>
        <v>191211</v>
      </c>
      <c r="DN18" s="56">
        <f t="shared" ref="DN18:DP19" si="90">DN9+DN12+DN15</f>
        <v>235676</v>
      </c>
      <c r="DO18" s="56">
        <f t="shared" si="90"/>
        <v>2489759</v>
      </c>
      <c r="DP18" s="56">
        <f t="shared" si="90"/>
        <v>254003</v>
      </c>
      <c r="DQ18" s="56">
        <f t="shared" ref="DQ18:DZ19" si="91">DQ9+DQ12+DQ15</f>
        <v>243614</v>
      </c>
      <c r="DR18" s="56">
        <f t="shared" si="91"/>
        <v>219411</v>
      </c>
      <c r="DS18" s="56">
        <f t="shared" si="91"/>
        <v>262259</v>
      </c>
      <c r="DT18" s="56">
        <f t="shared" si="91"/>
        <v>220302</v>
      </c>
      <c r="DU18" s="56">
        <f t="shared" si="91"/>
        <v>210822</v>
      </c>
      <c r="DV18" s="56">
        <f t="shared" si="91"/>
        <v>248549</v>
      </c>
      <c r="DW18" s="56">
        <f t="shared" si="91"/>
        <v>244123</v>
      </c>
      <c r="DX18" s="56">
        <f t="shared" si="91"/>
        <v>228284</v>
      </c>
      <c r="DY18" s="56">
        <f t="shared" si="91"/>
        <v>247082</v>
      </c>
      <c r="DZ18" s="56">
        <f t="shared" si="91"/>
        <v>220643</v>
      </c>
      <c r="EA18" s="56">
        <f t="shared" ref="EA18:EC19" si="92">EA9+EA12+EA15</f>
        <v>268186</v>
      </c>
      <c r="EB18" s="56">
        <f t="shared" si="92"/>
        <v>2867278</v>
      </c>
      <c r="EC18" s="56">
        <f t="shared" si="92"/>
        <v>283272</v>
      </c>
      <c r="ED18" s="56">
        <f t="shared" ref="ED18:EM19" si="93">ED9+ED12+ED15</f>
        <v>263186</v>
      </c>
      <c r="EE18" s="56">
        <f t="shared" si="93"/>
        <v>297916</v>
      </c>
      <c r="EF18" s="56">
        <f t="shared" si="93"/>
        <v>222540</v>
      </c>
      <c r="EG18" s="56">
        <f t="shared" si="93"/>
        <v>246406</v>
      </c>
      <c r="EH18" s="56">
        <f t="shared" si="93"/>
        <v>241176</v>
      </c>
      <c r="EI18" s="56">
        <f t="shared" si="93"/>
        <v>279483</v>
      </c>
      <c r="EJ18" s="56">
        <f t="shared" si="93"/>
        <v>275096</v>
      </c>
      <c r="EK18" s="56">
        <f t="shared" si="93"/>
        <v>243687</v>
      </c>
      <c r="EL18" s="56">
        <f t="shared" si="93"/>
        <v>260727</v>
      </c>
      <c r="EM18" s="56">
        <f t="shared" si="93"/>
        <v>247346</v>
      </c>
      <c r="EN18" s="56">
        <f t="shared" ref="EN18:EP19" si="94">EN9+EN12+EN15</f>
        <v>294307</v>
      </c>
      <c r="EO18" s="56">
        <f t="shared" si="94"/>
        <v>3155142</v>
      </c>
      <c r="EP18" s="56">
        <f t="shared" si="94"/>
        <v>308009</v>
      </c>
      <c r="EQ18" s="56">
        <f t="shared" ref="EQ18:EU19" si="95">EQ9+EQ12+EQ15</f>
        <v>284291</v>
      </c>
      <c r="ER18" s="56">
        <f t="shared" si="95"/>
        <v>269721</v>
      </c>
      <c r="ES18" s="56">
        <f t="shared" si="95"/>
        <v>298961</v>
      </c>
      <c r="ET18" s="56">
        <f t="shared" si="95"/>
        <v>259488</v>
      </c>
      <c r="EU18" s="56">
        <f t="shared" si="95"/>
        <v>240006</v>
      </c>
      <c r="EV18" s="56">
        <f t="shared" ref="EV18:GA18" si="96">EV9+EV12+EV15</f>
        <v>305808</v>
      </c>
      <c r="EW18" s="56">
        <f t="shared" si="96"/>
        <v>288113</v>
      </c>
      <c r="EX18" s="56">
        <f t="shared" si="96"/>
        <v>249256</v>
      </c>
      <c r="EY18" s="56">
        <f t="shared" si="96"/>
        <v>279851</v>
      </c>
      <c r="EZ18" s="56">
        <f t="shared" si="96"/>
        <v>260519</v>
      </c>
      <c r="FA18" s="56">
        <f t="shared" si="96"/>
        <v>332887</v>
      </c>
      <c r="FB18" s="56">
        <f>FB9+FB12+FB15</f>
        <v>3376910</v>
      </c>
      <c r="FC18" s="56">
        <f t="shared" si="96"/>
        <v>369210</v>
      </c>
      <c r="FD18" s="56">
        <f t="shared" si="96"/>
        <v>341919</v>
      </c>
      <c r="FE18" s="56">
        <f t="shared" si="96"/>
        <v>313131</v>
      </c>
      <c r="FF18" s="56">
        <f t="shared" si="96"/>
        <v>350542</v>
      </c>
      <c r="FG18" s="56">
        <f t="shared" si="96"/>
        <v>323708</v>
      </c>
      <c r="FH18" s="56">
        <f t="shared" si="96"/>
        <v>293194</v>
      </c>
      <c r="FI18" s="56">
        <f t="shared" si="96"/>
        <v>371425</v>
      </c>
      <c r="FJ18" s="56">
        <f t="shared" si="96"/>
        <v>345171</v>
      </c>
      <c r="FK18" s="56">
        <f t="shared" si="96"/>
        <v>299045</v>
      </c>
      <c r="FL18" s="56">
        <f t="shared" si="96"/>
        <v>346857</v>
      </c>
      <c r="FM18" s="56">
        <f t="shared" si="96"/>
        <v>306525</v>
      </c>
      <c r="FN18" s="56">
        <f t="shared" si="96"/>
        <v>392451</v>
      </c>
      <c r="FO18" s="56">
        <f>FO9+FO12+FO15</f>
        <v>4053178</v>
      </c>
      <c r="FP18" s="56">
        <f t="shared" si="96"/>
        <v>437052</v>
      </c>
      <c r="FQ18" s="56">
        <f t="shared" si="96"/>
        <v>406648</v>
      </c>
      <c r="FR18" s="56">
        <f t="shared" si="96"/>
        <v>442941</v>
      </c>
      <c r="FS18" s="56">
        <f t="shared" si="96"/>
        <v>327458</v>
      </c>
      <c r="FT18" s="56">
        <f t="shared" si="96"/>
        <v>358674</v>
      </c>
      <c r="FU18" s="56">
        <f t="shared" si="96"/>
        <v>333739</v>
      </c>
      <c r="FV18" s="56">
        <f t="shared" si="96"/>
        <v>441571</v>
      </c>
      <c r="FW18" s="56">
        <f t="shared" si="96"/>
        <v>395226</v>
      </c>
      <c r="FX18" s="56">
        <f t="shared" si="96"/>
        <v>348358</v>
      </c>
      <c r="FY18" s="56">
        <f t="shared" si="96"/>
        <v>382258</v>
      </c>
      <c r="FZ18" s="56">
        <v>377903</v>
      </c>
      <c r="GA18" s="56">
        <f t="shared" si="96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97">GD9+GD12+GD15</f>
        <v>420895</v>
      </c>
      <c r="GE18" s="56">
        <f t="shared" si="97"/>
        <v>362876</v>
      </c>
      <c r="GF18" s="56">
        <f t="shared" si="97"/>
        <v>403877</v>
      </c>
      <c r="GG18" s="56">
        <f t="shared" si="97"/>
        <v>383494</v>
      </c>
      <c r="GH18" s="56">
        <f t="shared" si="97"/>
        <v>369660</v>
      </c>
      <c r="GI18" s="56">
        <f t="shared" si="97"/>
        <v>478803</v>
      </c>
      <c r="GJ18" s="56">
        <f t="shared" si="97"/>
        <v>421570</v>
      </c>
      <c r="GK18" s="56">
        <f t="shared" si="97"/>
        <v>366903</v>
      </c>
      <c r="GL18" s="56">
        <f t="shared" si="97"/>
        <v>378004</v>
      </c>
      <c r="GM18" s="56">
        <f t="shared" si="97"/>
        <v>356630</v>
      </c>
      <c r="GN18" s="56">
        <f>GN9+GN12+GN15</f>
        <v>427574</v>
      </c>
      <c r="GO18" s="56">
        <f t="shared" si="29"/>
        <v>4820363</v>
      </c>
      <c r="GP18" s="56">
        <f>GP9+GP12+GP15</f>
        <v>479892</v>
      </c>
      <c r="GQ18" s="56">
        <f t="shared" ref="GQ18:HA19" si="98">GQ9+GQ12+GQ15</f>
        <v>446068</v>
      </c>
      <c r="GR18" s="56">
        <f t="shared" si="98"/>
        <v>482103</v>
      </c>
      <c r="GS18" s="56">
        <f t="shared" si="98"/>
        <v>388519</v>
      </c>
      <c r="GT18" s="56">
        <f t="shared" si="98"/>
        <v>386505</v>
      </c>
      <c r="GU18" s="56">
        <f t="shared" si="98"/>
        <v>348087</v>
      </c>
      <c r="GV18" s="56">
        <f t="shared" si="98"/>
        <v>425550</v>
      </c>
      <c r="GW18" s="56">
        <f t="shared" si="98"/>
        <v>425243</v>
      </c>
      <c r="GX18" s="56">
        <f t="shared" si="98"/>
        <v>398078</v>
      </c>
      <c r="GY18" s="56">
        <f t="shared" si="98"/>
        <v>414186</v>
      </c>
      <c r="GZ18" s="56">
        <f t="shared" si="98"/>
        <v>392147</v>
      </c>
      <c r="HA18" s="56">
        <f t="shared" si="98"/>
        <v>476445</v>
      </c>
      <c r="HB18" s="56">
        <f t="shared" si="30"/>
        <v>5062823</v>
      </c>
      <c r="HC18" s="56">
        <f>HC9+HC12+HC15</f>
        <v>517665</v>
      </c>
      <c r="HD18" s="56">
        <f t="shared" ref="HD18:HN18" si="99">HD9+HD12+HD15</f>
        <v>476224</v>
      </c>
      <c r="HE18" s="56">
        <f t="shared" si="99"/>
        <v>445725</v>
      </c>
      <c r="HF18" s="56">
        <f t="shared" si="99"/>
        <v>460045</v>
      </c>
      <c r="HG18" s="56">
        <f t="shared" si="99"/>
        <v>393615</v>
      </c>
      <c r="HH18" s="56">
        <f t="shared" si="99"/>
        <v>367532</v>
      </c>
      <c r="HI18" s="56">
        <f t="shared" si="99"/>
        <v>465017</v>
      </c>
      <c r="HJ18" s="56">
        <f t="shared" si="99"/>
        <v>450658</v>
      </c>
      <c r="HK18" s="56">
        <f t="shared" si="99"/>
        <v>397868</v>
      </c>
      <c r="HL18" s="56">
        <f>HL9+HL12+HL15</f>
        <v>424968</v>
      </c>
      <c r="HM18" s="56">
        <f t="shared" si="99"/>
        <v>408767</v>
      </c>
      <c r="HN18" s="56">
        <f t="shared" si="99"/>
        <v>489888</v>
      </c>
      <c r="HO18" s="56">
        <f t="shared" si="46"/>
        <v>5297972</v>
      </c>
      <c r="HP18" s="56">
        <f t="shared" ref="HP18:IA18" si="100">HP9+HP12+HP15</f>
        <v>530860</v>
      </c>
      <c r="HQ18" s="56">
        <f t="shared" si="100"/>
        <v>528488</v>
      </c>
      <c r="HR18" s="56">
        <f t="shared" si="100"/>
        <v>301676</v>
      </c>
      <c r="HS18" s="56">
        <f t="shared" si="100"/>
        <v>85862</v>
      </c>
      <c r="HT18" s="56">
        <f t="shared" si="100"/>
        <v>190208</v>
      </c>
      <c r="HU18" s="56">
        <f t="shared" si="100"/>
        <v>298735</v>
      </c>
      <c r="HV18" s="56">
        <f t="shared" si="100"/>
        <v>432734</v>
      </c>
      <c r="HW18" s="56">
        <f t="shared" si="100"/>
        <v>409068</v>
      </c>
      <c r="HX18" s="56">
        <f t="shared" si="100"/>
        <v>434974</v>
      </c>
      <c r="HY18" s="56">
        <f t="shared" si="100"/>
        <v>494012</v>
      </c>
      <c r="HZ18" s="56">
        <f t="shared" si="100"/>
        <v>499840</v>
      </c>
      <c r="IA18" s="56">
        <f t="shared" si="100"/>
        <v>578210</v>
      </c>
      <c r="IB18" s="56">
        <f t="shared" si="47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8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>
        <v>600409</v>
      </c>
      <c r="JX18" s="56">
        <v>528088</v>
      </c>
      <c r="JY18" s="56"/>
      <c r="JZ18" s="56"/>
      <c r="KA18" s="56"/>
      <c r="KB18" s="56"/>
    </row>
    <row r="19" spans="2:288" x14ac:dyDescent="0.2">
      <c r="B19" s="48" t="s">
        <v>66</v>
      </c>
      <c r="C19" s="56">
        <f>C10+C13+C16</f>
        <v>0</v>
      </c>
      <c r="D19" s="56">
        <f t="shared" si="73"/>
        <v>0</v>
      </c>
      <c r="E19" s="56">
        <f t="shared" si="73"/>
        <v>0</v>
      </c>
      <c r="F19" s="56">
        <f t="shared" si="73"/>
        <v>0</v>
      </c>
      <c r="G19" s="56">
        <f t="shared" si="73"/>
        <v>0</v>
      </c>
      <c r="H19" s="56">
        <f t="shared" si="73"/>
        <v>0</v>
      </c>
      <c r="I19" s="56">
        <f t="shared" si="73"/>
        <v>0</v>
      </c>
      <c r="J19" s="56">
        <f t="shared" si="73"/>
        <v>0</v>
      </c>
      <c r="K19" s="56">
        <f t="shared" si="73"/>
        <v>0</v>
      </c>
      <c r="L19" s="56">
        <f t="shared" si="73"/>
        <v>0</v>
      </c>
      <c r="M19" s="56">
        <f t="shared" si="73"/>
        <v>205091</v>
      </c>
      <c r="N19" s="56">
        <f t="shared" si="74"/>
        <v>217877</v>
      </c>
      <c r="O19" s="56">
        <f t="shared" si="74"/>
        <v>422968</v>
      </c>
      <c r="P19" s="56">
        <f t="shared" si="74"/>
        <v>211300</v>
      </c>
      <c r="Q19" s="56">
        <f t="shared" si="75"/>
        <v>185511</v>
      </c>
      <c r="R19" s="56">
        <f t="shared" si="75"/>
        <v>204938</v>
      </c>
      <c r="S19" s="56">
        <f t="shared" si="75"/>
        <v>190962</v>
      </c>
      <c r="T19" s="56">
        <f t="shared" si="75"/>
        <v>194525</v>
      </c>
      <c r="U19" s="56">
        <f t="shared" si="75"/>
        <v>188413</v>
      </c>
      <c r="V19" s="56">
        <f t="shared" si="75"/>
        <v>195831</v>
      </c>
      <c r="W19" s="56">
        <f t="shared" si="75"/>
        <v>206271</v>
      </c>
      <c r="X19" s="56">
        <f t="shared" si="75"/>
        <v>196218</v>
      </c>
      <c r="Y19" s="56">
        <f t="shared" si="75"/>
        <v>209220</v>
      </c>
      <c r="Z19" s="56">
        <f t="shared" si="75"/>
        <v>205465</v>
      </c>
      <c r="AA19" s="56">
        <f t="shared" si="76"/>
        <v>216079</v>
      </c>
      <c r="AB19" s="56">
        <f t="shared" si="76"/>
        <v>2404733</v>
      </c>
      <c r="AC19" s="56">
        <f t="shared" si="76"/>
        <v>207084</v>
      </c>
      <c r="AD19" s="56">
        <f t="shared" si="77"/>
        <v>184540</v>
      </c>
      <c r="AE19" s="56">
        <f t="shared" si="77"/>
        <v>198397</v>
      </c>
      <c r="AF19" s="56">
        <f t="shared" si="77"/>
        <v>188080</v>
      </c>
      <c r="AG19" s="56">
        <f t="shared" si="77"/>
        <v>199556</v>
      </c>
      <c r="AH19" s="56">
        <f t="shared" si="77"/>
        <v>200825</v>
      </c>
      <c r="AI19" s="56">
        <f t="shared" si="77"/>
        <v>204938</v>
      </c>
      <c r="AJ19" s="56">
        <f t="shared" si="77"/>
        <v>211298</v>
      </c>
      <c r="AK19" s="56">
        <f t="shared" si="77"/>
        <v>194005</v>
      </c>
      <c r="AL19" s="56">
        <f t="shared" si="77"/>
        <v>212446</v>
      </c>
      <c r="AM19" s="56">
        <f t="shared" si="77"/>
        <v>214227</v>
      </c>
      <c r="AN19" s="56">
        <f t="shared" si="78"/>
        <v>226287</v>
      </c>
      <c r="AO19" s="56">
        <f t="shared" si="78"/>
        <v>2441683</v>
      </c>
      <c r="AP19" s="56">
        <f t="shared" si="78"/>
        <v>220738</v>
      </c>
      <c r="AQ19" s="56">
        <f t="shared" si="79"/>
        <v>196025</v>
      </c>
      <c r="AR19" s="56">
        <f t="shared" si="79"/>
        <v>213057</v>
      </c>
      <c r="AS19" s="56">
        <f t="shared" si="79"/>
        <v>200160</v>
      </c>
      <c r="AT19" s="56">
        <f t="shared" si="79"/>
        <v>209562</v>
      </c>
      <c r="AU19" s="56">
        <f t="shared" si="79"/>
        <v>214327</v>
      </c>
      <c r="AV19" s="56">
        <f t="shared" si="79"/>
        <v>217150</v>
      </c>
      <c r="AW19" s="56">
        <f t="shared" si="79"/>
        <v>228281</v>
      </c>
      <c r="AX19" s="56">
        <f t="shared" si="79"/>
        <v>216050</v>
      </c>
      <c r="AY19" s="56">
        <f t="shared" si="79"/>
        <v>230101</v>
      </c>
      <c r="AZ19" s="56">
        <f t="shared" si="79"/>
        <v>227540</v>
      </c>
      <c r="BA19" s="56">
        <f t="shared" si="80"/>
        <v>225464</v>
      </c>
      <c r="BB19" s="56">
        <f t="shared" si="80"/>
        <v>2598455</v>
      </c>
      <c r="BC19" s="56">
        <f t="shared" si="80"/>
        <v>239403</v>
      </c>
      <c r="BD19" s="56">
        <f t="shared" si="81"/>
        <v>214122</v>
      </c>
      <c r="BE19" s="56">
        <f t="shared" si="81"/>
        <v>227849</v>
      </c>
      <c r="BF19" s="56">
        <f t="shared" si="81"/>
        <v>212815</v>
      </c>
      <c r="BG19" s="56">
        <f t="shared" si="81"/>
        <v>232887</v>
      </c>
      <c r="BH19" s="56">
        <f t="shared" si="81"/>
        <v>227900</v>
      </c>
      <c r="BI19" s="56">
        <f t="shared" si="81"/>
        <v>237625</v>
      </c>
      <c r="BJ19" s="56">
        <f t="shared" si="81"/>
        <v>242438</v>
      </c>
      <c r="BK19" s="56">
        <f t="shared" si="81"/>
        <v>230852</v>
      </c>
      <c r="BL19" s="56">
        <f t="shared" si="81"/>
        <v>249842</v>
      </c>
      <c r="BM19" s="56">
        <f t="shared" si="81"/>
        <v>251025</v>
      </c>
      <c r="BN19" s="56">
        <f t="shared" si="82"/>
        <v>265766</v>
      </c>
      <c r="BO19" s="56">
        <f t="shared" si="82"/>
        <v>2832524</v>
      </c>
      <c r="BP19" s="56">
        <f t="shared" si="82"/>
        <v>261349</v>
      </c>
      <c r="BQ19" s="56">
        <f t="shared" si="83"/>
        <v>242040</v>
      </c>
      <c r="BR19" s="56">
        <f t="shared" si="83"/>
        <v>246112</v>
      </c>
      <c r="BS19" s="56">
        <f t="shared" si="83"/>
        <v>235671</v>
      </c>
      <c r="BT19" s="56">
        <f t="shared" si="83"/>
        <v>247806</v>
      </c>
      <c r="BU19" s="56">
        <f t="shared" si="83"/>
        <v>243313</v>
      </c>
      <c r="BV19" s="56">
        <f t="shared" si="83"/>
        <v>257457</v>
      </c>
      <c r="BW19" s="56">
        <f t="shared" si="83"/>
        <v>259229</v>
      </c>
      <c r="BX19" s="56">
        <f t="shared" si="83"/>
        <v>243115</v>
      </c>
      <c r="BY19" s="56">
        <f t="shared" si="83"/>
        <v>261201</v>
      </c>
      <c r="BZ19" s="56">
        <f t="shared" si="83"/>
        <v>251865</v>
      </c>
      <c r="CA19" s="56">
        <f t="shared" si="84"/>
        <v>257685</v>
      </c>
      <c r="CB19" s="56">
        <f t="shared" si="84"/>
        <v>3006843</v>
      </c>
      <c r="CC19" s="56">
        <f t="shared" si="84"/>
        <v>259370</v>
      </c>
      <c r="CD19" s="56">
        <f t="shared" si="85"/>
        <v>234142</v>
      </c>
      <c r="CE19" s="56">
        <f t="shared" si="85"/>
        <v>244714</v>
      </c>
      <c r="CF19" s="56">
        <f t="shared" si="85"/>
        <v>229617</v>
      </c>
      <c r="CG19" s="56">
        <f t="shared" si="85"/>
        <v>245301</v>
      </c>
      <c r="CH19" s="56">
        <f t="shared" si="85"/>
        <v>240865</v>
      </c>
      <c r="CI19" s="56">
        <f t="shared" si="85"/>
        <v>251901</v>
      </c>
      <c r="CJ19" s="56">
        <f t="shared" si="85"/>
        <v>256160</v>
      </c>
      <c r="CK19" s="56">
        <f t="shared" si="85"/>
        <v>244857</v>
      </c>
      <c r="CL19" s="56">
        <f t="shared" si="85"/>
        <v>261389</v>
      </c>
      <c r="CM19" s="56">
        <f t="shared" si="85"/>
        <v>256414</v>
      </c>
      <c r="CN19" s="56">
        <f t="shared" si="86"/>
        <v>272865</v>
      </c>
      <c r="CO19" s="56">
        <f t="shared" si="86"/>
        <v>2997595</v>
      </c>
      <c r="CP19" s="56">
        <f t="shared" si="86"/>
        <v>257563</v>
      </c>
      <c r="CQ19" s="56">
        <f t="shared" si="87"/>
        <v>242779</v>
      </c>
      <c r="CR19" s="56">
        <f t="shared" si="87"/>
        <v>259758</v>
      </c>
      <c r="CS19" s="56">
        <f t="shared" si="87"/>
        <v>246216</v>
      </c>
      <c r="CT19" s="56">
        <f t="shared" si="87"/>
        <v>257463</v>
      </c>
      <c r="CU19" s="56">
        <f t="shared" si="87"/>
        <v>259744</v>
      </c>
      <c r="CV19" s="56">
        <f t="shared" si="87"/>
        <v>275466</v>
      </c>
      <c r="CW19" s="56">
        <f t="shared" si="87"/>
        <v>281788</v>
      </c>
      <c r="CX19" s="56">
        <f t="shared" si="87"/>
        <v>274356</v>
      </c>
      <c r="CY19" s="56">
        <f t="shared" si="87"/>
        <v>285353</v>
      </c>
      <c r="CZ19" s="56">
        <f t="shared" si="87"/>
        <v>282997</v>
      </c>
      <c r="DA19" s="56">
        <f t="shared" si="88"/>
        <v>296952</v>
      </c>
      <c r="DB19" s="56">
        <f t="shared" si="88"/>
        <v>3220435</v>
      </c>
      <c r="DC19" s="56">
        <f t="shared" si="88"/>
        <v>290128</v>
      </c>
      <c r="DD19" s="56">
        <f t="shared" si="89"/>
        <v>267534</v>
      </c>
      <c r="DE19" s="56">
        <f t="shared" si="89"/>
        <v>285514</v>
      </c>
      <c r="DF19" s="56">
        <f t="shared" si="89"/>
        <v>271543</v>
      </c>
      <c r="DG19" s="56">
        <f t="shared" si="89"/>
        <v>289779</v>
      </c>
      <c r="DH19" s="56">
        <f t="shared" si="89"/>
        <v>284045</v>
      </c>
      <c r="DI19" s="56">
        <f t="shared" si="89"/>
        <v>287802</v>
      </c>
      <c r="DJ19" s="56">
        <f t="shared" si="89"/>
        <v>300289</v>
      </c>
      <c r="DK19" s="56">
        <f t="shared" si="89"/>
        <v>284327</v>
      </c>
      <c r="DL19" s="56">
        <f t="shared" si="89"/>
        <v>297677</v>
      </c>
      <c r="DM19" s="56">
        <f t="shared" si="89"/>
        <v>288166</v>
      </c>
      <c r="DN19" s="56">
        <f t="shared" si="90"/>
        <v>309287</v>
      </c>
      <c r="DO19" s="56">
        <f t="shared" si="90"/>
        <v>3456091</v>
      </c>
      <c r="DP19" s="56">
        <f t="shared" si="90"/>
        <v>303223</v>
      </c>
      <c r="DQ19" s="56">
        <f t="shared" si="91"/>
        <v>287698</v>
      </c>
      <c r="DR19" s="56">
        <f t="shared" si="91"/>
        <v>298483</v>
      </c>
      <c r="DS19" s="56">
        <f t="shared" si="91"/>
        <v>279340</v>
      </c>
      <c r="DT19" s="56">
        <f t="shared" si="91"/>
        <v>296214</v>
      </c>
      <c r="DU19" s="56">
        <f t="shared" si="91"/>
        <v>294206</v>
      </c>
      <c r="DV19" s="56">
        <f t="shared" si="91"/>
        <v>308633</v>
      </c>
      <c r="DW19" s="56">
        <f t="shared" si="91"/>
        <v>318331</v>
      </c>
      <c r="DX19" s="56">
        <f t="shared" si="91"/>
        <v>299896</v>
      </c>
      <c r="DY19" s="56">
        <f t="shared" si="91"/>
        <v>321492</v>
      </c>
      <c r="DZ19" s="56">
        <f t="shared" si="91"/>
        <v>319756</v>
      </c>
      <c r="EA19" s="56">
        <f t="shared" si="92"/>
        <v>319707</v>
      </c>
      <c r="EB19" s="56">
        <f t="shared" si="92"/>
        <v>3646979</v>
      </c>
      <c r="EC19" s="56">
        <f t="shared" si="92"/>
        <v>322324</v>
      </c>
      <c r="ED19" s="56">
        <f t="shared" si="93"/>
        <v>289698</v>
      </c>
      <c r="EE19" s="56">
        <f t="shared" si="93"/>
        <v>304994</v>
      </c>
      <c r="EF19" s="56">
        <f t="shared" si="93"/>
        <v>297422</v>
      </c>
      <c r="EG19" s="56">
        <f t="shared" si="93"/>
        <v>313198</v>
      </c>
      <c r="EH19" s="56">
        <f t="shared" si="93"/>
        <v>306295</v>
      </c>
      <c r="EI19" s="56">
        <f t="shared" si="93"/>
        <v>316107</v>
      </c>
      <c r="EJ19" s="56">
        <f t="shared" si="93"/>
        <v>327765</v>
      </c>
      <c r="EK19" s="56">
        <f t="shared" si="93"/>
        <v>306426</v>
      </c>
      <c r="EL19" s="56">
        <f t="shared" si="93"/>
        <v>326237</v>
      </c>
      <c r="EM19" s="56">
        <f t="shared" si="93"/>
        <v>322708</v>
      </c>
      <c r="EN19" s="56">
        <f t="shared" si="94"/>
        <v>347580</v>
      </c>
      <c r="EO19" s="56">
        <f t="shared" si="94"/>
        <v>3780754</v>
      </c>
      <c r="EP19" s="56">
        <f t="shared" si="94"/>
        <v>338870</v>
      </c>
      <c r="EQ19" s="56">
        <f t="shared" si="95"/>
        <v>303289</v>
      </c>
      <c r="ER19" s="56">
        <f t="shared" si="95"/>
        <v>320333</v>
      </c>
      <c r="ES19" s="56">
        <f t="shared" si="95"/>
        <v>301078</v>
      </c>
      <c r="ET19" s="56">
        <f t="shared" si="95"/>
        <v>320364</v>
      </c>
      <c r="EU19" s="56">
        <f t="shared" si="95"/>
        <v>307378</v>
      </c>
      <c r="EV19" s="56">
        <f t="shared" ref="EV19:GA19" si="101">EV10+EV13+EV16</f>
        <v>316601</v>
      </c>
      <c r="EW19" s="56">
        <f t="shared" si="101"/>
        <v>323579</v>
      </c>
      <c r="EX19" s="56">
        <f t="shared" si="101"/>
        <v>309304</v>
      </c>
      <c r="EY19" s="56">
        <f t="shared" si="101"/>
        <v>332781</v>
      </c>
      <c r="EZ19" s="56">
        <f t="shared" si="101"/>
        <v>321604</v>
      </c>
      <c r="FA19" s="56">
        <f t="shared" si="101"/>
        <v>336800</v>
      </c>
      <c r="FB19" s="56">
        <f>FB10+FB13+FB16</f>
        <v>3831981</v>
      </c>
      <c r="FC19" s="56">
        <f t="shared" si="101"/>
        <v>324548</v>
      </c>
      <c r="FD19" s="56">
        <f t="shared" si="101"/>
        <v>304874</v>
      </c>
      <c r="FE19" s="56">
        <f t="shared" si="101"/>
        <v>325463</v>
      </c>
      <c r="FF19" s="56">
        <f t="shared" si="101"/>
        <v>317006</v>
      </c>
      <c r="FG19" s="56">
        <f t="shared" si="101"/>
        <v>325119</v>
      </c>
      <c r="FH19" s="56">
        <f t="shared" si="101"/>
        <v>320795</v>
      </c>
      <c r="FI19" s="56">
        <f t="shared" si="101"/>
        <v>333836</v>
      </c>
      <c r="FJ19" s="56">
        <f t="shared" si="101"/>
        <v>344391</v>
      </c>
      <c r="FK19" s="56">
        <f t="shared" si="101"/>
        <v>329145</v>
      </c>
      <c r="FL19" s="56">
        <f t="shared" si="101"/>
        <v>350269</v>
      </c>
      <c r="FM19" s="56">
        <f t="shared" si="101"/>
        <v>337794</v>
      </c>
      <c r="FN19" s="56">
        <f t="shared" si="101"/>
        <v>350885</v>
      </c>
      <c r="FO19" s="56">
        <f>FO10+FO13+FO16</f>
        <v>3964125</v>
      </c>
      <c r="FP19" s="56">
        <f t="shared" si="101"/>
        <v>338936</v>
      </c>
      <c r="FQ19" s="56">
        <f t="shared" si="101"/>
        <v>334254</v>
      </c>
      <c r="FR19" s="56">
        <f t="shared" si="101"/>
        <v>344378</v>
      </c>
      <c r="FS19" s="56">
        <f t="shared" si="101"/>
        <v>331858</v>
      </c>
      <c r="FT19" s="56">
        <f t="shared" si="101"/>
        <v>334915</v>
      </c>
      <c r="FU19" s="56">
        <f t="shared" si="101"/>
        <v>328038</v>
      </c>
      <c r="FV19" s="56">
        <f t="shared" si="101"/>
        <v>347258</v>
      </c>
      <c r="FW19" s="56">
        <f t="shared" si="101"/>
        <v>355214</v>
      </c>
      <c r="FX19" s="56">
        <f t="shared" si="101"/>
        <v>342326</v>
      </c>
      <c r="FY19" s="56">
        <f t="shared" si="101"/>
        <v>355166</v>
      </c>
      <c r="FZ19" s="56">
        <v>350056</v>
      </c>
      <c r="GA19" s="56">
        <f t="shared" si="101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2">GD10+GD13+GD16</f>
        <v>334256</v>
      </c>
      <c r="GE19" s="56">
        <f t="shared" si="97"/>
        <v>287282</v>
      </c>
      <c r="GF19" s="56">
        <f t="shared" si="97"/>
        <v>322168</v>
      </c>
      <c r="GG19" s="56">
        <f t="shared" si="102"/>
        <v>363632</v>
      </c>
      <c r="GH19" s="56">
        <f t="shared" si="102"/>
        <v>353784</v>
      </c>
      <c r="GI19" s="56">
        <f t="shared" si="97"/>
        <v>362564</v>
      </c>
      <c r="GJ19" s="56">
        <f t="shared" si="102"/>
        <v>366493</v>
      </c>
      <c r="GK19" s="56">
        <f t="shared" si="102"/>
        <v>350754</v>
      </c>
      <c r="GL19" s="56">
        <f t="shared" si="102"/>
        <v>363039</v>
      </c>
      <c r="GM19" s="56">
        <f t="shared" si="102"/>
        <v>361234</v>
      </c>
      <c r="GN19" s="56">
        <f>GN10+GN13+GN16</f>
        <v>375773</v>
      </c>
      <c r="GO19" s="56">
        <f t="shared" si="29"/>
        <v>4206094</v>
      </c>
      <c r="GP19" s="56">
        <f>GP10+GP13+GP16</f>
        <v>376007</v>
      </c>
      <c r="GQ19" s="56">
        <f t="shared" ref="GQ19:GZ19" si="103">GQ10+GQ13+GQ16</f>
        <v>347091</v>
      </c>
      <c r="GR19" s="56">
        <f t="shared" si="103"/>
        <v>370806</v>
      </c>
      <c r="GS19" s="56">
        <f t="shared" si="103"/>
        <v>362317</v>
      </c>
      <c r="GT19" s="56">
        <f t="shared" si="103"/>
        <v>386026</v>
      </c>
      <c r="GU19" s="56">
        <f t="shared" si="103"/>
        <v>357973</v>
      </c>
      <c r="GV19" s="56">
        <f t="shared" si="103"/>
        <v>372825</v>
      </c>
      <c r="GW19" s="56">
        <f t="shared" si="103"/>
        <v>385066</v>
      </c>
      <c r="GX19" s="56">
        <f t="shared" si="103"/>
        <v>361151</v>
      </c>
      <c r="GY19" s="56">
        <f t="shared" si="103"/>
        <v>378057</v>
      </c>
      <c r="GZ19" s="56">
        <f t="shared" si="103"/>
        <v>372153</v>
      </c>
      <c r="HA19" s="56">
        <f t="shared" si="98"/>
        <v>390847</v>
      </c>
      <c r="HB19" s="56">
        <f t="shared" si="30"/>
        <v>4460319</v>
      </c>
      <c r="HC19" s="56">
        <f>HC10+HC13+HC16</f>
        <v>383793</v>
      </c>
      <c r="HD19" s="56">
        <f t="shared" ref="HD19:HN19" si="104">HD10+HD13+HD16</f>
        <v>345130</v>
      </c>
      <c r="HE19" s="56">
        <f t="shared" si="104"/>
        <v>386114</v>
      </c>
      <c r="HF19" s="56">
        <f t="shared" si="104"/>
        <v>345416</v>
      </c>
      <c r="HG19" s="56">
        <f t="shared" si="104"/>
        <v>375741</v>
      </c>
      <c r="HH19" s="56">
        <f t="shared" si="104"/>
        <v>360904</v>
      </c>
      <c r="HI19" s="56">
        <f t="shared" si="104"/>
        <v>376701</v>
      </c>
      <c r="HJ19" s="56">
        <f t="shared" si="104"/>
        <v>391414</v>
      </c>
      <c r="HK19" s="56">
        <f t="shared" si="104"/>
        <v>364698</v>
      </c>
      <c r="HL19" s="56">
        <f>HL10+HL13+HL16</f>
        <v>388984</v>
      </c>
      <c r="HM19" s="56">
        <f t="shared" si="104"/>
        <v>379589</v>
      </c>
      <c r="HN19" s="56">
        <f t="shared" si="104"/>
        <v>395336</v>
      </c>
      <c r="HO19" s="56">
        <f t="shared" si="46"/>
        <v>4493820</v>
      </c>
      <c r="HP19" s="56">
        <f t="shared" ref="HP19:IA19" si="105">HP10+HP13+HP16</f>
        <v>382054</v>
      </c>
      <c r="HQ19" s="56">
        <f t="shared" si="105"/>
        <v>375233</v>
      </c>
      <c r="HR19" s="56">
        <f t="shared" si="105"/>
        <v>276012</v>
      </c>
      <c r="HS19" s="56">
        <f t="shared" si="105"/>
        <v>160937</v>
      </c>
      <c r="HT19" s="56">
        <f t="shared" si="105"/>
        <v>212710</v>
      </c>
      <c r="HU19" s="56">
        <f t="shared" si="105"/>
        <v>264162</v>
      </c>
      <c r="HV19" s="56">
        <f t="shared" si="105"/>
        <v>302454</v>
      </c>
      <c r="HW19" s="56">
        <f t="shared" si="105"/>
        <v>310734</v>
      </c>
      <c r="HX19" s="56">
        <f t="shared" si="105"/>
        <v>309885</v>
      </c>
      <c r="HY19" s="56">
        <f t="shared" si="105"/>
        <v>357914</v>
      </c>
      <c r="HZ19" s="56">
        <f t="shared" si="105"/>
        <v>365594</v>
      </c>
      <c r="IA19" s="56">
        <f t="shared" si="105"/>
        <v>367152</v>
      </c>
      <c r="IB19" s="56">
        <f t="shared" si="47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8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>JF10+JF13+JF16</f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>
        <v>420579</v>
      </c>
      <c r="JX19" s="56">
        <v>397059</v>
      </c>
      <c r="JY19" s="56"/>
      <c r="JZ19" s="56"/>
      <c r="KA19" s="56"/>
      <c r="KB19" s="56"/>
    </row>
    <row r="20" spans="2:288" ht="14.25" customHeight="1" x14ac:dyDescent="0.2"/>
    <row r="21" spans="2:288" ht="14.25" customHeight="1" x14ac:dyDescent="0.2">
      <c r="GA21" s="27"/>
    </row>
    <row r="22" spans="2:288" ht="14.25" customHeight="1" x14ac:dyDescent="0.2"/>
    <row r="23" spans="2:288" ht="14.25" customHeight="1" x14ac:dyDescent="0.25">
      <c r="B23" s="5" t="s">
        <v>71</v>
      </c>
    </row>
    <row r="24" spans="2:288" ht="14.25" customHeight="1" x14ac:dyDescent="0.25">
      <c r="B24" s="179" t="s">
        <v>39</v>
      </c>
      <c r="C24" s="173">
        <v>2003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5"/>
      <c r="O24" s="171" t="s">
        <v>106</v>
      </c>
      <c r="P24" s="173">
        <v>2004</v>
      </c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5"/>
      <c r="AB24" s="171" t="s">
        <v>107</v>
      </c>
      <c r="AC24" s="173">
        <v>2005</v>
      </c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5"/>
      <c r="AO24" s="171" t="s">
        <v>108</v>
      </c>
      <c r="AP24" s="173">
        <v>2006</v>
      </c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5"/>
      <c r="BB24" s="171" t="s">
        <v>109</v>
      </c>
      <c r="BC24" s="173">
        <v>2007</v>
      </c>
      <c r="BD24" s="174"/>
      <c r="BE24" s="174"/>
      <c r="BF24" s="174"/>
      <c r="BG24" s="174"/>
      <c r="BH24" s="174"/>
      <c r="BI24" s="174"/>
      <c r="BJ24" s="174"/>
      <c r="BK24" s="174"/>
      <c r="BL24" s="174"/>
      <c r="BM24" s="174"/>
      <c r="BN24" s="175"/>
      <c r="BO24" s="171" t="s">
        <v>110</v>
      </c>
      <c r="BP24" s="173">
        <v>2008</v>
      </c>
      <c r="BQ24" s="174"/>
      <c r="BR24" s="174"/>
      <c r="BS24" s="174"/>
      <c r="BT24" s="174"/>
      <c r="BU24" s="174"/>
      <c r="BV24" s="174"/>
      <c r="BW24" s="174"/>
      <c r="BX24" s="174"/>
      <c r="BY24" s="174"/>
      <c r="BZ24" s="174"/>
      <c r="CA24" s="175"/>
      <c r="CB24" s="171" t="s">
        <v>111</v>
      </c>
      <c r="CC24" s="173">
        <v>2009</v>
      </c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5"/>
      <c r="CO24" s="171" t="s">
        <v>91</v>
      </c>
      <c r="CP24" s="173">
        <v>2010</v>
      </c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5"/>
      <c r="DB24" s="171" t="s">
        <v>80</v>
      </c>
      <c r="DC24" s="173">
        <v>2011</v>
      </c>
      <c r="DD24" s="174"/>
      <c r="DE24" s="174"/>
      <c r="DF24" s="174"/>
      <c r="DG24" s="174"/>
      <c r="DH24" s="174"/>
      <c r="DI24" s="174"/>
      <c r="DJ24" s="174"/>
      <c r="DK24" s="174"/>
      <c r="DL24" s="174"/>
      <c r="DM24" s="174"/>
      <c r="DN24" s="175"/>
      <c r="DO24" s="171" t="s">
        <v>81</v>
      </c>
      <c r="DP24" s="173">
        <v>2012</v>
      </c>
      <c r="DQ24" s="174"/>
      <c r="DR24" s="174"/>
      <c r="DS24" s="174"/>
      <c r="DT24" s="174"/>
      <c r="DU24" s="174"/>
      <c r="DV24" s="174"/>
      <c r="DW24" s="174"/>
      <c r="DX24" s="174"/>
      <c r="DY24" s="174"/>
      <c r="DZ24" s="174"/>
      <c r="EA24" s="175"/>
      <c r="EB24" s="171" t="s">
        <v>82</v>
      </c>
      <c r="EC24" s="173">
        <v>2013</v>
      </c>
      <c r="ED24" s="174"/>
      <c r="EE24" s="174"/>
      <c r="EF24" s="174"/>
      <c r="EG24" s="174"/>
      <c r="EH24" s="174"/>
      <c r="EI24" s="174"/>
      <c r="EJ24" s="174"/>
      <c r="EK24" s="174"/>
      <c r="EL24" s="174"/>
      <c r="EM24" s="174"/>
      <c r="EN24" s="175"/>
      <c r="EO24" s="171" t="s">
        <v>40</v>
      </c>
      <c r="EP24" s="173">
        <v>2014</v>
      </c>
      <c r="EQ24" s="174"/>
      <c r="ER24" s="174"/>
      <c r="ES24" s="174"/>
      <c r="ET24" s="174"/>
      <c r="EU24" s="174"/>
      <c r="EV24" s="174"/>
      <c r="EW24" s="174"/>
      <c r="EX24" s="174"/>
      <c r="EY24" s="174"/>
      <c r="EZ24" s="174"/>
      <c r="FA24" s="175"/>
      <c r="FB24" s="171" t="s">
        <v>41</v>
      </c>
      <c r="FC24" s="173">
        <v>2015</v>
      </c>
      <c r="FD24" s="174"/>
      <c r="FE24" s="174"/>
      <c r="FF24" s="174"/>
      <c r="FG24" s="174"/>
      <c r="FH24" s="174"/>
      <c r="FI24" s="174"/>
      <c r="FJ24" s="174"/>
      <c r="FK24" s="174"/>
      <c r="FL24" s="174"/>
      <c r="FM24" s="174"/>
      <c r="FN24" s="175"/>
      <c r="FO24" s="171" t="s">
        <v>42</v>
      </c>
      <c r="FP24" s="173">
        <v>2016</v>
      </c>
      <c r="FQ24" s="174"/>
      <c r="FR24" s="174"/>
      <c r="FS24" s="174"/>
      <c r="FT24" s="174"/>
      <c r="FU24" s="174"/>
      <c r="FV24" s="174"/>
      <c r="FW24" s="174"/>
      <c r="FX24" s="174"/>
      <c r="FY24" s="174"/>
      <c r="FZ24" s="174"/>
      <c r="GA24" s="175"/>
      <c r="GB24" s="171" t="s">
        <v>43</v>
      </c>
      <c r="GC24" s="173">
        <v>2017</v>
      </c>
      <c r="GD24" s="174"/>
      <c r="GE24" s="174"/>
      <c r="GF24" s="174"/>
      <c r="GG24" s="174"/>
      <c r="GH24" s="174"/>
      <c r="GI24" s="174"/>
      <c r="GJ24" s="174"/>
      <c r="GK24" s="174"/>
      <c r="GL24" s="174"/>
      <c r="GM24" s="174"/>
      <c r="GN24" s="175"/>
      <c r="GO24" s="171" t="s">
        <v>44</v>
      </c>
      <c r="GP24" s="173">
        <v>2018</v>
      </c>
      <c r="GQ24" s="174"/>
      <c r="GR24" s="174"/>
      <c r="GS24" s="174"/>
      <c r="GT24" s="174"/>
      <c r="GU24" s="174"/>
      <c r="GV24" s="174"/>
      <c r="GW24" s="174"/>
      <c r="GX24" s="174"/>
      <c r="GY24" s="174"/>
      <c r="GZ24" s="174"/>
      <c r="HA24" s="175"/>
      <c r="HB24" s="171" t="s">
        <v>45</v>
      </c>
      <c r="HC24" s="173">
        <v>2019</v>
      </c>
      <c r="HD24" s="174"/>
      <c r="HE24" s="174"/>
      <c r="HF24" s="174"/>
      <c r="HG24" s="174"/>
      <c r="HH24" s="174"/>
      <c r="HI24" s="174"/>
      <c r="HJ24" s="174"/>
      <c r="HK24" s="174"/>
      <c r="HL24" s="174"/>
      <c r="HM24" s="174"/>
      <c r="HN24" s="175"/>
      <c r="HO24" s="171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1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1" t="s">
        <v>48</v>
      </c>
      <c r="IP24" s="173">
        <v>2022</v>
      </c>
      <c r="IQ24" s="174"/>
      <c r="IR24" s="174"/>
      <c r="IS24" s="174"/>
      <c r="IT24" s="174"/>
      <c r="IU24" s="174"/>
      <c r="IV24" s="174"/>
      <c r="IW24" s="174"/>
      <c r="IX24" s="174"/>
      <c r="IY24" s="174"/>
      <c r="IZ24" s="174"/>
      <c r="JA24" s="175"/>
      <c r="JB24" s="171" t="s">
        <v>49</v>
      </c>
      <c r="JC24" s="173">
        <v>2023</v>
      </c>
      <c r="JD24" s="174"/>
      <c r="JE24" s="174"/>
      <c r="JF24" s="174"/>
      <c r="JG24" s="174"/>
      <c r="JH24" s="174"/>
      <c r="JI24" s="174"/>
      <c r="JJ24" s="174"/>
      <c r="JK24" s="174"/>
      <c r="JL24" s="174"/>
      <c r="JM24" s="174"/>
      <c r="JN24" s="175"/>
      <c r="JO24" s="171" t="s">
        <v>50</v>
      </c>
      <c r="JP24" s="173">
        <v>2024</v>
      </c>
      <c r="JQ24" s="174"/>
      <c r="JR24" s="174"/>
      <c r="JS24" s="174"/>
      <c r="JT24" s="174"/>
      <c r="JU24" s="174"/>
      <c r="JV24" s="174"/>
      <c r="JW24" s="174"/>
      <c r="JX24" s="174"/>
      <c r="JY24" s="174"/>
      <c r="JZ24" s="174"/>
      <c r="KA24" s="175"/>
      <c r="KB24" s="171" t="s">
        <v>51</v>
      </c>
    </row>
    <row r="25" spans="2:288" ht="14.25" customHeight="1" x14ac:dyDescent="0.25">
      <c r="B25" s="180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2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2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2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2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2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2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2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2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2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2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2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2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2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2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2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2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72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72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72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72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72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72"/>
    </row>
    <row r="26" spans="2:288" ht="14.25" customHeight="1" x14ac:dyDescent="0.25">
      <c r="B26" s="46" t="s">
        <v>112</v>
      </c>
      <c r="C26" s="76">
        <f>SUM(C27:C28)</f>
        <v>0</v>
      </c>
      <c r="D26" s="76">
        <f t="shared" ref="D26:N26" si="106">SUM(D27:D28)</f>
        <v>0</v>
      </c>
      <c r="E26" s="76">
        <f t="shared" si="106"/>
        <v>0</v>
      </c>
      <c r="F26" s="76">
        <f t="shared" si="106"/>
        <v>0</v>
      </c>
      <c r="G26" s="76">
        <f t="shared" si="106"/>
        <v>0</v>
      </c>
      <c r="H26" s="76">
        <f t="shared" si="106"/>
        <v>0</v>
      </c>
      <c r="I26" s="76">
        <f t="shared" si="106"/>
        <v>0</v>
      </c>
      <c r="J26" s="76">
        <f t="shared" si="106"/>
        <v>0</v>
      </c>
      <c r="K26" s="76">
        <f t="shared" si="106"/>
        <v>0</v>
      </c>
      <c r="L26" s="76">
        <f t="shared" si="106"/>
        <v>0</v>
      </c>
      <c r="M26" s="76">
        <f t="shared" si="106"/>
        <v>326843</v>
      </c>
      <c r="N26" s="76">
        <f t="shared" si="106"/>
        <v>358553</v>
      </c>
      <c r="O26" s="76">
        <f>SUM(C26:N26)</f>
        <v>685396</v>
      </c>
      <c r="P26" s="76">
        <f>SUM(P27:P28)</f>
        <v>354276</v>
      </c>
      <c r="Q26" s="76">
        <f t="shared" ref="Q26:AA26" si="107">SUM(Q27:Q28)</f>
        <v>303387</v>
      </c>
      <c r="R26" s="76">
        <f t="shared" si="107"/>
        <v>332418</v>
      </c>
      <c r="S26" s="76">
        <f t="shared" si="107"/>
        <v>318190</v>
      </c>
      <c r="T26" s="76">
        <f t="shared" si="107"/>
        <v>322161</v>
      </c>
      <c r="U26" s="76">
        <f t="shared" si="107"/>
        <v>305764</v>
      </c>
      <c r="V26" s="76">
        <f t="shared" si="107"/>
        <v>325414</v>
      </c>
      <c r="W26" s="76">
        <f t="shared" si="107"/>
        <v>336270</v>
      </c>
      <c r="X26" s="76">
        <f t="shared" si="107"/>
        <v>311014</v>
      </c>
      <c r="Y26" s="76">
        <f t="shared" si="107"/>
        <v>334105</v>
      </c>
      <c r="Z26" s="76">
        <f t="shared" si="107"/>
        <v>337075</v>
      </c>
      <c r="AA26" s="76">
        <f t="shared" si="107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08">SUM(AD27:AD28)</f>
        <v>305498</v>
      </c>
      <c r="AE26" s="76">
        <f t="shared" si="108"/>
        <v>331382</v>
      </c>
      <c r="AF26" s="76">
        <f t="shared" si="108"/>
        <v>306239</v>
      </c>
      <c r="AG26" s="76">
        <f t="shared" si="108"/>
        <v>326240</v>
      </c>
      <c r="AH26" s="76">
        <f t="shared" si="108"/>
        <v>323476</v>
      </c>
      <c r="AI26" s="76">
        <f t="shared" si="108"/>
        <v>342686</v>
      </c>
      <c r="AJ26" s="76">
        <f t="shared" si="108"/>
        <v>341402</v>
      </c>
      <c r="AK26" s="76">
        <f t="shared" si="108"/>
        <v>308890</v>
      </c>
      <c r="AL26" s="76">
        <f t="shared" si="108"/>
        <v>340767</v>
      </c>
      <c r="AM26" s="76">
        <f t="shared" si="108"/>
        <v>348101</v>
      </c>
      <c r="AN26" s="76">
        <f t="shared" si="108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09">SUM(AQ27:AQ28)</f>
        <v>321694</v>
      </c>
      <c r="AR26" s="76">
        <f t="shared" si="109"/>
        <v>350624</v>
      </c>
      <c r="AS26" s="76">
        <f t="shared" si="109"/>
        <v>331750</v>
      </c>
      <c r="AT26" s="76">
        <f t="shared" si="109"/>
        <v>346104</v>
      </c>
      <c r="AU26" s="76">
        <f t="shared" si="109"/>
        <v>353495</v>
      </c>
      <c r="AV26" s="76">
        <f t="shared" si="109"/>
        <v>365586</v>
      </c>
      <c r="AW26" s="76">
        <f t="shared" si="109"/>
        <v>377501</v>
      </c>
      <c r="AX26" s="76">
        <f t="shared" si="109"/>
        <v>354170</v>
      </c>
      <c r="AY26" s="76">
        <f t="shared" si="109"/>
        <v>376349</v>
      </c>
      <c r="AZ26" s="76">
        <f t="shared" si="109"/>
        <v>381064</v>
      </c>
      <c r="BA26" s="76">
        <f t="shared" si="109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0">SUM(BD27:BD28)</f>
        <v>367755</v>
      </c>
      <c r="BE26" s="76">
        <f t="shared" si="110"/>
        <v>385271</v>
      </c>
      <c r="BF26" s="76">
        <f t="shared" si="110"/>
        <v>364320</v>
      </c>
      <c r="BG26" s="76">
        <f t="shared" si="110"/>
        <v>392942</v>
      </c>
      <c r="BH26" s="76">
        <f t="shared" si="110"/>
        <v>382606</v>
      </c>
      <c r="BI26" s="76">
        <f t="shared" si="110"/>
        <v>412532</v>
      </c>
      <c r="BJ26" s="76">
        <f t="shared" si="110"/>
        <v>417923</v>
      </c>
      <c r="BK26" s="76">
        <f t="shared" si="110"/>
        <v>394542</v>
      </c>
      <c r="BL26" s="76">
        <f t="shared" si="110"/>
        <v>428360</v>
      </c>
      <c r="BM26" s="76">
        <f t="shared" si="110"/>
        <v>435018</v>
      </c>
      <c r="BN26" s="76">
        <f t="shared" si="110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1">SUM(BQ27:BQ28)</f>
        <v>429662</v>
      </c>
      <c r="BR26" s="76">
        <f t="shared" si="111"/>
        <v>443386</v>
      </c>
      <c r="BS26" s="76">
        <f t="shared" si="111"/>
        <v>411693</v>
      </c>
      <c r="BT26" s="76">
        <f t="shared" si="111"/>
        <v>440990</v>
      </c>
      <c r="BU26" s="76">
        <f t="shared" si="111"/>
        <v>430416</v>
      </c>
      <c r="BV26" s="76">
        <f t="shared" si="111"/>
        <v>467487</v>
      </c>
      <c r="BW26" s="76">
        <f t="shared" si="111"/>
        <v>469046</v>
      </c>
      <c r="BX26" s="76">
        <f t="shared" si="111"/>
        <v>433574</v>
      </c>
      <c r="BY26" s="76">
        <f t="shared" si="111"/>
        <v>464935</v>
      </c>
      <c r="BZ26" s="76">
        <f t="shared" si="111"/>
        <v>453006</v>
      </c>
      <c r="CA26" s="76">
        <f t="shared" si="111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2">SUM(CD27:CD28)</f>
        <v>426006</v>
      </c>
      <c r="CE26" s="76">
        <f t="shared" si="112"/>
        <v>437305</v>
      </c>
      <c r="CF26" s="76">
        <f t="shared" si="112"/>
        <v>420453</v>
      </c>
      <c r="CG26" s="76">
        <f t="shared" si="112"/>
        <v>445621</v>
      </c>
      <c r="CH26" s="76">
        <f t="shared" si="112"/>
        <v>438606</v>
      </c>
      <c r="CI26" s="76">
        <f t="shared" si="112"/>
        <v>468083</v>
      </c>
      <c r="CJ26" s="76">
        <f t="shared" si="112"/>
        <v>456465</v>
      </c>
      <c r="CK26" s="76">
        <f t="shared" si="112"/>
        <v>435151</v>
      </c>
      <c r="CL26" s="76">
        <f t="shared" si="112"/>
        <v>466198</v>
      </c>
      <c r="CM26" s="76">
        <f t="shared" si="112"/>
        <v>464665</v>
      </c>
      <c r="CN26" s="76">
        <f t="shared" si="112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3">SUM(CQ27:CQ28)</f>
        <v>448559</v>
      </c>
      <c r="CR26" s="76">
        <f t="shared" si="113"/>
        <v>464892</v>
      </c>
      <c r="CS26" s="76">
        <f t="shared" si="113"/>
        <v>461009</v>
      </c>
      <c r="CT26" s="76">
        <f t="shared" si="113"/>
        <v>467550</v>
      </c>
      <c r="CU26" s="76">
        <f t="shared" si="113"/>
        <v>477203</v>
      </c>
      <c r="CV26" s="76">
        <f t="shared" si="113"/>
        <v>521917</v>
      </c>
      <c r="CW26" s="76">
        <f t="shared" si="113"/>
        <v>525923</v>
      </c>
      <c r="CX26" s="76">
        <f t="shared" si="113"/>
        <v>508264</v>
      </c>
      <c r="CY26" s="76">
        <f t="shared" si="113"/>
        <v>522389</v>
      </c>
      <c r="CZ26" s="76">
        <f t="shared" si="113"/>
        <v>526835</v>
      </c>
      <c r="DA26" s="76">
        <f t="shared" si="113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4">SUM(DD27:DD28)</f>
        <v>514174</v>
      </c>
      <c r="DE26" s="76">
        <f t="shared" si="114"/>
        <v>535040</v>
      </c>
      <c r="DF26" s="76">
        <f t="shared" si="114"/>
        <v>520578</v>
      </c>
      <c r="DG26" s="76">
        <f t="shared" si="114"/>
        <v>545358</v>
      </c>
      <c r="DH26" s="76">
        <f t="shared" si="114"/>
        <v>526794</v>
      </c>
      <c r="DI26" s="76">
        <f t="shared" si="114"/>
        <v>552382</v>
      </c>
      <c r="DJ26" s="76">
        <f t="shared" si="114"/>
        <v>565675</v>
      </c>
      <c r="DK26" s="76">
        <f t="shared" si="114"/>
        <v>536241</v>
      </c>
      <c r="DL26" s="76">
        <f t="shared" si="114"/>
        <v>557550</v>
      </c>
      <c r="DM26" s="76">
        <f t="shared" si="114"/>
        <v>543672</v>
      </c>
      <c r="DN26" s="76">
        <f t="shared" si="114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15">SUM(DQ27:DQ28)</f>
        <v>568264</v>
      </c>
      <c r="DR26" s="76">
        <f t="shared" si="115"/>
        <v>567817</v>
      </c>
      <c r="DS26" s="76">
        <f t="shared" si="115"/>
        <v>552510</v>
      </c>
      <c r="DT26" s="76">
        <f t="shared" si="115"/>
        <v>556844</v>
      </c>
      <c r="DU26" s="76">
        <f t="shared" si="115"/>
        <v>561719</v>
      </c>
      <c r="DV26" s="76">
        <f t="shared" si="115"/>
        <v>600348</v>
      </c>
      <c r="DW26" s="76">
        <f t="shared" si="115"/>
        <v>613860</v>
      </c>
      <c r="DX26" s="76">
        <f t="shared" si="115"/>
        <v>577696</v>
      </c>
      <c r="DY26" s="76">
        <f t="shared" si="115"/>
        <v>614073</v>
      </c>
      <c r="DZ26" s="76">
        <f t="shared" si="115"/>
        <v>608618</v>
      </c>
      <c r="EA26" s="76">
        <f t="shared" si="115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16">SUM(ED27:ED28)</f>
        <v>564662</v>
      </c>
      <c r="EE26" s="76">
        <f t="shared" si="116"/>
        <v>607904</v>
      </c>
      <c r="EF26" s="76">
        <f t="shared" si="116"/>
        <v>560951</v>
      </c>
      <c r="EG26" s="76">
        <f t="shared" si="116"/>
        <v>605927</v>
      </c>
      <c r="EH26" s="76">
        <f t="shared" si="116"/>
        <v>598647</v>
      </c>
      <c r="EI26" s="76">
        <f t="shared" si="116"/>
        <v>632713</v>
      </c>
      <c r="EJ26" s="76">
        <f t="shared" si="116"/>
        <v>652762</v>
      </c>
      <c r="EK26" s="76">
        <f t="shared" si="116"/>
        <v>599354</v>
      </c>
      <c r="EL26" s="76">
        <f t="shared" si="116"/>
        <v>636155</v>
      </c>
      <c r="EM26" s="76">
        <f t="shared" si="116"/>
        <v>633854</v>
      </c>
      <c r="EN26" s="76">
        <f t="shared" si="116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17">SUM(EQ27:EQ28)</f>
        <v>603729</v>
      </c>
      <c r="ER26" s="76">
        <f t="shared" si="117"/>
        <v>616052</v>
      </c>
      <c r="ES26" s="76">
        <f t="shared" si="117"/>
        <v>596462</v>
      </c>
      <c r="ET26" s="76">
        <f t="shared" si="117"/>
        <v>616217</v>
      </c>
      <c r="EU26" s="76">
        <f t="shared" si="117"/>
        <v>587586</v>
      </c>
      <c r="EV26" s="76">
        <f t="shared" si="117"/>
        <v>626000</v>
      </c>
      <c r="EW26" s="76">
        <f t="shared" si="117"/>
        <v>631841</v>
      </c>
      <c r="EX26" s="76">
        <f t="shared" si="117"/>
        <v>592953</v>
      </c>
      <c r="EY26" s="76">
        <f t="shared" si="117"/>
        <v>639625</v>
      </c>
      <c r="EZ26" s="76">
        <f t="shared" si="117"/>
        <v>622256</v>
      </c>
      <c r="FA26" s="76">
        <f t="shared" si="117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18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18"/>
        <v>756352</v>
      </c>
      <c r="GH26" s="76">
        <f t="shared" si="118"/>
        <v>741164</v>
      </c>
      <c r="GI26" s="76">
        <f>SUM(GI27:GI28)</f>
        <v>776679</v>
      </c>
      <c r="GJ26" s="76">
        <f t="shared" si="118"/>
        <v>767870</v>
      </c>
      <c r="GK26" s="76">
        <f t="shared" si="118"/>
        <v>724855</v>
      </c>
      <c r="GL26" s="76">
        <f t="shared" si="118"/>
        <v>742268</v>
      </c>
      <c r="GM26" s="76">
        <f t="shared" si="118"/>
        <v>732369</v>
      </c>
      <c r="GN26" s="76">
        <f t="shared" si="118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19">SUM(GQ27:GQ28)</f>
        <v>741468</v>
      </c>
      <c r="GR26" s="76">
        <f t="shared" si="119"/>
        <v>786702</v>
      </c>
      <c r="GS26" s="76">
        <f t="shared" si="119"/>
        <v>747552</v>
      </c>
      <c r="GT26" s="76">
        <f t="shared" si="119"/>
        <v>801633</v>
      </c>
      <c r="GU26" s="76">
        <f t="shared" si="119"/>
        <v>733016</v>
      </c>
      <c r="GV26" s="76">
        <f t="shared" si="119"/>
        <v>775347</v>
      </c>
      <c r="GW26" s="76">
        <f t="shared" si="119"/>
        <v>796860</v>
      </c>
      <c r="GX26" s="76">
        <f t="shared" si="119"/>
        <v>751386</v>
      </c>
      <c r="GY26" s="76">
        <f t="shared" si="119"/>
        <v>788584</v>
      </c>
      <c r="GZ26" s="76">
        <f t="shared" si="119"/>
        <v>774423</v>
      </c>
      <c r="HA26" s="76">
        <f t="shared" si="119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0">SUM(HD27:HD28)</f>
        <v>750327</v>
      </c>
      <c r="HE26" s="76">
        <f t="shared" si="120"/>
        <v>828902</v>
      </c>
      <c r="HF26" s="76">
        <f t="shared" si="120"/>
        <v>735351</v>
      </c>
      <c r="HG26" s="76">
        <f t="shared" si="120"/>
        <v>778323</v>
      </c>
      <c r="HH26" s="76">
        <f t="shared" si="120"/>
        <v>749331</v>
      </c>
      <c r="HI26" s="76">
        <f t="shared" si="120"/>
        <v>802004</v>
      </c>
      <c r="HJ26" s="76">
        <f t="shared" si="120"/>
        <v>827432</v>
      </c>
      <c r="HK26" s="76">
        <f t="shared" si="120"/>
        <v>757076</v>
      </c>
      <c r="HL26" s="76">
        <f t="shared" si="120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>
        <v>935484</v>
      </c>
      <c r="JX26" s="72">
        <v>882204</v>
      </c>
      <c r="JY26" s="72"/>
      <c r="JZ26" s="72"/>
      <c r="KA26" s="72"/>
      <c r="KB26" s="76"/>
    </row>
    <row r="27" spans="2:288" ht="14.25" customHeight="1" x14ac:dyDescent="0.2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1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2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3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4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25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26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27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28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29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0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1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2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3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4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35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36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>
        <v>190771</v>
      </c>
      <c r="JX27" s="73">
        <v>169457</v>
      </c>
      <c r="JY27" s="73"/>
      <c r="JZ27" s="73"/>
      <c r="KA27" s="73"/>
      <c r="KB27" s="73"/>
    </row>
    <row r="28" spans="2:288" ht="14.25" customHeight="1" x14ac:dyDescent="0.2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1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2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3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4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25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26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27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28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29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0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1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2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3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4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35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36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>
        <v>744713</v>
      </c>
      <c r="JX28" s="73">
        <v>712747</v>
      </c>
      <c r="JY28" s="73"/>
      <c r="JZ28" s="73"/>
      <c r="KA28" s="73"/>
      <c r="KB28" s="73"/>
    </row>
    <row r="29" spans="2:288" ht="14.25" customHeight="1" x14ac:dyDescent="0.25">
      <c r="B29" s="46" t="s">
        <v>113</v>
      </c>
      <c r="C29" s="76">
        <f>SUM(C30:C31)</f>
        <v>0</v>
      </c>
      <c r="D29" s="76">
        <f t="shared" ref="D29:N29" si="137">SUM(D30:D31)</f>
        <v>0</v>
      </c>
      <c r="E29" s="76">
        <f t="shared" si="137"/>
        <v>0</v>
      </c>
      <c r="F29" s="76">
        <f t="shared" si="137"/>
        <v>0</v>
      </c>
      <c r="G29" s="76">
        <f t="shared" si="137"/>
        <v>0</v>
      </c>
      <c r="H29" s="76">
        <f t="shared" si="137"/>
        <v>0</v>
      </c>
      <c r="I29" s="76">
        <f t="shared" si="137"/>
        <v>0</v>
      </c>
      <c r="J29" s="76">
        <f t="shared" si="137"/>
        <v>0</v>
      </c>
      <c r="K29" s="76">
        <f t="shared" si="137"/>
        <v>0</v>
      </c>
      <c r="L29" s="76">
        <f t="shared" si="137"/>
        <v>0</v>
      </c>
      <c r="M29" s="76">
        <f t="shared" si="137"/>
        <v>412512</v>
      </c>
      <c r="N29" s="76">
        <f t="shared" si="137"/>
        <v>434927</v>
      </c>
      <c r="O29" s="76">
        <f t="shared" si="121"/>
        <v>847439</v>
      </c>
      <c r="P29" s="76">
        <f>SUM(P30:P31)</f>
        <v>417619</v>
      </c>
      <c r="Q29" s="76">
        <f t="shared" ref="Q29:AA29" si="138">SUM(Q30:Q31)</f>
        <v>357163</v>
      </c>
      <c r="R29" s="76">
        <f t="shared" si="138"/>
        <v>403041</v>
      </c>
      <c r="S29" s="76">
        <f t="shared" si="138"/>
        <v>380169</v>
      </c>
      <c r="T29" s="76">
        <f t="shared" si="138"/>
        <v>389736</v>
      </c>
      <c r="U29" s="76">
        <f t="shared" si="138"/>
        <v>382722</v>
      </c>
      <c r="V29" s="76">
        <f t="shared" si="138"/>
        <v>395373</v>
      </c>
      <c r="W29" s="76">
        <f t="shared" si="138"/>
        <v>410539</v>
      </c>
      <c r="X29" s="76">
        <f t="shared" si="138"/>
        <v>401382</v>
      </c>
      <c r="Y29" s="76">
        <f t="shared" si="138"/>
        <v>418338</v>
      </c>
      <c r="Z29" s="76">
        <f t="shared" si="138"/>
        <v>415816</v>
      </c>
      <c r="AA29" s="76">
        <f t="shared" si="138"/>
        <v>435166</v>
      </c>
      <c r="AB29" s="76">
        <f t="shared" si="122"/>
        <v>4807064</v>
      </c>
      <c r="AC29" s="76">
        <f>SUM(AC30:AC31)</f>
        <v>410991</v>
      </c>
      <c r="AD29" s="76">
        <f t="shared" ref="AD29:AN29" si="139">SUM(AD30:AD31)</f>
        <v>359670</v>
      </c>
      <c r="AE29" s="76">
        <f t="shared" si="139"/>
        <v>388053</v>
      </c>
      <c r="AF29" s="76">
        <f t="shared" si="139"/>
        <v>377334</v>
      </c>
      <c r="AG29" s="76">
        <f t="shared" si="139"/>
        <v>408133</v>
      </c>
      <c r="AH29" s="76">
        <f t="shared" si="139"/>
        <v>414234</v>
      </c>
      <c r="AI29" s="76">
        <f t="shared" si="139"/>
        <v>409969</v>
      </c>
      <c r="AJ29" s="76">
        <f t="shared" si="139"/>
        <v>417238</v>
      </c>
      <c r="AK29" s="76">
        <f t="shared" si="139"/>
        <v>385594</v>
      </c>
      <c r="AL29" s="76">
        <f t="shared" si="139"/>
        <v>422639</v>
      </c>
      <c r="AM29" s="76">
        <f t="shared" si="139"/>
        <v>436022</v>
      </c>
      <c r="AN29" s="76">
        <f t="shared" si="139"/>
        <v>465872</v>
      </c>
      <c r="AO29" s="76">
        <f t="shared" si="123"/>
        <v>4895749</v>
      </c>
      <c r="AP29" s="76">
        <f>SUM(AP30:AP31)</f>
        <v>435535</v>
      </c>
      <c r="AQ29" s="76">
        <f t="shared" ref="AQ29:BA29" si="140">SUM(AQ30:AQ31)</f>
        <v>388203</v>
      </c>
      <c r="AR29" s="76">
        <f t="shared" si="140"/>
        <v>422943</v>
      </c>
      <c r="AS29" s="76">
        <f t="shared" si="140"/>
        <v>397063</v>
      </c>
      <c r="AT29" s="76">
        <f t="shared" si="140"/>
        <v>430125</v>
      </c>
      <c r="AU29" s="76">
        <f t="shared" si="140"/>
        <v>438569</v>
      </c>
      <c r="AV29" s="76">
        <f t="shared" si="140"/>
        <v>438156</v>
      </c>
      <c r="AW29" s="76">
        <f t="shared" si="140"/>
        <v>461826</v>
      </c>
      <c r="AX29" s="76">
        <f t="shared" si="140"/>
        <v>437056</v>
      </c>
      <c r="AY29" s="76">
        <f t="shared" si="140"/>
        <v>470294</v>
      </c>
      <c r="AZ29" s="76">
        <f t="shared" si="140"/>
        <v>462449</v>
      </c>
      <c r="BA29" s="76">
        <f t="shared" si="140"/>
        <v>465872</v>
      </c>
      <c r="BB29" s="76">
        <f t="shared" si="124"/>
        <v>5248091</v>
      </c>
      <c r="BC29" s="76">
        <f>SUM(BC30:BC31)</f>
        <v>488385</v>
      </c>
      <c r="BD29" s="76">
        <f t="shared" ref="BD29:BN29" si="141">SUM(BD30:BD31)</f>
        <v>430268</v>
      </c>
      <c r="BE29" s="76">
        <f t="shared" si="141"/>
        <v>461842</v>
      </c>
      <c r="BF29" s="76">
        <f t="shared" si="141"/>
        <v>436418</v>
      </c>
      <c r="BG29" s="76">
        <f t="shared" si="141"/>
        <v>475280</v>
      </c>
      <c r="BH29" s="76">
        <f t="shared" si="141"/>
        <v>456692</v>
      </c>
      <c r="BI29" s="76">
        <f t="shared" si="141"/>
        <v>479451</v>
      </c>
      <c r="BJ29" s="76">
        <f t="shared" si="141"/>
        <v>480418</v>
      </c>
      <c r="BK29" s="76">
        <f t="shared" si="141"/>
        <v>462814</v>
      </c>
      <c r="BL29" s="76">
        <f t="shared" si="141"/>
        <v>503844</v>
      </c>
      <c r="BM29" s="76">
        <f t="shared" si="141"/>
        <v>509690</v>
      </c>
      <c r="BN29" s="76">
        <f t="shared" si="141"/>
        <v>540049</v>
      </c>
      <c r="BO29" s="76">
        <f t="shared" si="125"/>
        <v>5725151</v>
      </c>
      <c r="BP29" s="76">
        <f>SUM(BP30:BP31)</f>
        <v>520579</v>
      </c>
      <c r="BQ29" s="76">
        <f t="shared" ref="BQ29:CA29" si="142">SUM(BQ30:BQ31)</f>
        <v>488836</v>
      </c>
      <c r="BR29" s="76">
        <f t="shared" si="142"/>
        <v>473411</v>
      </c>
      <c r="BS29" s="76">
        <f t="shared" si="142"/>
        <v>475526</v>
      </c>
      <c r="BT29" s="76">
        <f t="shared" si="142"/>
        <v>495194</v>
      </c>
      <c r="BU29" s="76">
        <f t="shared" si="142"/>
        <v>489002</v>
      </c>
      <c r="BV29" s="76">
        <f t="shared" si="142"/>
        <v>515030</v>
      </c>
      <c r="BW29" s="76">
        <f t="shared" si="142"/>
        <v>519416</v>
      </c>
      <c r="BX29" s="76">
        <f t="shared" si="142"/>
        <v>486775</v>
      </c>
      <c r="BY29" s="76">
        <f t="shared" si="142"/>
        <v>527372</v>
      </c>
      <c r="BZ29" s="76">
        <f t="shared" si="142"/>
        <v>500282</v>
      </c>
      <c r="CA29" s="76">
        <f t="shared" si="142"/>
        <v>504609</v>
      </c>
      <c r="CB29" s="76">
        <f t="shared" si="126"/>
        <v>5996032</v>
      </c>
      <c r="CC29" s="76">
        <f>SUM(CC30:CC31)</f>
        <v>509070</v>
      </c>
      <c r="CD29" s="76">
        <f t="shared" ref="CD29:CN29" si="143">SUM(CD30:CD31)</f>
        <v>449466</v>
      </c>
      <c r="CE29" s="76">
        <f t="shared" si="143"/>
        <v>468651</v>
      </c>
      <c r="CF29" s="76">
        <f t="shared" si="143"/>
        <v>437908</v>
      </c>
      <c r="CG29" s="76">
        <f t="shared" si="143"/>
        <v>472829</v>
      </c>
      <c r="CH29" s="76">
        <f t="shared" si="143"/>
        <v>467212</v>
      </c>
      <c r="CI29" s="76">
        <f t="shared" si="143"/>
        <v>479335</v>
      </c>
      <c r="CJ29" s="76">
        <f t="shared" si="143"/>
        <v>485715</v>
      </c>
      <c r="CK29" s="76">
        <f t="shared" si="143"/>
        <v>463178</v>
      </c>
      <c r="CL29" s="76">
        <f t="shared" si="143"/>
        <v>499093</v>
      </c>
      <c r="CM29" s="76">
        <f t="shared" si="143"/>
        <v>487703</v>
      </c>
      <c r="CN29" s="76">
        <f t="shared" si="143"/>
        <v>519025</v>
      </c>
      <c r="CO29" s="76">
        <f t="shared" si="127"/>
        <v>5739185</v>
      </c>
      <c r="CP29" s="76">
        <f>SUM(CP30:CP31)</f>
        <v>487286</v>
      </c>
      <c r="CQ29" s="76">
        <f t="shared" ref="CQ29:DA29" si="144">SUM(CQ30:CQ31)</f>
        <v>446949</v>
      </c>
      <c r="CR29" s="76">
        <f t="shared" si="144"/>
        <v>491807</v>
      </c>
      <c r="CS29" s="76">
        <f t="shared" si="144"/>
        <v>465463</v>
      </c>
      <c r="CT29" s="76">
        <f t="shared" si="144"/>
        <v>488686</v>
      </c>
      <c r="CU29" s="76">
        <f t="shared" si="144"/>
        <v>507499</v>
      </c>
      <c r="CV29" s="76">
        <f t="shared" si="144"/>
        <v>537760</v>
      </c>
      <c r="CW29" s="76">
        <f t="shared" si="144"/>
        <v>554378</v>
      </c>
      <c r="CX29" s="76">
        <f t="shared" si="144"/>
        <v>546107</v>
      </c>
      <c r="CY29" s="76">
        <f t="shared" si="144"/>
        <v>558756</v>
      </c>
      <c r="CZ29" s="76">
        <f t="shared" si="144"/>
        <v>560774</v>
      </c>
      <c r="DA29" s="76">
        <f t="shared" si="144"/>
        <v>587294</v>
      </c>
      <c r="DB29" s="76">
        <f t="shared" si="128"/>
        <v>6232759</v>
      </c>
      <c r="DC29" s="76">
        <f>SUM(DC30:DC31)</f>
        <v>562891</v>
      </c>
      <c r="DD29" s="76">
        <f t="shared" ref="DD29:DN29" si="145">SUM(DD30:DD31)</f>
        <v>515723</v>
      </c>
      <c r="DE29" s="76">
        <f t="shared" si="145"/>
        <v>560692</v>
      </c>
      <c r="DF29" s="76">
        <f t="shared" si="145"/>
        <v>537814</v>
      </c>
      <c r="DG29" s="76">
        <f t="shared" si="145"/>
        <v>590882</v>
      </c>
      <c r="DH29" s="76">
        <f t="shared" si="145"/>
        <v>567397</v>
      </c>
      <c r="DI29" s="76">
        <f t="shared" si="145"/>
        <v>572619</v>
      </c>
      <c r="DJ29" s="76">
        <f t="shared" si="145"/>
        <v>600961</v>
      </c>
      <c r="DK29" s="76">
        <f t="shared" si="145"/>
        <v>574454</v>
      </c>
      <c r="DL29" s="76">
        <f t="shared" si="145"/>
        <v>592513</v>
      </c>
      <c r="DM29" s="76">
        <f t="shared" si="145"/>
        <v>578072</v>
      </c>
      <c r="DN29" s="76">
        <f t="shared" si="145"/>
        <v>611040</v>
      </c>
      <c r="DO29" s="76">
        <f t="shared" si="129"/>
        <v>6865058</v>
      </c>
      <c r="DP29" s="76">
        <f>SUM(DP30:DP31)</f>
        <v>598963</v>
      </c>
      <c r="DQ29" s="76">
        <f t="shared" ref="DQ29:EA29" si="146">SUM(DQ30:DQ31)</f>
        <v>561616</v>
      </c>
      <c r="DR29" s="76">
        <f t="shared" si="146"/>
        <v>598068</v>
      </c>
      <c r="DS29" s="76">
        <f t="shared" si="146"/>
        <v>553087</v>
      </c>
      <c r="DT29" s="76">
        <f t="shared" si="146"/>
        <v>589235</v>
      </c>
      <c r="DU29" s="76">
        <f t="shared" si="146"/>
        <v>588136</v>
      </c>
      <c r="DV29" s="76">
        <f t="shared" si="146"/>
        <v>620957</v>
      </c>
      <c r="DW29" s="76">
        <f t="shared" si="146"/>
        <v>629590</v>
      </c>
      <c r="DX29" s="76">
        <f t="shared" si="146"/>
        <v>594839</v>
      </c>
      <c r="DY29" s="76">
        <f t="shared" si="146"/>
        <v>643637</v>
      </c>
      <c r="DZ29" s="76">
        <f t="shared" si="146"/>
        <v>643360</v>
      </c>
      <c r="EA29" s="76">
        <f t="shared" si="146"/>
        <v>636733</v>
      </c>
      <c r="EB29" s="76">
        <f t="shared" si="130"/>
        <v>7258221</v>
      </c>
      <c r="EC29" s="76">
        <f>SUM(EC30:EC31)</f>
        <v>635982</v>
      </c>
      <c r="ED29" s="76">
        <f t="shared" ref="ED29:EN29" si="147">SUM(ED30:ED31)</f>
        <v>566895</v>
      </c>
      <c r="EE29" s="76">
        <f t="shared" si="147"/>
        <v>596980</v>
      </c>
      <c r="EF29" s="76">
        <f t="shared" si="147"/>
        <v>600354</v>
      </c>
      <c r="EG29" s="76">
        <f t="shared" si="147"/>
        <v>630286</v>
      </c>
      <c r="EH29" s="76">
        <f t="shared" si="147"/>
        <v>610733</v>
      </c>
      <c r="EI29" s="76">
        <f t="shared" si="147"/>
        <v>633682</v>
      </c>
      <c r="EJ29" s="76">
        <f t="shared" si="147"/>
        <v>649001</v>
      </c>
      <c r="EK29" s="76">
        <f t="shared" si="147"/>
        <v>609774</v>
      </c>
      <c r="EL29" s="76">
        <f t="shared" si="147"/>
        <v>646900</v>
      </c>
      <c r="EM29" s="76">
        <f t="shared" si="147"/>
        <v>651384</v>
      </c>
      <c r="EN29" s="76">
        <f t="shared" si="147"/>
        <v>704367</v>
      </c>
      <c r="EO29" s="76">
        <f t="shared" si="131"/>
        <v>7536338</v>
      </c>
      <c r="EP29" s="76">
        <f>SUM(EP30:EP31)</f>
        <v>676518</v>
      </c>
      <c r="EQ29" s="76">
        <f t="shared" ref="EQ29:FA29" si="148">SUM(EQ30:EQ31)</f>
        <v>603725</v>
      </c>
      <c r="ER29" s="76">
        <f t="shared" si="148"/>
        <v>632551</v>
      </c>
      <c r="ES29" s="76">
        <f t="shared" si="148"/>
        <v>605605</v>
      </c>
      <c r="ET29" s="76">
        <f t="shared" si="148"/>
        <v>652379</v>
      </c>
      <c r="EU29" s="76">
        <f t="shared" si="148"/>
        <v>627244</v>
      </c>
      <c r="EV29" s="76">
        <f t="shared" si="148"/>
        <v>645588</v>
      </c>
      <c r="EW29" s="76">
        <f t="shared" si="148"/>
        <v>658049</v>
      </c>
      <c r="EX29" s="76">
        <f t="shared" si="148"/>
        <v>631312</v>
      </c>
      <c r="EY29" s="76">
        <f t="shared" si="148"/>
        <v>671920</v>
      </c>
      <c r="EZ29" s="76">
        <f t="shared" si="148"/>
        <v>656020</v>
      </c>
      <c r="FA29" s="76">
        <f t="shared" si="148"/>
        <v>676227</v>
      </c>
      <c r="FB29" s="76">
        <f t="shared" si="132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3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4"/>
        <v>8373761</v>
      </c>
      <c r="GC29" s="76">
        <f t="shared" ref="GC29:GN29" si="149">SUM(GC30:GC31)</f>
        <v>745502</v>
      </c>
      <c r="GD29" s="76">
        <f t="shared" si="149"/>
        <v>659667</v>
      </c>
      <c r="GE29" s="76">
        <f t="shared" si="149"/>
        <v>581788</v>
      </c>
      <c r="GF29" s="76">
        <f t="shared" si="149"/>
        <v>660416</v>
      </c>
      <c r="GG29" s="76">
        <f t="shared" si="149"/>
        <v>738618</v>
      </c>
      <c r="GH29" s="76">
        <f t="shared" si="149"/>
        <v>718492</v>
      </c>
      <c r="GI29" s="76">
        <f t="shared" si="149"/>
        <v>731592</v>
      </c>
      <c r="GJ29" s="76">
        <f t="shared" si="149"/>
        <v>740573</v>
      </c>
      <c r="GK29" s="76">
        <f t="shared" si="149"/>
        <v>716899</v>
      </c>
      <c r="GL29" s="76">
        <f t="shared" si="149"/>
        <v>733663</v>
      </c>
      <c r="GM29" s="76">
        <f t="shared" si="149"/>
        <v>723069</v>
      </c>
      <c r="GN29" s="76">
        <f t="shared" si="149"/>
        <v>720198</v>
      </c>
      <c r="GO29" s="76">
        <f t="shared" si="135"/>
        <v>8470477</v>
      </c>
      <c r="GP29" s="76">
        <f>SUM(GP30:GP31)</f>
        <v>608271</v>
      </c>
      <c r="GQ29" s="76">
        <f t="shared" ref="GQ29:HA29" si="150">SUM(GQ30:GQ31)</f>
        <v>580129</v>
      </c>
      <c r="GR29" s="76">
        <f t="shared" si="150"/>
        <v>617085</v>
      </c>
      <c r="GS29" s="76">
        <f t="shared" si="150"/>
        <v>642145</v>
      </c>
      <c r="GT29" s="76">
        <f t="shared" si="150"/>
        <v>713322</v>
      </c>
      <c r="GU29" s="76">
        <f t="shared" si="150"/>
        <v>655405</v>
      </c>
      <c r="GV29" s="76">
        <f t="shared" si="150"/>
        <v>669311</v>
      </c>
      <c r="GW29" s="76">
        <f t="shared" si="150"/>
        <v>677845</v>
      </c>
      <c r="GX29" s="76">
        <f t="shared" si="150"/>
        <v>647766</v>
      </c>
      <c r="GY29" s="76">
        <f t="shared" si="150"/>
        <v>660197</v>
      </c>
      <c r="GZ29" s="76">
        <f t="shared" si="150"/>
        <v>669555</v>
      </c>
      <c r="HA29" s="76">
        <f t="shared" si="150"/>
        <v>693619</v>
      </c>
      <c r="HB29" s="76">
        <f t="shared" si="136"/>
        <v>7834650</v>
      </c>
      <c r="HC29" s="76">
        <f>SUM(HC30:HC31)</f>
        <v>650329</v>
      </c>
      <c r="HD29" s="76">
        <f t="shared" ref="HD29:HL29" si="151">SUM(HD30:HD31)</f>
        <v>582799</v>
      </c>
      <c r="HE29" s="76">
        <f t="shared" si="151"/>
        <v>678651</v>
      </c>
      <c r="HF29" s="76">
        <f t="shared" si="151"/>
        <v>601836</v>
      </c>
      <c r="HG29" s="76">
        <f t="shared" si="151"/>
        <v>684445</v>
      </c>
      <c r="HH29" s="76">
        <f t="shared" si="151"/>
        <v>656455</v>
      </c>
      <c r="HI29" s="76">
        <f t="shared" si="151"/>
        <v>668979</v>
      </c>
      <c r="HJ29" s="76">
        <f t="shared" si="151"/>
        <v>691084</v>
      </c>
      <c r="HK29" s="76">
        <f t="shared" si="151"/>
        <v>656116</v>
      </c>
      <c r="HL29" s="76">
        <f t="shared" si="151"/>
        <v>699764</v>
      </c>
      <c r="HM29" s="76">
        <v>699852</v>
      </c>
      <c r="HN29" s="76">
        <v>708310</v>
      </c>
      <c r="HO29" s="76">
        <f t="shared" ref="HO29:HO37" si="152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3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>
        <v>847073</v>
      </c>
      <c r="JX29" s="72">
        <v>799683</v>
      </c>
      <c r="JY29" s="72"/>
      <c r="JZ29" s="72"/>
      <c r="KA29" s="72"/>
      <c r="KB29" s="76"/>
    </row>
    <row r="30" spans="2:288" ht="14.25" customHeight="1" x14ac:dyDescent="0.2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1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2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3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4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25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26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27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28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29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0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1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2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3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4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35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36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>
        <v>2370</v>
      </c>
      <c r="JX30" s="73">
        <v>2242</v>
      </c>
      <c r="JY30" s="73"/>
      <c r="JZ30" s="73"/>
      <c r="KA30" s="73"/>
      <c r="KB30" s="73"/>
    </row>
    <row r="31" spans="2:288" ht="14.25" customHeight="1" x14ac:dyDescent="0.2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1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2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3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4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25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26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27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28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29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0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1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2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3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4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35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36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>
        <v>844703</v>
      </c>
      <c r="JX31" s="73">
        <v>797441</v>
      </c>
      <c r="JY31" s="73"/>
      <c r="JZ31" s="73"/>
      <c r="KA31" s="73"/>
      <c r="KB31" s="73"/>
    </row>
    <row r="32" spans="2:288" ht="14.25" customHeight="1" x14ac:dyDescent="0.25">
      <c r="B32" s="46" t="s">
        <v>114</v>
      </c>
      <c r="C32" s="76">
        <f>SUM(C33:C34)</f>
        <v>0</v>
      </c>
      <c r="D32" s="76">
        <f t="shared" ref="D32:N32" si="154">SUM(D33:D34)</f>
        <v>0</v>
      </c>
      <c r="E32" s="76">
        <f t="shared" si="154"/>
        <v>0</v>
      </c>
      <c r="F32" s="76">
        <f t="shared" si="154"/>
        <v>0</v>
      </c>
      <c r="G32" s="76">
        <f t="shared" si="154"/>
        <v>0</v>
      </c>
      <c r="H32" s="76">
        <f t="shared" si="154"/>
        <v>0</v>
      </c>
      <c r="I32" s="76">
        <f t="shared" si="154"/>
        <v>0</v>
      </c>
      <c r="J32" s="76">
        <f t="shared" si="154"/>
        <v>0</v>
      </c>
      <c r="K32" s="76">
        <f t="shared" si="154"/>
        <v>0</v>
      </c>
      <c r="L32" s="76">
        <f t="shared" si="154"/>
        <v>0</v>
      </c>
      <c r="M32" s="76">
        <f t="shared" si="154"/>
        <v>64749</v>
      </c>
      <c r="N32" s="76">
        <f t="shared" si="154"/>
        <v>78325</v>
      </c>
      <c r="O32" s="76">
        <f t="shared" si="121"/>
        <v>143074</v>
      </c>
      <c r="P32" s="76">
        <f>SUM(P33:P34)</f>
        <v>77621</v>
      </c>
      <c r="Q32" s="76">
        <f t="shared" ref="Q32:AA32" si="155">SUM(Q33:Q34)</f>
        <v>72595</v>
      </c>
      <c r="R32" s="76">
        <f t="shared" si="155"/>
        <v>68019</v>
      </c>
      <c r="S32" s="76">
        <f t="shared" si="155"/>
        <v>77816</v>
      </c>
      <c r="T32" s="76">
        <f t="shared" si="155"/>
        <v>68646</v>
      </c>
      <c r="U32" s="76">
        <f t="shared" si="155"/>
        <v>61711</v>
      </c>
      <c r="V32" s="76">
        <f t="shared" si="155"/>
        <v>77974</v>
      </c>
      <c r="W32" s="76">
        <f t="shared" si="155"/>
        <v>76504</v>
      </c>
      <c r="X32" s="76">
        <f t="shared" si="155"/>
        <v>60249</v>
      </c>
      <c r="Y32" s="76">
        <f t="shared" si="155"/>
        <v>70640</v>
      </c>
      <c r="Z32" s="76">
        <f t="shared" si="155"/>
        <v>62440</v>
      </c>
      <c r="AA32" s="76">
        <f t="shared" si="155"/>
        <v>75352</v>
      </c>
      <c r="AB32" s="76">
        <f t="shared" si="122"/>
        <v>849567</v>
      </c>
      <c r="AC32" s="76">
        <f>SUM(AC33:AC34)</f>
        <v>76654</v>
      </c>
      <c r="AD32" s="76">
        <f t="shared" ref="AD32:AN32" si="156">SUM(AD33:AD34)</f>
        <v>67892</v>
      </c>
      <c r="AE32" s="76">
        <f t="shared" si="156"/>
        <v>82039</v>
      </c>
      <c r="AF32" s="76">
        <f t="shared" si="156"/>
        <v>62414</v>
      </c>
      <c r="AG32" s="76">
        <f t="shared" si="156"/>
        <v>66750</v>
      </c>
      <c r="AH32" s="76">
        <f t="shared" si="156"/>
        <v>62601</v>
      </c>
      <c r="AI32" s="76">
        <f t="shared" si="156"/>
        <v>80327</v>
      </c>
      <c r="AJ32" s="76">
        <f t="shared" si="156"/>
        <v>71740</v>
      </c>
      <c r="AK32" s="76">
        <f t="shared" si="156"/>
        <v>60535</v>
      </c>
      <c r="AL32" s="76">
        <f t="shared" si="156"/>
        <v>69627</v>
      </c>
      <c r="AM32" s="76">
        <f t="shared" si="156"/>
        <v>63742</v>
      </c>
      <c r="AN32" s="76">
        <f t="shared" si="156"/>
        <v>76861</v>
      </c>
      <c r="AO32" s="76">
        <f t="shared" si="123"/>
        <v>841182</v>
      </c>
      <c r="AP32" s="76">
        <f>SUM(AP33:AP34)</f>
        <v>78014</v>
      </c>
      <c r="AQ32" s="76">
        <f t="shared" ref="AQ32:BA32" si="157">SUM(AQ33:AQ34)</f>
        <v>71086</v>
      </c>
      <c r="AR32" s="76">
        <f t="shared" si="157"/>
        <v>71577</v>
      </c>
      <c r="AS32" s="76">
        <f t="shared" si="157"/>
        <v>80939</v>
      </c>
      <c r="AT32" s="76">
        <f t="shared" si="157"/>
        <v>66588</v>
      </c>
      <c r="AU32" s="76">
        <f t="shared" si="157"/>
        <v>64915</v>
      </c>
      <c r="AV32" s="76">
        <f t="shared" si="157"/>
        <v>78721</v>
      </c>
      <c r="AW32" s="76">
        <f t="shared" si="157"/>
        <v>71110</v>
      </c>
      <c r="AX32" s="76">
        <f t="shared" si="157"/>
        <v>64823</v>
      </c>
      <c r="AY32" s="76">
        <f t="shared" si="157"/>
        <v>69428</v>
      </c>
      <c r="AZ32" s="76">
        <f t="shared" si="157"/>
        <v>67717</v>
      </c>
      <c r="BA32" s="76">
        <f t="shared" si="157"/>
        <v>76861</v>
      </c>
      <c r="BB32" s="76">
        <f t="shared" si="124"/>
        <v>861779</v>
      </c>
      <c r="BC32" s="76">
        <f>SUM(BC33:BC34)</f>
        <v>85598</v>
      </c>
      <c r="BD32" s="76">
        <f t="shared" ref="BD32:BN32" si="158">SUM(BD33:BD34)</f>
        <v>79981</v>
      </c>
      <c r="BE32" s="76">
        <f t="shared" si="158"/>
        <v>76996</v>
      </c>
      <c r="BF32" s="76">
        <f t="shared" si="158"/>
        <v>90782</v>
      </c>
      <c r="BG32" s="76">
        <f t="shared" si="158"/>
        <v>82825</v>
      </c>
      <c r="BH32" s="76">
        <f t="shared" si="158"/>
        <v>83666</v>
      </c>
      <c r="BI32" s="76">
        <f t="shared" si="158"/>
        <v>90444</v>
      </c>
      <c r="BJ32" s="76">
        <f t="shared" si="158"/>
        <v>99630</v>
      </c>
      <c r="BK32" s="76">
        <f t="shared" si="158"/>
        <v>83909</v>
      </c>
      <c r="BL32" s="76">
        <f t="shared" si="158"/>
        <v>92849</v>
      </c>
      <c r="BM32" s="76">
        <f t="shared" si="158"/>
        <v>89050</v>
      </c>
      <c r="BN32" s="76">
        <f t="shared" si="158"/>
        <v>107696</v>
      </c>
      <c r="BO32" s="76">
        <f t="shared" si="125"/>
        <v>1063426</v>
      </c>
      <c r="BP32" s="76">
        <f>SUM(BP33:BP34)</f>
        <v>111873</v>
      </c>
      <c r="BQ32" s="76">
        <f t="shared" ref="BQ32:CA32" si="159">SUM(BQ33:BQ34)</f>
        <v>106832</v>
      </c>
      <c r="BR32" s="76">
        <f t="shared" si="159"/>
        <v>131073</v>
      </c>
      <c r="BS32" s="76">
        <f t="shared" si="159"/>
        <v>95481</v>
      </c>
      <c r="BT32" s="76">
        <f t="shared" si="159"/>
        <v>113203</v>
      </c>
      <c r="BU32" s="76">
        <f t="shared" si="159"/>
        <v>101863</v>
      </c>
      <c r="BV32" s="76">
        <f t="shared" si="159"/>
        <v>129028</v>
      </c>
      <c r="BW32" s="76">
        <f t="shared" si="159"/>
        <v>110345</v>
      </c>
      <c r="BX32" s="76">
        <f t="shared" si="159"/>
        <v>102148</v>
      </c>
      <c r="BY32" s="76">
        <f t="shared" si="159"/>
        <v>113017</v>
      </c>
      <c r="BZ32" s="76">
        <f t="shared" si="159"/>
        <v>117541</v>
      </c>
      <c r="CA32" s="76">
        <f t="shared" si="159"/>
        <v>134311</v>
      </c>
      <c r="CB32" s="76">
        <f t="shared" si="126"/>
        <v>1366715</v>
      </c>
      <c r="CC32" s="76">
        <f>SUM(CC33:CC34)</f>
        <v>139042</v>
      </c>
      <c r="CD32" s="76">
        <f t="shared" ref="CD32:CN32" si="160">SUM(CD33:CD34)</f>
        <v>130909</v>
      </c>
      <c r="CE32" s="76">
        <f t="shared" si="160"/>
        <v>128007</v>
      </c>
      <c r="CF32" s="76">
        <f t="shared" si="160"/>
        <v>135818</v>
      </c>
      <c r="CG32" s="76">
        <f t="shared" si="160"/>
        <v>130560</v>
      </c>
      <c r="CH32" s="76">
        <f t="shared" si="160"/>
        <v>129818</v>
      </c>
      <c r="CI32" s="76">
        <f t="shared" si="160"/>
        <v>151368</v>
      </c>
      <c r="CJ32" s="76">
        <f t="shared" si="160"/>
        <v>138256</v>
      </c>
      <c r="CK32" s="76">
        <f t="shared" si="160"/>
        <v>128237</v>
      </c>
      <c r="CL32" s="76">
        <f t="shared" si="160"/>
        <v>136639</v>
      </c>
      <c r="CM32" s="76">
        <f t="shared" si="160"/>
        <v>132162</v>
      </c>
      <c r="CN32" s="76">
        <f t="shared" si="160"/>
        <v>154659</v>
      </c>
      <c r="CO32" s="76">
        <f t="shared" si="127"/>
        <v>1635475</v>
      </c>
      <c r="CP32" s="76">
        <f>SUM(CP33:CP34)</f>
        <v>160613</v>
      </c>
      <c r="CQ32" s="76">
        <f t="shared" ref="CQ32:DA32" si="161">SUM(CQ33:CQ34)</f>
        <v>151455</v>
      </c>
      <c r="CR32" s="76">
        <f t="shared" si="161"/>
        <v>147512</v>
      </c>
      <c r="CS32" s="76">
        <f t="shared" si="161"/>
        <v>161149</v>
      </c>
      <c r="CT32" s="76">
        <f t="shared" si="161"/>
        <v>152123</v>
      </c>
      <c r="CU32" s="76">
        <f t="shared" si="161"/>
        <v>142242</v>
      </c>
      <c r="CV32" s="76">
        <f t="shared" si="161"/>
        <v>164076</v>
      </c>
      <c r="CW32" s="76">
        <f t="shared" si="161"/>
        <v>162491</v>
      </c>
      <c r="CX32" s="76">
        <f t="shared" si="161"/>
        <v>141756</v>
      </c>
      <c r="CY32" s="76">
        <f t="shared" si="161"/>
        <v>163169</v>
      </c>
      <c r="CZ32" s="76">
        <f t="shared" si="161"/>
        <v>150008</v>
      </c>
      <c r="DA32" s="76">
        <f t="shared" si="161"/>
        <v>177730</v>
      </c>
      <c r="DB32" s="76">
        <f t="shared" si="128"/>
        <v>1874324</v>
      </c>
      <c r="DC32" s="76">
        <f>SUM(DC33:DC34)</f>
        <v>193784</v>
      </c>
      <c r="DD32" s="76">
        <f t="shared" ref="DD32:DN32" si="162">SUM(DD33:DD34)</f>
        <v>175478</v>
      </c>
      <c r="DE32" s="76">
        <f t="shared" si="162"/>
        <v>173128</v>
      </c>
      <c r="DF32" s="76">
        <f t="shared" si="162"/>
        <v>184507</v>
      </c>
      <c r="DG32" s="76">
        <f t="shared" si="162"/>
        <v>166409</v>
      </c>
      <c r="DH32" s="76">
        <f t="shared" si="162"/>
        <v>169216</v>
      </c>
      <c r="DI32" s="76">
        <f t="shared" si="162"/>
        <v>193759</v>
      </c>
      <c r="DJ32" s="76">
        <f t="shared" si="162"/>
        <v>186913</v>
      </c>
      <c r="DK32" s="76">
        <f t="shared" si="162"/>
        <v>164683</v>
      </c>
      <c r="DL32" s="76">
        <f t="shared" si="162"/>
        <v>184438</v>
      </c>
      <c r="DM32" s="76">
        <f t="shared" si="162"/>
        <v>168927</v>
      </c>
      <c r="DN32" s="76">
        <f t="shared" si="162"/>
        <v>200842</v>
      </c>
      <c r="DO32" s="76">
        <f t="shared" si="129"/>
        <v>2162084</v>
      </c>
      <c r="DP32" s="76">
        <f>SUM(DP33:DP34)</f>
        <v>212990</v>
      </c>
      <c r="DQ32" s="76">
        <f t="shared" ref="DQ32:EA32" si="163">SUM(DQ33:DQ34)</f>
        <v>203829</v>
      </c>
      <c r="DR32" s="76">
        <f t="shared" si="163"/>
        <v>188869</v>
      </c>
      <c r="DS32" s="76">
        <f t="shared" si="163"/>
        <v>214364</v>
      </c>
      <c r="DT32" s="76">
        <f t="shared" si="163"/>
        <v>195820</v>
      </c>
      <c r="DU32" s="76">
        <f t="shared" si="163"/>
        <v>185792</v>
      </c>
      <c r="DV32" s="76">
        <f t="shared" si="163"/>
        <v>210461</v>
      </c>
      <c r="DW32" s="76">
        <f t="shared" si="163"/>
        <v>210407</v>
      </c>
      <c r="DX32" s="76">
        <f t="shared" si="163"/>
        <v>196961</v>
      </c>
      <c r="DY32" s="76">
        <f t="shared" si="163"/>
        <v>212119</v>
      </c>
      <c r="DZ32" s="76">
        <f t="shared" si="163"/>
        <v>192558</v>
      </c>
      <c r="EA32" s="76">
        <f t="shared" si="163"/>
        <v>220718</v>
      </c>
      <c r="EB32" s="76">
        <f t="shared" si="130"/>
        <v>2444888</v>
      </c>
      <c r="EC32" s="76">
        <f>SUM(EC33:EC34)</f>
        <v>231666</v>
      </c>
      <c r="ED32" s="76">
        <f t="shared" ref="ED32:EN32" si="164">SUM(ED33:ED34)</f>
        <v>217969</v>
      </c>
      <c r="EE32" s="76">
        <f t="shared" si="164"/>
        <v>236999</v>
      </c>
      <c r="EF32" s="76">
        <f t="shared" si="164"/>
        <v>188128</v>
      </c>
      <c r="EG32" s="76">
        <f t="shared" si="164"/>
        <v>206971</v>
      </c>
      <c r="EH32" s="76">
        <f t="shared" si="164"/>
        <v>204115</v>
      </c>
      <c r="EI32" s="76">
        <f t="shared" si="164"/>
        <v>225531</v>
      </c>
      <c r="EJ32" s="76">
        <f t="shared" si="164"/>
        <v>223534</v>
      </c>
      <c r="EK32" s="76">
        <f t="shared" si="164"/>
        <v>203600</v>
      </c>
      <c r="EL32" s="76">
        <f t="shared" si="164"/>
        <v>219135</v>
      </c>
      <c r="EM32" s="76">
        <f t="shared" si="164"/>
        <v>207708</v>
      </c>
      <c r="EN32" s="76">
        <f t="shared" si="164"/>
        <v>240409</v>
      </c>
      <c r="EO32" s="76">
        <f t="shared" si="131"/>
        <v>2605765</v>
      </c>
      <c r="EP32" s="76">
        <f>SUM(EP33:EP34)</f>
        <v>249499</v>
      </c>
      <c r="EQ32" s="76">
        <f t="shared" ref="EQ32:FA32" si="165">SUM(EQ33:EQ34)</f>
        <v>232007</v>
      </c>
      <c r="ER32" s="76">
        <f t="shared" si="165"/>
        <v>227917</v>
      </c>
      <c r="ES32" s="76">
        <f t="shared" si="165"/>
        <v>237559</v>
      </c>
      <c r="ET32" s="76">
        <f t="shared" si="165"/>
        <v>218585</v>
      </c>
      <c r="EU32" s="76">
        <f t="shared" si="165"/>
        <v>208348</v>
      </c>
      <c r="EV32" s="76">
        <f t="shared" si="165"/>
        <v>242420</v>
      </c>
      <c r="EW32" s="76">
        <f t="shared" si="165"/>
        <v>225809</v>
      </c>
      <c r="EX32" s="76">
        <f t="shared" si="165"/>
        <v>205687</v>
      </c>
      <c r="EY32" s="76">
        <f t="shared" si="165"/>
        <v>230663</v>
      </c>
      <c r="EZ32" s="76">
        <f t="shared" si="165"/>
        <v>217387</v>
      </c>
      <c r="FA32" s="76">
        <f t="shared" si="165"/>
        <v>261224</v>
      </c>
      <c r="FB32" s="76">
        <f t="shared" si="132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3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4"/>
        <v>3608312</v>
      </c>
      <c r="GC32" s="76">
        <f t="shared" ref="GC32:GN32" si="166">SUM(GC33:GC34)</f>
        <v>341848</v>
      </c>
      <c r="GD32" s="76">
        <f t="shared" si="166"/>
        <v>334030</v>
      </c>
      <c r="GE32" s="76">
        <f t="shared" si="166"/>
        <v>278196</v>
      </c>
      <c r="GF32" s="76">
        <f t="shared" si="166"/>
        <v>307246</v>
      </c>
      <c r="GG32" s="76">
        <f t="shared" si="166"/>
        <v>324741</v>
      </c>
      <c r="GH32" s="76">
        <f t="shared" si="166"/>
        <v>311302</v>
      </c>
      <c r="GI32" s="76">
        <f t="shared" si="166"/>
        <v>377525</v>
      </c>
      <c r="GJ32" s="76">
        <f t="shared" si="166"/>
        <v>336515</v>
      </c>
      <c r="GK32" s="76">
        <f t="shared" si="166"/>
        <v>292672</v>
      </c>
      <c r="GL32" s="76">
        <f t="shared" si="166"/>
        <v>309326</v>
      </c>
      <c r="GM32" s="76">
        <f t="shared" si="166"/>
        <v>296804</v>
      </c>
      <c r="GN32" s="76">
        <f t="shared" si="166"/>
        <v>374032</v>
      </c>
      <c r="GO32" s="76">
        <f t="shared" si="135"/>
        <v>3884237</v>
      </c>
      <c r="GP32" s="76">
        <f>SUM(GP33:GP34)</f>
        <v>507531</v>
      </c>
      <c r="GQ32" s="76">
        <f t="shared" ref="GQ32:HA32" si="167">SUM(GQ33:GQ34)</f>
        <v>457440</v>
      </c>
      <c r="GR32" s="76">
        <f t="shared" si="167"/>
        <v>497470</v>
      </c>
      <c r="GS32" s="76">
        <f t="shared" si="167"/>
        <v>413992</v>
      </c>
      <c r="GT32" s="76">
        <f t="shared" si="167"/>
        <v>423212</v>
      </c>
      <c r="GU32" s="76">
        <f t="shared" si="167"/>
        <v>383093</v>
      </c>
      <c r="GV32" s="76">
        <f t="shared" si="167"/>
        <v>451612</v>
      </c>
      <c r="GW32" s="76">
        <f t="shared" si="167"/>
        <v>457327</v>
      </c>
      <c r="GX32" s="76">
        <f t="shared" si="167"/>
        <v>413569</v>
      </c>
      <c r="GY32" s="76">
        <f t="shared" si="167"/>
        <v>433338</v>
      </c>
      <c r="GZ32" s="76">
        <f t="shared" si="167"/>
        <v>409600</v>
      </c>
      <c r="HA32" s="76">
        <f t="shared" si="167"/>
        <v>478506</v>
      </c>
      <c r="HB32" s="76">
        <f t="shared" si="136"/>
        <v>5326690</v>
      </c>
      <c r="HC32" s="76">
        <f>SUM(HC33:HC34)</f>
        <v>511211</v>
      </c>
      <c r="HD32" s="76">
        <f t="shared" ref="HD32:HL32" si="168">SUM(HD33:HD34)</f>
        <v>474705</v>
      </c>
      <c r="HE32" s="76">
        <f t="shared" si="168"/>
        <v>455446</v>
      </c>
      <c r="HF32" s="76">
        <f t="shared" si="168"/>
        <v>449482</v>
      </c>
      <c r="HG32" s="76">
        <f t="shared" si="168"/>
        <v>411234</v>
      </c>
      <c r="HH32" s="76">
        <f t="shared" si="168"/>
        <v>389817</v>
      </c>
      <c r="HI32" s="76">
        <f t="shared" si="168"/>
        <v>466391</v>
      </c>
      <c r="HJ32" s="76">
        <f t="shared" si="168"/>
        <v>466431</v>
      </c>
      <c r="HK32" s="76">
        <f t="shared" si="168"/>
        <v>414881</v>
      </c>
      <c r="HL32" s="76">
        <f t="shared" si="168"/>
        <v>442358</v>
      </c>
      <c r="HM32" s="76">
        <v>423108</v>
      </c>
      <c r="HN32" s="76">
        <v>479538</v>
      </c>
      <c r="HO32" s="76">
        <f t="shared" si="152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3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>
        <v>543073</v>
      </c>
      <c r="JX32" s="72">
        <v>477915</v>
      </c>
      <c r="JY32" s="72"/>
      <c r="JZ32" s="72"/>
      <c r="KA32" s="72"/>
      <c r="KB32" s="76"/>
    </row>
    <row r="33" spans="2:288" ht="14.25" customHeight="1" x14ac:dyDescent="0.2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1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2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3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4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25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26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27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28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29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0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1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2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3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4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35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36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>
        <v>407268</v>
      </c>
      <c r="JX33" s="73">
        <v>356389</v>
      </c>
      <c r="JY33" s="73"/>
      <c r="JZ33" s="73"/>
      <c r="KA33" s="73"/>
      <c r="KB33" s="73"/>
    </row>
    <row r="34" spans="2:288" ht="14.25" customHeight="1" x14ac:dyDescent="0.2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1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2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3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4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25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26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27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28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29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0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1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2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3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4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35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36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>
        <v>135805</v>
      </c>
      <c r="JX34" s="73">
        <v>121526</v>
      </c>
      <c r="JY34" s="73"/>
      <c r="JZ34" s="73"/>
      <c r="KA34" s="73"/>
      <c r="KB34" s="73"/>
    </row>
    <row r="35" spans="2:288" ht="14.25" customHeight="1" x14ac:dyDescent="0.2">
      <c r="B35" s="51" t="s">
        <v>70</v>
      </c>
      <c r="C35" s="52">
        <f>SUM(C36:C37)</f>
        <v>0</v>
      </c>
      <c r="D35" s="52">
        <f t="shared" ref="D35:M35" si="169">SUM(D36:D37)</f>
        <v>0</v>
      </c>
      <c r="E35" s="52">
        <f t="shared" si="169"/>
        <v>0</v>
      </c>
      <c r="F35" s="52">
        <f t="shared" si="169"/>
        <v>0</v>
      </c>
      <c r="G35" s="52">
        <f t="shared" si="169"/>
        <v>0</v>
      </c>
      <c r="H35" s="52">
        <f t="shared" si="169"/>
        <v>0</v>
      </c>
      <c r="I35" s="52">
        <f t="shared" si="169"/>
        <v>0</v>
      </c>
      <c r="J35" s="52">
        <f t="shared" si="169"/>
        <v>0</v>
      </c>
      <c r="K35" s="52">
        <f t="shared" si="169"/>
        <v>0</v>
      </c>
      <c r="L35" s="52">
        <f t="shared" si="169"/>
        <v>0</v>
      </c>
      <c r="M35" s="52">
        <f t="shared" si="169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0">SUM(Q36:Q37)</f>
        <v>733145</v>
      </c>
      <c r="R35" s="52">
        <f t="shared" si="170"/>
        <v>803478</v>
      </c>
      <c r="S35" s="52">
        <f t="shared" si="170"/>
        <v>776175</v>
      </c>
      <c r="T35" s="52">
        <f t="shared" si="170"/>
        <v>780543</v>
      </c>
      <c r="U35" s="52">
        <f t="shared" si="170"/>
        <v>750197</v>
      </c>
      <c r="V35" s="52">
        <f t="shared" si="170"/>
        <v>798761</v>
      </c>
      <c r="W35" s="52">
        <f t="shared" si="170"/>
        <v>823313</v>
      </c>
      <c r="X35" s="52">
        <f t="shared" si="170"/>
        <v>772645</v>
      </c>
      <c r="Y35" s="52">
        <f t="shared" si="170"/>
        <v>823083</v>
      </c>
      <c r="Z35" s="52">
        <f t="shared" si="170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1">SUM(AD36:AD37)</f>
        <v>733060</v>
      </c>
      <c r="AE35" s="52">
        <f t="shared" si="171"/>
        <v>801474</v>
      </c>
      <c r="AF35" s="52">
        <f t="shared" si="171"/>
        <v>745987</v>
      </c>
      <c r="AG35" s="52">
        <f t="shared" si="171"/>
        <v>801123</v>
      </c>
      <c r="AH35" s="52">
        <f t="shared" si="171"/>
        <v>800311</v>
      </c>
      <c r="AI35" s="52">
        <f t="shared" si="171"/>
        <v>832982</v>
      </c>
      <c r="AJ35" s="52">
        <f t="shared" si="171"/>
        <v>830380</v>
      </c>
      <c r="AK35" s="52">
        <f t="shared" si="171"/>
        <v>755019</v>
      </c>
      <c r="AL35" s="52">
        <f t="shared" si="171"/>
        <v>833033</v>
      </c>
      <c r="AM35" s="52">
        <f t="shared" si="171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2">SUM(AQ36:AQ37)</f>
        <v>780983</v>
      </c>
      <c r="AR35" s="52">
        <f t="shared" si="172"/>
        <v>845144</v>
      </c>
      <c r="AS35" s="52">
        <f t="shared" si="172"/>
        <v>809752</v>
      </c>
      <c r="AT35" s="52">
        <f t="shared" si="172"/>
        <v>842817</v>
      </c>
      <c r="AU35" s="52">
        <f t="shared" si="172"/>
        <v>856979</v>
      </c>
      <c r="AV35" s="52">
        <f t="shared" si="172"/>
        <v>882463</v>
      </c>
      <c r="AW35" s="52">
        <f t="shared" si="172"/>
        <v>910437</v>
      </c>
      <c r="AX35" s="52">
        <f t="shared" si="172"/>
        <v>856049</v>
      </c>
      <c r="AY35" s="52">
        <f t="shared" si="172"/>
        <v>916071</v>
      </c>
      <c r="AZ35" s="52">
        <f t="shared" si="172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3">SUM(BD36:BD37)</f>
        <v>878004</v>
      </c>
      <c r="BE35" s="52">
        <f t="shared" si="173"/>
        <v>924109</v>
      </c>
      <c r="BF35" s="52">
        <f t="shared" si="173"/>
        <v>891520</v>
      </c>
      <c r="BG35" s="52">
        <f t="shared" si="173"/>
        <v>951047</v>
      </c>
      <c r="BH35" s="52">
        <f t="shared" si="173"/>
        <v>922964</v>
      </c>
      <c r="BI35" s="52">
        <f t="shared" si="173"/>
        <v>982427</v>
      </c>
      <c r="BJ35" s="52">
        <f t="shared" si="173"/>
        <v>997971</v>
      </c>
      <c r="BK35" s="52">
        <f t="shared" si="173"/>
        <v>941265</v>
      </c>
      <c r="BL35" s="52">
        <f t="shared" si="173"/>
        <v>1025053</v>
      </c>
      <c r="BM35" s="52">
        <f t="shared" si="173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4">SUM(BQ36:BQ37)</f>
        <v>1025330</v>
      </c>
      <c r="BR35" s="52">
        <f t="shared" si="174"/>
        <v>1047870</v>
      </c>
      <c r="BS35" s="52">
        <f t="shared" si="174"/>
        <v>982700</v>
      </c>
      <c r="BT35" s="52">
        <f t="shared" si="174"/>
        <v>1049387</v>
      </c>
      <c r="BU35" s="52">
        <f t="shared" si="174"/>
        <v>1021281</v>
      </c>
      <c r="BV35" s="52">
        <f t="shared" si="174"/>
        <v>1111545</v>
      </c>
      <c r="BW35" s="52">
        <f t="shared" si="174"/>
        <v>1098807</v>
      </c>
      <c r="BX35" s="52">
        <f t="shared" si="174"/>
        <v>1022497</v>
      </c>
      <c r="BY35" s="52">
        <f t="shared" si="174"/>
        <v>1105324</v>
      </c>
      <c r="BZ35" s="52">
        <f t="shared" si="174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75">SUM(CD36:CD37)</f>
        <v>1006381</v>
      </c>
      <c r="CE35" s="52">
        <f t="shared" si="175"/>
        <v>1033963</v>
      </c>
      <c r="CF35" s="52">
        <f t="shared" si="175"/>
        <v>994179</v>
      </c>
      <c r="CG35" s="52">
        <f t="shared" si="175"/>
        <v>1049010</v>
      </c>
      <c r="CH35" s="52">
        <f t="shared" si="175"/>
        <v>1035636</v>
      </c>
      <c r="CI35" s="52">
        <f t="shared" si="175"/>
        <v>1098786</v>
      </c>
      <c r="CJ35" s="52">
        <f t="shared" si="175"/>
        <v>1080436</v>
      </c>
      <c r="CK35" s="52">
        <f t="shared" si="175"/>
        <v>1026566</v>
      </c>
      <c r="CL35" s="52">
        <f t="shared" si="175"/>
        <v>1101930</v>
      </c>
      <c r="CM35" s="52">
        <f t="shared" si="175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76">SUM(CQ36:CQ37)</f>
        <v>1046963</v>
      </c>
      <c r="CR35" s="52">
        <f t="shared" si="176"/>
        <v>1104211</v>
      </c>
      <c r="CS35" s="52">
        <f t="shared" si="176"/>
        <v>1087621</v>
      </c>
      <c r="CT35" s="52">
        <f t="shared" si="176"/>
        <v>1108359</v>
      </c>
      <c r="CU35" s="52">
        <f t="shared" si="176"/>
        <v>1126944</v>
      </c>
      <c r="CV35" s="52">
        <f t="shared" si="176"/>
        <v>1223753</v>
      </c>
      <c r="CW35" s="52">
        <f t="shared" si="176"/>
        <v>1242792</v>
      </c>
      <c r="CX35" s="52">
        <f t="shared" si="176"/>
        <v>1196127</v>
      </c>
      <c r="CY35" s="52">
        <f t="shared" si="176"/>
        <v>1244314</v>
      </c>
      <c r="CZ35" s="52">
        <f t="shared" si="176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77">SUM(DD36:DD37)</f>
        <v>1205375</v>
      </c>
      <c r="DE35" s="52">
        <f t="shared" si="177"/>
        <v>1268860</v>
      </c>
      <c r="DF35" s="52">
        <f t="shared" si="177"/>
        <v>1242899</v>
      </c>
      <c r="DG35" s="52">
        <f t="shared" si="177"/>
        <v>1302649</v>
      </c>
      <c r="DH35" s="52">
        <f t="shared" si="177"/>
        <v>1263407</v>
      </c>
      <c r="DI35" s="52">
        <f t="shared" si="177"/>
        <v>1318760</v>
      </c>
      <c r="DJ35" s="52">
        <f t="shared" si="177"/>
        <v>1353549</v>
      </c>
      <c r="DK35" s="52">
        <f t="shared" si="177"/>
        <v>1275378</v>
      </c>
      <c r="DL35" s="52">
        <f t="shared" si="177"/>
        <v>1334501</v>
      </c>
      <c r="DM35" s="52">
        <f t="shared" si="177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78">SUM(DQ36:DQ37)</f>
        <v>1333709</v>
      </c>
      <c r="DR35" s="52">
        <f t="shared" si="178"/>
        <v>1354754</v>
      </c>
      <c r="DS35" s="52">
        <f t="shared" si="178"/>
        <v>1319961</v>
      </c>
      <c r="DT35" s="52">
        <f t="shared" si="178"/>
        <v>1341899</v>
      </c>
      <c r="DU35" s="52">
        <f t="shared" si="178"/>
        <v>1335647</v>
      </c>
      <c r="DV35" s="52">
        <f t="shared" si="178"/>
        <v>1431766</v>
      </c>
      <c r="DW35" s="52">
        <f t="shared" si="178"/>
        <v>1453857</v>
      </c>
      <c r="DX35" s="52">
        <f t="shared" si="178"/>
        <v>1369496</v>
      </c>
      <c r="DY35" s="52">
        <f t="shared" si="178"/>
        <v>1469829</v>
      </c>
      <c r="DZ35" s="52">
        <f t="shared" si="178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79">SUM(ED36:ED37)</f>
        <v>1349526</v>
      </c>
      <c r="EE35" s="52">
        <f t="shared" si="179"/>
        <v>1441883</v>
      </c>
      <c r="EF35" s="52">
        <f t="shared" si="179"/>
        <v>1349433</v>
      </c>
      <c r="EG35" s="52">
        <f t="shared" si="179"/>
        <v>1443184</v>
      </c>
      <c r="EH35" s="52">
        <f t="shared" si="179"/>
        <v>1413495</v>
      </c>
      <c r="EI35" s="52">
        <f t="shared" si="179"/>
        <v>1491926</v>
      </c>
      <c r="EJ35" s="52">
        <f t="shared" si="179"/>
        <v>1525297</v>
      </c>
      <c r="EK35" s="52">
        <f t="shared" si="179"/>
        <v>1412728</v>
      </c>
      <c r="EL35" s="52">
        <f t="shared" si="179"/>
        <v>1502190</v>
      </c>
      <c r="EM35" s="52">
        <f t="shared" si="179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0">SUM(EQ36:EQ37)</f>
        <v>1439461</v>
      </c>
      <c r="ER35" s="52">
        <f t="shared" si="180"/>
        <v>1476520</v>
      </c>
      <c r="ES35" s="52">
        <f t="shared" si="180"/>
        <v>1439626</v>
      </c>
      <c r="ET35" s="52">
        <f t="shared" si="180"/>
        <v>1487181</v>
      </c>
      <c r="EU35" s="52">
        <f t="shared" si="180"/>
        <v>1423178</v>
      </c>
      <c r="EV35" s="52">
        <f t="shared" si="180"/>
        <v>1514008</v>
      </c>
      <c r="EW35" s="52">
        <f t="shared" si="180"/>
        <v>1515699</v>
      </c>
      <c r="EX35" s="52">
        <f t="shared" si="180"/>
        <v>1429952</v>
      </c>
      <c r="EY35" s="52">
        <f t="shared" si="180"/>
        <v>1542208</v>
      </c>
      <c r="EZ35" s="52">
        <f t="shared" si="180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1">SUM(FD36:FD37)</f>
        <v>1486764</v>
      </c>
      <c r="FE35" s="52">
        <f t="shared" si="181"/>
        <v>1539323</v>
      </c>
      <c r="FF35" s="52">
        <f t="shared" si="181"/>
        <v>1561764</v>
      </c>
      <c r="FG35" s="52">
        <f t="shared" si="181"/>
        <v>1571937</v>
      </c>
      <c r="FH35" s="52">
        <f t="shared" si="181"/>
        <v>1525830</v>
      </c>
      <c r="FI35" s="52">
        <f t="shared" si="181"/>
        <v>1649466</v>
      </c>
      <c r="FJ35" s="52">
        <f t="shared" si="181"/>
        <v>1664515</v>
      </c>
      <c r="FK35" s="52">
        <f t="shared" si="181"/>
        <v>1560399</v>
      </c>
      <c r="FL35" s="52">
        <f t="shared" si="181"/>
        <v>1687030</v>
      </c>
      <c r="FM35" s="52">
        <f t="shared" si="181"/>
        <v>1610670</v>
      </c>
      <c r="FN35" s="52">
        <f t="shared" si="181"/>
        <v>1719273</v>
      </c>
      <c r="FO35" s="52">
        <f>SUM(FO36:FO37)</f>
        <v>19168805</v>
      </c>
      <c r="FP35" s="52">
        <f t="shared" si="181"/>
        <v>1707822</v>
      </c>
      <c r="FQ35" s="52">
        <f t="shared" si="181"/>
        <v>1670780</v>
      </c>
      <c r="FR35" s="52">
        <f t="shared" si="181"/>
        <v>1738292</v>
      </c>
      <c r="FS35" s="52">
        <f t="shared" si="181"/>
        <v>1581536</v>
      </c>
      <c r="FT35" s="52">
        <f t="shared" si="181"/>
        <v>1627635</v>
      </c>
      <c r="FU35" s="52">
        <f t="shared" si="181"/>
        <v>1596362</v>
      </c>
      <c r="FV35" s="52">
        <f t="shared" si="181"/>
        <v>1779578</v>
      </c>
      <c r="FW35" s="52">
        <f t="shared" si="181"/>
        <v>1766270</v>
      </c>
      <c r="FX35" s="52">
        <v>1680151</v>
      </c>
      <c r="FY35" s="52">
        <v>1751966</v>
      </c>
      <c r="FZ35" s="52">
        <v>1743150</v>
      </c>
      <c r="GA35" s="52">
        <f t="shared" si="181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2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2"/>
        <v>1819711</v>
      </c>
      <c r="GH35" s="52">
        <f t="shared" si="182"/>
        <v>1770958</v>
      </c>
      <c r="GI35" s="52">
        <f>SUM(GI36:GI37)</f>
        <v>1885796</v>
      </c>
      <c r="GJ35" s="52">
        <f t="shared" si="182"/>
        <v>1844958</v>
      </c>
      <c r="GK35" s="52">
        <f t="shared" si="182"/>
        <v>1734426</v>
      </c>
      <c r="GL35" s="52">
        <f t="shared" si="182"/>
        <v>1785257</v>
      </c>
      <c r="GM35" s="52">
        <f t="shared" si="182"/>
        <v>1752242</v>
      </c>
      <c r="GN35" s="52">
        <f>SUM(GN36:GN37)</f>
        <v>1868305</v>
      </c>
      <c r="GO35" s="52">
        <f t="shared" si="135"/>
        <v>21147309</v>
      </c>
      <c r="GP35" s="52">
        <f>SUM(GP36:GP37)</f>
        <v>1928316</v>
      </c>
      <c r="GQ35" s="52">
        <f t="shared" ref="GQ35:HA35" si="183">SUM(GQ36:GQ37)</f>
        <v>1779037</v>
      </c>
      <c r="GR35" s="52">
        <f t="shared" si="183"/>
        <v>1901257</v>
      </c>
      <c r="GS35" s="52">
        <f t="shared" si="183"/>
        <v>1803689</v>
      </c>
      <c r="GT35" s="52">
        <f t="shared" si="183"/>
        <v>1938167</v>
      </c>
      <c r="GU35" s="52">
        <f t="shared" si="183"/>
        <v>1771514</v>
      </c>
      <c r="GV35" s="52">
        <f t="shared" si="183"/>
        <v>1896270</v>
      </c>
      <c r="GW35" s="52">
        <f t="shared" si="183"/>
        <v>1932032</v>
      </c>
      <c r="GX35" s="52">
        <f t="shared" si="183"/>
        <v>1812721</v>
      </c>
      <c r="GY35" s="52">
        <f t="shared" si="183"/>
        <v>1882119</v>
      </c>
      <c r="GZ35" s="52">
        <f t="shared" si="183"/>
        <v>1853578</v>
      </c>
      <c r="HA35" s="52">
        <f t="shared" si="183"/>
        <v>2018802</v>
      </c>
      <c r="HB35" s="52">
        <f t="shared" si="136"/>
        <v>22517502</v>
      </c>
      <c r="HC35" s="52">
        <f>SUM(HC36:HC37)</f>
        <v>2012145</v>
      </c>
      <c r="HD35" s="52">
        <f t="shared" ref="HD35:HN35" si="184">SUM(HD36:HD37)</f>
        <v>1807831</v>
      </c>
      <c r="HE35" s="52">
        <f t="shared" si="184"/>
        <v>1962999</v>
      </c>
      <c r="HF35" s="52">
        <f t="shared" si="184"/>
        <v>1786669</v>
      </c>
      <c r="HG35" s="52">
        <f t="shared" si="184"/>
        <v>1874002</v>
      </c>
      <c r="HH35" s="52">
        <f t="shared" si="184"/>
        <v>1795603</v>
      </c>
      <c r="HI35" s="52">
        <f t="shared" si="184"/>
        <v>1937374</v>
      </c>
      <c r="HJ35" s="52">
        <f t="shared" si="184"/>
        <v>1984947</v>
      </c>
      <c r="HK35" s="52">
        <f t="shared" si="184"/>
        <v>1828073</v>
      </c>
      <c r="HL35" s="52">
        <f>SUM(HL36:HL37)</f>
        <v>1959368</v>
      </c>
      <c r="HM35" s="52">
        <f t="shared" si="184"/>
        <v>1914286</v>
      </c>
      <c r="HN35" s="52">
        <f t="shared" si="184"/>
        <v>2047568</v>
      </c>
      <c r="HO35" s="52">
        <f t="shared" si="152"/>
        <v>22910865</v>
      </c>
      <c r="HP35" s="52">
        <f t="shared" ref="HP35:IA35" si="185">SUM(HP36:HP37)</f>
        <v>2032438</v>
      </c>
      <c r="HQ35" s="52">
        <f t="shared" si="185"/>
        <v>1996458</v>
      </c>
      <c r="HR35" s="52">
        <f t="shared" si="185"/>
        <v>1411571</v>
      </c>
      <c r="HS35" s="52">
        <f t="shared" si="185"/>
        <v>769265</v>
      </c>
      <c r="HT35" s="52">
        <f t="shared" si="185"/>
        <v>1102088</v>
      </c>
      <c r="HU35" s="52">
        <f t="shared" si="185"/>
        <v>1448793</v>
      </c>
      <c r="HV35" s="52">
        <f t="shared" si="185"/>
        <v>1753778</v>
      </c>
      <c r="HW35" s="52">
        <f t="shared" si="185"/>
        <v>1751185</v>
      </c>
      <c r="HX35" s="52">
        <f t="shared" si="185"/>
        <v>1766734</v>
      </c>
      <c r="HY35" s="52">
        <f t="shared" si="185"/>
        <v>1973941</v>
      </c>
      <c r="HZ35" s="52">
        <f t="shared" si="185"/>
        <v>2014647</v>
      </c>
      <c r="IA35" s="52">
        <f t="shared" si="185"/>
        <v>2074718</v>
      </c>
      <c r="IB35" s="52">
        <f t="shared" si="153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>
        <v>2325630</v>
      </c>
      <c r="JX35" s="52">
        <v>2159802</v>
      </c>
      <c r="JY35" s="52"/>
      <c r="JZ35" s="52"/>
      <c r="KA35" s="52"/>
      <c r="KB35" s="52"/>
    </row>
    <row r="36" spans="2:288" ht="14.25" customHeight="1" x14ac:dyDescent="0.2">
      <c r="B36" s="48" t="s">
        <v>65</v>
      </c>
      <c r="C36" s="56">
        <f>C27+C30+C33</f>
        <v>0</v>
      </c>
      <c r="D36" s="56">
        <f t="shared" ref="D36:M36" si="186">D27+D30+D33</f>
        <v>0</v>
      </c>
      <c r="E36" s="56">
        <f t="shared" si="186"/>
        <v>0</v>
      </c>
      <c r="F36" s="56">
        <f t="shared" si="186"/>
        <v>0</v>
      </c>
      <c r="G36" s="56">
        <f t="shared" si="186"/>
        <v>0</v>
      </c>
      <c r="H36" s="56">
        <f t="shared" si="186"/>
        <v>0</v>
      </c>
      <c r="I36" s="56">
        <f t="shared" si="186"/>
        <v>0</v>
      </c>
      <c r="J36" s="56">
        <f t="shared" si="186"/>
        <v>0</v>
      </c>
      <c r="K36" s="56">
        <f t="shared" si="186"/>
        <v>0</v>
      </c>
      <c r="L36" s="56">
        <f t="shared" si="186"/>
        <v>0</v>
      </c>
      <c r="M36" s="56">
        <f t="shared" si="186"/>
        <v>92921</v>
      </c>
      <c r="N36" s="56">
        <f t="shared" ref="N36:P37" si="187">N27+N30+N33</f>
        <v>117116</v>
      </c>
      <c r="O36" s="56">
        <f t="shared" si="187"/>
        <v>210037</v>
      </c>
      <c r="P36" s="56">
        <f t="shared" si="187"/>
        <v>115933</v>
      </c>
      <c r="Q36" s="56">
        <f t="shared" ref="Q36:Z36" si="188">Q27+Q30+Q33</f>
        <v>107506</v>
      </c>
      <c r="R36" s="56">
        <f t="shared" si="188"/>
        <v>100272</v>
      </c>
      <c r="S36" s="56">
        <f t="shared" si="188"/>
        <v>118724</v>
      </c>
      <c r="T36" s="56">
        <f t="shared" si="188"/>
        <v>101630</v>
      </c>
      <c r="U36" s="56">
        <f t="shared" si="188"/>
        <v>90555</v>
      </c>
      <c r="V36" s="56">
        <f t="shared" si="188"/>
        <v>117598</v>
      </c>
      <c r="W36" s="56">
        <f t="shared" si="188"/>
        <v>115721</v>
      </c>
      <c r="X36" s="56">
        <f t="shared" si="188"/>
        <v>88174</v>
      </c>
      <c r="Y36" s="56">
        <f t="shared" si="188"/>
        <v>104028</v>
      </c>
      <c r="Z36" s="56">
        <f t="shared" si="188"/>
        <v>91770</v>
      </c>
      <c r="AA36" s="56">
        <f t="shared" ref="AA36:AC37" si="189">AA27+AA30+AA33</f>
        <v>114387</v>
      </c>
      <c r="AB36" s="56">
        <f t="shared" si="189"/>
        <v>1266298</v>
      </c>
      <c r="AC36" s="56">
        <f t="shared" si="189"/>
        <v>113672</v>
      </c>
      <c r="AD36" s="56">
        <f t="shared" ref="AD36:AM36" si="190">AD27+AD30+AD33</f>
        <v>101971</v>
      </c>
      <c r="AE36" s="56">
        <f t="shared" si="190"/>
        <v>126000</v>
      </c>
      <c r="AF36" s="56">
        <f t="shared" si="190"/>
        <v>93230</v>
      </c>
      <c r="AG36" s="56">
        <f t="shared" si="190"/>
        <v>99504</v>
      </c>
      <c r="AH36" s="56">
        <f t="shared" si="190"/>
        <v>92028</v>
      </c>
      <c r="AI36" s="56">
        <f t="shared" si="190"/>
        <v>124137</v>
      </c>
      <c r="AJ36" s="56">
        <f t="shared" si="190"/>
        <v>108193</v>
      </c>
      <c r="AK36" s="56">
        <f t="shared" si="190"/>
        <v>90154</v>
      </c>
      <c r="AL36" s="56">
        <f t="shared" si="190"/>
        <v>103764</v>
      </c>
      <c r="AM36" s="56">
        <f t="shared" si="190"/>
        <v>94755</v>
      </c>
      <c r="AN36" s="56">
        <f t="shared" ref="AN36:AP37" si="191">AN27+AN30+AN33</f>
        <v>117218</v>
      </c>
      <c r="AO36" s="56">
        <f t="shared" si="191"/>
        <v>1264626</v>
      </c>
      <c r="AP36" s="56">
        <f t="shared" si="191"/>
        <v>119065</v>
      </c>
      <c r="AQ36" s="56">
        <f t="shared" ref="AQ36:AZ36" si="192">AQ27+AQ30+AQ33</f>
        <v>106815</v>
      </c>
      <c r="AR36" s="56">
        <f t="shared" si="192"/>
        <v>107586</v>
      </c>
      <c r="AS36" s="56">
        <f t="shared" si="192"/>
        <v>125136</v>
      </c>
      <c r="AT36" s="56">
        <f t="shared" si="192"/>
        <v>99878</v>
      </c>
      <c r="AU36" s="56">
        <f t="shared" si="192"/>
        <v>98671</v>
      </c>
      <c r="AV36" s="56">
        <f t="shared" si="192"/>
        <v>123381</v>
      </c>
      <c r="AW36" s="56">
        <f t="shared" si="192"/>
        <v>109579</v>
      </c>
      <c r="AX36" s="56">
        <f t="shared" si="192"/>
        <v>98375</v>
      </c>
      <c r="AY36" s="56">
        <f t="shared" si="192"/>
        <v>105508</v>
      </c>
      <c r="AZ36" s="56">
        <f t="shared" si="192"/>
        <v>102556</v>
      </c>
      <c r="BA36" s="56">
        <f t="shared" ref="BA36:BC37" si="193">BA27+BA30+BA33</f>
        <v>117634</v>
      </c>
      <c r="BB36" s="56">
        <f t="shared" si="193"/>
        <v>1314184</v>
      </c>
      <c r="BC36" s="56">
        <f t="shared" si="193"/>
        <v>132002</v>
      </c>
      <c r="BD36" s="56">
        <f t="shared" ref="BD36:BM36" si="194">BD27+BD30+BD33</f>
        <v>121822</v>
      </c>
      <c r="BE36" s="56">
        <f t="shared" si="194"/>
        <v>117201</v>
      </c>
      <c r="BF36" s="56">
        <f t="shared" si="194"/>
        <v>141521</v>
      </c>
      <c r="BG36" s="56">
        <f t="shared" si="194"/>
        <v>116042</v>
      </c>
      <c r="BH36" s="56">
        <f t="shared" si="194"/>
        <v>109574</v>
      </c>
      <c r="BI36" s="56">
        <f t="shared" si="194"/>
        <v>127244</v>
      </c>
      <c r="BJ36" s="56">
        <f t="shared" si="194"/>
        <v>119671</v>
      </c>
      <c r="BK36" s="56">
        <f t="shared" si="194"/>
        <v>107381</v>
      </c>
      <c r="BL36" s="56">
        <f t="shared" si="194"/>
        <v>121289</v>
      </c>
      <c r="BM36" s="56">
        <f t="shared" si="194"/>
        <v>114582</v>
      </c>
      <c r="BN36" s="56">
        <f t="shared" ref="BN36:BP37" si="195">BN27+BN30+BN33</f>
        <v>141985</v>
      </c>
      <c r="BO36" s="56">
        <f t="shared" si="195"/>
        <v>1470314</v>
      </c>
      <c r="BP36" s="56">
        <f t="shared" si="195"/>
        <v>143121</v>
      </c>
      <c r="BQ36" s="56">
        <f t="shared" ref="BQ36:BZ36" si="196">BQ27+BQ30+BQ33</f>
        <v>135325</v>
      </c>
      <c r="BR36" s="56">
        <f t="shared" si="196"/>
        <v>161617</v>
      </c>
      <c r="BS36" s="56">
        <f t="shared" si="196"/>
        <v>116888</v>
      </c>
      <c r="BT36" s="56">
        <f t="shared" si="196"/>
        <v>142172</v>
      </c>
      <c r="BU36" s="56">
        <f t="shared" si="196"/>
        <v>118066</v>
      </c>
      <c r="BV36" s="56">
        <f t="shared" si="196"/>
        <v>159683</v>
      </c>
      <c r="BW36" s="56">
        <f t="shared" si="196"/>
        <v>140094</v>
      </c>
      <c r="BX36" s="56">
        <f t="shared" si="196"/>
        <v>121113</v>
      </c>
      <c r="BY36" s="56">
        <f t="shared" si="196"/>
        <v>130577</v>
      </c>
      <c r="BZ36" s="56">
        <f t="shared" si="196"/>
        <v>137148</v>
      </c>
      <c r="CA36" s="56">
        <f t="shared" ref="CA36:CC37" si="197">CA27+CA30+CA33</f>
        <v>156511</v>
      </c>
      <c r="CB36" s="56">
        <f t="shared" si="197"/>
        <v>1662315</v>
      </c>
      <c r="CC36" s="56">
        <f t="shared" si="197"/>
        <v>160023</v>
      </c>
      <c r="CD36" s="56">
        <f t="shared" ref="CD36:CM36" si="198">CD27+CD30+CD33</f>
        <v>150131</v>
      </c>
      <c r="CE36" s="56">
        <f t="shared" si="198"/>
        <v>139048</v>
      </c>
      <c r="CF36" s="56">
        <f t="shared" si="198"/>
        <v>161393</v>
      </c>
      <c r="CG36" s="56">
        <f t="shared" si="198"/>
        <v>145000</v>
      </c>
      <c r="CH36" s="56">
        <f t="shared" si="198"/>
        <v>136056</v>
      </c>
      <c r="CI36" s="56">
        <f t="shared" si="198"/>
        <v>173860</v>
      </c>
      <c r="CJ36" s="56">
        <f t="shared" si="198"/>
        <v>150923</v>
      </c>
      <c r="CK36" s="56">
        <f t="shared" si="198"/>
        <v>135318</v>
      </c>
      <c r="CL36" s="56">
        <f t="shared" si="198"/>
        <v>151708</v>
      </c>
      <c r="CM36" s="56">
        <f t="shared" si="198"/>
        <v>140793</v>
      </c>
      <c r="CN36" s="56">
        <f t="shared" ref="CN36:CP37" si="199">CN27+CN30+CN33</f>
        <v>175565</v>
      </c>
      <c r="CO36" s="56">
        <f t="shared" si="199"/>
        <v>1819818</v>
      </c>
      <c r="CP36" s="56">
        <f t="shared" si="199"/>
        <v>189083</v>
      </c>
      <c r="CQ36" s="56">
        <f t="shared" ref="CQ36:CZ36" si="200">CQ27+CQ30+CQ33</f>
        <v>170586</v>
      </c>
      <c r="CR36" s="56">
        <f t="shared" si="200"/>
        <v>158066</v>
      </c>
      <c r="CS36" s="56">
        <f t="shared" si="200"/>
        <v>188806</v>
      </c>
      <c r="CT36" s="56">
        <f t="shared" si="200"/>
        <v>164359</v>
      </c>
      <c r="CU36" s="56">
        <f t="shared" si="200"/>
        <v>154107</v>
      </c>
      <c r="CV36" s="56">
        <f t="shared" si="200"/>
        <v>190130</v>
      </c>
      <c r="CW36" s="56">
        <f t="shared" si="200"/>
        <v>188843</v>
      </c>
      <c r="CX36" s="56">
        <f t="shared" si="200"/>
        <v>158288</v>
      </c>
      <c r="CY36" s="56">
        <f t="shared" si="200"/>
        <v>187167</v>
      </c>
      <c r="CZ36" s="56">
        <f t="shared" si="200"/>
        <v>166027</v>
      </c>
      <c r="DA36" s="56">
        <f t="shared" ref="DA36:DC37" si="201">DA27+DA30+DA33</f>
        <v>208138</v>
      </c>
      <c r="DB36" s="56">
        <f t="shared" si="201"/>
        <v>2123600</v>
      </c>
      <c r="DC36" s="56">
        <f t="shared" si="201"/>
        <v>225173</v>
      </c>
      <c r="DD36" s="56">
        <f t="shared" ref="DD36:DM36" si="202">DD27+DD30+DD33</f>
        <v>202921</v>
      </c>
      <c r="DE36" s="56">
        <f t="shared" si="202"/>
        <v>189294</v>
      </c>
      <c r="DF36" s="56">
        <f t="shared" si="202"/>
        <v>223686</v>
      </c>
      <c r="DG36" s="56">
        <f t="shared" si="202"/>
        <v>191920</v>
      </c>
      <c r="DH36" s="56">
        <f t="shared" si="202"/>
        <v>185139</v>
      </c>
      <c r="DI36" s="56">
        <f t="shared" si="202"/>
        <v>232826</v>
      </c>
      <c r="DJ36" s="56">
        <f t="shared" si="202"/>
        <v>213703</v>
      </c>
      <c r="DK36" s="56">
        <f t="shared" si="202"/>
        <v>187504</v>
      </c>
      <c r="DL36" s="56">
        <f t="shared" si="202"/>
        <v>210706</v>
      </c>
      <c r="DM36" s="56">
        <f t="shared" si="202"/>
        <v>191211</v>
      </c>
      <c r="DN36" s="56">
        <f t="shared" ref="DN36:DP37" si="203">DN27+DN30+DN33</f>
        <v>235676</v>
      </c>
      <c r="DO36" s="56">
        <f t="shared" si="203"/>
        <v>2489759</v>
      </c>
      <c r="DP36" s="56">
        <f t="shared" si="203"/>
        <v>254003</v>
      </c>
      <c r="DQ36" s="56">
        <f t="shared" ref="DQ36:DZ36" si="204">DQ27+DQ30+DQ33</f>
        <v>243614</v>
      </c>
      <c r="DR36" s="56">
        <f t="shared" si="204"/>
        <v>219411</v>
      </c>
      <c r="DS36" s="56">
        <f t="shared" si="204"/>
        <v>262259</v>
      </c>
      <c r="DT36" s="56">
        <f t="shared" si="204"/>
        <v>220302</v>
      </c>
      <c r="DU36" s="56">
        <f t="shared" si="204"/>
        <v>210822</v>
      </c>
      <c r="DV36" s="56">
        <f t="shared" si="204"/>
        <v>248549</v>
      </c>
      <c r="DW36" s="56">
        <f t="shared" si="204"/>
        <v>244123</v>
      </c>
      <c r="DX36" s="56">
        <f t="shared" si="204"/>
        <v>228284</v>
      </c>
      <c r="DY36" s="56">
        <f t="shared" si="204"/>
        <v>247082</v>
      </c>
      <c r="DZ36" s="56">
        <f t="shared" si="204"/>
        <v>220643</v>
      </c>
      <c r="EA36" s="56">
        <f t="shared" ref="EA36:EC37" si="205">EA27+EA30+EA33</f>
        <v>268186</v>
      </c>
      <c r="EB36" s="56">
        <f t="shared" si="205"/>
        <v>2867278</v>
      </c>
      <c r="EC36" s="56">
        <f t="shared" si="205"/>
        <v>283272</v>
      </c>
      <c r="ED36" s="56">
        <f t="shared" ref="ED36:EM36" si="206">ED27+ED30+ED33</f>
        <v>263186</v>
      </c>
      <c r="EE36" s="56">
        <f t="shared" si="206"/>
        <v>297916</v>
      </c>
      <c r="EF36" s="56">
        <f t="shared" si="206"/>
        <v>222540</v>
      </c>
      <c r="EG36" s="56">
        <f t="shared" si="206"/>
        <v>246406</v>
      </c>
      <c r="EH36" s="56">
        <f t="shared" si="206"/>
        <v>241176</v>
      </c>
      <c r="EI36" s="56">
        <f t="shared" si="206"/>
        <v>279483</v>
      </c>
      <c r="EJ36" s="56">
        <f t="shared" si="206"/>
        <v>275096</v>
      </c>
      <c r="EK36" s="56">
        <f t="shared" si="206"/>
        <v>243687</v>
      </c>
      <c r="EL36" s="56">
        <f t="shared" si="206"/>
        <v>260727</v>
      </c>
      <c r="EM36" s="56">
        <f t="shared" si="206"/>
        <v>247346</v>
      </c>
      <c r="EN36" s="56">
        <f t="shared" ref="EN36:EP37" si="207">EN27+EN30+EN33</f>
        <v>294307</v>
      </c>
      <c r="EO36" s="56">
        <f t="shared" si="207"/>
        <v>3155142</v>
      </c>
      <c r="EP36" s="56">
        <f t="shared" si="207"/>
        <v>308009</v>
      </c>
      <c r="EQ36" s="56">
        <f t="shared" ref="EQ36:GA36" si="208">EQ27+EQ30+EQ33</f>
        <v>284291</v>
      </c>
      <c r="ER36" s="56">
        <f t="shared" si="208"/>
        <v>269721</v>
      </c>
      <c r="ES36" s="56">
        <f t="shared" si="208"/>
        <v>298961</v>
      </c>
      <c r="ET36" s="56">
        <f t="shared" si="208"/>
        <v>259488</v>
      </c>
      <c r="EU36" s="56">
        <f t="shared" si="208"/>
        <v>240006</v>
      </c>
      <c r="EV36" s="56">
        <f t="shared" si="208"/>
        <v>305808</v>
      </c>
      <c r="EW36" s="56">
        <f t="shared" si="208"/>
        <v>288113</v>
      </c>
      <c r="EX36" s="56">
        <f t="shared" si="208"/>
        <v>249256</v>
      </c>
      <c r="EY36" s="56">
        <f t="shared" si="208"/>
        <v>279851</v>
      </c>
      <c r="EZ36" s="56">
        <f t="shared" si="208"/>
        <v>260519</v>
      </c>
      <c r="FA36" s="56">
        <f t="shared" si="208"/>
        <v>332887</v>
      </c>
      <c r="FB36" s="56">
        <f>FB27+FB30+FB33</f>
        <v>3376910</v>
      </c>
      <c r="FC36" s="56">
        <f t="shared" si="208"/>
        <v>369210</v>
      </c>
      <c r="FD36" s="56">
        <f t="shared" si="208"/>
        <v>341919</v>
      </c>
      <c r="FE36" s="56">
        <f t="shared" si="208"/>
        <v>313131</v>
      </c>
      <c r="FF36" s="56">
        <f t="shared" si="208"/>
        <v>350542</v>
      </c>
      <c r="FG36" s="56">
        <f t="shared" si="208"/>
        <v>323708</v>
      </c>
      <c r="FH36" s="56">
        <f t="shared" si="208"/>
        <v>293194</v>
      </c>
      <c r="FI36" s="56">
        <f t="shared" si="208"/>
        <v>371425</v>
      </c>
      <c r="FJ36" s="56">
        <f t="shared" si="208"/>
        <v>345171</v>
      </c>
      <c r="FK36" s="56">
        <f t="shared" si="208"/>
        <v>299045</v>
      </c>
      <c r="FL36" s="56">
        <f t="shared" si="208"/>
        <v>346857</v>
      </c>
      <c r="FM36" s="56">
        <f t="shared" si="208"/>
        <v>306525</v>
      </c>
      <c r="FN36" s="56">
        <f t="shared" si="208"/>
        <v>392451</v>
      </c>
      <c r="FO36" s="56">
        <f>FO27+FO30+FO33</f>
        <v>4053178</v>
      </c>
      <c r="FP36" s="56">
        <f t="shared" si="208"/>
        <v>437052</v>
      </c>
      <c r="FQ36" s="56">
        <f t="shared" si="208"/>
        <v>406648</v>
      </c>
      <c r="FR36" s="56">
        <f t="shared" si="208"/>
        <v>442941</v>
      </c>
      <c r="FS36" s="56">
        <f t="shared" si="208"/>
        <v>327458</v>
      </c>
      <c r="FT36" s="56">
        <f t="shared" si="208"/>
        <v>358674</v>
      </c>
      <c r="FU36" s="56">
        <f t="shared" si="208"/>
        <v>333739</v>
      </c>
      <c r="FV36" s="56">
        <f t="shared" si="208"/>
        <v>441571</v>
      </c>
      <c r="FW36" s="56">
        <f t="shared" si="208"/>
        <v>395226</v>
      </c>
      <c r="FX36" s="56">
        <v>348358</v>
      </c>
      <c r="FY36" s="56">
        <v>382258</v>
      </c>
      <c r="FZ36" s="56">
        <v>377903</v>
      </c>
      <c r="GA36" s="56">
        <f t="shared" si="208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09">GD27+GD30+GD33</f>
        <v>420895</v>
      </c>
      <c r="GE36" s="56">
        <f t="shared" si="209"/>
        <v>362876</v>
      </c>
      <c r="GF36" s="56">
        <f t="shared" si="209"/>
        <v>403877</v>
      </c>
      <c r="GG36" s="56">
        <f t="shared" si="209"/>
        <v>383494</v>
      </c>
      <c r="GH36" s="56">
        <f t="shared" si="209"/>
        <v>369660</v>
      </c>
      <c r="GI36" s="56">
        <f t="shared" si="209"/>
        <v>478803</v>
      </c>
      <c r="GJ36" s="56">
        <f t="shared" si="209"/>
        <v>421570</v>
      </c>
      <c r="GK36" s="56">
        <f t="shared" si="209"/>
        <v>366903</v>
      </c>
      <c r="GL36" s="56">
        <f t="shared" si="209"/>
        <v>378004</v>
      </c>
      <c r="GM36" s="56">
        <f t="shared" si="209"/>
        <v>356630</v>
      </c>
      <c r="GN36" s="56">
        <f>GN27+GN30+GN33</f>
        <v>427574</v>
      </c>
      <c r="GO36" s="56">
        <f t="shared" si="135"/>
        <v>4820363</v>
      </c>
      <c r="GP36" s="56">
        <f>GP27+GP30+GP33</f>
        <v>479892</v>
      </c>
      <c r="GQ36" s="56">
        <f t="shared" ref="GQ36:HA37" si="210">GQ27+GQ30+GQ33</f>
        <v>446068</v>
      </c>
      <c r="GR36" s="56">
        <f t="shared" si="210"/>
        <v>482103</v>
      </c>
      <c r="GS36" s="56">
        <f t="shared" si="210"/>
        <v>388519</v>
      </c>
      <c r="GT36" s="56">
        <f t="shared" si="210"/>
        <v>386505</v>
      </c>
      <c r="GU36" s="56">
        <f t="shared" si="210"/>
        <v>348087</v>
      </c>
      <c r="GV36" s="56">
        <f t="shared" si="210"/>
        <v>425550</v>
      </c>
      <c r="GW36" s="56">
        <f t="shared" si="210"/>
        <v>425243</v>
      </c>
      <c r="GX36" s="56">
        <f t="shared" si="210"/>
        <v>398078</v>
      </c>
      <c r="GY36" s="56">
        <f t="shared" si="210"/>
        <v>414186</v>
      </c>
      <c r="GZ36" s="56">
        <f t="shared" si="210"/>
        <v>392147</v>
      </c>
      <c r="HA36" s="56">
        <f t="shared" si="210"/>
        <v>476445</v>
      </c>
      <c r="HB36" s="56">
        <f t="shared" si="136"/>
        <v>5062823</v>
      </c>
      <c r="HC36" s="56">
        <f>HC27+HC30+HC33</f>
        <v>517665</v>
      </c>
      <c r="HD36" s="56">
        <f t="shared" ref="HD36:HN36" si="211">HD27+HD30+HD33</f>
        <v>476224</v>
      </c>
      <c r="HE36" s="56">
        <f t="shared" si="211"/>
        <v>445725</v>
      </c>
      <c r="HF36" s="56">
        <f t="shared" si="211"/>
        <v>460045</v>
      </c>
      <c r="HG36" s="56">
        <f t="shared" si="211"/>
        <v>393615</v>
      </c>
      <c r="HH36" s="56">
        <f t="shared" si="211"/>
        <v>367532</v>
      </c>
      <c r="HI36" s="56">
        <f t="shared" si="211"/>
        <v>465017</v>
      </c>
      <c r="HJ36" s="56">
        <f t="shared" si="211"/>
        <v>450658</v>
      </c>
      <c r="HK36" s="56">
        <f t="shared" si="211"/>
        <v>397868</v>
      </c>
      <c r="HL36" s="56">
        <f>HL27+HL30+HL33</f>
        <v>424968</v>
      </c>
      <c r="HM36" s="56">
        <f t="shared" si="211"/>
        <v>408767</v>
      </c>
      <c r="HN36" s="56">
        <f t="shared" si="211"/>
        <v>489888</v>
      </c>
      <c r="HO36" s="56">
        <f t="shared" si="152"/>
        <v>5297972</v>
      </c>
      <c r="HP36" s="56">
        <f t="shared" ref="HP36:IA36" si="212">HP27+HP30+HP33</f>
        <v>530860</v>
      </c>
      <c r="HQ36" s="56">
        <f t="shared" si="212"/>
        <v>528488</v>
      </c>
      <c r="HR36" s="56">
        <f t="shared" si="212"/>
        <v>301676</v>
      </c>
      <c r="HS36" s="56">
        <f t="shared" si="212"/>
        <v>85862</v>
      </c>
      <c r="HT36" s="56">
        <f t="shared" si="212"/>
        <v>190208</v>
      </c>
      <c r="HU36" s="56">
        <f t="shared" si="212"/>
        <v>298735</v>
      </c>
      <c r="HV36" s="56">
        <f t="shared" si="212"/>
        <v>432734</v>
      </c>
      <c r="HW36" s="56">
        <f t="shared" si="212"/>
        <v>409068</v>
      </c>
      <c r="HX36" s="56">
        <f t="shared" si="212"/>
        <v>434974</v>
      </c>
      <c r="HY36" s="56">
        <f t="shared" si="212"/>
        <v>494012</v>
      </c>
      <c r="HZ36" s="56">
        <f t="shared" si="212"/>
        <v>499840</v>
      </c>
      <c r="IA36" s="56">
        <f t="shared" si="212"/>
        <v>578210</v>
      </c>
      <c r="IB36" s="56">
        <f t="shared" si="153"/>
        <v>4784667</v>
      </c>
      <c r="IC36" s="56">
        <f t="shared" ref="IC36:IE37" si="213">IC27+IC30+IC33</f>
        <v>577307</v>
      </c>
      <c r="ID36" s="56">
        <f t="shared" si="213"/>
        <v>344566</v>
      </c>
      <c r="IE36" s="56">
        <f t="shared" si="213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>
        <v>600409</v>
      </c>
      <c r="JX36" s="56">
        <v>528088</v>
      </c>
      <c r="JY36" s="56"/>
      <c r="JZ36" s="56"/>
      <c r="KA36" s="56"/>
      <c r="KB36" s="56"/>
    </row>
    <row r="37" spans="2:288" ht="14.25" customHeight="1" x14ac:dyDescent="0.2">
      <c r="B37" s="48" t="s">
        <v>66</v>
      </c>
      <c r="C37" s="56">
        <f>C28+C31+C34</f>
        <v>0</v>
      </c>
      <c r="D37" s="56">
        <f t="shared" ref="D37:M37" si="214">D28+D31+D34</f>
        <v>0</v>
      </c>
      <c r="E37" s="56">
        <f t="shared" si="214"/>
        <v>0</v>
      </c>
      <c r="F37" s="56">
        <f t="shared" si="214"/>
        <v>0</v>
      </c>
      <c r="G37" s="56">
        <f t="shared" si="214"/>
        <v>0</v>
      </c>
      <c r="H37" s="56">
        <f t="shared" si="214"/>
        <v>0</v>
      </c>
      <c r="I37" s="56">
        <f t="shared" si="214"/>
        <v>0</v>
      </c>
      <c r="J37" s="56">
        <f t="shared" si="214"/>
        <v>0</v>
      </c>
      <c r="K37" s="56">
        <f t="shared" si="214"/>
        <v>0</v>
      </c>
      <c r="L37" s="56">
        <f t="shared" si="214"/>
        <v>0</v>
      </c>
      <c r="M37" s="56">
        <f t="shared" si="214"/>
        <v>711183</v>
      </c>
      <c r="N37" s="56">
        <f t="shared" si="187"/>
        <v>754689</v>
      </c>
      <c r="O37" s="56">
        <f t="shared" si="187"/>
        <v>1465872</v>
      </c>
      <c r="P37" s="56">
        <f t="shared" si="187"/>
        <v>733583</v>
      </c>
      <c r="Q37" s="56">
        <f t="shared" ref="Q37:Z37" si="215">Q28+Q31+Q34</f>
        <v>625639</v>
      </c>
      <c r="R37" s="56">
        <f t="shared" si="215"/>
        <v>703206</v>
      </c>
      <c r="S37" s="56">
        <f t="shared" si="215"/>
        <v>657451</v>
      </c>
      <c r="T37" s="56">
        <f t="shared" si="215"/>
        <v>678913</v>
      </c>
      <c r="U37" s="56">
        <f t="shared" si="215"/>
        <v>659642</v>
      </c>
      <c r="V37" s="56">
        <f t="shared" si="215"/>
        <v>681163</v>
      </c>
      <c r="W37" s="56">
        <f t="shared" si="215"/>
        <v>707592</v>
      </c>
      <c r="X37" s="56">
        <f t="shared" si="215"/>
        <v>684471</v>
      </c>
      <c r="Y37" s="56">
        <f t="shared" si="215"/>
        <v>719055</v>
      </c>
      <c r="Z37" s="56">
        <f t="shared" si="215"/>
        <v>723561</v>
      </c>
      <c r="AA37" s="56">
        <f t="shared" si="189"/>
        <v>752873</v>
      </c>
      <c r="AB37" s="56">
        <f t="shared" si="189"/>
        <v>8327149</v>
      </c>
      <c r="AC37" s="56">
        <f t="shared" si="189"/>
        <v>715291</v>
      </c>
      <c r="AD37" s="56">
        <f t="shared" ref="AD37:AM37" si="216">AD28+AD31+AD34</f>
        <v>631089</v>
      </c>
      <c r="AE37" s="56">
        <f t="shared" si="216"/>
        <v>675474</v>
      </c>
      <c r="AF37" s="56">
        <f t="shared" si="216"/>
        <v>652757</v>
      </c>
      <c r="AG37" s="56">
        <f t="shared" si="216"/>
        <v>701619</v>
      </c>
      <c r="AH37" s="56">
        <f t="shared" si="216"/>
        <v>708283</v>
      </c>
      <c r="AI37" s="56">
        <f t="shared" si="216"/>
        <v>708845</v>
      </c>
      <c r="AJ37" s="56">
        <f t="shared" si="216"/>
        <v>722187</v>
      </c>
      <c r="AK37" s="56">
        <f t="shared" si="216"/>
        <v>664865</v>
      </c>
      <c r="AL37" s="56">
        <f t="shared" si="216"/>
        <v>729269</v>
      </c>
      <c r="AM37" s="56">
        <f t="shared" si="216"/>
        <v>753110</v>
      </c>
      <c r="AN37" s="56">
        <f t="shared" si="191"/>
        <v>798734</v>
      </c>
      <c r="AO37" s="56">
        <f t="shared" si="191"/>
        <v>8461523</v>
      </c>
      <c r="AP37" s="56">
        <f t="shared" si="191"/>
        <v>765635</v>
      </c>
      <c r="AQ37" s="56">
        <f t="shared" ref="AQ37:AZ37" si="217">AQ28+AQ31+AQ34</f>
        <v>674168</v>
      </c>
      <c r="AR37" s="56">
        <f t="shared" si="217"/>
        <v>737558</v>
      </c>
      <c r="AS37" s="56">
        <f t="shared" si="217"/>
        <v>684616</v>
      </c>
      <c r="AT37" s="56">
        <f t="shared" si="217"/>
        <v>742939</v>
      </c>
      <c r="AU37" s="56">
        <f t="shared" si="217"/>
        <v>758308</v>
      </c>
      <c r="AV37" s="56">
        <f t="shared" si="217"/>
        <v>759082</v>
      </c>
      <c r="AW37" s="56">
        <f t="shared" si="217"/>
        <v>800858</v>
      </c>
      <c r="AX37" s="56">
        <f t="shared" si="217"/>
        <v>757674</v>
      </c>
      <c r="AY37" s="56">
        <f t="shared" si="217"/>
        <v>810563</v>
      </c>
      <c r="AZ37" s="56">
        <f t="shared" si="217"/>
        <v>808674</v>
      </c>
      <c r="BA37" s="56">
        <f t="shared" si="193"/>
        <v>796043</v>
      </c>
      <c r="BB37" s="56">
        <f t="shared" si="193"/>
        <v>9096118</v>
      </c>
      <c r="BC37" s="56">
        <f t="shared" si="193"/>
        <v>853579</v>
      </c>
      <c r="BD37" s="56">
        <f t="shared" ref="BD37:BM37" si="218">BD28+BD31+BD34</f>
        <v>756182</v>
      </c>
      <c r="BE37" s="56">
        <f t="shared" si="218"/>
        <v>806908</v>
      </c>
      <c r="BF37" s="56">
        <f t="shared" si="218"/>
        <v>749999</v>
      </c>
      <c r="BG37" s="56">
        <f t="shared" si="218"/>
        <v>835005</v>
      </c>
      <c r="BH37" s="56">
        <f t="shared" si="218"/>
        <v>813390</v>
      </c>
      <c r="BI37" s="56">
        <f t="shared" si="218"/>
        <v>855183</v>
      </c>
      <c r="BJ37" s="56">
        <f t="shared" si="218"/>
        <v>878300</v>
      </c>
      <c r="BK37" s="56">
        <f t="shared" si="218"/>
        <v>833884</v>
      </c>
      <c r="BL37" s="56">
        <f t="shared" si="218"/>
        <v>903764</v>
      </c>
      <c r="BM37" s="56">
        <f t="shared" si="218"/>
        <v>919176</v>
      </c>
      <c r="BN37" s="56">
        <f t="shared" si="195"/>
        <v>975303</v>
      </c>
      <c r="BO37" s="56">
        <f t="shared" si="195"/>
        <v>10180673</v>
      </c>
      <c r="BP37" s="56">
        <f t="shared" si="195"/>
        <v>956914</v>
      </c>
      <c r="BQ37" s="56">
        <f t="shared" ref="BQ37:BZ37" si="219">BQ28+BQ31+BQ34</f>
        <v>890005</v>
      </c>
      <c r="BR37" s="56">
        <f t="shared" si="219"/>
        <v>886253</v>
      </c>
      <c r="BS37" s="56">
        <f t="shared" si="219"/>
        <v>865812</v>
      </c>
      <c r="BT37" s="56">
        <f t="shared" si="219"/>
        <v>907215</v>
      </c>
      <c r="BU37" s="56">
        <f t="shared" si="219"/>
        <v>903215</v>
      </c>
      <c r="BV37" s="56">
        <f t="shared" si="219"/>
        <v>951862</v>
      </c>
      <c r="BW37" s="56">
        <f t="shared" si="219"/>
        <v>958713</v>
      </c>
      <c r="BX37" s="56">
        <f t="shared" si="219"/>
        <v>901384</v>
      </c>
      <c r="BY37" s="56">
        <f t="shared" si="219"/>
        <v>974747</v>
      </c>
      <c r="BZ37" s="56">
        <f t="shared" si="219"/>
        <v>933681</v>
      </c>
      <c r="CA37" s="56">
        <f t="shared" si="197"/>
        <v>951314</v>
      </c>
      <c r="CB37" s="56">
        <f t="shared" si="197"/>
        <v>11081115</v>
      </c>
      <c r="CC37" s="56">
        <f t="shared" si="197"/>
        <v>962510</v>
      </c>
      <c r="CD37" s="56">
        <f t="shared" ref="CD37:CM37" si="220">CD28+CD31+CD34</f>
        <v>856250</v>
      </c>
      <c r="CE37" s="56">
        <f t="shared" si="220"/>
        <v>894915</v>
      </c>
      <c r="CF37" s="56">
        <f t="shared" si="220"/>
        <v>832786</v>
      </c>
      <c r="CG37" s="56">
        <f t="shared" si="220"/>
        <v>904010</v>
      </c>
      <c r="CH37" s="56">
        <f t="shared" si="220"/>
        <v>899580</v>
      </c>
      <c r="CI37" s="56">
        <f t="shared" si="220"/>
        <v>924926</v>
      </c>
      <c r="CJ37" s="56">
        <f t="shared" si="220"/>
        <v>929513</v>
      </c>
      <c r="CK37" s="56">
        <f t="shared" si="220"/>
        <v>891248</v>
      </c>
      <c r="CL37" s="56">
        <f t="shared" si="220"/>
        <v>950222</v>
      </c>
      <c r="CM37" s="56">
        <f t="shared" si="220"/>
        <v>943737</v>
      </c>
      <c r="CN37" s="56">
        <f t="shared" si="199"/>
        <v>1006297</v>
      </c>
      <c r="CO37" s="56">
        <f t="shared" si="199"/>
        <v>10995994</v>
      </c>
      <c r="CP37" s="56">
        <f t="shared" si="199"/>
        <v>947943</v>
      </c>
      <c r="CQ37" s="56">
        <f t="shared" ref="CQ37:CZ37" si="221">CQ28+CQ31+CQ34</f>
        <v>876377</v>
      </c>
      <c r="CR37" s="56">
        <f t="shared" si="221"/>
        <v>946145</v>
      </c>
      <c r="CS37" s="56">
        <f t="shared" si="221"/>
        <v>898815</v>
      </c>
      <c r="CT37" s="56">
        <f t="shared" si="221"/>
        <v>944000</v>
      </c>
      <c r="CU37" s="56">
        <f t="shared" si="221"/>
        <v>972837</v>
      </c>
      <c r="CV37" s="56">
        <f t="shared" si="221"/>
        <v>1033623</v>
      </c>
      <c r="CW37" s="56">
        <f t="shared" si="221"/>
        <v>1053949</v>
      </c>
      <c r="CX37" s="56">
        <f t="shared" si="221"/>
        <v>1037839</v>
      </c>
      <c r="CY37" s="56">
        <f t="shared" si="221"/>
        <v>1057147</v>
      </c>
      <c r="CZ37" s="56">
        <f t="shared" si="221"/>
        <v>1071590</v>
      </c>
      <c r="DA37" s="56">
        <f t="shared" si="201"/>
        <v>1117665</v>
      </c>
      <c r="DB37" s="56">
        <f t="shared" si="201"/>
        <v>11957930</v>
      </c>
      <c r="DC37" s="56">
        <f t="shared" si="201"/>
        <v>1089314</v>
      </c>
      <c r="DD37" s="56">
        <f t="shared" ref="DD37:DM37" si="222">DD28+DD31+DD34</f>
        <v>1002454</v>
      </c>
      <c r="DE37" s="56">
        <f t="shared" si="222"/>
        <v>1079566</v>
      </c>
      <c r="DF37" s="56">
        <f t="shared" si="222"/>
        <v>1019213</v>
      </c>
      <c r="DG37" s="56">
        <f t="shared" si="222"/>
        <v>1110729</v>
      </c>
      <c r="DH37" s="56">
        <f t="shared" si="222"/>
        <v>1078268</v>
      </c>
      <c r="DI37" s="56">
        <f t="shared" si="222"/>
        <v>1085934</v>
      </c>
      <c r="DJ37" s="56">
        <f t="shared" si="222"/>
        <v>1139846</v>
      </c>
      <c r="DK37" s="56">
        <f t="shared" si="222"/>
        <v>1087874</v>
      </c>
      <c r="DL37" s="56">
        <f t="shared" si="222"/>
        <v>1123795</v>
      </c>
      <c r="DM37" s="56">
        <f t="shared" si="222"/>
        <v>1099460</v>
      </c>
      <c r="DN37" s="56">
        <f t="shared" si="203"/>
        <v>1173602</v>
      </c>
      <c r="DO37" s="56">
        <f t="shared" si="203"/>
        <v>13090055</v>
      </c>
      <c r="DP37" s="56">
        <f t="shared" si="203"/>
        <v>1145582</v>
      </c>
      <c r="DQ37" s="56">
        <f t="shared" ref="DQ37:DZ37" si="223">DQ28+DQ31+DQ34</f>
        <v>1090095</v>
      </c>
      <c r="DR37" s="56">
        <f t="shared" si="223"/>
        <v>1135343</v>
      </c>
      <c r="DS37" s="56">
        <f t="shared" si="223"/>
        <v>1057702</v>
      </c>
      <c r="DT37" s="56">
        <f t="shared" si="223"/>
        <v>1121597</v>
      </c>
      <c r="DU37" s="56">
        <f t="shared" si="223"/>
        <v>1124825</v>
      </c>
      <c r="DV37" s="56">
        <f t="shared" si="223"/>
        <v>1183217</v>
      </c>
      <c r="DW37" s="56">
        <f t="shared" si="223"/>
        <v>1209734</v>
      </c>
      <c r="DX37" s="56">
        <f t="shared" si="223"/>
        <v>1141212</v>
      </c>
      <c r="DY37" s="56">
        <f t="shared" si="223"/>
        <v>1222747</v>
      </c>
      <c r="DZ37" s="56">
        <f t="shared" si="223"/>
        <v>1223893</v>
      </c>
      <c r="EA37" s="56">
        <f t="shared" si="205"/>
        <v>1204621</v>
      </c>
      <c r="EB37" s="56">
        <f t="shared" si="205"/>
        <v>13860568</v>
      </c>
      <c r="EC37" s="56">
        <f t="shared" si="205"/>
        <v>1215079</v>
      </c>
      <c r="ED37" s="56">
        <f t="shared" ref="ED37:EM37" si="224">ED28+ED31+ED34</f>
        <v>1086340</v>
      </c>
      <c r="EE37" s="56">
        <f t="shared" si="224"/>
        <v>1143967</v>
      </c>
      <c r="EF37" s="56">
        <f t="shared" si="224"/>
        <v>1126893</v>
      </c>
      <c r="EG37" s="56">
        <f t="shared" si="224"/>
        <v>1196778</v>
      </c>
      <c r="EH37" s="56">
        <f t="shared" si="224"/>
        <v>1172319</v>
      </c>
      <c r="EI37" s="56">
        <f t="shared" si="224"/>
        <v>1212443</v>
      </c>
      <c r="EJ37" s="56">
        <f t="shared" si="224"/>
        <v>1250201</v>
      </c>
      <c r="EK37" s="56">
        <f t="shared" si="224"/>
        <v>1169041</v>
      </c>
      <c r="EL37" s="56">
        <f t="shared" si="224"/>
        <v>1241463</v>
      </c>
      <c r="EM37" s="56">
        <f t="shared" si="224"/>
        <v>1245600</v>
      </c>
      <c r="EN37" s="56">
        <f t="shared" si="207"/>
        <v>1345943</v>
      </c>
      <c r="EO37" s="56">
        <f t="shared" si="207"/>
        <v>14406067</v>
      </c>
      <c r="EP37" s="56">
        <f t="shared" si="207"/>
        <v>1304912</v>
      </c>
      <c r="EQ37" s="56">
        <f t="shared" ref="EQ37:GA37" si="225">EQ28+EQ31+EQ34</f>
        <v>1155170</v>
      </c>
      <c r="ER37" s="56">
        <f t="shared" si="225"/>
        <v>1206799</v>
      </c>
      <c r="ES37" s="56">
        <f t="shared" si="225"/>
        <v>1140665</v>
      </c>
      <c r="ET37" s="56">
        <f t="shared" si="225"/>
        <v>1227693</v>
      </c>
      <c r="EU37" s="56">
        <f t="shared" si="225"/>
        <v>1183172</v>
      </c>
      <c r="EV37" s="56">
        <f t="shared" si="225"/>
        <v>1208200</v>
      </c>
      <c r="EW37" s="56">
        <f t="shared" si="225"/>
        <v>1227586</v>
      </c>
      <c r="EX37" s="56">
        <f t="shared" si="225"/>
        <v>1180696</v>
      </c>
      <c r="EY37" s="56">
        <f t="shared" si="225"/>
        <v>1262357</v>
      </c>
      <c r="EZ37" s="56">
        <f t="shared" si="225"/>
        <v>1235144</v>
      </c>
      <c r="FA37" s="56">
        <f t="shared" si="225"/>
        <v>1275017</v>
      </c>
      <c r="FB37" s="56">
        <f>FB28+FB31+FB34</f>
        <v>14607411</v>
      </c>
      <c r="FC37" s="56">
        <f t="shared" si="225"/>
        <v>1222624</v>
      </c>
      <c r="FD37" s="56">
        <f t="shared" si="225"/>
        <v>1144845</v>
      </c>
      <c r="FE37" s="56">
        <f t="shared" si="225"/>
        <v>1226192</v>
      </c>
      <c r="FF37" s="56">
        <f t="shared" si="225"/>
        <v>1211222</v>
      </c>
      <c r="FG37" s="56">
        <f t="shared" si="225"/>
        <v>1248229</v>
      </c>
      <c r="FH37" s="56">
        <f t="shared" si="225"/>
        <v>1232636</v>
      </c>
      <c r="FI37" s="56">
        <f t="shared" si="225"/>
        <v>1278041</v>
      </c>
      <c r="FJ37" s="56">
        <f t="shared" si="225"/>
        <v>1319344</v>
      </c>
      <c r="FK37" s="56">
        <f t="shared" si="225"/>
        <v>1261354</v>
      </c>
      <c r="FL37" s="56">
        <f t="shared" si="225"/>
        <v>1340173</v>
      </c>
      <c r="FM37" s="56">
        <f t="shared" si="225"/>
        <v>1304145</v>
      </c>
      <c r="FN37" s="56">
        <f t="shared" si="225"/>
        <v>1326822</v>
      </c>
      <c r="FO37" s="56">
        <f>FO28+FO31+FO34</f>
        <v>15115627</v>
      </c>
      <c r="FP37" s="56">
        <f t="shared" si="225"/>
        <v>1270770</v>
      </c>
      <c r="FQ37" s="56">
        <f t="shared" si="225"/>
        <v>1264132</v>
      </c>
      <c r="FR37" s="56">
        <f t="shared" si="225"/>
        <v>1295351</v>
      </c>
      <c r="FS37" s="56">
        <f t="shared" si="225"/>
        <v>1254078</v>
      </c>
      <c r="FT37" s="56">
        <f t="shared" si="225"/>
        <v>1268961</v>
      </c>
      <c r="FU37" s="56">
        <f t="shared" si="225"/>
        <v>1262623</v>
      </c>
      <c r="FV37" s="56">
        <f t="shared" si="225"/>
        <v>1338007</v>
      </c>
      <c r="FW37" s="56">
        <f t="shared" si="225"/>
        <v>1371044</v>
      </c>
      <c r="FX37" s="56">
        <v>1331793</v>
      </c>
      <c r="FY37" s="56">
        <v>1369708</v>
      </c>
      <c r="FZ37" s="56">
        <v>1365247</v>
      </c>
      <c r="GA37" s="56">
        <f t="shared" si="225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26">GD28+GD31+GD34</f>
        <v>1288434</v>
      </c>
      <c r="GE37" s="56">
        <f t="shared" si="209"/>
        <v>1081097</v>
      </c>
      <c r="GF37" s="56">
        <f t="shared" si="209"/>
        <v>1259411</v>
      </c>
      <c r="GG37" s="56">
        <f t="shared" si="226"/>
        <v>1436217</v>
      </c>
      <c r="GH37" s="56">
        <f t="shared" si="226"/>
        <v>1401298</v>
      </c>
      <c r="GI37" s="56">
        <f t="shared" si="209"/>
        <v>1406993</v>
      </c>
      <c r="GJ37" s="56">
        <f t="shared" si="226"/>
        <v>1423388</v>
      </c>
      <c r="GK37" s="56">
        <f t="shared" si="226"/>
        <v>1367523</v>
      </c>
      <c r="GL37" s="56">
        <f t="shared" si="226"/>
        <v>1407253</v>
      </c>
      <c r="GM37" s="56">
        <f t="shared" si="226"/>
        <v>1395612</v>
      </c>
      <c r="GN37" s="56">
        <f>GN28+GN31+GN34</f>
        <v>1440731</v>
      </c>
      <c r="GO37" s="56">
        <f t="shared" si="135"/>
        <v>16326946</v>
      </c>
      <c r="GP37" s="56">
        <f>GP28+GP31+GP34</f>
        <v>1448424</v>
      </c>
      <c r="GQ37" s="56">
        <f t="shared" ref="GQ37:GZ37" si="227">GQ28+GQ31+GQ34</f>
        <v>1332969</v>
      </c>
      <c r="GR37" s="56">
        <f t="shared" si="227"/>
        <v>1419154</v>
      </c>
      <c r="GS37" s="56">
        <f t="shared" si="227"/>
        <v>1415170</v>
      </c>
      <c r="GT37" s="56">
        <f t="shared" si="227"/>
        <v>1551662</v>
      </c>
      <c r="GU37" s="56">
        <f t="shared" si="227"/>
        <v>1423427</v>
      </c>
      <c r="GV37" s="56">
        <f t="shared" si="227"/>
        <v>1470720</v>
      </c>
      <c r="GW37" s="56">
        <f t="shared" si="227"/>
        <v>1506789</v>
      </c>
      <c r="GX37" s="56">
        <f t="shared" si="227"/>
        <v>1414643</v>
      </c>
      <c r="GY37" s="56">
        <f t="shared" si="227"/>
        <v>1467933</v>
      </c>
      <c r="GZ37" s="56">
        <f t="shared" si="227"/>
        <v>1461431</v>
      </c>
      <c r="HA37" s="56">
        <f t="shared" si="210"/>
        <v>1542357</v>
      </c>
      <c r="HB37" s="56">
        <f t="shared" si="136"/>
        <v>17454679</v>
      </c>
      <c r="HC37" s="56">
        <f>HC28+HC31+HC34</f>
        <v>1494480</v>
      </c>
      <c r="HD37" s="56">
        <f t="shared" ref="HD37:HN37" si="228">HD28+HD31+HD34</f>
        <v>1331607</v>
      </c>
      <c r="HE37" s="56">
        <f t="shared" si="228"/>
        <v>1517274</v>
      </c>
      <c r="HF37" s="56">
        <f t="shared" si="228"/>
        <v>1326624</v>
      </c>
      <c r="HG37" s="56">
        <f t="shared" si="228"/>
        <v>1480387</v>
      </c>
      <c r="HH37" s="56">
        <f t="shared" si="228"/>
        <v>1428071</v>
      </c>
      <c r="HI37" s="56">
        <f t="shared" si="228"/>
        <v>1472357</v>
      </c>
      <c r="HJ37" s="56">
        <f t="shared" si="228"/>
        <v>1534289</v>
      </c>
      <c r="HK37" s="56">
        <f t="shared" si="228"/>
        <v>1430205</v>
      </c>
      <c r="HL37" s="56">
        <f>HL28+HL31+HL34</f>
        <v>1534400</v>
      </c>
      <c r="HM37" s="56">
        <f t="shared" si="228"/>
        <v>1505519</v>
      </c>
      <c r="HN37" s="56">
        <f t="shared" si="228"/>
        <v>1557680</v>
      </c>
      <c r="HO37" s="56">
        <f t="shared" si="152"/>
        <v>17612893</v>
      </c>
      <c r="HP37" s="56">
        <f t="shared" ref="HP37:IA37" si="229">HP28+HP31+HP34</f>
        <v>1501578</v>
      </c>
      <c r="HQ37" s="56">
        <f t="shared" si="229"/>
        <v>1467970</v>
      </c>
      <c r="HR37" s="56">
        <f t="shared" si="229"/>
        <v>1109895</v>
      </c>
      <c r="HS37" s="56">
        <f t="shared" si="229"/>
        <v>683403</v>
      </c>
      <c r="HT37" s="56">
        <f t="shared" si="229"/>
        <v>911880</v>
      </c>
      <c r="HU37" s="56">
        <f t="shared" si="229"/>
        <v>1150058</v>
      </c>
      <c r="HV37" s="56">
        <f t="shared" si="229"/>
        <v>1321044</v>
      </c>
      <c r="HW37" s="56">
        <f t="shared" si="229"/>
        <v>1342117</v>
      </c>
      <c r="HX37" s="56">
        <f t="shared" si="229"/>
        <v>1331760</v>
      </c>
      <c r="HY37" s="56">
        <f t="shared" si="229"/>
        <v>1479929</v>
      </c>
      <c r="HZ37" s="56">
        <f t="shared" si="229"/>
        <v>1514807</v>
      </c>
      <c r="IA37" s="56">
        <f t="shared" si="229"/>
        <v>1496508</v>
      </c>
      <c r="IB37" s="56">
        <f t="shared" si="153"/>
        <v>15310949</v>
      </c>
      <c r="IC37" s="56">
        <f t="shared" si="213"/>
        <v>1559012</v>
      </c>
      <c r="ID37" s="56">
        <f t="shared" si="213"/>
        <v>1272991</v>
      </c>
      <c r="IE37" s="56">
        <f t="shared" si="213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>
        <v>1725221</v>
      </c>
      <c r="JX37" s="56">
        <v>1631714</v>
      </c>
      <c r="JY37" s="56"/>
      <c r="JZ37" s="56"/>
      <c r="KA37" s="56"/>
      <c r="KB37" s="56"/>
    </row>
    <row r="38" spans="2:288" ht="14.25" customHeight="1" x14ac:dyDescent="0.2"/>
    <row r="39" spans="2:288" ht="14.25" customHeight="1" x14ac:dyDescent="0.2"/>
    <row r="40" spans="2:288" ht="15" x14ac:dyDescent="0.25">
      <c r="B40" s="5" t="s">
        <v>72</v>
      </c>
    </row>
    <row r="41" spans="2:288" ht="15" customHeight="1" x14ac:dyDescent="0.25">
      <c r="B41" s="12" t="s">
        <v>73</v>
      </c>
      <c r="C41" s="173">
        <v>2003</v>
      </c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5"/>
      <c r="O41" s="171" t="s">
        <v>106</v>
      </c>
      <c r="P41" s="173">
        <v>2004</v>
      </c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5"/>
      <c r="AB41" s="171" t="s">
        <v>107</v>
      </c>
      <c r="AC41" s="173">
        <v>2005</v>
      </c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5"/>
      <c r="AO41" s="171" t="s">
        <v>108</v>
      </c>
      <c r="AP41" s="173">
        <v>2006</v>
      </c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5"/>
      <c r="BB41" s="171" t="s">
        <v>109</v>
      </c>
      <c r="BC41" s="173">
        <v>2007</v>
      </c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5"/>
      <c r="BO41" s="171" t="s">
        <v>110</v>
      </c>
      <c r="BP41" s="173">
        <v>2008</v>
      </c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5"/>
      <c r="CB41" s="171" t="s">
        <v>111</v>
      </c>
      <c r="CC41" s="173">
        <v>2009</v>
      </c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5"/>
      <c r="CO41" s="171" t="s">
        <v>91</v>
      </c>
      <c r="CP41" s="173">
        <v>2010</v>
      </c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5"/>
      <c r="DB41" s="171" t="s">
        <v>80</v>
      </c>
      <c r="DC41" s="173">
        <v>2011</v>
      </c>
      <c r="DD41" s="174"/>
      <c r="DE41" s="174"/>
      <c r="DF41" s="174"/>
      <c r="DG41" s="174"/>
      <c r="DH41" s="174"/>
      <c r="DI41" s="174"/>
      <c r="DJ41" s="174"/>
      <c r="DK41" s="174"/>
      <c r="DL41" s="174"/>
      <c r="DM41" s="174"/>
      <c r="DN41" s="175"/>
      <c r="DO41" s="171" t="s">
        <v>81</v>
      </c>
      <c r="DP41" s="173">
        <v>2012</v>
      </c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5"/>
      <c r="EB41" s="171" t="s">
        <v>82</v>
      </c>
      <c r="EC41" s="173">
        <v>2013</v>
      </c>
      <c r="ED41" s="174"/>
      <c r="EE41" s="174"/>
      <c r="EF41" s="174"/>
      <c r="EG41" s="174"/>
      <c r="EH41" s="174"/>
      <c r="EI41" s="174"/>
      <c r="EJ41" s="174"/>
      <c r="EK41" s="174"/>
      <c r="EL41" s="174"/>
      <c r="EM41" s="174"/>
      <c r="EN41" s="175"/>
      <c r="EO41" s="171" t="s">
        <v>40</v>
      </c>
      <c r="EP41" s="173">
        <v>2014</v>
      </c>
      <c r="EQ41" s="174"/>
      <c r="ER41" s="174"/>
      <c r="ES41" s="174"/>
      <c r="ET41" s="174"/>
      <c r="EU41" s="174"/>
      <c r="EV41" s="174"/>
      <c r="EW41" s="174"/>
      <c r="EX41" s="174"/>
      <c r="EY41" s="174"/>
      <c r="EZ41" s="174"/>
      <c r="FA41" s="175"/>
      <c r="FB41" s="171" t="s">
        <v>41</v>
      </c>
      <c r="FC41" s="173">
        <v>2015</v>
      </c>
      <c r="FD41" s="174"/>
      <c r="FE41" s="174"/>
      <c r="FF41" s="174"/>
      <c r="FG41" s="174"/>
      <c r="FH41" s="174"/>
      <c r="FI41" s="174"/>
      <c r="FJ41" s="174"/>
      <c r="FK41" s="174"/>
      <c r="FL41" s="174"/>
      <c r="FM41" s="174"/>
      <c r="FN41" s="175"/>
      <c r="FO41" s="171" t="s">
        <v>42</v>
      </c>
      <c r="FP41" s="173">
        <v>2016</v>
      </c>
      <c r="FQ41" s="174"/>
      <c r="FR41" s="174"/>
      <c r="FS41" s="174"/>
      <c r="FT41" s="174"/>
      <c r="FU41" s="174"/>
      <c r="FV41" s="174"/>
      <c r="FW41" s="174"/>
      <c r="FX41" s="174"/>
      <c r="FY41" s="174"/>
      <c r="FZ41" s="174"/>
      <c r="GA41" s="175"/>
      <c r="GB41" s="171" t="s">
        <v>43</v>
      </c>
      <c r="GC41" s="173">
        <v>2017</v>
      </c>
      <c r="GD41" s="174"/>
      <c r="GE41" s="174"/>
      <c r="GF41" s="174"/>
      <c r="GG41" s="174"/>
      <c r="GH41" s="174"/>
      <c r="GI41" s="174"/>
      <c r="GJ41" s="174"/>
      <c r="GK41" s="174"/>
      <c r="GL41" s="174"/>
      <c r="GM41" s="174"/>
      <c r="GN41" s="175"/>
      <c r="GO41" s="171" t="s">
        <v>44</v>
      </c>
      <c r="GP41" s="173">
        <v>2018</v>
      </c>
      <c r="GQ41" s="174"/>
      <c r="GR41" s="174"/>
      <c r="GS41" s="174"/>
      <c r="GT41" s="174"/>
      <c r="GU41" s="174"/>
      <c r="GV41" s="174"/>
      <c r="GW41" s="174"/>
      <c r="GX41" s="174"/>
      <c r="GY41" s="174"/>
      <c r="GZ41" s="174"/>
      <c r="HA41" s="175"/>
      <c r="HB41" s="171" t="s">
        <v>45</v>
      </c>
      <c r="HC41" s="173">
        <v>2019</v>
      </c>
      <c r="HD41" s="174"/>
      <c r="HE41" s="174"/>
      <c r="HF41" s="174"/>
      <c r="HG41" s="174"/>
      <c r="HH41" s="174"/>
      <c r="HI41" s="174"/>
      <c r="HJ41" s="174"/>
      <c r="HK41" s="174"/>
      <c r="HL41" s="174"/>
      <c r="HM41" s="174"/>
      <c r="HN41" s="175"/>
      <c r="HO41" s="171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1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1" t="s">
        <v>48</v>
      </c>
      <c r="IP41" s="173">
        <v>2022</v>
      </c>
      <c r="IQ41" s="174"/>
      <c r="IR41" s="174"/>
      <c r="IS41" s="174"/>
      <c r="IT41" s="174"/>
      <c r="IU41" s="174"/>
      <c r="IV41" s="174"/>
      <c r="IW41" s="174"/>
      <c r="IX41" s="174"/>
      <c r="IY41" s="174"/>
      <c r="IZ41" s="174"/>
      <c r="JA41" s="175"/>
      <c r="JB41" s="171" t="s">
        <v>49</v>
      </c>
      <c r="JC41" s="173">
        <v>2023</v>
      </c>
      <c r="JD41" s="174"/>
      <c r="JE41" s="174"/>
      <c r="JF41" s="174"/>
      <c r="JG41" s="174"/>
      <c r="JH41" s="174"/>
      <c r="JI41" s="174"/>
      <c r="JJ41" s="174"/>
      <c r="JK41" s="174"/>
      <c r="JL41" s="174"/>
      <c r="JM41" s="174"/>
      <c r="JN41" s="175"/>
      <c r="JO41" s="171" t="s">
        <v>50</v>
      </c>
      <c r="JP41" s="173">
        <v>2024</v>
      </c>
      <c r="JQ41" s="174"/>
      <c r="JR41" s="174"/>
      <c r="JS41" s="174"/>
      <c r="JT41" s="174"/>
      <c r="JU41" s="174"/>
      <c r="JV41" s="174"/>
      <c r="JW41" s="174"/>
      <c r="JX41" s="174"/>
      <c r="JY41" s="174"/>
      <c r="JZ41" s="174"/>
      <c r="KA41" s="175"/>
      <c r="KB41" s="171" t="s">
        <v>51</v>
      </c>
    </row>
    <row r="42" spans="2:288" ht="15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2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2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2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2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2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2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2"/>
      <c r="CP42" s="156" t="s">
        <v>52</v>
      </c>
      <c r="CQ42" s="156" t="s">
        <v>53</v>
      </c>
      <c r="CR42" s="156" t="s">
        <v>54</v>
      </c>
      <c r="CS42" s="156" t="s">
        <v>55</v>
      </c>
      <c r="CT42" s="156" t="s">
        <v>56</v>
      </c>
      <c r="CU42" s="156" t="s">
        <v>57</v>
      </c>
      <c r="CV42" s="156" t="s">
        <v>58</v>
      </c>
      <c r="CW42" s="156" t="s">
        <v>59</v>
      </c>
      <c r="CX42" s="156" t="s">
        <v>60</v>
      </c>
      <c r="CY42" s="156" t="s">
        <v>61</v>
      </c>
      <c r="CZ42" s="156" t="s">
        <v>62</v>
      </c>
      <c r="DA42" s="156" t="s">
        <v>63</v>
      </c>
      <c r="DB42" s="172"/>
      <c r="DC42" s="156" t="s">
        <v>52</v>
      </c>
      <c r="DD42" s="156" t="s">
        <v>53</v>
      </c>
      <c r="DE42" s="156" t="s">
        <v>54</v>
      </c>
      <c r="DF42" s="156" t="s">
        <v>55</v>
      </c>
      <c r="DG42" s="156" t="s">
        <v>56</v>
      </c>
      <c r="DH42" s="156" t="s">
        <v>57</v>
      </c>
      <c r="DI42" s="156" t="s">
        <v>58</v>
      </c>
      <c r="DJ42" s="156" t="s">
        <v>59</v>
      </c>
      <c r="DK42" s="156" t="s">
        <v>60</v>
      </c>
      <c r="DL42" s="156" t="s">
        <v>61</v>
      </c>
      <c r="DM42" s="156" t="s">
        <v>62</v>
      </c>
      <c r="DN42" s="156" t="s">
        <v>63</v>
      </c>
      <c r="DO42" s="172"/>
      <c r="DP42" s="156" t="s">
        <v>52</v>
      </c>
      <c r="DQ42" s="156" t="s">
        <v>53</v>
      </c>
      <c r="DR42" s="156" t="s">
        <v>54</v>
      </c>
      <c r="DS42" s="156" t="s">
        <v>55</v>
      </c>
      <c r="DT42" s="156" t="s">
        <v>56</v>
      </c>
      <c r="DU42" s="156" t="s">
        <v>57</v>
      </c>
      <c r="DV42" s="156" t="s">
        <v>58</v>
      </c>
      <c r="DW42" s="156" t="s">
        <v>59</v>
      </c>
      <c r="DX42" s="156" t="s">
        <v>60</v>
      </c>
      <c r="DY42" s="156" t="s">
        <v>61</v>
      </c>
      <c r="DZ42" s="156" t="s">
        <v>62</v>
      </c>
      <c r="EA42" s="156" t="s">
        <v>63</v>
      </c>
      <c r="EB42" s="172"/>
      <c r="EC42" s="156" t="s">
        <v>52</v>
      </c>
      <c r="ED42" s="156" t="s">
        <v>53</v>
      </c>
      <c r="EE42" s="156" t="s">
        <v>54</v>
      </c>
      <c r="EF42" s="156" t="s">
        <v>55</v>
      </c>
      <c r="EG42" s="156" t="s">
        <v>56</v>
      </c>
      <c r="EH42" s="156" t="s">
        <v>57</v>
      </c>
      <c r="EI42" s="156" t="s">
        <v>58</v>
      </c>
      <c r="EJ42" s="156" t="s">
        <v>59</v>
      </c>
      <c r="EK42" s="156" t="s">
        <v>60</v>
      </c>
      <c r="EL42" s="156" t="s">
        <v>61</v>
      </c>
      <c r="EM42" s="156" t="s">
        <v>62</v>
      </c>
      <c r="EN42" s="156" t="s">
        <v>63</v>
      </c>
      <c r="EO42" s="172"/>
      <c r="EP42" s="156" t="s">
        <v>52</v>
      </c>
      <c r="EQ42" s="156" t="s">
        <v>53</v>
      </c>
      <c r="ER42" s="156" t="s">
        <v>54</v>
      </c>
      <c r="ES42" s="156" t="s">
        <v>55</v>
      </c>
      <c r="ET42" s="156" t="s">
        <v>56</v>
      </c>
      <c r="EU42" s="156" t="s">
        <v>57</v>
      </c>
      <c r="EV42" s="156" t="s">
        <v>58</v>
      </c>
      <c r="EW42" s="156" t="s">
        <v>59</v>
      </c>
      <c r="EX42" s="156" t="s">
        <v>60</v>
      </c>
      <c r="EY42" s="156" t="s">
        <v>61</v>
      </c>
      <c r="EZ42" s="156" t="s">
        <v>62</v>
      </c>
      <c r="FA42" s="156" t="s">
        <v>63</v>
      </c>
      <c r="FB42" s="172"/>
      <c r="FC42" s="156" t="s">
        <v>52</v>
      </c>
      <c r="FD42" s="156" t="s">
        <v>53</v>
      </c>
      <c r="FE42" s="156" t="s">
        <v>54</v>
      </c>
      <c r="FF42" s="156" t="s">
        <v>55</v>
      </c>
      <c r="FG42" s="156" t="s">
        <v>56</v>
      </c>
      <c r="FH42" s="156" t="s">
        <v>57</v>
      </c>
      <c r="FI42" s="156" t="s">
        <v>58</v>
      </c>
      <c r="FJ42" s="156" t="s">
        <v>59</v>
      </c>
      <c r="FK42" s="156" t="s">
        <v>60</v>
      </c>
      <c r="FL42" s="156" t="s">
        <v>61</v>
      </c>
      <c r="FM42" s="156" t="s">
        <v>62</v>
      </c>
      <c r="FN42" s="156" t="s">
        <v>63</v>
      </c>
      <c r="FO42" s="172"/>
      <c r="FP42" s="156" t="s">
        <v>52</v>
      </c>
      <c r="FQ42" s="156" t="s">
        <v>53</v>
      </c>
      <c r="FR42" s="156" t="s">
        <v>54</v>
      </c>
      <c r="FS42" s="156" t="s">
        <v>55</v>
      </c>
      <c r="FT42" s="156" t="s">
        <v>56</v>
      </c>
      <c r="FU42" s="156" t="s">
        <v>57</v>
      </c>
      <c r="FV42" s="156" t="s">
        <v>58</v>
      </c>
      <c r="FW42" s="156" t="s">
        <v>59</v>
      </c>
      <c r="FX42" s="156" t="s">
        <v>60</v>
      </c>
      <c r="FY42" s="156" t="s">
        <v>61</v>
      </c>
      <c r="FZ42" s="156" t="s">
        <v>62</v>
      </c>
      <c r="GA42" s="156" t="s">
        <v>63</v>
      </c>
      <c r="GB42" s="172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2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2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72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72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72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72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72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72"/>
    </row>
    <row r="43" spans="2:288" s="5" customFormat="1" ht="16.5" customHeight="1" x14ac:dyDescent="0.25">
      <c r="B43" s="51" t="s">
        <v>97</v>
      </c>
      <c r="C43" s="52">
        <f t="shared" ref="C43:BS43" si="230">C44+C45</f>
        <v>0</v>
      </c>
      <c r="D43" s="52">
        <f t="shared" si="230"/>
        <v>0</v>
      </c>
      <c r="E43" s="52">
        <f t="shared" si="230"/>
        <v>0</v>
      </c>
      <c r="F43" s="52">
        <f t="shared" si="230"/>
        <v>0</v>
      </c>
      <c r="G43" s="52">
        <f t="shared" si="230"/>
        <v>0</v>
      </c>
      <c r="H43" s="52">
        <f t="shared" si="230"/>
        <v>0</v>
      </c>
      <c r="I43" s="52">
        <f t="shared" si="230"/>
        <v>0</v>
      </c>
      <c r="J43" s="52">
        <f t="shared" si="230"/>
        <v>0</v>
      </c>
      <c r="K43" s="52">
        <f t="shared" si="230"/>
        <v>0</v>
      </c>
      <c r="L43" s="52">
        <f t="shared" si="230"/>
        <v>0</v>
      </c>
      <c r="M43" s="52">
        <f t="shared" si="230"/>
        <v>0</v>
      </c>
      <c r="N43" s="52">
        <f t="shared" si="230"/>
        <v>4834507.4470000006</v>
      </c>
      <c r="O43" s="52">
        <f>SUM(C43:N43)</f>
        <v>4834507.4470000006</v>
      </c>
      <c r="P43" s="52">
        <f t="shared" si="230"/>
        <v>4710906.0264000008</v>
      </c>
      <c r="Q43" s="52">
        <f t="shared" si="230"/>
        <v>4065582.2830000008</v>
      </c>
      <c r="R43" s="52">
        <f t="shared" si="230"/>
        <v>4451055.7699999996</v>
      </c>
      <c r="S43" s="52">
        <f t="shared" si="230"/>
        <v>4302000</v>
      </c>
      <c r="T43" s="52">
        <f t="shared" si="230"/>
        <v>4324000</v>
      </c>
      <c r="U43" s="52">
        <f t="shared" si="230"/>
        <v>4158000.0000000005</v>
      </c>
      <c r="V43" s="52">
        <f t="shared" si="230"/>
        <v>4431560</v>
      </c>
      <c r="W43" s="52">
        <f t="shared" si="230"/>
        <v>4574360</v>
      </c>
      <c r="X43" s="52">
        <f t="shared" si="230"/>
        <v>4264960</v>
      </c>
      <c r="Y43" s="52">
        <f t="shared" si="230"/>
        <v>4567220</v>
      </c>
      <c r="Z43" s="52">
        <f t="shared" si="230"/>
        <v>4567220</v>
      </c>
      <c r="AA43" s="52">
        <f t="shared" si="230"/>
        <v>4804030</v>
      </c>
      <c r="AB43" s="52">
        <f>SUM(P43:AA43)</f>
        <v>53220894.079400003</v>
      </c>
      <c r="AC43" s="52">
        <f t="shared" si="230"/>
        <v>4585865.9000000004</v>
      </c>
      <c r="AD43" s="52">
        <f t="shared" si="230"/>
        <v>4071098.9000000004</v>
      </c>
      <c r="AE43" s="52">
        <f t="shared" si="230"/>
        <v>4433940</v>
      </c>
      <c r="AF43" s="52">
        <f t="shared" si="230"/>
        <v>4142390</v>
      </c>
      <c r="AG43" s="52">
        <f t="shared" si="230"/>
        <v>4324000</v>
      </c>
      <c r="AH43" s="52">
        <f t="shared" si="230"/>
        <v>4450600</v>
      </c>
      <c r="AI43" s="52">
        <f t="shared" si="230"/>
        <v>4566030</v>
      </c>
      <c r="AJ43" s="52">
        <f t="shared" si="230"/>
        <v>4492250</v>
      </c>
      <c r="AK43" s="52">
        <f t="shared" si="230"/>
        <v>4113830</v>
      </c>
      <c r="AL43" s="52">
        <f t="shared" si="230"/>
        <v>4502960</v>
      </c>
      <c r="AM43" s="52">
        <f t="shared" si="230"/>
        <v>4593400</v>
      </c>
      <c r="AN43" s="52">
        <f t="shared" si="230"/>
        <v>4968250</v>
      </c>
      <c r="AO43" s="52">
        <f>SUM(AC43:AN43)</f>
        <v>53244614.799999997</v>
      </c>
      <c r="AP43" s="52">
        <f t="shared" si="230"/>
        <v>4774281.5000000009</v>
      </c>
      <c r="AQ43" s="52">
        <f t="shared" si="230"/>
        <v>4231640</v>
      </c>
      <c r="AR43" s="52">
        <f t="shared" si="230"/>
        <v>4593400</v>
      </c>
      <c r="AS43" s="52">
        <f t="shared" si="230"/>
        <v>5209820</v>
      </c>
      <c r="AT43" s="52">
        <f t="shared" si="230"/>
        <v>4538660</v>
      </c>
      <c r="AU43" s="52">
        <f t="shared" si="230"/>
        <v>4643380</v>
      </c>
      <c r="AV43" s="52">
        <f t="shared" si="230"/>
        <v>4950400</v>
      </c>
      <c r="AW43" s="52">
        <f t="shared" si="230"/>
        <v>4949962.9999999991</v>
      </c>
      <c r="AX43" s="52">
        <f t="shared" si="230"/>
        <v>4967060</v>
      </c>
      <c r="AY43" s="52">
        <f t="shared" si="230"/>
        <v>5362610.3999999985</v>
      </c>
      <c r="AZ43" s="52">
        <f t="shared" si="230"/>
        <v>5288360</v>
      </c>
      <c r="BA43" s="52">
        <f t="shared" si="230"/>
        <v>5794872.8000000007</v>
      </c>
      <c r="BB43" s="52">
        <f>SUM(AP43:BA43)</f>
        <v>59304447.700000003</v>
      </c>
      <c r="BC43" s="52">
        <f t="shared" si="230"/>
        <v>5678420.4000000013</v>
      </c>
      <c r="BD43" s="52">
        <f t="shared" si="230"/>
        <v>5092063.6000000006</v>
      </c>
      <c r="BE43" s="52">
        <f t="shared" si="230"/>
        <v>5338963.799999997</v>
      </c>
      <c r="BF43" s="52">
        <f t="shared" si="230"/>
        <v>5141259.1999999993</v>
      </c>
      <c r="BG43" s="52">
        <f t="shared" si="230"/>
        <v>5524152</v>
      </c>
      <c r="BH43" s="52">
        <f t="shared" si="230"/>
        <v>5388478.4000000004</v>
      </c>
      <c r="BI43" s="52">
        <f t="shared" si="230"/>
        <v>5662638.6000000015</v>
      </c>
      <c r="BJ43" s="52">
        <f t="shared" si="230"/>
        <v>5847589</v>
      </c>
      <c r="BK43" s="52">
        <f t="shared" si="230"/>
        <v>5389481.8000000007</v>
      </c>
      <c r="BL43" s="52">
        <f t="shared" si="230"/>
        <v>6019193.6000000006</v>
      </c>
      <c r="BM43" s="52">
        <f t="shared" si="230"/>
        <v>5971703.1999999974</v>
      </c>
      <c r="BN43" s="52">
        <f t="shared" si="230"/>
        <v>6455400.1527445037</v>
      </c>
      <c r="BO43" s="52">
        <f>SUM(BC43:BN43)</f>
        <v>67509343.752744496</v>
      </c>
      <c r="BP43" s="52">
        <f t="shared" si="230"/>
        <v>6451485</v>
      </c>
      <c r="BQ43" s="52">
        <f t="shared" si="230"/>
        <v>5923516.7999999961</v>
      </c>
      <c r="BR43" s="52">
        <f t="shared" si="230"/>
        <v>6109273.3999999994</v>
      </c>
      <c r="BS43" s="52">
        <f t="shared" si="230"/>
        <v>5670990.5999999968</v>
      </c>
      <c r="BT43" s="52">
        <f t="shared" ref="BT43:EJ43" si="231">BT44+BT45</f>
        <v>6059039.6000000015</v>
      </c>
      <c r="BU43" s="52">
        <f t="shared" si="231"/>
        <v>6011549.200000002</v>
      </c>
      <c r="BV43" s="52">
        <f t="shared" si="231"/>
        <v>6433133.7999999989</v>
      </c>
      <c r="BW43" s="52">
        <f t="shared" si="231"/>
        <v>6370888.1999999993</v>
      </c>
      <c r="BX43" s="52">
        <f t="shared" si="231"/>
        <v>5916591.6000000015</v>
      </c>
      <c r="BY43" s="52">
        <f t="shared" si="231"/>
        <v>6402857.7999999989</v>
      </c>
      <c r="BZ43" s="52">
        <f t="shared" si="231"/>
        <v>6281974.2000000011</v>
      </c>
      <c r="CA43" s="52">
        <f t="shared" si="231"/>
        <v>6365905.9999999981</v>
      </c>
      <c r="CB43" s="52">
        <f>SUM(BP43:CA43)</f>
        <v>73997206.199999988</v>
      </c>
      <c r="CC43" s="52">
        <f t="shared" si="231"/>
        <v>6591125.799999997</v>
      </c>
      <c r="CD43" s="52">
        <f t="shared" si="231"/>
        <v>5812371.3999999985</v>
      </c>
      <c r="CE43" s="52">
        <f t="shared" si="231"/>
        <v>6038310.4000000004</v>
      </c>
      <c r="CF43" s="52">
        <f t="shared" si="231"/>
        <v>5751395.9999999981</v>
      </c>
      <c r="CG43" s="52">
        <f t="shared" si="231"/>
        <v>6111837.0000000019</v>
      </c>
      <c r="CH43" s="52">
        <f t="shared" si="231"/>
        <v>5970189.3999999985</v>
      </c>
      <c r="CI43" s="52">
        <f t="shared" si="231"/>
        <v>6522973.5999999987</v>
      </c>
      <c r="CJ43" s="52">
        <f t="shared" si="231"/>
        <v>6417156</v>
      </c>
      <c r="CK43" s="52">
        <f t="shared" si="231"/>
        <v>6183984</v>
      </c>
      <c r="CL43" s="52">
        <f t="shared" si="231"/>
        <v>6645042</v>
      </c>
      <c r="CM43" s="52">
        <f t="shared" si="231"/>
        <v>6478368.0000000009</v>
      </c>
      <c r="CN43" s="52">
        <f t="shared" si="231"/>
        <v>7086714</v>
      </c>
      <c r="CO43" s="52">
        <f>SUM(CC43:CN43)</f>
        <v>75609467.599999994</v>
      </c>
      <c r="CP43" s="52">
        <f t="shared" si="231"/>
        <v>6833585.9999999944</v>
      </c>
      <c r="CQ43" s="52">
        <f t="shared" si="231"/>
        <v>6300102</v>
      </c>
      <c r="CR43" s="52">
        <f t="shared" si="231"/>
        <v>6568440</v>
      </c>
      <c r="CS43" s="52">
        <f t="shared" si="231"/>
        <v>6556902</v>
      </c>
      <c r="CT43" s="52">
        <f t="shared" si="231"/>
        <v>6630228.0000000009</v>
      </c>
      <c r="CU43" s="52">
        <f t="shared" si="231"/>
        <v>6792168</v>
      </c>
      <c r="CV43" s="52">
        <f t="shared" si="231"/>
        <v>7298856</v>
      </c>
      <c r="CW43" s="52">
        <f t="shared" si="231"/>
        <v>7478700.0000000009</v>
      </c>
      <c r="CX43" s="52">
        <f t="shared" si="231"/>
        <v>7166622</v>
      </c>
      <c r="CY43" s="52">
        <f t="shared" si="231"/>
        <v>7482282</v>
      </c>
      <c r="CZ43" s="52">
        <f t="shared" si="231"/>
        <v>7425330</v>
      </c>
      <c r="DA43" s="52">
        <f t="shared" si="231"/>
        <v>7938329.9999999991</v>
      </c>
      <c r="DB43" s="52">
        <f>SUM(CP43:DA43)</f>
        <v>84471546</v>
      </c>
      <c r="DC43" s="52">
        <f t="shared" si="231"/>
        <v>7920408.0000000037</v>
      </c>
      <c r="DD43" s="52">
        <f t="shared" si="231"/>
        <v>7238892.0000000075</v>
      </c>
      <c r="DE43" s="52">
        <f t="shared" si="231"/>
        <v>7474627.3999999994</v>
      </c>
      <c r="DF43" s="52">
        <f t="shared" si="231"/>
        <v>7282700.3999999994</v>
      </c>
      <c r="DG43" s="52">
        <f t="shared" si="231"/>
        <v>7717288.4999999991</v>
      </c>
      <c r="DH43" s="52">
        <f t="shared" si="231"/>
        <v>7464585.5999999996</v>
      </c>
      <c r="DI43" s="52">
        <f t="shared" si="231"/>
        <v>7874966.7000000011</v>
      </c>
      <c r="DJ43" s="52">
        <f t="shared" si="231"/>
        <v>8116170.0000000056</v>
      </c>
      <c r="DK43" s="52">
        <f t="shared" si="231"/>
        <v>7655034.0000000037</v>
      </c>
      <c r="DL43" s="52">
        <f t="shared" si="231"/>
        <v>7978158.0000000028</v>
      </c>
      <c r="DM43" s="52">
        <f t="shared" si="231"/>
        <v>7785089.9999999963</v>
      </c>
      <c r="DN43" s="52">
        <f t="shared" si="231"/>
        <v>8446992.0000000019</v>
      </c>
      <c r="DO43" s="52">
        <f>SUM(DC43:DN43)</f>
        <v>92954912.600000024</v>
      </c>
      <c r="DP43" s="52">
        <f t="shared" si="231"/>
        <v>8378519.4539999906</v>
      </c>
      <c r="DQ43" s="52">
        <f t="shared" si="231"/>
        <v>8023314.0000000037</v>
      </c>
      <c r="DR43" s="52">
        <f t="shared" si="231"/>
        <v>8106600</v>
      </c>
      <c r="DS43" s="52">
        <f t="shared" si="231"/>
        <v>7898051.9999999981</v>
      </c>
      <c r="DT43" s="52">
        <f t="shared" si="231"/>
        <v>8083764.0000000019</v>
      </c>
      <c r="DU43" s="52">
        <f t="shared" si="231"/>
        <v>8000526.0000000028</v>
      </c>
      <c r="DV43" s="52">
        <f t="shared" si="231"/>
        <v>8637319</v>
      </c>
      <c r="DW43" s="52">
        <f t="shared" si="231"/>
        <v>8873157.5999999978</v>
      </c>
      <c r="DX43" s="52">
        <f t="shared" si="231"/>
        <v>8371194.6999999993</v>
      </c>
      <c r="DY43" s="52">
        <f t="shared" si="231"/>
        <v>9028390.4000000041</v>
      </c>
      <c r="DZ43" s="52">
        <f t="shared" si="231"/>
        <v>8794363.8999999948</v>
      </c>
      <c r="EA43" s="52">
        <f t="shared" si="231"/>
        <v>8920682.7000000011</v>
      </c>
      <c r="EB43" s="52">
        <f>SUM(DP43:EA43)</f>
        <v>101115883.75399999</v>
      </c>
      <c r="EC43" s="52">
        <f t="shared" si="231"/>
        <v>9022162.3000000007</v>
      </c>
      <c r="ED43" s="52">
        <f t="shared" si="231"/>
        <v>8097689</v>
      </c>
      <c r="EE43" s="52">
        <f t="shared" si="231"/>
        <v>8630060.3999999985</v>
      </c>
      <c r="EF43" s="52">
        <f t="shared" si="231"/>
        <v>8033645.1000000015</v>
      </c>
      <c r="EG43" s="52">
        <f t="shared" si="231"/>
        <v>8591032.5999999996</v>
      </c>
      <c r="EH43" s="52">
        <f t="shared" si="231"/>
        <v>8431041.8000000026</v>
      </c>
      <c r="EI43" s="52">
        <f t="shared" si="231"/>
        <v>8993362.4000000022</v>
      </c>
      <c r="EJ43" s="52">
        <f t="shared" si="231"/>
        <v>9361485.0000000019</v>
      </c>
      <c r="EK43" s="52">
        <f t="shared" ref="EK43:FG43" si="232">EK44+EK45</f>
        <v>8703500.3999999985</v>
      </c>
      <c r="EL43" s="52">
        <f>EL44+EL45</f>
        <v>9463797</v>
      </c>
      <c r="EM43" s="52">
        <f t="shared" si="232"/>
        <v>9405559.8000000026</v>
      </c>
      <c r="EN43" s="52">
        <f t="shared" si="232"/>
        <v>10333575</v>
      </c>
      <c r="EO43" s="52">
        <f>SUM(EC43:EN43)</f>
        <v>107066910.8</v>
      </c>
      <c r="EP43" s="52">
        <f t="shared" si="232"/>
        <v>10161402.300000001</v>
      </c>
      <c r="EQ43" s="52">
        <f t="shared" si="232"/>
        <v>9068604.2999999989</v>
      </c>
      <c r="ER43" s="52">
        <f t="shared" si="232"/>
        <v>9302076.0000000037</v>
      </c>
      <c r="ES43" s="52">
        <f t="shared" si="232"/>
        <v>9069643.6999999993</v>
      </c>
      <c r="ET43" s="52">
        <f t="shared" si="232"/>
        <v>9369241</v>
      </c>
      <c r="EU43" s="52">
        <f t="shared" si="232"/>
        <v>8966021.4000000004</v>
      </c>
      <c r="EV43" s="52">
        <f t="shared" si="232"/>
        <v>9781961.0999999978</v>
      </c>
      <c r="EW43" s="52">
        <f t="shared" si="232"/>
        <v>10003613.399999999</v>
      </c>
      <c r="EX43" s="52">
        <f t="shared" si="232"/>
        <v>9437683.1999999974</v>
      </c>
      <c r="EY43" s="52">
        <f t="shared" si="232"/>
        <v>10178572.799999999</v>
      </c>
      <c r="EZ43" s="52">
        <f t="shared" si="232"/>
        <v>9871375.7999999989</v>
      </c>
      <c r="FA43" s="52">
        <f t="shared" si="232"/>
        <v>10612166.399999995</v>
      </c>
      <c r="FB43" s="52">
        <f>SUM(EP43:FA43)</f>
        <v>115822361.39999998</v>
      </c>
      <c r="FC43" s="52">
        <f t="shared" si="232"/>
        <v>10506104.399999999</v>
      </c>
      <c r="FD43" s="52">
        <f t="shared" si="232"/>
        <v>9812642.3999999985</v>
      </c>
      <c r="FE43" s="52">
        <f t="shared" si="232"/>
        <v>10159531.799999999</v>
      </c>
      <c r="FF43" s="52">
        <f t="shared" si="232"/>
        <v>10307642.4</v>
      </c>
      <c r="FG43" s="52">
        <f t="shared" si="232"/>
        <v>10374784.200000001</v>
      </c>
      <c r="FH43" s="52">
        <f>FH44+FH45</f>
        <v>10082884.999999998</v>
      </c>
      <c r="FI43" s="52">
        <f t="shared" ref="FI43:GA43" si="233">FI44+FI45</f>
        <v>11340060.599999996</v>
      </c>
      <c r="FJ43" s="52">
        <f t="shared" si="233"/>
        <v>11818056.500000004</v>
      </c>
      <c r="FK43" s="52">
        <f t="shared" si="233"/>
        <v>11078832.9</v>
      </c>
      <c r="FL43" s="52">
        <f t="shared" si="233"/>
        <v>11977913</v>
      </c>
      <c r="FM43" s="52">
        <f t="shared" si="233"/>
        <v>11435757.000000002</v>
      </c>
      <c r="FN43" s="52">
        <f t="shared" si="233"/>
        <v>12206838.299999999</v>
      </c>
      <c r="FO43" s="52">
        <f>SUM(FC43:FN43)</f>
        <v>131101048.5</v>
      </c>
      <c r="FP43" s="52">
        <f t="shared" si="233"/>
        <v>12125536.200000001</v>
      </c>
      <c r="FQ43" s="52">
        <f t="shared" si="233"/>
        <v>11862538</v>
      </c>
      <c r="FR43" s="52">
        <f t="shared" si="233"/>
        <v>12341873.199999999</v>
      </c>
      <c r="FS43" s="52">
        <f t="shared" si="233"/>
        <v>11228905.599999998</v>
      </c>
      <c r="FT43" s="52">
        <f t="shared" si="233"/>
        <v>11556208.500000002</v>
      </c>
      <c r="FU43" s="52">
        <f t="shared" si="233"/>
        <v>11334170.199999999</v>
      </c>
      <c r="FV43" s="52">
        <f t="shared" si="233"/>
        <v>12923394.999999996</v>
      </c>
      <c r="FW43" s="52">
        <f t="shared" si="233"/>
        <v>13070398</v>
      </c>
      <c r="FX43" s="52">
        <f t="shared" si="233"/>
        <v>12434003.399999991</v>
      </c>
      <c r="FY43" s="52">
        <f t="shared" si="233"/>
        <v>12966824.399999999</v>
      </c>
      <c r="FZ43" s="52">
        <f t="shared" si="233"/>
        <v>12898911</v>
      </c>
      <c r="GA43" s="52">
        <f t="shared" si="233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4">SUM(GD44:GD45)</f>
        <v>12648472.200000005</v>
      </c>
      <c r="GE43" s="52">
        <f t="shared" si="234"/>
        <v>10685400.199999999</v>
      </c>
      <c r="GF43" s="52">
        <f t="shared" si="234"/>
        <v>12308331.199999999</v>
      </c>
      <c r="GG43" s="52">
        <f t="shared" si="234"/>
        <v>13465476.600000003</v>
      </c>
      <c r="GH43" s="52">
        <f t="shared" si="234"/>
        <v>13104452.799999997</v>
      </c>
      <c r="GI43" s="52">
        <f t="shared" si="234"/>
        <v>13104881.999999998</v>
      </c>
      <c r="GJ43" s="52">
        <f t="shared" si="234"/>
        <v>13836712.5</v>
      </c>
      <c r="GK43" s="52">
        <f t="shared" si="234"/>
        <v>14055144.1</v>
      </c>
      <c r="GL43" s="52">
        <f t="shared" si="234"/>
        <v>13388917.5</v>
      </c>
      <c r="GM43" s="52">
        <f t="shared" si="234"/>
        <v>13141260</v>
      </c>
      <c r="GN43" s="52">
        <f t="shared" si="234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35">SUM(GQ44:GQ45)</f>
        <v>13342260</v>
      </c>
      <c r="GR43" s="52">
        <f t="shared" si="235"/>
        <v>14258917.5</v>
      </c>
      <c r="GS43" s="52">
        <f t="shared" si="235"/>
        <v>13527112.5</v>
      </c>
      <c r="GT43" s="52">
        <f t="shared" si="235"/>
        <v>13535560.5</v>
      </c>
      <c r="GU43" s="52">
        <f t="shared" si="235"/>
        <v>13285770</v>
      </c>
      <c r="GV43" s="52">
        <f t="shared" si="235"/>
        <v>14427002.899999999</v>
      </c>
      <c r="GW43" s="52">
        <f t="shared" si="235"/>
        <v>14875984.199999997</v>
      </c>
      <c r="GX43" s="52">
        <f t="shared" si="235"/>
        <v>13957089.300000001</v>
      </c>
      <c r="GY43" s="52">
        <f t="shared" si="235"/>
        <v>14491561.700000001</v>
      </c>
      <c r="GZ43" s="52">
        <f t="shared" si="235"/>
        <v>14271926.900000002</v>
      </c>
      <c r="HA43" s="52">
        <f t="shared" si="235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36">SUM(HD44:HD45)</f>
        <v>13920298.699999999</v>
      </c>
      <c r="HE43" s="52">
        <f t="shared" si="236"/>
        <v>15115092.299999999</v>
      </c>
      <c r="HF43" s="52">
        <f t="shared" si="236"/>
        <v>13757351.299999997</v>
      </c>
      <c r="HG43" s="52">
        <f t="shared" si="236"/>
        <v>14429815.399999999</v>
      </c>
      <c r="HH43" s="52">
        <f t="shared" si="236"/>
        <v>13826143.1</v>
      </c>
      <c r="HI43" s="52">
        <f t="shared" si="236"/>
        <v>15130148.200000007</v>
      </c>
      <c r="HJ43" s="52">
        <f t="shared" si="236"/>
        <v>15681081.300000001</v>
      </c>
      <c r="HK43" s="52">
        <f t="shared" si="236"/>
        <v>14441776.699999999</v>
      </c>
      <c r="HL43" s="52">
        <f>SUM(HL44:HL45)</f>
        <v>15479007.199999999</v>
      </c>
      <c r="HM43" s="52">
        <f t="shared" si="236"/>
        <v>15122859.4</v>
      </c>
      <c r="HN43" s="52">
        <f t="shared" si="236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36"/>
        <v>15772018.199999999</v>
      </c>
      <c r="HR43" s="52">
        <f t="shared" si="236"/>
        <v>11151410</v>
      </c>
      <c r="HS43" s="52">
        <f t="shared" si="236"/>
        <v>6077193.5</v>
      </c>
      <c r="HT43" s="52">
        <f t="shared" si="236"/>
        <v>2112728.6</v>
      </c>
      <c r="HU43" s="52">
        <f t="shared" si="236"/>
        <v>0</v>
      </c>
      <c r="HV43" s="52">
        <f t="shared" si="236"/>
        <v>14038781.599999998</v>
      </c>
      <c r="HW43" s="52">
        <f t="shared" si="236"/>
        <v>14184598.5</v>
      </c>
      <c r="HX43" s="52">
        <f t="shared" si="236"/>
        <v>14310545.4</v>
      </c>
      <c r="HY43" s="52">
        <f t="shared" si="236"/>
        <v>15988922.100000001</v>
      </c>
      <c r="HZ43" s="52">
        <f t="shared" si="236"/>
        <v>16318640.699999999</v>
      </c>
      <c r="IA43" s="52">
        <f t="shared" si="236"/>
        <v>16805215.800000001</v>
      </c>
      <c r="IB43" s="52">
        <f>SUM(HP43:IA43)</f>
        <v>142816314.59999999</v>
      </c>
      <c r="IC43" s="52">
        <f t="shared" si="236"/>
        <v>17304183.900000002</v>
      </c>
      <c r="ID43" s="52">
        <f t="shared" si="236"/>
        <v>13102211</v>
      </c>
      <c r="IE43" s="52">
        <f t="shared" si="236"/>
        <v>15681196</v>
      </c>
      <c r="IF43" s="52">
        <f t="shared" si="236"/>
        <v>15135773</v>
      </c>
      <c r="IG43" s="52">
        <f t="shared" si="236"/>
        <v>16745422</v>
      </c>
      <c r="IH43" s="52">
        <f t="shared" si="236"/>
        <v>16748864.100000001</v>
      </c>
      <c r="II43" s="52">
        <f t="shared" si="236"/>
        <v>19233022.5</v>
      </c>
      <c r="IJ43" s="52">
        <f t="shared" si="236"/>
        <v>20558439</v>
      </c>
      <c r="IK43" s="52">
        <f t="shared" si="236"/>
        <v>19783953</v>
      </c>
      <c r="IL43" s="52">
        <f t="shared" si="236"/>
        <v>20899809</v>
      </c>
      <c r="IM43" s="52">
        <f t="shared" si="236"/>
        <v>19970892</v>
      </c>
      <c r="IN43" s="52">
        <f t="shared" si="236"/>
        <v>21453093</v>
      </c>
      <c r="IO43" s="52">
        <f>SUM(IC43:IN43)</f>
        <v>216616858.5</v>
      </c>
      <c r="IP43" s="52">
        <f t="shared" ref="IP43:JA43" si="237">SUM(IP44:IP45)</f>
        <v>20368440</v>
      </c>
      <c r="IQ43" s="52">
        <f t="shared" si="237"/>
        <v>19401786</v>
      </c>
      <c r="IR43" s="52">
        <f t="shared" si="237"/>
        <v>19392543</v>
      </c>
      <c r="IS43" s="52">
        <f t="shared" si="237"/>
        <v>18497322</v>
      </c>
      <c r="IT43" s="52">
        <f t="shared" si="237"/>
        <v>20057409</v>
      </c>
      <c r="IU43" s="52">
        <f t="shared" si="237"/>
        <v>18950067</v>
      </c>
      <c r="IV43" s="52">
        <f t="shared" si="237"/>
        <v>20776999.5</v>
      </c>
      <c r="IW43" s="52">
        <f t="shared" si="237"/>
        <v>21786350</v>
      </c>
      <c r="IX43" s="52">
        <f t="shared" si="237"/>
        <v>20897615.5</v>
      </c>
      <c r="IY43" s="52">
        <f t="shared" si="237"/>
        <v>21837992</v>
      </c>
      <c r="IZ43" s="52">
        <f t="shared" si="237"/>
        <v>20266074.5</v>
      </c>
      <c r="JA43" s="52">
        <f t="shared" si="237"/>
        <v>20966918</v>
      </c>
      <c r="JB43" s="52">
        <f>SUM(IP43:JA43)</f>
        <v>243199516.5</v>
      </c>
      <c r="JC43" s="52">
        <f t="shared" ref="JC43:JM43" si="238">SUM(JC44:JC45)</f>
        <v>20408251.5</v>
      </c>
      <c r="JD43" s="52">
        <f t="shared" si="238"/>
        <v>19686641</v>
      </c>
      <c r="JE43" s="52">
        <f t="shared" si="238"/>
        <v>19242440</v>
      </c>
      <c r="JF43" s="52">
        <f t="shared" si="238"/>
        <v>19065341</v>
      </c>
      <c r="JG43" s="52">
        <f t="shared" si="238"/>
        <v>19153577</v>
      </c>
      <c r="JH43" s="52">
        <f t="shared" si="238"/>
        <v>19464360</v>
      </c>
      <c r="JI43" s="52">
        <f t="shared" si="238"/>
        <v>21055009.699999999</v>
      </c>
      <c r="JJ43" s="52">
        <f t="shared" si="238"/>
        <v>21836232</v>
      </c>
      <c r="JK43" s="52">
        <v>20805513.300000004</v>
      </c>
      <c r="JL43" s="52">
        <f t="shared" si="238"/>
        <v>21787573.500000004</v>
      </c>
      <c r="JM43" s="52">
        <f t="shared" si="238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>
        <v>24186552.000000004</v>
      </c>
      <c r="JX43" s="52">
        <v>22461940.799999997</v>
      </c>
      <c r="JY43" s="52"/>
      <c r="JZ43" s="52"/>
      <c r="KA43" s="52"/>
      <c r="KB43" s="52"/>
    </row>
    <row r="44" spans="2:288" ht="15" x14ac:dyDescent="0.2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>
        <v>6244253.6000000006</v>
      </c>
      <c r="JX44" s="56">
        <v>5492115.2000000011</v>
      </c>
      <c r="JY44" s="56"/>
      <c r="JZ44" s="56"/>
      <c r="KA44" s="56"/>
      <c r="KB44" s="56"/>
    </row>
    <row r="45" spans="2:288" ht="15" x14ac:dyDescent="0.2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>
        <v>17942298.400000002</v>
      </c>
      <c r="JX45" s="56">
        <v>16969825.599999998</v>
      </c>
      <c r="JY45" s="56"/>
      <c r="JZ45" s="56"/>
      <c r="KA45" s="56"/>
      <c r="KB45" s="56"/>
    </row>
    <row r="50" spans="159:279" x14ac:dyDescent="0.2">
      <c r="FC50" s="22"/>
      <c r="FD50" s="22"/>
      <c r="FE50" s="22"/>
      <c r="FF50" s="22"/>
      <c r="FG50" s="22"/>
      <c r="FH50" s="22"/>
      <c r="FI50" s="22"/>
      <c r="FJ50" s="22"/>
    </row>
    <row r="51" spans="159:279" x14ac:dyDescent="0.2">
      <c r="FC51" s="22"/>
      <c r="FD51" s="22"/>
      <c r="FE51" s="22"/>
      <c r="FF51" s="22"/>
      <c r="FG51" s="22"/>
      <c r="FH51" s="22"/>
      <c r="FI51" s="22"/>
      <c r="FJ51" s="22"/>
    </row>
    <row r="52" spans="159:279" x14ac:dyDescent="0.2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</row>
    <row r="53" spans="159:279" x14ac:dyDescent="0.2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</row>
    <row r="54" spans="159:279" x14ac:dyDescent="0.2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</row>
  </sheetData>
  <mergeCells count="130">
    <mergeCell ref="JP6:KA6"/>
    <mergeCell ref="KB6:KB7"/>
    <mergeCell ref="JP24:KA24"/>
    <mergeCell ref="KB24:KB25"/>
    <mergeCell ref="JP41:KA41"/>
    <mergeCell ref="KB41:KB42"/>
    <mergeCell ref="FO41:FO42"/>
    <mergeCell ref="FP6:GA6"/>
    <mergeCell ref="FP24:GA24"/>
    <mergeCell ref="FP41:GA41"/>
    <mergeCell ref="FO6:FO7"/>
    <mergeCell ref="FO24:FO25"/>
    <mergeCell ref="IP6:JA6"/>
    <mergeCell ref="IP24:JA24"/>
    <mergeCell ref="IP41:JA41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B52"/>
  <sheetViews>
    <sheetView showGridLines="0" zoomScale="70" zoomScaleNormal="70" workbookViewId="0">
      <pane xSplit="2" ySplit="3" topLeftCell="IT4" activePane="bottomRight" state="frozen"/>
      <selection pane="topRight" activeCell="EP48" sqref="EP48:FA48"/>
      <selection pane="bottomLeft" activeCell="EP48" sqref="EP48:FA48"/>
      <selection pane="bottomRight" activeCell="IX42" sqref="IX42:IX44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79" width="11.42578125" style="2" customWidth="1"/>
    <col min="80" max="80" width="12.28515625" style="2" customWidth="1"/>
    <col min="81" max="92" width="11.42578125" style="2" customWidth="1"/>
    <col min="93" max="93" width="12.28515625" style="2" customWidth="1"/>
    <col min="94" max="105" width="11.42578125" style="2" customWidth="1"/>
    <col min="106" max="106" width="12.28515625" style="2" customWidth="1"/>
    <col min="107" max="118" width="11.42578125" style="2" customWidth="1"/>
    <col min="119" max="119" width="12.28515625" style="2" customWidth="1"/>
    <col min="120" max="131" width="11.42578125" style="2" customWidth="1"/>
    <col min="132" max="132" width="12.28515625" style="2" customWidth="1"/>
    <col min="133" max="133" width="11.140625" style="2" customWidth="1"/>
    <col min="134" max="134" width="12.5703125" style="2" customWidth="1"/>
    <col min="135" max="135" width="12.28515625" style="2" customWidth="1"/>
    <col min="136" max="136" width="12.5703125" style="2" customWidth="1"/>
    <col min="137" max="138" width="11.42578125" style="2" customWidth="1"/>
    <col min="139" max="142" width="12.28515625" style="2" customWidth="1"/>
    <col min="143" max="143" width="11.42578125" style="2" customWidth="1"/>
    <col min="144" max="144" width="13.140625" style="2" customWidth="1"/>
    <col min="145" max="145" width="12.28515625" style="2" customWidth="1"/>
    <col min="146" max="151" width="13.140625" style="2" customWidth="1"/>
    <col min="152" max="157" width="11.42578125" style="2" customWidth="1"/>
    <col min="158" max="158" width="12.28515625" style="2" customWidth="1"/>
    <col min="159" max="165" width="11.5703125" style="2" bestFit="1" customWidth="1"/>
    <col min="166" max="166" width="14.5703125" style="2" bestFit="1" customWidth="1"/>
    <col min="167" max="167" width="13.140625" style="2" bestFit="1" customWidth="1"/>
    <col min="168" max="170" width="11.5703125" style="2" bestFit="1" customWidth="1"/>
    <col min="171" max="171" width="12.42578125" style="2" bestFit="1" customWidth="1"/>
    <col min="172" max="197" width="12.7109375" style="2" customWidth="1"/>
    <col min="198" max="200" width="11.42578125" style="2"/>
    <col min="201" max="201" width="14.85546875" style="2" customWidth="1"/>
    <col min="202" max="203" width="14.140625" style="2" customWidth="1"/>
    <col min="204" max="209" width="11.42578125" style="2"/>
    <col min="210" max="210" width="12.7109375" style="2" customWidth="1"/>
    <col min="211" max="222" width="11.42578125" style="2"/>
    <col min="223" max="223" width="12.7109375" style="2" customWidth="1"/>
    <col min="224" max="233" width="11.42578125" style="2"/>
    <col min="234" max="234" width="15.28515625" style="2" customWidth="1"/>
    <col min="235" max="235" width="13.85546875" style="2" bestFit="1" customWidth="1"/>
    <col min="236" max="236" width="13" style="2" customWidth="1"/>
    <col min="237" max="237" width="13" style="2" bestFit="1" customWidth="1"/>
    <col min="238" max="238" width="13.28515625" style="2" customWidth="1"/>
    <col min="239" max="244" width="11.42578125" style="2"/>
    <col min="245" max="245" width="16.140625" style="2" customWidth="1"/>
    <col min="246" max="246" width="16" style="2" customWidth="1"/>
    <col min="247" max="247" width="15.5703125" style="2" customWidth="1"/>
    <col min="248" max="248" width="14" style="2" customWidth="1"/>
    <col min="249" max="249" width="12.140625" style="2" customWidth="1"/>
    <col min="250" max="250" width="11.42578125" style="2"/>
    <col min="251" max="251" width="14.140625" style="2" customWidth="1"/>
    <col min="252" max="252" width="14.7109375" style="2" customWidth="1"/>
    <col min="253" max="253" width="14.5703125" style="2" customWidth="1"/>
    <col min="254" max="254" width="13.85546875" style="2" customWidth="1"/>
    <col min="255" max="255" width="14.42578125" style="2" bestFit="1" customWidth="1"/>
    <col min="256" max="256" width="13" style="2" bestFit="1" customWidth="1"/>
    <col min="257" max="257" width="14.85546875" style="2" bestFit="1" customWidth="1"/>
    <col min="258" max="16384" width="11.42578125" style="2"/>
  </cols>
  <sheetData>
    <row r="1" spans="1:262" ht="15" x14ac:dyDescent="0.25">
      <c r="A1" s="176" t="s">
        <v>0</v>
      </c>
      <c r="B1" s="176"/>
    </row>
    <row r="2" spans="1:262" ht="30" customHeight="1" x14ac:dyDescent="0.2">
      <c r="A2" s="177" t="s">
        <v>115</v>
      </c>
      <c r="B2" s="178"/>
    </row>
    <row r="3" spans="1:262" x14ac:dyDescent="0.2">
      <c r="A3" s="39" t="s">
        <v>116</v>
      </c>
    </row>
    <row r="4" spans="1:262" x14ac:dyDescent="0.2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62" ht="15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62" ht="15" customHeight="1" x14ac:dyDescent="0.25">
      <c r="B6" s="179" t="s">
        <v>39</v>
      </c>
      <c r="C6" s="173">
        <v>2005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108</v>
      </c>
      <c r="P6" s="173">
        <v>2006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109</v>
      </c>
      <c r="AC6" s="173">
        <v>2007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110</v>
      </c>
      <c r="AP6" s="173">
        <v>2008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111</v>
      </c>
      <c r="BC6" s="173">
        <v>2009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91</v>
      </c>
      <c r="BP6" s="173">
        <v>2010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80</v>
      </c>
      <c r="CC6" s="173">
        <v>2011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81</v>
      </c>
      <c r="CP6" s="173">
        <v>2012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82</v>
      </c>
      <c r="DC6" s="173">
        <v>2013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40</v>
      </c>
      <c r="DP6" s="173">
        <v>2014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41</v>
      </c>
      <c r="EC6" s="173">
        <v>2015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42</v>
      </c>
      <c r="EP6" s="173">
        <v>2016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43</v>
      </c>
      <c r="FC6" s="173">
        <v>2017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44</v>
      </c>
      <c r="FP6" s="173">
        <v>2018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45</v>
      </c>
      <c r="GC6" s="173">
        <v>2019</v>
      </c>
      <c r="GD6" s="174"/>
      <c r="GE6" s="174"/>
      <c r="GF6" s="174"/>
      <c r="GG6" s="174"/>
      <c r="GH6" s="174"/>
      <c r="GI6" s="174"/>
      <c r="GJ6" s="174"/>
      <c r="GK6" s="174"/>
      <c r="GL6" s="174"/>
      <c r="GM6" s="174"/>
      <c r="GN6" s="175"/>
      <c r="GO6" s="171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1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1" t="s">
        <v>48</v>
      </c>
      <c r="HP6" s="173">
        <v>2022</v>
      </c>
      <c r="HQ6" s="174"/>
      <c r="HR6" s="174"/>
      <c r="HS6" s="174"/>
      <c r="HT6" s="174"/>
      <c r="HU6" s="174"/>
      <c r="HV6" s="174"/>
      <c r="HW6" s="174"/>
      <c r="HX6" s="174"/>
      <c r="HY6" s="174"/>
      <c r="HZ6" s="174"/>
      <c r="IA6" s="175"/>
      <c r="IB6" s="171" t="s">
        <v>49</v>
      </c>
      <c r="IC6" s="173">
        <v>2023</v>
      </c>
      <c r="ID6" s="174"/>
      <c r="IE6" s="174"/>
      <c r="IF6" s="174"/>
      <c r="IG6" s="174"/>
      <c r="IH6" s="174"/>
      <c r="II6" s="174"/>
      <c r="IJ6" s="174"/>
      <c r="IK6" s="174"/>
      <c r="IL6" s="174"/>
      <c r="IM6" s="174"/>
      <c r="IN6" s="175"/>
      <c r="IO6" s="171" t="s">
        <v>50</v>
      </c>
      <c r="IP6" s="173">
        <v>2024</v>
      </c>
      <c r="IQ6" s="174"/>
      <c r="IR6" s="174"/>
      <c r="IS6" s="174"/>
      <c r="IT6" s="174"/>
      <c r="IU6" s="174"/>
      <c r="IV6" s="174"/>
      <c r="IW6" s="174"/>
      <c r="IX6" s="174"/>
      <c r="IY6" s="174"/>
      <c r="IZ6" s="174"/>
      <c r="JA6" s="175"/>
      <c r="JB6" s="171" t="s">
        <v>51</v>
      </c>
    </row>
    <row r="7" spans="1:262" ht="15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2"/>
    </row>
    <row r="8" spans="1:262" ht="15" x14ac:dyDescent="0.25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>
        <v>662058</v>
      </c>
      <c r="IX8" s="76">
        <v>586140</v>
      </c>
      <c r="IY8" s="76"/>
      <c r="IZ8" s="76"/>
      <c r="JA8" s="76"/>
      <c r="JB8" s="76"/>
    </row>
    <row r="9" spans="1:262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>
        <v>439876</v>
      </c>
      <c r="IX9" s="73">
        <v>372756</v>
      </c>
      <c r="IY9" s="73"/>
      <c r="IZ9" s="73"/>
      <c r="JA9" s="73"/>
      <c r="JB9" s="73"/>
    </row>
    <row r="10" spans="1:262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>
        <v>222182</v>
      </c>
      <c r="IX10" s="73">
        <v>213384</v>
      </c>
      <c r="IY10" s="73"/>
      <c r="IZ10" s="73"/>
      <c r="JA10" s="73"/>
      <c r="JB10" s="73"/>
    </row>
    <row r="11" spans="1:262" ht="15" x14ac:dyDescent="0.25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>
        <v>350440</v>
      </c>
      <c r="IX11" s="76">
        <v>308698</v>
      </c>
      <c r="IY11" s="76"/>
      <c r="IZ11" s="76"/>
      <c r="JA11" s="76"/>
      <c r="JB11" s="76"/>
    </row>
    <row r="12" spans="1:262" x14ac:dyDescent="0.2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>
        <v>206528</v>
      </c>
      <c r="IX12" s="73">
        <v>171996</v>
      </c>
      <c r="IY12" s="73"/>
      <c r="IZ12" s="73"/>
      <c r="JA12" s="73"/>
      <c r="JB12" s="73"/>
    </row>
    <row r="13" spans="1:262" x14ac:dyDescent="0.2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>
        <v>143912</v>
      </c>
      <c r="IX13" s="73">
        <v>136702</v>
      </c>
      <c r="IY13" s="73"/>
      <c r="IZ13" s="73"/>
      <c r="JA13" s="73"/>
      <c r="JB13" s="73"/>
    </row>
    <row r="14" spans="1:262" ht="15" x14ac:dyDescent="0.25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>
        <v>424710</v>
      </c>
      <c r="IX14" s="76">
        <v>391826</v>
      </c>
      <c r="IY14" s="76"/>
      <c r="IZ14" s="76"/>
      <c r="JA14" s="76"/>
      <c r="JB14" s="76"/>
    </row>
    <row r="15" spans="1:262" x14ac:dyDescent="0.2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>
        <v>236830</v>
      </c>
      <c r="IX15" s="73">
        <v>208104</v>
      </c>
      <c r="IY15" s="73"/>
      <c r="IZ15" s="73"/>
      <c r="JA15" s="73"/>
      <c r="JB15" s="73"/>
    </row>
    <row r="16" spans="1:262" x14ac:dyDescent="0.2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>
        <v>187880</v>
      </c>
      <c r="IX16" s="73">
        <v>183722</v>
      </c>
      <c r="IY16" s="73"/>
      <c r="IZ16" s="73"/>
      <c r="JA16" s="73"/>
      <c r="JB16" s="73"/>
    </row>
    <row r="17" spans="2:262" s="5" customFormat="1" ht="15" x14ac:dyDescent="0.25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>
        <v>1437208</v>
      </c>
      <c r="IX17" s="52">
        <v>1286664</v>
      </c>
      <c r="IY17" s="52"/>
      <c r="IZ17" s="52"/>
      <c r="JA17" s="52"/>
      <c r="JB17" s="52"/>
    </row>
    <row r="18" spans="2:262" x14ac:dyDescent="0.2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>
        <v>883234</v>
      </c>
      <c r="IX18" s="56">
        <v>752856</v>
      </c>
      <c r="IY18" s="56"/>
      <c r="IZ18" s="56"/>
      <c r="JA18" s="56"/>
      <c r="JB18" s="56"/>
    </row>
    <row r="19" spans="2:262" x14ac:dyDescent="0.2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>
        <v>553974</v>
      </c>
      <c r="IX19" s="56">
        <v>533808</v>
      </c>
      <c r="IY19" s="56"/>
      <c r="IZ19" s="56"/>
      <c r="JA19" s="56"/>
      <c r="JB19" s="56"/>
    </row>
    <row r="21" spans="2:262" x14ac:dyDescent="0.2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62" ht="15" customHeight="1" x14ac:dyDescent="0.25">
      <c r="B22" s="5" t="s">
        <v>71</v>
      </c>
    </row>
    <row r="23" spans="2:262" ht="15" customHeight="1" x14ac:dyDescent="0.25">
      <c r="B23" s="179" t="s">
        <v>39</v>
      </c>
      <c r="C23" s="173">
        <v>2005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5"/>
      <c r="O23" s="171" t="s">
        <v>108</v>
      </c>
      <c r="P23" s="173">
        <v>2006</v>
      </c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5"/>
      <c r="AB23" s="171" t="s">
        <v>109</v>
      </c>
      <c r="AC23" s="173">
        <v>2007</v>
      </c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5"/>
      <c r="AO23" s="171" t="s">
        <v>110</v>
      </c>
      <c r="AP23" s="173">
        <v>2008</v>
      </c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5"/>
      <c r="BB23" s="171" t="s">
        <v>111</v>
      </c>
      <c r="BC23" s="173">
        <v>2009</v>
      </c>
      <c r="BD23" s="174"/>
      <c r="BE23" s="174"/>
      <c r="BF23" s="174"/>
      <c r="BG23" s="174"/>
      <c r="BH23" s="174"/>
      <c r="BI23" s="174"/>
      <c r="BJ23" s="174"/>
      <c r="BK23" s="174"/>
      <c r="BL23" s="174"/>
      <c r="BM23" s="174"/>
      <c r="BN23" s="175"/>
      <c r="BO23" s="171" t="s">
        <v>91</v>
      </c>
      <c r="BP23" s="173">
        <v>2010</v>
      </c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5"/>
      <c r="CB23" s="171" t="s">
        <v>80</v>
      </c>
      <c r="CC23" s="173">
        <v>2011</v>
      </c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5"/>
      <c r="CO23" s="171" t="s">
        <v>81</v>
      </c>
      <c r="CP23" s="173">
        <v>2012</v>
      </c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5"/>
      <c r="DB23" s="171" t="s">
        <v>82</v>
      </c>
      <c r="DC23" s="173">
        <v>2013</v>
      </c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5"/>
      <c r="DO23" s="171" t="s">
        <v>40</v>
      </c>
      <c r="DP23" s="173">
        <v>2014</v>
      </c>
      <c r="DQ23" s="174"/>
      <c r="DR23" s="174"/>
      <c r="DS23" s="174"/>
      <c r="DT23" s="174"/>
      <c r="DU23" s="174"/>
      <c r="DV23" s="174"/>
      <c r="DW23" s="174"/>
      <c r="DX23" s="174"/>
      <c r="DY23" s="174"/>
      <c r="DZ23" s="174"/>
      <c r="EA23" s="175"/>
      <c r="EB23" s="171" t="s">
        <v>41</v>
      </c>
      <c r="EC23" s="173">
        <v>2015</v>
      </c>
      <c r="ED23" s="174"/>
      <c r="EE23" s="174"/>
      <c r="EF23" s="174"/>
      <c r="EG23" s="174"/>
      <c r="EH23" s="174"/>
      <c r="EI23" s="174"/>
      <c r="EJ23" s="174"/>
      <c r="EK23" s="174"/>
      <c r="EL23" s="174"/>
      <c r="EM23" s="174"/>
      <c r="EN23" s="175"/>
      <c r="EO23" s="171" t="s">
        <v>42</v>
      </c>
      <c r="EP23" s="173">
        <v>2016</v>
      </c>
      <c r="EQ23" s="174"/>
      <c r="ER23" s="174"/>
      <c r="ES23" s="174"/>
      <c r="ET23" s="174"/>
      <c r="EU23" s="174"/>
      <c r="EV23" s="174"/>
      <c r="EW23" s="174"/>
      <c r="EX23" s="174"/>
      <c r="EY23" s="174"/>
      <c r="EZ23" s="174"/>
      <c r="FA23" s="175"/>
      <c r="FB23" s="171" t="s">
        <v>43</v>
      </c>
      <c r="FC23" s="173">
        <v>2017</v>
      </c>
      <c r="FD23" s="174"/>
      <c r="FE23" s="174"/>
      <c r="FF23" s="174"/>
      <c r="FG23" s="174"/>
      <c r="FH23" s="174"/>
      <c r="FI23" s="174"/>
      <c r="FJ23" s="174"/>
      <c r="FK23" s="174"/>
      <c r="FL23" s="174"/>
      <c r="FM23" s="174"/>
      <c r="FN23" s="175"/>
      <c r="FO23" s="171" t="s">
        <v>44</v>
      </c>
      <c r="FP23" s="173">
        <v>2018</v>
      </c>
      <c r="FQ23" s="174"/>
      <c r="FR23" s="174"/>
      <c r="FS23" s="174"/>
      <c r="FT23" s="174"/>
      <c r="FU23" s="174"/>
      <c r="FV23" s="174"/>
      <c r="FW23" s="174"/>
      <c r="FX23" s="174"/>
      <c r="FY23" s="174"/>
      <c r="FZ23" s="174"/>
      <c r="GA23" s="175"/>
      <c r="GB23" s="171" t="s">
        <v>45</v>
      </c>
      <c r="GC23" s="173">
        <v>2019</v>
      </c>
      <c r="GD23" s="174"/>
      <c r="GE23" s="174"/>
      <c r="GF23" s="174"/>
      <c r="GG23" s="174"/>
      <c r="GH23" s="174"/>
      <c r="GI23" s="174"/>
      <c r="GJ23" s="174"/>
      <c r="GK23" s="174"/>
      <c r="GL23" s="174"/>
      <c r="GM23" s="174"/>
      <c r="GN23" s="175"/>
      <c r="GO23" s="171" t="s">
        <v>46</v>
      </c>
      <c r="GP23" s="168">
        <v>2020</v>
      </c>
      <c r="GQ23" s="169"/>
      <c r="GR23" s="169"/>
      <c r="GS23" s="169"/>
      <c r="GT23" s="169"/>
      <c r="GU23" s="169"/>
      <c r="GV23" s="169"/>
      <c r="GW23" s="169"/>
      <c r="GX23" s="169"/>
      <c r="GY23" s="169"/>
      <c r="GZ23" s="169"/>
      <c r="HA23" s="170"/>
      <c r="HB23" s="171" t="s">
        <v>47</v>
      </c>
      <c r="HC23" s="168">
        <v>2021</v>
      </c>
      <c r="HD23" s="169"/>
      <c r="HE23" s="169"/>
      <c r="HF23" s="169"/>
      <c r="HG23" s="169"/>
      <c r="HH23" s="169"/>
      <c r="HI23" s="169"/>
      <c r="HJ23" s="169"/>
      <c r="HK23" s="169"/>
      <c r="HL23" s="169"/>
      <c r="HM23" s="169"/>
      <c r="HN23" s="170"/>
      <c r="HO23" s="171" t="s">
        <v>48</v>
      </c>
      <c r="HP23" s="173">
        <v>2022</v>
      </c>
      <c r="HQ23" s="174"/>
      <c r="HR23" s="174"/>
      <c r="HS23" s="174"/>
      <c r="HT23" s="174"/>
      <c r="HU23" s="174"/>
      <c r="HV23" s="174"/>
      <c r="HW23" s="174"/>
      <c r="HX23" s="174"/>
      <c r="HY23" s="174"/>
      <c r="HZ23" s="174"/>
      <c r="IA23" s="175"/>
      <c r="IB23" s="171" t="s">
        <v>49</v>
      </c>
      <c r="IC23" s="173">
        <v>2023</v>
      </c>
      <c r="ID23" s="174"/>
      <c r="IE23" s="174"/>
      <c r="IF23" s="174"/>
      <c r="IG23" s="174"/>
      <c r="IH23" s="174"/>
      <c r="II23" s="174"/>
      <c r="IJ23" s="174"/>
      <c r="IK23" s="174"/>
      <c r="IL23" s="174"/>
      <c r="IM23" s="174"/>
      <c r="IN23" s="175"/>
      <c r="IO23" s="171" t="s">
        <v>50</v>
      </c>
      <c r="IP23" s="173">
        <v>2024</v>
      </c>
      <c r="IQ23" s="174"/>
      <c r="IR23" s="174"/>
      <c r="IS23" s="174"/>
      <c r="IT23" s="174"/>
      <c r="IU23" s="174"/>
      <c r="IV23" s="174"/>
      <c r="IW23" s="174"/>
      <c r="IX23" s="174"/>
      <c r="IY23" s="174"/>
      <c r="IZ23" s="174"/>
      <c r="JA23" s="175"/>
      <c r="JB23" s="171" t="s">
        <v>51</v>
      </c>
    </row>
    <row r="24" spans="2:262" ht="15" x14ac:dyDescent="0.25">
      <c r="B24" s="18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2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2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2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2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2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2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2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2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2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2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2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2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2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2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2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72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72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72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72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72"/>
    </row>
    <row r="25" spans="2:262" ht="15" x14ac:dyDescent="0.25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>
        <v>1341556</v>
      </c>
      <c r="IX25" s="76">
        <v>1240228</v>
      </c>
      <c r="IY25" s="76"/>
      <c r="IZ25" s="76"/>
      <c r="JA25" s="76"/>
      <c r="JB25" s="76"/>
    </row>
    <row r="26" spans="2:262" x14ac:dyDescent="0.2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>
        <v>439876</v>
      </c>
      <c r="IX26" s="73">
        <v>372756</v>
      </c>
      <c r="IY26" s="73"/>
      <c r="IZ26" s="73"/>
      <c r="JA26" s="73"/>
      <c r="JB26" s="73"/>
    </row>
    <row r="27" spans="2:262" x14ac:dyDescent="0.2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>
        <v>901680</v>
      </c>
      <c r="IX27" s="73">
        <v>867472</v>
      </c>
      <c r="IY27" s="73"/>
      <c r="IZ27" s="73"/>
      <c r="JA27" s="73"/>
      <c r="JB27" s="73"/>
    </row>
    <row r="28" spans="2:262" ht="15" x14ac:dyDescent="0.25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>
        <v>800998</v>
      </c>
      <c r="IX28" s="76">
        <v>734530</v>
      </c>
      <c r="IY28" s="76"/>
      <c r="IZ28" s="76"/>
      <c r="JA28" s="76"/>
      <c r="JB28" s="76"/>
    </row>
    <row r="29" spans="2:262" x14ac:dyDescent="0.2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>
        <v>206528</v>
      </c>
      <c r="IX29" s="73">
        <v>171996</v>
      </c>
      <c r="IY29" s="73"/>
      <c r="IZ29" s="73"/>
      <c r="JA29" s="73"/>
      <c r="JB29" s="73"/>
    </row>
    <row r="30" spans="2:262" x14ac:dyDescent="0.2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>
        <v>594470</v>
      </c>
      <c r="IX30" s="73">
        <v>562534</v>
      </c>
      <c r="IY30" s="73"/>
      <c r="IZ30" s="73"/>
      <c r="JA30" s="73"/>
      <c r="JB30" s="73"/>
    </row>
    <row r="31" spans="2:262" ht="15" x14ac:dyDescent="0.25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>
        <v>1014674</v>
      </c>
      <c r="IX31" s="76">
        <v>972362</v>
      </c>
      <c r="IY31" s="76"/>
      <c r="IZ31" s="76"/>
      <c r="JA31" s="76"/>
      <c r="JB31" s="76"/>
    </row>
    <row r="32" spans="2:262" x14ac:dyDescent="0.2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>
        <v>236830</v>
      </c>
      <c r="IX32" s="73">
        <v>208104</v>
      </c>
      <c r="IY32" s="73"/>
      <c r="IZ32" s="73"/>
      <c r="JA32" s="73"/>
      <c r="JB32" s="73"/>
    </row>
    <row r="33" spans="2:262" x14ac:dyDescent="0.2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>
        <v>777844</v>
      </c>
      <c r="IX33" s="73">
        <v>764258</v>
      </c>
      <c r="IY33" s="73"/>
      <c r="IZ33" s="73"/>
      <c r="JA33" s="73"/>
      <c r="JB33" s="73"/>
    </row>
    <row r="34" spans="2:262" s="5" customFormat="1" ht="15" x14ac:dyDescent="0.25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>
        <v>3157228</v>
      </c>
      <c r="IX34" s="52">
        <v>2947120</v>
      </c>
      <c r="IY34" s="52"/>
      <c r="IZ34" s="52"/>
      <c r="JA34" s="52"/>
      <c r="JB34" s="52"/>
    </row>
    <row r="35" spans="2:262" x14ac:dyDescent="0.2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>
        <v>883234</v>
      </c>
      <c r="IX35" s="56">
        <v>752856</v>
      </c>
      <c r="IY35" s="56"/>
      <c r="IZ35" s="56"/>
      <c r="JA35" s="56"/>
      <c r="JB35" s="56"/>
    </row>
    <row r="36" spans="2:262" x14ac:dyDescent="0.2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>
        <v>2273994</v>
      </c>
      <c r="IX36" s="56">
        <v>2194264</v>
      </c>
      <c r="IY36" s="56"/>
      <c r="IZ36" s="56"/>
      <c r="JA36" s="56"/>
      <c r="JB36" s="56"/>
    </row>
    <row r="37" spans="2:262" x14ac:dyDescent="0.2">
      <c r="IU37" s="159"/>
    </row>
    <row r="39" spans="2:262" ht="15" customHeight="1" x14ac:dyDescent="0.25">
      <c r="B39" s="5" t="s">
        <v>72</v>
      </c>
    </row>
    <row r="40" spans="2:262" ht="15" customHeight="1" x14ac:dyDescent="0.25">
      <c r="B40" s="12" t="s">
        <v>73</v>
      </c>
      <c r="C40" s="173">
        <v>2005</v>
      </c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5"/>
      <c r="O40" s="171" t="s">
        <v>108</v>
      </c>
      <c r="P40" s="173">
        <v>2006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5"/>
      <c r="AB40" s="171" t="s">
        <v>109</v>
      </c>
      <c r="AC40" s="173">
        <v>2007</v>
      </c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5"/>
      <c r="AO40" s="171" t="s">
        <v>110</v>
      </c>
      <c r="AP40" s="173">
        <v>2008</v>
      </c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5"/>
      <c r="BB40" s="171" t="s">
        <v>111</v>
      </c>
      <c r="BC40" s="173">
        <v>2009</v>
      </c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5"/>
      <c r="BO40" s="171" t="s">
        <v>91</v>
      </c>
      <c r="BP40" s="173">
        <v>2010</v>
      </c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5"/>
      <c r="CB40" s="171" t="s">
        <v>80</v>
      </c>
      <c r="CC40" s="173">
        <v>2011</v>
      </c>
      <c r="CD40" s="174"/>
      <c r="CE40" s="174"/>
      <c r="CF40" s="174"/>
      <c r="CG40" s="174"/>
      <c r="CH40" s="174"/>
      <c r="CI40" s="174"/>
      <c r="CJ40" s="174"/>
      <c r="CK40" s="174"/>
      <c r="CL40" s="174"/>
      <c r="CM40" s="174"/>
      <c r="CN40" s="175"/>
      <c r="CO40" s="171" t="s">
        <v>81</v>
      </c>
      <c r="CP40" s="173">
        <v>2012</v>
      </c>
      <c r="CQ40" s="174"/>
      <c r="CR40" s="174"/>
      <c r="CS40" s="174"/>
      <c r="CT40" s="174"/>
      <c r="CU40" s="174"/>
      <c r="CV40" s="174"/>
      <c r="CW40" s="174"/>
      <c r="CX40" s="174"/>
      <c r="CY40" s="174"/>
      <c r="CZ40" s="174"/>
      <c r="DA40" s="175"/>
      <c r="DB40" s="171" t="s">
        <v>82</v>
      </c>
      <c r="DC40" s="173">
        <v>2013</v>
      </c>
      <c r="DD40" s="174"/>
      <c r="DE40" s="174"/>
      <c r="DF40" s="174"/>
      <c r="DG40" s="174"/>
      <c r="DH40" s="174"/>
      <c r="DI40" s="174"/>
      <c r="DJ40" s="174"/>
      <c r="DK40" s="174"/>
      <c r="DL40" s="174"/>
      <c r="DM40" s="174"/>
      <c r="DN40" s="175"/>
      <c r="DO40" s="171" t="s">
        <v>40</v>
      </c>
      <c r="DP40" s="173">
        <v>2014</v>
      </c>
      <c r="DQ40" s="174"/>
      <c r="DR40" s="174"/>
      <c r="DS40" s="174"/>
      <c r="DT40" s="174"/>
      <c r="DU40" s="174"/>
      <c r="DV40" s="174"/>
      <c r="DW40" s="174"/>
      <c r="DX40" s="174"/>
      <c r="DY40" s="174"/>
      <c r="DZ40" s="174"/>
      <c r="EA40" s="175"/>
      <c r="EB40" s="171" t="s">
        <v>41</v>
      </c>
      <c r="EC40" s="173">
        <v>2015</v>
      </c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5"/>
      <c r="EO40" s="171" t="s">
        <v>42</v>
      </c>
      <c r="EP40" s="173">
        <v>2016</v>
      </c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5"/>
      <c r="FB40" s="171" t="s">
        <v>43</v>
      </c>
      <c r="FC40" s="173">
        <v>2017</v>
      </c>
      <c r="FD40" s="174"/>
      <c r="FE40" s="174"/>
      <c r="FF40" s="174"/>
      <c r="FG40" s="174"/>
      <c r="FH40" s="174"/>
      <c r="FI40" s="174"/>
      <c r="FJ40" s="174"/>
      <c r="FK40" s="174"/>
      <c r="FL40" s="174"/>
      <c r="FM40" s="174"/>
      <c r="FN40" s="175"/>
      <c r="FO40" s="171" t="s">
        <v>44</v>
      </c>
      <c r="FP40" s="173">
        <v>2018</v>
      </c>
      <c r="FQ40" s="174"/>
      <c r="FR40" s="174"/>
      <c r="FS40" s="174"/>
      <c r="FT40" s="174"/>
      <c r="FU40" s="174"/>
      <c r="FV40" s="174"/>
      <c r="FW40" s="174"/>
      <c r="FX40" s="174"/>
      <c r="FY40" s="174"/>
      <c r="FZ40" s="174"/>
      <c r="GA40" s="175"/>
      <c r="GB40" s="171" t="s">
        <v>45</v>
      </c>
      <c r="GC40" s="173">
        <v>2019</v>
      </c>
      <c r="GD40" s="174"/>
      <c r="GE40" s="174"/>
      <c r="GF40" s="174"/>
      <c r="GG40" s="174"/>
      <c r="GH40" s="174"/>
      <c r="GI40" s="174"/>
      <c r="GJ40" s="174"/>
      <c r="GK40" s="174"/>
      <c r="GL40" s="174"/>
      <c r="GM40" s="174"/>
      <c r="GN40" s="175"/>
      <c r="GO40" s="171" t="s">
        <v>46</v>
      </c>
      <c r="GP40" s="168">
        <v>2020</v>
      </c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70"/>
      <c r="HB40" s="171" t="s">
        <v>47</v>
      </c>
      <c r="HC40" s="168">
        <v>2021</v>
      </c>
      <c r="HD40" s="169"/>
      <c r="HE40" s="169"/>
      <c r="HF40" s="169"/>
      <c r="HG40" s="169"/>
      <c r="HH40" s="169"/>
      <c r="HI40" s="169"/>
      <c r="HJ40" s="169"/>
      <c r="HK40" s="169"/>
      <c r="HL40" s="169"/>
      <c r="HM40" s="169"/>
      <c r="HN40" s="170"/>
      <c r="HO40" s="171" t="s">
        <v>48</v>
      </c>
      <c r="HP40" s="173">
        <v>2022</v>
      </c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5"/>
      <c r="IB40" s="171" t="s">
        <v>49</v>
      </c>
      <c r="IC40" s="173">
        <v>2023</v>
      </c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5"/>
      <c r="IO40" s="171" t="s">
        <v>50</v>
      </c>
      <c r="IP40" s="173">
        <v>2024</v>
      </c>
      <c r="IQ40" s="174"/>
      <c r="IR40" s="174"/>
      <c r="IS40" s="174"/>
      <c r="IT40" s="174"/>
      <c r="IU40" s="174"/>
      <c r="IV40" s="174"/>
      <c r="IW40" s="174"/>
      <c r="IX40" s="174"/>
      <c r="IY40" s="174"/>
      <c r="IZ40" s="174"/>
      <c r="JA40" s="175"/>
      <c r="JB40" s="171" t="s">
        <v>51</v>
      </c>
    </row>
    <row r="41" spans="2:262" ht="16.5" customHeight="1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2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2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2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2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2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2"/>
      <c r="CC41" s="156" t="s">
        <v>52</v>
      </c>
      <c r="CD41" s="156" t="s">
        <v>53</v>
      </c>
      <c r="CE41" s="156" t="s">
        <v>54</v>
      </c>
      <c r="CF41" s="156" t="s">
        <v>55</v>
      </c>
      <c r="CG41" s="156" t="s">
        <v>56</v>
      </c>
      <c r="CH41" s="156" t="s">
        <v>57</v>
      </c>
      <c r="CI41" s="156" t="s">
        <v>58</v>
      </c>
      <c r="CJ41" s="156" t="s">
        <v>59</v>
      </c>
      <c r="CK41" s="156" t="s">
        <v>60</v>
      </c>
      <c r="CL41" s="156" t="s">
        <v>61</v>
      </c>
      <c r="CM41" s="156" t="s">
        <v>62</v>
      </c>
      <c r="CN41" s="156" t="s">
        <v>63</v>
      </c>
      <c r="CO41" s="172"/>
      <c r="CP41" s="156" t="s">
        <v>52</v>
      </c>
      <c r="CQ41" s="156" t="s">
        <v>53</v>
      </c>
      <c r="CR41" s="156" t="s">
        <v>54</v>
      </c>
      <c r="CS41" s="156" t="s">
        <v>55</v>
      </c>
      <c r="CT41" s="156" t="s">
        <v>56</v>
      </c>
      <c r="CU41" s="156" t="s">
        <v>57</v>
      </c>
      <c r="CV41" s="156" t="s">
        <v>58</v>
      </c>
      <c r="CW41" s="156" t="s">
        <v>59</v>
      </c>
      <c r="CX41" s="156" t="s">
        <v>60</v>
      </c>
      <c r="CY41" s="156" t="s">
        <v>61</v>
      </c>
      <c r="CZ41" s="156" t="s">
        <v>62</v>
      </c>
      <c r="DA41" s="156" t="s">
        <v>63</v>
      </c>
      <c r="DB41" s="172"/>
      <c r="DC41" s="156" t="s">
        <v>52</v>
      </c>
      <c r="DD41" s="156" t="s">
        <v>53</v>
      </c>
      <c r="DE41" s="156" t="s">
        <v>54</v>
      </c>
      <c r="DF41" s="156" t="s">
        <v>55</v>
      </c>
      <c r="DG41" s="156" t="s">
        <v>56</v>
      </c>
      <c r="DH41" s="156" t="s">
        <v>57</v>
      </c>
      <c r="DI41" s="156" t="s">
        <v>58</v>
      </c>
      <c r="DJ41" s="156" t="s">
        <v>59</v>
      </c>
      <c r="DK41" s="156" t="s">
        <v>60</v>
      </c>
      <c r="DL41" s="156" t="s">
        <v>61</v>
      </c>
      <c r="DM41" s="156" t="s">
        <v>62</v>
      </c>
      <c r="DN41" s="156" t="s">
        <v>63</v>
      </c>
      <c r="DO41" s="172"/>
      <c r="DP41" s="156" t="s">
        <v>52</v>
      </c>
      <c r="DQ41" s="156" t="s">
        <v>53</v>
      </c>
      <c r="DR41" s="156" t="s">
        <v>54</v>
      </c>
      <c r="DS41" s="156" t="s">
        <v>55</v>
      </c>
      <c r="DT41" s="156" t="s">
        <v>56</v>
      </c>
      <c r="DU41" s="156" t="s">
        <v>57</v>
      </c>
      <c r="DV41" s="156" t="s">
        <v>58</v>
      </c>
      <c r="DW41" s="156" t="s">
        <v>59</v>
      </c>
      <c r="DX41" s="156" t="s">
        <v>60</v>
      </c>
      <c r="DY41" s="156" t="s">
        <v>61</v>
      </c>
      <c r="DZ41" s="156" t="s">
        <v>62</v>
      </c>
      <c r="EA41" s="156" t="s">
        <v>63</v>
      </c>
      <c r="EB41" s="172"/>
      <c r="EC41" s="156" t="s">
        <v>52</v>
      </c>
      <c r="ED41" s="156" t="s">
        <v>53</v>
      </c>
      <c r="EE41" s="156" t="s">
        <v>54</v>
      </c>
      <c r="EF41" s="156" t="s">
        <v>55</v>
      </c>
      <c r="EG41" s="156" t="s">
        <v>56</v>
      </c>
      <c r="EH41" s="156" t="s">
        <v>57</v>
      </c>
      <c r="EI41" s="156" t="s">
        <v>58</v>
      </c>
      <c r="EJ41" s="156" t="s">
        <v>59</v>
      </c>
      <c r="EK41" s="156" t="s">
        <v>60</v>
      </c>
      <c r="EL41" s="156" t="s">
        <v>61</v>
      </c>
      <c r="EM41" s="156" t="s">
        <v>62</v>
      </c>
      <c r="EN41" s="156" t="s">
        <v>63</v>
      </c>
      <c r="EO41" s="172"/>
      <c r="EP41" s="156" t="s">
        <v>52</v>
      </c>
      <c r="EQ41" s="156" t="s">
        <v>53</v>
      </c>
      <c r="ER41" s="156" t="s">
        <v>54</v>
      </c>
      <c r="ES41" s="156" t="s">
        <v>55</v>
      </c>
      <c r="ET41" s="156" t="s">
        <v>56</v>
      </c>
      <c r="EU41" s="156" t="s">
        <v>57</v>
      </c>
      <c r="EV41" s="156" t="s">
        <v>58</v>
      </c>
      <c r="EW41" s="156" t="s">
        <v>59</v>
      </c>
      <c r="EX41" s="156" t="s">
        <v>60</v>
      </c>
      <c r="EY41" s="156" t="s">
        <v>61</v>
      </c>
      <c r="EZ41" s="156" t="s">
        <v>62</v>
      </c>
      <c r="FA41" s="156" t="s">
        <v>63</v>
      </c>
      <c r="FB41" s="172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2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2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2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72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72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72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72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72"/>
    </row>
    <row r="42" spans="2:262" ht="16.5" customHeight="1" x14ac:dyDescent="0.2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29867660.800000001</v>
      </c>
      <c r="IR42" s="52">
        <v>29998596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>
        <v>29677943.200000003</v>
      </c>
      <c r="IX42" s="52">
        <v>27702928</v>
      </c>
      <c r="IY42" s="52"/>
      <c r="IZ42" s="52"/>
      <c r="JA42" s="52"/>
      <c r="JB42" s="52"/>
    </row>
    <row r="43" spans="2:262" x14ac:dyDescent="0.2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11357590</v>
      </c>
      <c r="IR43" s="122">
        <v>10844516.800000001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>
        <v>8302399.5999999996</v>
      </c>
      <c r="IX43" s="56">
        <v>7076846.4000000004</v>
      </c>
      <c r="IY43" s="56"/>
      <c r="IZ43" s="56"/>
      <c r="JA43" s="56"/>
      <c r="JB43" s="56"/>
    </row>
    <row r="44" spans="2:262" x14ac:dyDescent="0.2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18510070.800000001</v>
      </c>
      <c r="IR44" s="122">
        <v>19154079.199999999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>
        <v>21375543.600000001</v>
      </c>
      <c r="IX44" s="56">
        <v>20626081.600000001</v>
      </c>
      <c r="IY44" s="56"/>
      <c r="IZ44" s="56"/>
      <c r="JA44" s="56"/>
      <c r="JB44" s="56"/>
    </row>
    <row r="46" spans="2:262" x14ac:dyDescent="0.2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62" x14ac:dyDescent="0.2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62" ht="15" x14ac:dyDescent="0.25">
      <c r="FA48" s="27"/>
      <c r="IR48"/>
      <c r="IS48"/>
      <c r="IT48"/>
    </row>
    <row r="50" spans="211:254" x14ac:dyDescent="0.2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</row>
    <row r="51" spans="211:254" x14ac:dyDescent="0.2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</row>
    <row r="52" spans="211:254" x14ac:dyDescent="0.2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</row>
  </sheetData>
  <mergeCells count="122"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HB23:HB24"/>
    <mergeCell ref="GP40:HA40"/>
    <mergeCell ref="HB40:HB41"/>
    <mergeCell ref="GC23:GN23"/>
    <mergeCell ref="GO23:GO24"/>
    <mergeCell ref="GC40:GN40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IO95"/>
  <sheetViews>
    <sheetView showGridLines="0" zoomScale="70" zoomScaleNormal="70" workbookViewId="0">
      <pane xSplit="2" ySplit="3" topLeftCell="IE43" activePane="bottomRight" state="frozen"/>
      <selection pane="topRight" activeCell="C1" sqref="C1"/>
      <selection pane="bottomLeft" activeCell="A4" sqref="A4"/>
      <selection pane="bottomRight" activeCell="IK85" sqref="IK85:IK87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5703125" style="2" bestFit="1" customWidth="1"/>
    <col min="15" max="15" width="11.85546875" style="2" bestFit="1" customWidth="1"/>
    <col min="16" max="27" width="11.5703125" style="2" bestFit="1" customWidth="1"/>
    <col min="28" max="28" width="11.85546875" style="2" bestFit="1" customWidth="1"/>
    <col min="29" max="40" width="11.5703125" style="2" bestFit="1" customWidth="1"/>
    <col min="41" max="41" width="11.85546875" style="2" bestFit="1" customWidth="1"/>
    <col min="42" max="53" width="11.5703125" style="2" bestFit="1" customWidth="1"/>
    <col min="54" max="54" width="11.85546875" style="2" bestFit="1" customWidth="1"/>
    <col min="55" max="66" width="11.5703125" style="2" bestFit="1" customWidth="1"/>
    <col min="67" max="67" width="11.85546875" style="2" bestFit="1" customWidth="1"/>
    <col min="68" max="79" width="11.5703125" style="2" bestFit="1" customWidth="1"/>
    <col min="80" max="80" width="11.85546875" style="2" bestFit="1" customWidth="1"/>
    <col min="81" max="87" width="11.5703125" style="2" bestFit="1" customWidth="1"/>
    <col min="88" max="89" width="13.42578125" style="2" bestFit="1" customWidth="1"/>
    <col min="90" max="90" width="12.85546875" style="2" bestFit="1" customWidth="1"/>
    <col min="91" max="92" width="13.140625" style="2" bestFit="1" customWidth="1"/>
    <col min="93" max="93" width="14.42578125" style="2" bestFit="1" customWidth="1"/>
    <col min="94" max="94" width="13.140625" style="2" bestFit="1" customWidth="1"/>
    <col min="95" max="95" width="13.7109375" style="2" bestFit="1" customWidth="1"/>
    <col min="96" max="96" width="13.28515625" style="2" bestFit="1" customWidth="1"/>
    <col min="97" max="97" width="12.85546875" style="2" bestFit="1" customWidth="1"/>
    <col min="98" max="98" width="13.7109375" style="2" bestFit="1" customWidth="1"/>
    <col min="99" max="99" width="12.7109375" style="2" bestFit="1" customWidth="1"/>
    <col min="100" max="100" width="13.42578125" style="2" bestFit="1" customWidth="1"/>
    <col min="101" max="101" width="13.28515625" style="2" bestFit="1" customWidth="1"/>
    <col min="102" max="103" width="13.42578125" style="2" bestFit="1" customWidth="1"/>
    <col min="104" max="105" width="13.5703125" style="2" bestFit="1" customWidth="1"/>
    <col min="106" max="106" width="14.140625" style="2" bestFit="1" customWidth="1"/>
    <col min="107" max="107" width="13.140625" style="2" bestFit="1" customWidth="1"/>
    <col min="108" max="108" width="13.42578125" style="2" bestFit="1" customWidth="1"/>
    <col min="109" max="109" width="13.5703125" style="2" bestFit="1" customWidth="1"/>
    <col min="110" max="110" width="13.28515625" style="2" bestFit="1" customWidth="1"/>
    <col min="111" max="111" width="13.140625" style="2" bestFit="1" customWidth="1"/>
    <col min="112" max="113" width="13.42578125" style="2" bestFit="1" customWidth="1"/>
    <col min="114" max="114" width="13" style="2" bestFit="1" customWidth="1"/>
    <col min="115" max="115" width="12.5703125" style="2" bestFit="1" customWidth="1"/>
    <col min="116" max="116" width="13.28515625" style="2" bestFit="1" customWidth="1"/>
    <col min="117" max="117" width="13" style="2" bestFit="1" customWidth="1"/>
    <col min="118" max="118" width="13.5703125" style="2" bestFit="1" customWidth="1"/>
    <col min="119" max="119" width="14.28515625" style="2" bestFit="1" customWidth="1"/>
    <col min="120" max="124" width="13.28515625" style="2" bestFit="1" customWidth="1"/>
    <col min="125" max="125" width="13.140625" style="2" bestFit="1" customWidth="1"/>
    <col min="126" max="126" width="13" style="2" bestFit="1" customWidth="1"/>
    <col min="127" max="127" width="13.28515625" style="2" bestFit="1" customWidth="1"/>
    <col min="128" max="128" width="12.85546875" style="2" bestFit="1" customWidth="1"/>
    <col min="129" max="129" width="13" style="2" bestFit="1" customWidth="1"/>
    <col min="130" max="130" width="13.28515625" style="2" bestFit="1" customWidth="1"/>
    <col min="131" max="131" width="13.140625" style="2" bestFit="1" customWidth="1"/>
    <col min="132" max="132" width="14.140625" style="2" bestFit="1" customWidth="1"/>
    <col min="133" max="133" width="13" style="2" bestFit="1" customWidth="1"/>
    <col min="134" max="134" width="13.28515625" style="2" bestFit="1" customWidth="1"/>
    <col min="135" max="135" width="13.42578125" style="2" bestFit="1" customWidth="1"/>
    <col min="136" max="136" width="12.85546875" style="2" bestFit="1" customWidth="1"/>
    <col min="137" max="138" width="13.140625" style="2" bestFit="1" customWidth="1"/>
    <col min="139" max="139" width="13.5703125" style="2" bestFit="1" customWidth="1"/>
    <col min="140" max="140" width="13" style="2" bestFit="1" customWidth="1"/>
    <col min="141" max="142" width="13.28515625" style="2" bestFit="1" customWidth="1"/>
    <col min="143" max="143" width="13.140625" style="2" bestFit="1" customWidth="1"/>
    <col min="144" max="144" width="13" style="2" bestFit="1" customWidth="1"/>
    <col min="145" max="145" width="14.5703125" style="2" bestFit="1" customWidth="1"/>
    <col min="146" max="146" width="13.140625" style="2" bestFit="1" customWidth="1"/>
    <col min="147" max="147" width="13.5703125" style="2" bestFit="1" customWidth="1"/>
    <col min="148" max="149" width="13.28515625" style="2" bestFit="1" customWidth="1"/>
    <col min="150" max="150" width="12.42578125" style="2" bestFit="1" customWidth="1"/>
    <col min="151" max="151" width="13" style="2" bestFit="1" customWidth="1"/>
    <col min="152" max="152" width="13.140625" style="2" bestFit="1" customWidth="1"/>
    <col min="153" max="157" width="11.5703125" style="2" bestFit="1" customWidth="1"/>
    <col min="158" max="158" width="11.85546875" style="2" bestFit="1" customWidth="1"/>
    <col min="159" max="184" width="12.7109375" style="2" customWidth="1"/>
    <col min="185" max="196" width="11.42578125" style="2"/>
    <col min="197" max="197" width="12.42578125" style="2" customWidth="1"/>
    <col min="198" max="202" width="11.42578125" style="2"/>
    <col min="203" max="203" width="13.85546875" style="2" customWidth="1"/>
    <col min="204" max="206" width="11.42578125" style="2"/>
    <col min="207" max="207" width="13.42578125" style="2" customWidth="1"/>
    <col min="208" max="208" width="13.7109375" style="2" customWidth="1"/>
    <col min="209" max="209" width="13.42578125" style="2" customWidth="1"/>
    <col min="210" max="210" width="12.85546875" style="2" customWidth="1"/>
    <col min="211" max="221" width="11.42578125" style="2"/>
    <col min="222" max="222" width="13.28515625" style="2" customWidth="1"/>
    <col min="223" max="223" width="13.5703125" style="2" bestFit="1" customWidth="1"/>
    <col min="224" max="231" width="11.42578125" style="2"/>
    <col min="232" max="232" width="14.7109375" style="2" customWidth="1"/>
    <col min="233" max="234" width="14.28515625" style="2" customWidth="1"/>
    <col min="235" max="235" width="11.42578125" style="2"/>
    <col min="236" max="236" width="12.7109375" style="2" customWidth="1"/>
    <col min="237" max="238" width="11.42578125" style="2"/>
    <col min="239" max="239" width="13.42578125" style="2" customWidth="1"/>
    <col min="240" max="240" width="12.28515625" style="2" customWidth="1"/>
    <col min="241" max="241" width="13.85546875" style="2" customWidth="1"/>
    <col min="242" max="16384" width="11.42578125" style="2"/>
  </cols>
  <sheetData>
    <row r="1" spans="1:249" ht="15" x14ac:dyDescent="0.25">
      <c r="A1" s="176" t="s">
        <v>0</v>
      </c>
      <c r="B1" s="176"/>
    </row>
    <row r="2" spans="1:249" ht="30" customHeight="1" x14ac:dyDescent="0.2">
      <c r="A2" s="177" t="s">
        <v>121</v>
      </c>
      <c r="B2" s="178"/>
    </row>
    <row r="3" spans="1:249" x14ac:dyDescent="0.2">
      <c r="A3" s="39" t="s">
        <v>122</v>
      </c>
    </row>
    <row r="5" spans="1:249" ht="15" x14ac:dyDescent="0.25">
      <c r="B5" s="5" t="s">
        <v>38</v>
      </c>
    </row>
    <row r="6" spans="1:249" ht="15" customHeight="1" x14ac:dyDescent="0.25">
      <c r="B6" s="179" t="s">
        <v>39</v>
      </c>
      <c r="C6" s="173">
        <v>2006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5"/>
      <c r="O6" s="171" t="s">
        <v>109</v>
      </c>
      <c r="P6" s="173">
        <v>2007</v>
      </c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5"/>
      <c r="AB6" s="171" t="s">
        <v>110</v>
      </c>
      <c r="AC6" s="173">
        <v>2008</v>
      </c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5"/>
      <c r="AO6" s="171" t="s">
        <v>111</v>
      </c>
      <c r="AP6" s="173">
        <v>2009</v>
      </c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5"/>
      <c r="BB6" s="171" t="s">
        <v>91</v>
      </c>
      <c r="BC6" s="173">
        <v>2010</v>
      </c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5"/>
      <c r="BO6" s="171" t="s">
        <v>80</v>
      </c>
      <c r="BP6" s="173">
        <v>2011</v>
      </c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5"/>
      <c r="CB6" s="171" t="s">
        <v>81</v>
      </c>
      <c r="CC6" s="173">
        <v>2012</v>
      </c>
      <c r="CD6" s="174"/>
      <c r="CE6" s="174"/>
      <c r="CF6" s="174"/>
      <c r="CG6" s="174"/>
      <c r="CH6" s="174"/>
      <c r="CI6" s="174"/>
      <c r="CJ6" s="174"/>
      <c r="CK6" s="174"/>
      <c r="CL6" s="174"/>
      <c r="CM6" s="174"/>
      <c r="CN6" s="175"/>
      <c r="CO6" s="171" t="s">
        <v>82</v>
      </c>
      <c r="CP6" s="173">
        <v>2013</v>
      </c>
      <c r="CQ6" s="174"/>
      <c r="CR6" s="174"/>
      <c r="CS6" s="174"/>
      <c r="CT6" s="174"/>
      <c r="CU6" s="174"/>
      <c r="CV6" s="174"/>
      <c r="CW6" s="174"/>
      <c r="CX6" s="174"/>
      <c r="CY6" s="174"/>
      <c r="CZ6" s="174"/>
      <c r="DA6" s="175"/>
      <c r="DB6" s="171" t="s">
        <v>40</v>
      </c>
      <c r="DC6" s="173">
        <v>2014</v>
      </c>
      <c r="DD6" s="174"/>
      <c r="DE6" s="174"/>
      <c r="DF6" s="174"/>
      <c r="DG6" s="174"/>
      <c r="DH6" s="174"/>
      <c r="DI6" s="174"/>
      <c r="DJ6" s="174"/>
      <c r="DK6" s="174"/>
      <c r="DL6" s="174"/>
      <c r="DM6" s="174"/>
      <c r="DN6" s="175"/>
      <c r="DO6" s="171" t="s">
        <v>41</v>
      </c>
      <c r="DP6" s="173">
        <v>2015</v>
      </c>
      <c r="DQ6" s="174"/>
      <c r="DR6" s="174"/>
      <c r="DS6" s="174"/>
      <c r="DT6" s="174"/>
      <c r="DU6" s="174"/>
      <c r="DV6" s="174"/>
      <c r="DW6" s="174"/>
      <c r="DX6" s="174"/>
      <c r="DY6" s="174"/>
      <c r="DZ6" s="174"/>
      <c r="EA6" s="175"/>
      <c r="EB6" s="171" t="s">
        <v>42</v>
      </c>
      <c r="EC6" s="173">
        <v>2016</v>
      </c>
      <c r="ED6" s="174"/>
      <c r="EE6" s="174"/>
      <c r="EF6" s="174"/>
      <c r="EG6" s="174"/>
      <c r="EH6" s="174"/>
      <c r="EI6" s="174"/>
      <c r="EJ6" s="174"/>
      <c r="EK6" s="174"/>
      <c r="EL6" s="174"/>
      <c r="EM6" s="174"/>
      <c r="EN6" s="175"/>
      <c r="EO6" s="171" t="s">
        <v>43</v>
      </c>
      <c r="EP6" s="173">
        <v>2017</v>
      </c>
      <c r="EQ6" s="174"/>
      <c r="ER6" s="174"/>
      <c r="ES6" s="174"/>
      <c r="ET6" s="174"/>
      <c r="EU6" s="174"/>
      <c r="EV6" s="174"/>
      <c r="EW6" s="174"/>
      <c r="EX6" s="174"/>
      <c r="EY6" s="174"/>
      <c r="EZ6" s="174"/>
      <c r="FA6" s="175"/>
      <c r="FB6" s="171" t="s">
        <v>44</v>
      </c>
      <c r="FC6" s="173">
        <v>2018</v>
      </c>
      <c r="FD6" s="174"/>
      <c r="FE6" s="174"/>
      <c r="FF6" s="174"/>
      <c r="FG6" s="174"/>
      <c r="FH6" s="174"/>
      <c r="FI6" s="174"/>
      <c r="FJ6" s="174"/>
      <c r="FK6" s="174"/>
      <c r="FL6" s="174"/>
      <c r="FM6" s="174"/>
      <c r="FN6" s="175"/>
      <c r="FO6" s="171" t="s">
        <v>45</v>
      </c>
      <c r="FP6" s="173">
        <v>2019</v>
      </c>
      <c r="FQ6" s="174"/>
      <c r="FR6" s="174"/>
      <c r="FS6" s="174"/>
      <c r="FT6" s="174"/>
      <c r="FU6" s="174"/>
      <c r="FV6" s="174"/>
      <c r="FW6" s="174"/>
      <c r="FX6" s="174"/>
      <c r="FY6" s="174"/>
      <c r="FZ6" s="174"/>
      <c r="GA6" s="175"/>
      <c r="GB6" s="171" t="s">
        <v>46</v>
      </c>
      <c r="GC6" s="168">
        <v>2020</v>
      </c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70"/>
      <c r="GO6" s="171" t="s">
        <v>47</v>
      </c>
      <c r="GP6" s="168">
        <v>2021</v>
      </c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70"/>
      <c r="HB6" s="171" t="s">
        <v>48</v>
      </c>
      <c r="HC6" s="168">
        <v>2022</v>
      </c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70"/>
      <c r="HO6" s="171" t="s">
        <v>49</v>
      </c>
      <c r="HP6" s="168">
        <v>2023</v>
      </c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70"/>
      <c r="IB6" s="171" t="s">
        <v>50</v>
      </c>
      <c r="IC6" s="168">
        <v>2024</v>
      </c>
      <c r="ID6" s="169"/>
      <c r="IE6" s="169"/>
      <c r="IF6" s="169"/>
      <c r="IG6" s="169"/>
      <c r="IH6" s="169"/>
      <c r="II6" s="169"/>
      <c r="IJ6" s="169"/>
      <c r="IK6" s="169"/>
      <c r="IL6" s="169"/>
      <c r="IM6" s="169"/>
      <c r="IN6" s="170"/>
      <c r="IO6" s="171" t="s">
        <v>51</v>
      </c>
    </row>
    <row r="7" spans="1:249" ht="15" x14ac:dyDescent="0.25">
      <c r="B7" s="18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2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2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2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2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2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2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2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2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2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2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2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2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2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2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2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2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2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2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2"/>
    </row>
    <row r="8" spans="1:249" ht="15" x14ac:dyDescent="0.25">
      <c r="B8" s="46" t="s">
        <v>123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>
        <v>53136</v>
      </c>
      <c r="IK8" s="47">
        <v>30060</v>
      </c>
      <c r="IL8" s="47"/>
      <c r="IM8" s="47"/>
      <c r="IN8" s="47"/>
      <c r="IO8" s="47"/>
    </row>
    <row r="9" spans="1:249" x14ac:dyDescent="0.2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>
        <v>35976</v>
      </c>
      <c r="IK9" s="49">
        <v>17714</v>
      </c>
      <c r="IL9" s="49"/>
      <c r="IM9" s="49"/>
      <c r="IN9" s="49"/>
      <c r="IO9" s="49"/>
    </row>
    <row r="10" spans="1:249" x14ac:dyDescent="0.2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>
        <v>17160</v>
      </c>
      <c r="IK10" s="49">
        <v>12346</v>
      </c>
      <c r="IL10" s="49"/>
      <c r="IM10" s="49"/>
      <c r="IN10" s="49"/>
      <c r="IO10" s="49"/>
    </row>
    <row r="11" spans="1:249" ht="15" x14ac:dyDescent="0.25">
      <c r="B11" s="46" t="s">
        <v>124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>
        <v>74813</v>
      </c>
      <c r="IK11" s="47">
        <v>88315</v>
      </c>
      <c r="IL11" s="47"/>
      <c r="IM11" s="47"/>
      <c r="IN11" s="47"/>
      <c r="IO11" s="47"/>
    </row>
    <row r="12" spans="1:249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>
        <v>54762</v>
      </c>
      <c r="IK12" s="49">
        <v>64500</v>
      </c>
      <c r="IL12" s="49"/>
      <c r="IM12" s="49"/>
      <c r="IN12" s="49"/>
      <c r="IO12" s="49"/>
    </row>
    <row r="13" spans="1:249" x14ac:dyDescent="0.2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>
        <v>20051</v>
      </c>
      <c r="IK13" s="49">
        <v>23815</v>
      </c>
      <c r="IL13" s="49"/>
      <c r="IM13" s="49"/>
      <c r="IN13" s="49"/>
      <c r="IO13" s="49"/>
    </row>
    <row r="14" spans="1:249" ht="15" x14ac:dyDescent="0.25">
      <c r="B14" s="46" t="s">
        <v>125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>
        <v>39352</v>
      </c>
      <c r="IK14" s="47">
        <v>16329</v>
      </c>
      <c r="IL14" s="47"/>
      <c r="IM14" s="47"/>
      <c r="IN14" s="47"/>
      <c r="IO14" s="47"/>
    </row>
    <row r="15" spans="1:249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>
        <v>26005</v>
      </c>
      <c r="IK15" s="49">
        <v>9000</v>
      </c>
      <c r="IL15" s="49"/>
      <c r="IM15" s="49"/>
      <c r="IN15" s="49"/>
      <c r="IO15" s="49"/>
    </row>
    <row r="16" spans="1:249" x14ac:dyDescent="0.2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>
        <v>13347</v>
      </c>
      <c r="IK16" s="49">
        <v>7329</v>
      </c>
      <c r="IL16" s="49"/>
      <c r="IM16" s="49"/>
      <c r="IN16" s="49"/>
      <c r="IO16" s="49"/>
    </row>
    <row r="17" spans="2:249" ht="15" x14ac:dyDescent="0.25">
      <c r="B17" s="46" t="s">
        <v>126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>
        <v>52763</v>
      </c>
      <c r="IK17" s="47">
        <v>48737</v>
      </c>
      <c r="IL17" s="47"/>
      <c r="IM17" s="47"/>
      <c r="IN17" s="47"/>
      <c r="IO17" s="47"/>
    </row>
    <row r="18" spans="2:249" x14ac:dyDescent="0.2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>
        <v>30499</v>
      </c>
      <c r="IK18" s="49">
        <v>23673</v>
      </c>
      <c r="IL18" s="49"/>
      <c r="IM18" s="49"/>
      <c r="IN18" s="49"/>
      <c r="IO18" s="49"/>
    </row>
    <row r="19" spans="2:249" x14ac:dyDescent="0.2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>
        <v>22264</v>
      </c>
      <c r="IK19" s="49">
        <v>25064</v>
      </c>
      <c r="IL19" s="49"/>
      <c r="IM19" s="49"/>
      <c r="IN19" s="49"/>
      <c r="IO19" s="49"/>
    </row>
    <row r="20" spans="2:249" ht="15" x14ac:dyDescent="0.25">
      <c r="B20" s="46" t="s">
        <v>127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>
        <v>79827</v>
      </c>
      <c r="IK20" s="47">
        <v>106430</v>
      </c>
      <c r="IL20" s="47"/>
      <c r="IM20" s="47"/>
      <c r="IN20" s="47"/>
      <c r="IO20" s="47"/>
    </row>
    <row r="21" spans="2:249" x14ac:dyDescent="0.2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>
        <v>54526</v>
      </c>
      <c r="IK21" s="49">
        <v>71290</v>
      </c>
      <c r="IL21" s="49"/>
      <c r="IM21" s="49"/>
      <c r="IN21" s="49"/>
      <c r="IO21" s="49"/>
    </row>
    <row r="22" spans="2:249" x14ac:dyDescent="0.2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>
        <v>25301</v>
      </c>
      <c r="IK22" s="49">
        <v>35140</v>
      </c>
      <c r="IL22" s="49"/>
      <c r="IM22" s="49"/>
      <c r="IN22" s="49"/>
      <c r="IO22" s="49"/>
    </row>
    <row r="23" spans="2:249" ht="15" x14ac:dyDescent="0.25">
      <c r="B23" s="46" t="s">
        <v>128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>
        <v>47285</v>
      </c>
      <c r="IK23" s="47">
        <v>19629</v>
      </c>
      <c r="IL23" s="47"/>
      <c r="IM23" s="47"/>
      <c r="IN23" s="47"/>
      <c r="IO23" s="47"/>
    </row>
    <row r="24" spans="2:249" x14ac:dyDescent="0.2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>
        <v>29494</v>
      </c>
      <c r="IK24" s="49">
        <v>12206</v>
      </c>
      <c r="IL24" s="49"/>
      <c r="IM24" s="49"/>
      <c r="IN24" s="49"/>
      <c r="IO24" s="49"/>
    </row>
    <row r="25" spans="2:249" x14ac:dyDescent="0.2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>
        <v>17791</v>
      </c>
      <c r="IK25" s="49">
        <v>7423</v>
      </c>
      <c r="IL25" s="49"/>
      <c r="IM25" s="49"/>
      <c r="IN25" s="49"/>
      <c r="IO25" s="49"/>
    </row>
    <row r="26" spans="2:249" ht="15" x14ac:dyDescent="0.25">
      <c r="B26" s="46" t="s">
        <v>129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>
        <v>50927</v>
      </c>
      <c r="IK26" s="47">
        <v>44325</v>
      </c>
      <c r="IL26" s="47"/>
      <c r="IM26" s="47"/>
      <c r="IN26" s="47"/>
      <c r="IO26" s="47"/>
    </row>
    <row r="27" spans="2:249" x14ac:dyDescent="0.2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>
        <v>29465</v>
      </c>
      <c r="IK27" s="49">
        <v>20290</v>
      </c>
      <c r="IL27" s="49"/>
      <c r="IM27" s="49"/>
      <c r="IN27" s="49"/>
      <c r="IO27" s="49"/>
    </row>
    <row r="28" spans="2:249" x14ac:dyDescent="0.2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>
        <v>21462</v>
      </c>
      <c r="IK28" s="49">
        <v>24035</v>
      </c>
      <c r="IL28" s="49"/>
      <c r="IM28" s="49"/>
      <c r="IN28" s="49"/>
      <c r="IO28" s="49"/>
    </row>
    <row r="29" spans="2:249" ht="15" x14ac:dyDescent="0.25">
      <c r="B29" s="46" t="s">
        <v>130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>
        <v>45894</v>
      </c>
      <c r="IK29" s="47">
        <v>35701</v>
      </c>
      <c r="IL29" s="47"/>
      <c r="IM29" s="47"/>
      <c r="IN29" s="47"/>
      <c r="IO29" s="47"/>
    </row>
    <row r="30" spans="2:249" x14ac:dyDescent="0.2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>
        <v>31572</v>
      </c>
      <c r="IK30" s="49">
        <v>26969</v>
      </c>
      <c r="IL30" s="49"/>
      <c r="IM30" s="49"/>
      <c r="IN30" s="49"/>
      <c r="IO30" s="49"/>
    </row>
    <row r="31" spans="2:249" x14ac:dyDescent="0.2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>
        <v>14322</v>
      </c>
      <c r="IK31" s="49">
        <v>8732</v>
      </c>
      <c r="IL31" s="49"/>
      <c r="IM31" s="49"/>
      <c r="IN31" s="49"/>
      <c r="IO31" s="49"/>
    </row>
    <row r="32" spans="2:249" ht="15" x14ac:dyDescent="0.25">
      <c r="B32" s="46" t="s">
        <v>131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>
        <v>23879</v>
      </c>
      <c r="IK32" s="47">
        <v>38739</v>
      </c>
      <c r="IL32" s="47"/>
      <c r="IM32" s="47"/>
      <c r="IN32" s="47"/>
      <c r="IO32" s="47"/>
    </row>
    <row r="33" spans="2:249" x14ac:dyDescent="0.2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>
        <v>16705</v>
      </c>
      <c r="IK33" s="49">
        <v>27392</v>
      </c>
      <c r="IL33" s="49"/>
      <c r="IM33" s="49"/>
      <c r="IN33" s="49"/>
      <c r="IO33" s="49"/>
    </row>
    <row r="34" spans="2:249" x14ac:dyDescent="0.2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>
        <v>7174</v>
      </c>
      <c r="IK34" s="49">
        <v>11347</v>
      </c>
      <c r="IL34" s="49"/>
      <c r="IM34" s="49"/>
      <c r="IN34" s="49"/>
      <c r="IO34" s="49"/>
    </row>
    <row r="35" spans="2:249" ht="15" x14ac:dyDescent="0.25">
      <c r="B35" s="46" t="s">
        <v>132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>
        <v>0</v>
      </c>
      <c r="IL35" s="47"/>
      <c r="IM35" s="47"/>
      <c r="IN35" s="47"/>
      <c r="IO35" s="47"/>
    </row>
    <row r="36" spans="2:249" x14ac:dyDescent="0.2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>
        <v>0</v>
      </c>
      <c r="IK36" s="49">
        <v>0</v>
      </c>
      <c r="IL36" s="49"/>
      <c r="IM36" s="49"/>
      <c r="IN36" s="49"/>
      <c r="IO36" s="49"/>
    </row>
    <row r="37" spans="2:249" x14ac:dyDescent="0.2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>
        <v>0</v>
      </c>
      <c r="IK37" s="49">
        <v>0</v>
      </c>
      <c r="IL37" s="49"/>
      <c r="IM37" s="49"/>
      <c r="IN37" s="49"/>
      <c r="IO37" s="49"/>
    </row>
    <row r="38" spans="2:249" ht="15" x14ac:dyDescent="0.25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>
        <v>467876</v>
      </c>
      <c r="IK38" s="84">
        <v>428265</v>
      </c>
      <c r="IL38" s="84"/>
      <c r="IM38" s="84"/>
      <c r="IN38" s="84"/>
      <c r="IO38" s="84"/>
    </row>
    <row r="39" spans="2:249" x14ac:dyDescent="0.2">
      <c r="B39" s="48" t="s">
        <v>65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>
        <v>309004</v>
      </c>
      <c r="IK39" s="125">
        <v>273034</v>
      </c>
      <c r="IL39" s="125"/>
      <c r="IM39" s="125"/>
      <c r="IN39" s="125"/>
      <c r="IO39" s="125"/>
    </row>
    <row r="40" spans="2:249" x14ac:dyDescent="0.2">
      <c r="B40" s="48" t="s">
        <v>66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>
        <v>158872</v>
      </c>
      <c r="IK40" s="125">
        <v>155231</v>
      </c>
      <c r="IL40" s="125"/>
      <c r="IM40" s="125"/>
      <c r="IN40" s="125"/>
      <c r="IO40" s="125"/>
    </row>
    <row r="41" spans="2:249" x14ac:dyDescent="0.2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49" x14ac:dyDescent="0.2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49" ht="15" x14ac:dyDescent="0.25">
      <c r="B44" s="5" t="s">
        <v>71</v>
      </c>
    </row>
    <row r="45" spans="2:249" ht="15" customHeight="1" x14ac:dyDescent="0.25">
      <c r="B45" s="179" t="s">
        <v>39</v>
      </c>
      <c r="C45" s="173">
        <v>2006</v>
      </c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5"/>
      <c r="O45" s="171" t="s">
        <v>109</v>
      </c>
      <c r="P45" s="173">
        <v>2007</v>
      </c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5"/>
      <c r="AB45" s="171" t="s">
        <v>110</v>
      </c>
      <c r="AC45" s="173">
        <v>2008</v>
      </c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5"/>
      <c r="AO45" s="171" t="s">
        <v>111</v>
      </c>
      <c r="AP45" s="173">
        <v>2009</v>
      </c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5"/>
      <c r="BB45" s="171" t="s">
        <v>91</v>
      </c>
      <c r="BC45" s="173">
        <v>2010</v>
      </c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5"/>
      <c r="BO45" s="171" t="s">
        <v>80</v>
      </c>
      <c r="BP45" s="173">
        <v>2011</v>
      </c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5"/>
      <c r="CB45" s="171" t="s">
        <v>81</v>
      </c>
      <c r="CC45" s="173">
        <v>2012</v>
      </c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  <c r="CN45" s="175"/>
      <c r="CO45" s="171" t="s">
        <v>82</v>
      </c>
      <c r="CP45" s="173">
        <v>2013</v>
      </c>
      <c r="CQ45" s="174"/>
      <c r="CR45" s="174"/>
      <c r="CS45" s="174"/>
      <c r="CT45" s="174"/>
      <c r="CU45" s="174"/>
      <c r="CV45" s="174"/>
      <c r="CW45" s="174"/>
      <c r="CX45" s="174"/>
      <c r="CY45" s="174"/>
      <c r="CZ45" s="174"/>
      <c r="DA45" s="175"/>
      <c r="DB45" s="171" t="s">
        <v>40</v>
      </c>
      <c r="DC45" s="173">
        <v>2014</v>
      </c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5"/>
      <c r="DO45" s="171" t="s">
        <v>41</v>
      </c>
      <c r="DP45" s="173">
        <v>2015</v>
      </c>
      <c r="DQ45" s="174"/>
      <c r="DR45" s="174"/>
      <c r="DS45" s="174"/>
      <c r="DT45" s="174"/>
      <c r="DU45" s="174"/>
      <c r="DV45" s="174"/>
      <c r="DW45" s="174"/>
      <c r="DX45" s="174"/>
      <c r="DY45" s="174"/>
      <c r="DZ45" s="174"/>
      <c r="EA45" s="175"/>
      <c r="EB45" s="171" t="s">
        <v>42</v>
      </c>
      <c r="EC45" s="173">
        <v>2016</v>
      </c>
      <c r="ED45" s="174"/>
      <c r="EE45" s="174"/>
      <c r="EF45" s="174"/>
      <c r="EG45" s="174"/>
      <c r="EH45" s="174"/>
      <c r="EI45" s="174"/>
      <c r="EJ45" s="174"/>
      <c r="EK45" s="174"/>
      <c r="EL45" s="174"/>
      <c r="EM45" s="174"/>
      <c r="EN45" s="175"/>
      <c r="EO45" s="171" t="s">
        <v>43</v>
      </c>
      <c r="EP45" s="173">
        <v>2017</v>
      </c>
      <c r="EQ45" s="174"/>
      <c r="ER45" s="174"/>
      <c r="ES45" s="174"/>
      <c r="ET45" s="174"/>
      <c r="EU45" s="174"/>
      <c r="EV45" s="174"/>
      <c r="EW45" s="174"/>
      <c r="EX45" s="174"/>
      <c r="EY45" s="174"/>
      <c r="EZ45" s="174"/>
      <c r="FA45" s="175"/>
      <c r="FB45" s="171" t="s">
        <v>44</v>
      </c>
      <c r="FC45" s="173">
        <v>2018</v>
      </c>
      <c r="FD45" s="174"/>
      <c r="FE45" s="174"/>
      <c r="FF45" s="174"/>
      <c r="FG45" s="174"/>
      <c r="FH45" s="174"/>
      <c r="FI45" s="174"/>
      <c r="FJ45" s="174"/>
      <c r="FK45" s="174"/>
      <c r="FL45" s="174"/>
      <c r="FM45" s="174"/>
      <c r="FN45" s="175"/>
      <c r="FO45" s="171" t="s">
        <v>45</v>
      </c>
      <c r="FP45" s="173">
        <v>2019</v>
      </c>
      <c r="FQ45" s="174"/>
      <c r="FR45" s="174"/>
      <c r="FS45" s="174"/>
      <c r="FT45" s="174"/>
      <c r="FU45" s="174"/>
      <c r="FV45" s="174"/>
      <c r="FW45" s="174"/>
      <c r="FX45" s="174"/>
      <c r="FY45" s="174"/>
      <c r="FZ45" s="174"/>
      <c r="GA45" s="175"/>
      <c r="GB45" s="171" t="s">
        <v>46</v>
      </c>
      <c r="GC45" s="168">
        <v>2020</v>
      </c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70"/>
      <c r="GO45" s="171" t="s">
        <v>47</v>
      </c>
      <c r="GP45" s="168">
        <v>2021</v>
      </c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70"/>
      <c r="HB45" s="171" t="s">
        <v>48</v>
      </c>
      <c r="HC45" s="168">
        <v>2022</v>
      </c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70"/>
      <c r="HO45" s="171" t="s">
        <v>49</v>
      </c>
      <c r="HP45" s="168">
        <v>2023</v>
      </c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70"/>
      <c r="IB45" s="171" t="s">
        <v>50</v>
      </c>
      <c r="IC45" s="168">
        <v>2024</v>
      </c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70"/>
      <c r="IO45" s="171" t="s">
        <v>51</v>
      </c>
    </row>
    <row r="46" spans="2:249" ht="15" x14ac:dyDescent="0.25">
      <c r="B46" s="180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72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72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72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72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72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72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72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72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72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72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72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72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72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72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72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72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72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72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72"/>
    </row>
    <row r="47" spans="2:249" ht="15" x14ac:dyDescent="0.25">
      <c r="B47" s="46" t="s">
        <v>123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>
        <v>101441</v>
      </c>
      <c r="IK47" s="47">
        <v>68145</v>
      </c>
      <c r="IL47" s="47"/>
      <c r="IM47" s="47"/>
      <c r="IN47" s="47"/>
      <c r="IO47" s="47"/>
    </row>
    <row r="48" spans="2:249" x14ac:dyDescent="0.2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>
        <v>35976</v>
      </c>
      <c r="IK48" s="49">
        <v>17714</v>
      </c>
      <c r="IL48" s="49"/>
      <c r="IM48" s="49"/>
      <c r="IN48" s="49"/>
      <c r="IO48" s="49"/>
    </row>
    <row r="49" spans="2:249" x14ac:dyDescent="0.2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>
        <v>65465</v>
      </c>
      <c r="IK49" s="49">
        <v>50431</v>
      </c>
      <c r="IL49" s="49"/>
      <c r="IM49" s="49"/>
      <c r="IN49" s="49"/>
      <c r="IO49" s="49"/>
    </row>
    <row r="50" spans="2:249" ht="15" x14ac:dyDescent="0.25">
      <c r="B50" s="46" t="s">
        <v>124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>
        <v>127521</v>
      </c>
      <c r="IK50" s="47">
        <v>152485</v>
      </c>
      <c r="IL50" s="47"/>
      <c r="IM50" s="47"/>
      <c r="IN50" s="47"/>
      <c r="IO50" s="47"/>
    </row>
    <row r="51" spans="2:249" x14ac:dyDescent="0.2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>
        <v>54762</v>
      </c>
      <c r="IK51" s="49">
        <v>64500</v>
      </c>
      <c r="IL51" s="49"/>
      <c r="IM51" s="49"/>
      <c r="IN51" s="49"/>
      <c r="IO51" s="49"/>
    </row>
    <row r="52" spans="2:249" x14ac:dyDescent="0.2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>
        <v>72759</v>
      </c>
      <c r="IK52" s="49">
        <v>87985</v>
      </c>
      <c r="IL52" s="49"/>
      <c r="IM52" s="49"/>
      <c r="IN52" s="49"/>
      <c r="IO52" s="49"/>
    </row>
    <row r="53" spans="2:249" ht="15" x14ac:dyDescent="0.25">
      <c r="B53" s="46" t="s">
        <v>125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>
        <v>78648</v>
      </c>
      <c r="IK53" s="47">
        <v>40762</v>
      </c>
      <c r="IL53" s="47"/>
      <c r="IM53" s="47"/>
      <c r="IN53" s="47"/>
      <c r="IO53" s="47"/>
    </row>
    <row r="54" spans="2:249" x14ac:dyDescent="0.2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>
        <v>26005</v>
      </c>
      <c r="IK54" s="49">
        <v>9000</v>
      </c>
      <c r="IL54" s="49"/>
      <c r="IM54" s="49"/>
      <c r="IN54" s="49"/>
      <c r="IO54" s="49"/>
    </row>
    <row r="55" spans="2:249" x14ac:dyDescent="0.2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>
        <v>52643</v>
      </c>
      <c r="IK55" s="49">
        <v>31762</v>
      </c>
      <c r="IL55" s="49"/>
      <c r="IM55" s="49"/>
      <c r="IN55" s="49"/>
      <c r="IO55" s="49"/>
    </row>
    <row r="56" spans="2:249" ht="15" x14ac:dyDescent="0.25">
      <c r="B56" s="46" t="s">
        <v>126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>
        <v>118161</v>
      </c>
      <c r="IK56" s="47">
        <v>125752</v>
      </c>
      <c r="IL56" s="47"/>
      <c r="IM56" s="47"/>
      <c r="IN56" s="47"/>
      <c r="IO56" s="47"/>
    </row>
    <row r="57" spans="2:249" x14ac:dyDescent="0.2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>
        <v>30499</v>
      </c>
      <c r="IK57" s="49">
        <v>23673</v>
      </c>
      <c r="IL57" s="49"/>
      <c r="IM57" s="49"/>
      <c r="IN57" s="49"/>
      <c r="IO57" s="49"/>
    </row>
    <row r="58" spans="2:249" x14ac:dyDescent="0.2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>
        <v>87662</v>
      </c>
      <c r="IK58" s="49">
        <v>102079</v>
      </c>
      <c r="IL58" s="49"/>
      <c r="IM58" s="49"/>
      <c r="IN58" s="49"/>
      <c r="IO58" s="49"/>
    </row>
    <row r="59" spans="2:249" ht="15" x14ac:dyDescent="0.25">
      <c r="B59" s="46" t="s">
        <v>127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160120</v>
      </c>
      <c r="IG59" s="47">
        <v>174404</v>
      </c>
      <c r="IH59" s="47">
        <v>180671</v>
      </c>
      <c r="II59" s="47">
        <v>201543</v>
      </c>
      <c r="IJ59" s="47">
        <v>143332</v>
      </c>
      <c r="IK59" s="47">
        <v>190412</v>
      </c>
      <c r="IL59" s="47"/>
      <c r="IM59" s="47"/>
      <c r="IN59" s="47"/>
      <c r="IO59" s="47"/>
    </row>
    <row r="60" spans="2:249" x14ac:dyDescent="0.2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>
        <v>54526</v>
      </c>
      <c r="IK60" s="49">
        <v>71290</v>
      </c>
      <c r="IL60" s="49"/>
      <c r="IM60" s="49"/>
      <c r="IN60" s="49"/>
      <c r="IO60" s="49"/>
    </row>
    <row r="61" spans="2:249" x14ac:dyDescent="0.2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95376</v>
      </c>
      <c r="IG61" s="49">
        <v>106059</v>
      </c>
      <c r="IH61" s="49">
        <v>111618</v>
      </c>
      <c r="II61" s="49">
        <v>123388</v>
      </c>
      <c r="IJ61" s="49">
        <v>88806</v>
      </c>
      <c r="IK61" s="49">
        <v>119122</v>
      </c>
      <c r="IL61" s="49"/>
      <c r="IM61" s="49"/>
      <c r="IN61" s="49"/>
      <c r="IO61" s="49"/>
    </row>
    <row r="62" spans="2:249" ht="15" x14ac:dyDescent="0.25">
      <c r="B62" s="46" t="s">
        <v>128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>
        <v>98047</v>
      </c>
      <c r="IK62" s="47">
        <v>41797</v>
      </c>
      <c r="IL62" s="47"/>
      <c r="IM62" s="47"/>
      <c r="IN62" s="47"/>
      <c r="IO62" s="47"/>
    </row>
    <row r="63" spans="2:249" x14ac:dyDescent="0.2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>
        <v>29494</v>
      </c>
      <c r="IK63" s="49">
        <v>12206</v>
      </c>
      <c r="IL63" s="49"/>
      <c r="IM63" s="49"/>
      <c r="IN63" s="49"/>
      <c r="IO63" s="49"/>
    </row>
    <row r="64" spans="2:249" x14ac:dyDescent="0.2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>
        <v>68553</v>
      </c>
      <c r="IK64" s="49">
        <v>29591</v>
      </c>
      <c r="IL64" s="49"/>
      <c r="IM64" s="49"/>
      <c r="IN64" s="49"/>
      <c r="IO64" s="49"/>
    </row>
    <row r="65" spans="2:249" ht="15" x14ac:dyDescent="0.25">
      <c r="B65" s="46" t="s">
        <v>129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>
        <v>115378</v>
      </c>
      <c r="IK65" s="47">
        <v>120099</v>
      </c>
      <c r="IL65" s="47"/>
      <c r="IM65" s="47"/>
      <c r="IN65" s="47"/>
      <c r="IO65" s="47"/>
    </row>
    <row r="66" spans="2:249" x14ac:dyDescent="0.2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>
        <v>29465</v>
      </c>
      <c r="IK66" s="49">
        <v>20290</v>
      </c>
      <c r="IL66" s="49"/>
      <c r="IM66" s="49"/>
      <c r="IN66" s="49"/>
      <c r="IO66" s="49"/>
    </row>
    <row r="67" spans="2:249" x14ac:dyDescent="0.2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>
        <v>85913</v>
      </c>
      <c r="IK67" s="49">
        <v>99809</v>
      </c>
      <c r="IL67" s="49"/>
      <c r="IM67" s="49"/>
      <c r="IN67" s="49"/>
      <c r="IO67" s="49"/>
    </row>
    <row r="68" spans="2:249" ht="15" x14ac:dyDescent="0.25">
      <c r="B68" s="46" t="s">
        <v>130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>
        <v>86820</v>
      </c>
      <c r="IK68" s="47">
        <v>61723</v>
      </c>
      <c r="IL68" s="47"/>
      <c r="IM68" s="47"/>
      <c r="IN68" s="47"/>
      <c r="IO68" s="47"/>
    </row>
    <row r="69" spans="2:249" x14ac:dyDescent="0.2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>
        <v>31572</v>
      </c>
      <c r="IK69" s="49">
        <v>26969</v>
      </c>
      <c r="IL69" s="49"/>
      <c r="IM69" s="49"/>
      <c r="IN69" s="49"/>
      <c r="IO69" s="49"/>
    </row>
    <row r="70" spans="2:249" x14ac:dyDescent="0.2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>
        <v>55248</v>
      </c>
      <c r="IK70" s="49">
        <v>34754</v>
      </c>
      <c r="IL70" s="49"/>
      <c r="IM70" s="49"/>
      <c r="IN70" s="49"/>
      <c r="IO70" s="49"/>
    </row>
    <row r="71" spans="2:249" ht="15" x14ac:dyDescent="0.25">
      <c r="B71" s="46" t="s">
        <v>131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>
        <v>43963</v>
      </c>
      <c r="IK71" s="47">
        <v>70145</v>
      </c>
      <c r="IL71" s="47"/>
      <c r="IM71" s="47"/>
      <c r="IN71" s="47"/>
      <c r="IO71" s="47"/>
    </row>
    <row r="72" spans="2:249" x14ac:dyDescent="0.2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>
        <v>16705</v>
      </c>
      <c r="IK72" s="49">
        <v>27392</v>
      </c>
      <c r="IL72" s="49"/>
      <c r="IM72" s="49"/>
      <c r="IN72" s="49"/>
      <c r="IO72" s="49"/>
    </row>
    <row r="73" spans="2:249" x14ac:dyDescent="0.2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>
        <v>27258</v>
      </c>
      <c r="IK73" s="49">
        <v>42753</v>
      </c>
      <c r="IL73" s="49"/>
      <c r="IM73" s="49"/>
      <c r="IN73" s="49"/>
      <c r="IO73" s="49"/>
    </row>
    <row r="74" spans="2:249" ht="15" x14ac:dyDescent="0.25">
      <c r="B74" s="46" t="s">
        <v>132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>
        <v>0</v>
      </c>
      <c r="IK74" s="47">
        <v>0</v>
      </c>
      <c r="IL74" s="47"/>
      <c r="IM74" s="47"/>
      <c r="IN74" s="47"/>
      <c r="IO74" s="47"/>
    </row>
    <row r="75" spans="2:249" x14ac:dyDescent="0.2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>
        <v>0</v>
      </c>
      <c r="IK75" s="49">
        <v>0</v>
      </c>
      <c r="IL75" s="49"/>
      <c r="IM75" s="49"/>
      <c r="IN75" s="49"/>
      <c r="IO75" s="49"/>
    </row>
    <row r="76" spans="2:249" x14ac:dyDescent="0.2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>
        <v>0</v>
      </c>
      <c r="IK76" s="49">
        <v>0</v>
      </c>
      <c r="IL76" s="49"/>
      <c r="IM76" s="49"/>
      <c r="IN76" s="49"/>
      <c r="IO76" s="49"/>
    </row>
    <row r="77" spans="2:249" ht="15" x14ac:dyDescent="0.25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728014</v>
      </c>
      <c r="IG77" s="84">
        <v>782098</v>
      </c>
      <c r="IH77" s="84">
        <v>791060</v>
      </c>
      <c r="II77" s="84">
        <v>893661</v>
      </c>
      <c r="IJ77" s="84">
        <v>913311</v>
      </c>
      <c r="IK77" s="84">
        <v>871320</v>
      </c>
      <c r="IL77" s="84"/>
      <c r="IM77" s="84"/>
      <c r="IN77" s="84"/>
      <c r="IO77" s="84"/>
    </row>
    <row r="78" spans="2:249" x14ac:dyDescent="0.2">
      <c r="B78" s="48" t="s">
        <v>65</v>
      </c>
      <c r="C78" s="125">
        <f t="shared" ref="C78:BN79" si="283">C48+C51+C54+C57+C60+C63+C66+C69+C72+C75</f>
        <v>0</v>
      </c>
      <c r="D78" s="125">
        <f t="shared" si="283"/>
        <v>0</v>
      </c>
      <c r="E78" s="125">
        <f t="shared" si="283"/>
        <v>0</v>
      </c>
      <c r="F78" s="125">
        <f t="shared" si="283"/>
        <v>45021</v>
      </c>
      <c r="G78" s="125">
        <f t="shared" si="283"/>
        <v>79297</v>
      </c>
      <c r="H78" s="125">
        <f t="shared" si="283"/>
        <v>88059</v>
      </c>
      <c r="I78" s="125">
        <f t="shared" si="283"/>
        <v>91730</v>
      </c>
      <c r="J78" s="125">
        <f t="shared" si="283"/>
        <v>93095</v>
      </c>
      <c r="K78" s="125">
        <f t="shared" si="283"/>
        <v>87587</v>
      </c>
      <c r="L78" s="125">
        <f t="shared" si="283"/>
        <v>85200</v>
      </c>
      <c r="M78" s="125">
        <f t="shared" si="283"/>
        <v>88820</v>
      </c>
      <c r="N78" s="125">
        <f t="shared" si="283"/>
        <v>100137</v>
      </c>
      <c r="O78" s="125">
        <f t="shared" si="283"/>
        <v>758946</v>
      </c>
      <c r="P78" s="125">
        <f t="shared" si="283"/>
        <v>101999</v>
      </c>
      <c r="Q78" s="125">
        <f t="shared" si="283"/>
        <v>92283</v>
      </c>
      <c r="R78" s="125">
        <f t="shared" si="283"/>
        <v>95362</v>
      </c>
      <c r="S78" s="125">
        <f t="shared" si="283"/>
        <v>92331</v>
      </c>
      <c r="T78" s="125">
        <f t="shared" si="283"/>
        <v>94922</v>
      </c>
      <c r="U78" s="125">
        <f t="shared" si="283"/>
        <v>94885</v>
      </c>
      <c r="V78" s="125">
        <f t="shared" si="283"/>
        <v>99939</v>
      </c>
      <c r="W78" s="125">
        <f t="shared" si="283"/>
        <v>102605</v>
      </c>
      <c r="X78" s="125">
        <f t="shared" si="283"/>
        <v>97257</v>
      </c>
      <c r="Y78" s="125">
        <f t="shared" si="283"/>
        <v>95971</v>
      </c>
      <c r="Z78" s="125">
        <f t="shared" si="283"/>
        <v>95209</v>
      </c>
      <c r="AA78" s="125">
        <f t="shared" si="283"/>
        <v>114345</v>
      </c>
      <c r="AB78" s="125">
        <f>AB48+AB51+AB54+AB57+AB60+AB63+AB66+AB69+AB72+AB75</f>
        <v>1177108</v>
      </c>
      <c r="AC78" s="125">
        <f t="shared" si="283"/>
        <v>114900</v>
      </c>
      <c r="AD78" s="125">
        <f t="shared" si="283"/>
        <v>101772</v>
      </c>
      <c r="AE78" s="125">
        <f t="shared" si="283"/>
        <v>104964</v>
      </c>
      <c r="AF78" s="125">
        <f t="shared" si="283"/>
        <v>67405</v>
      </c>
      <c r="AG78" s="125">
        <f t="shared" si="283"/>
        <v>71017</v>
      </c>
      <c r="AH78" s="125">
        <f t="shared" si="283"/>
        <v>70885</v>
      </c>
      <c r="AI78" s="125">
        <f t="shared" si="283"/>
        <v>75721</v>
      </c>
      <c r="AJ78" s="125">
        <f t="shared" si="283"/>
        <v>77590</v>
      </c>
      <c r="AK78" s="125">
        <f t="shared" si="283"/>
        <v>74066</v>
      </c>
      <c r="AL78" s="125">
        <f t="shared" si="283"/>
        <v>75254</v>
      </c>
      <c r="AM78" s="125">
        <f t="shared" si="283"/>
        <v>75318</v>
      </c>
      <c r="AN78" s="125">
        <f t="shared" si="283"/>
        <v>89681</v>
      </c>
      <c r="AO78" s="125">
        <f t="shared" si="283"/>
        <v>998573</v>
      </c>
      <c r="AP78" s="125">
        <f t="shared" si="283"/>
        <v>90888</v>
      </c>
      <c r="AQ78" s="125">
        <f t="shared" si="283"/>
        <v>81887</v>
      </c>
      <c r="AR78" s="125">
        <f t="shared" si="283"/>
        <v>81126</v>
      </c>
      <c r="AS78" s="125">
        <f t="shared" si="283"/>
        <v>78835</v>
      </c>
      <c r="AT78" s="125">
        <f t="shared" si="283"/>
        <v>81602</v>
      </c>
      <c r="AU78" s="125">
        <f t="shared" si="283"/>
        <v>80820</v>
      </c>
      <c r="AV78" s="125">
        <f t="shared" si="283"/>
        <v>90942</v>
      </c>
      <c r="AW78" s="125">
        <f t="shared" si="283"/>
        <v>89917</v>
      </c>
      <c r="AX78" s="125">
        <f t="shared" si="283"/>
        <v>85528</v>
      </c>
      <c r="AY78" s="125">
        <f t="shared" si="283"/>
        <v>87518</v>
      </c>
      <c r="AZ78" s="125">
        <f t="shared" si="283"/>
        <v>88216</v>
      </c>
      <c r="BA78" s="125">
        <f t="shared" si="283"/>
        <v>99417</v>
      </c>
      <c r="BB78" s="125">
        <f>BB48+BB51+BB54+BB57+BB60+BB63+BB66+BB69+BB72+BB75</f>
        <v>1036696</v>
      </c>
      <c r="BC78" s="125">
        <f t="shared" si="283"/>
        <v>111994</v>
      </c>
      <c r="BD78" s="125">
        <f t="shared" si="283"/>
        <v>100087</v>
      </c>
      <c r="BE78" s="125">
        <f t="shared" si="283"/>
        <v>104074</v>
      </c>
      <c r="BF78" s="125">
        <f t="shared" si="283"/>
        <v>102128</v>
      </c>
      <c r="BG78" s="125">
        <f t="shared" si="283"/>
        <v>109140</v>
      </c>
      <c r="BH78" s="125">
        <f t="shared" si="283"/>
        <v>108333</v>
      </c>
      <c r="BI78" s="125">
        <f t="shared" si="283"/>
        <v>112444</v>
      </c>
      <c r="BJ78" s="125">
        <f t="shared" si="283"/>
        <v>116937</v>
      </c>
      <c r="BK78" s="125">
        <f t="shared" si="283"/>
        <v>111143</v>
      </c>
      <c r="BL78" s="125">
        <f t="shared" si="283"/>
        <v>117193</v>
      </c>
      <c r="BM78" s="125">
        <f t="shared" si="283"/>
        <v>110791</v>
      </c>
      <c r="BN78" s="125">
        <f t="shared" si="283"/>
        <v>128274</v>
      </c>
      <c r="BO78" s="125">
        <f t="shared" ref="BO78:EE79" si="284">BO48+BO51+BO54+BO57+BO60+BO63+BO66+BO69+BO72+BO75</f>
        <v>1332538</v>
      </c>
      <c r="BP78" s="125">
        <f t="shared" si="284"/>
        <v>150252</v>
      </c>
      <c r="BQ78" s="125">
        <f t="shared" si="284"/>
        <v>141037</v>
      </c>
      <c r="BR78" s="125">
        <f t="shared" si="284"/>
        <v>144217</v>
      </c>
      <c r="BS78" s="125">
        <f t="shared" si="284"/>
        <v>147801</v>
      </c>
      <c r="BT78" s="125">
        <f t="shared" si="284"/>
        <v>145044</v>
      </c>
      <c r="BU78" s="125">
        <f t="shared" si="284"/>
        <v>150190</v>
      </c>
      <c r="BV78" s="125">
        <f t="shared" si="284"/>
        <v>159032</v>
      </c>
      <c r="BW78" s="125">
        <f t="shared" si="284"/>
        <v>168634</v>
      </c>
      <c r="BX78" s="125">
        <f t="shared" si="284"/>
        <v>154040</v>
      </c>
      <c r="BY78" s="125">
        <f t="shared" si="284"/>
        <v>157416</v>
      </c>
      <c r="BZ78" s="125">
        <f t="shared" si="284"/>
        <v>149757</v>
      </c>
      <c r="CA78" s="125">
        <f t="shared" si="284"/>
        <v>168982</v>
      </c>
      <c r="CB78" s="125">
        <f t="shared" si="284"/>
        <v>1836402</v>
      </c>
      <c r="CC78" s="125">
        <f t="shared" si="284"/>
        <v>171515</v>
      </c>
      <c r="CD78" s="125">
        <f t="shared" si="284"/>
        <v>155876</v>
      </c>
      <c r="CE78" s="125">
        <f t="shared" si="284"/>
        <v>153138</v>
      </c>
      <c r="CF78" s="125">
        <f t="shared" si="284"/>
        <v>141123</v>
      </c>
      <c r="CG78" s="125">
        <f t="shared" si="284"/>
        <v>150809</v>
      </c>
      <c r="CH78" s="125">
        <f t="shared" si="284"/>
        <v>152100</v>
      </c>
      <c r="CI78" s="125">
        <f t="shared" si="284"/>
        <v>166148</v>
      </c>
      <c r="CJ78" s="125">
        <f t="shared" si="284"/>
        <v>174307</v>
      </c>
      <c r="CK78" s="125">
        <f t="shared" si="284"/>
        <v>161793</v>
      </c>
      <c r="CL78" s="125">
        <f t="shared" si="284"/>
        <v>163859</v>
      </c>
      <c r="CM78" s="125">
        <f t="shared" si="284"/>
        <v>157381</v>
      </c>
      <c r="CN78" s="125">
        <f t="shared" si="284"/>
        <v>181392</v>
      </c>
      <c r="CO78" s="125">
        <f>CO48+CO51+CO54+CO57+CO60+CO63+CO66+CO69+CO72+CO75</f>
        <v>1929441</v>
      </c>
      <c r="CP78" s="125">
        <f t="shared" si="284"/>
        <v>179754</v>
      </c>
      <c r="CQ78" s="125">
        <f t="shared" si="284"/>
        <v>159924</v>
      </c>
      <c r="CR78" s="125">
        <f t="shared" si="284"/>
        <v>164105</v>
      </c>
      <c r="CS78" s="125">
        <f t="shared" si="284"/>
        <v>147738</v>
      </c>
      <c r="CT78" s="125">
        <f t="shared" si="284"/>
        <v>157460</v>
      </c>
      <c r="CU78" s="125">
        <f t="shared" si="284"/>
        <v>157794</v>
      </c>
      <c r="CV78" s="125">
        <f t="shared" si="284"/>
        <v>174764</v>
      </c>
      <c r="CW78" s="125">
        <f t="shared" si="284"/>
        <v>182642</v>
      </c>
      <c r="CX78" s="125">
        <f t="shared" si="284"/>
        <v>167502</v>
      </c>
      <c r="CY78" s="125">
        <f t="shared" si="284"/>
        <v>170559</v>
      </c>
      <c r="CZ78" s="125">
        <f t="shared" si="284"/>
        <v>169784</v>
      </c>
      <c r="DA78" s="125">
        <f t="shared" si="284"/>
        <v>193980</v>
      </c>
      <c r="DB78" s="125">
        <f t="shared" si="284"/>
        <v>2026006</v>
      </c>
      <c r="DC78" s="125">
        <f t="shared" si="284"/>
        <v>192254</v>
      </c>
      <c r="DD78" s="125">
        <f t="shared" si="284"/>
        <v>169928</v>
      </c>
      <c r="DE78" s="125">
        <f t="shared" si="284"/>
        <v>171787</v>
      </c>
      <c r="DF78" s="125">
        <f t="shared" si="284"/>
        <v>161838</v>
      </c>
      <c r="DG78" s="125">
        <f t="shared" si="284"/>
        <v>169611</v>
      </c>
      <c r="DH78" s="125">
        <f t="shared" si="284"/>
        <v>165298</v>
      </c>
      <c r="DI78" s="125">
        <f t="shared" si="284"/>
        <v>184739</v>
      </c>
      <c r="DJ78" s="125">
        <f t="shared" si="284"/>
        <v>192148</v>
      </c>
      <c r="DK78" s="125">
        <f t="shared" si="284"/>
        <v>182384</v>
      </c>
      <c r="DL78" s="125">
        <f t="shared" si="284"/>
        <v>192314</v>
      </c>
      <c r="DM78" s="125">
        <f t="shared" si="284"/>
        <v>186088</v>
      </c>
      <c r="DN78" s="125">
        <f t="shared" si="284"/>
        <v>293866</v>
      </c>
      <c r="DO78" s="125">
        <f t="shared" si="284"/>
        <v>2262255</v>
      </c>
      <c r="DP78" s="125">
        <f t="shared" si="284"/>
        <v>297216</v>
      </c>
      <c r="DQ78" s="125">
        <f t="shared" si="284"/>
        <v>256968</v>
      </c>
      <c r="DR78" s="125">
        <f t="shared" si="284"/>
        <v>265893</v>
      </c>
      <c r="DS78" s="125">
        <f t="shared" si="284"/>
        <v>248841</v>
      </c>
      <c r="DT78" s="125">
        <f t="shared" si="284"/>
        <v>268295</v>
      </c>
      <c r="DU78" s="125">
        <f t="shared" si="284"/>
        <v>264077</v>
      </c>
      <c r="DV78" s="125">
        <f t="shared" si="284"/>
        <v>290302</v>
      </c>
      <c r="DW78" s="125">
        <f t="shared" si="284"/>
        <v>305810</v>
      </c>
      <c r="DX78" s="125">
        <f t="shared" si="284"/>
        <v>279330</v>
      </c>
      <c r="DY78" s="125">
        <f t="shared" si="284"/>
        <v>289566</v>
      </c>
      <c r="DZ78" s="125">
        <f t="shared" si="284"/>
        <v>282235</v>
      </c>
      <c r="EA78" s="125">
        <f t="shared" si="284"/>
        <v>330878</v>
      </c>
      <c r="EB78" s="125">
        <f t="shared" si="284"/>
        <v>3379411</v>
      </c>
      <c r="EC78" s="125">
        <f t="shared" si="284"/>
        <v>324924</v>
      </c>
      <c r="ED78" s="125">
        <f t="shared" si="284"/>
        <v>295264</v>
      </c>
      <c r="EE78" s="125">
        <f t="shared" si="284"/>
        <v>290584</v>
      </c>
      <c r="EF78" s="125">
        <f t="shared" ref="EB78:EP79" si="285">EF48+EF51+EF54+EF57+EF60+EF63+EF66+EF69+EF72+EF75</f>
        <v>274611</v>
      </c>
      <c r="EG78" s="125">
        <f t="shared" si="285"/>
        <v>294417</v>
      </c>
      <c r="EH78" s="125">
        <f t="shared" si="285"/>
        <v>291357</v>
      </c>
      <c r="EI78" s="125">
        <f t="shared" si="285"/>
        <v>325261</v>
      </c>
      <c r="EJ78" s="125">
        <f t="shared" si="285"/>
        <v>329699</v>
      </c>
      <c r="EK78" s="125">
        <f t="shared" si="285"/>
        <v>286401</v>
      </c>
      <c r="EL78" s="125">
        <f t="shared" si="285"/>
        <v>315354</v>
      </c>
      <c r="EM78" s="125">
        <v>302745</v>
      </c>
      <c r="EN78" s="125">
        <f t="shared" si="285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86">ER48+ER51+ER54+ER57+ER60+ER63+ER66+ER69+ER72+ER75</f>
        <v>257005</v>
      </c>
      <c r="ES78" s="125">
        <f t="shared" si="286"/>
        <v>196987</v>
      </c>
      <c r="ET78" s="125">
        <f t="shared" si="286"/>
        <v>217428</v>
      </c>
      <c r="EU78" s="125">
        <f t="shared" si="286"/>
        <v>222099</v>
      </c>
      <c r="EV78" s="125">
        <f t="shared" si="286"/>
        <v>251813</v>
      </c>
      <c r="EW78" s="125">
        <f t="shared" si="286"/>
        <v>244880</v>
      </c>
      <c r="EX78" s="125">
        <f t="shared" si="286"/>
        <v>216856</v>
      </c>
      <c r="EY78" s="125">
        <f t="shared" ref="EY78:FA79" si="287">EY48+EY51+EY54+EY57+EY60+EY63+EY66+EY69+EY72+EY75</f>
        <v>213074</v>
      </c>
      <c r="EZ78" s="125">
        <f t="shared" si="287"/>
        <v>208868</v>
      </c>
      <c r="FA78" s="125">
        <f t="shared" si="287"/>
        <v>252258</v>
      </c>
      <c r="FB78" s="125">
        <f t="shared" si="171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88">FE48+FE51+FE54+FE57+FE60+FE63+FE66+FE69+FE72+FE75</f>
        <v>232381</v>
      </c>
      <c r="FF78" s="125">
        <f t="shared" si="288"/>
        <v>207156</v>
      </c>
      <c r="FG78" s="125">
        <f t="shared" si="288"/>
        <v>218557</v>
      </c>
      <c r="FH78" s="125">
        <f t="shared" si="288"/>
        <v>208231</v>
      </c>
      <c r="FI78" s="125">
        <f t="shared" si="288"/>
        <v>231592</v>
      </c>
      <c r="FJ78" s="125">
        <f t="shared" si="288"/>
        <v>244774</v>
      </c>
      <c r="FK78" s="125">
        <f t="shared" si="288"/>
        <v>225038</v>
      </c>
      <c r="FL78" s="125">
        <f t="shared" si="288"/>
        <v>232142</v>
      </c>
      <c r="FM78" s="125">
        <f t="shared" si="288"/>
        <v>222544</v>
      </c>
      <c r="FN78" s="125">
        <f t="shared" si="288"/>
        <v>264937</v>
      </c>
      <c r="FO78" s="125">
        <f t="shared" si="172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289">FR48+FR51+FR54+FR57+FR60+FR63+FR66+FR69+FR72+FR75</f>
        <v>226825</v>
      </c>
      <c r="FS78" s="125">
        <f t="shared" si="289"/>
        <v>219878</v>
      </c>
      <c r="FT78" s="125">
        <f t="shared" si="289"/>
        <v>219857</v>
      </c>
      <c r="FU78" s="125">
        <f t="shared" si="289"/>
        <v>211855</v>
      </c>
      <c r="FV78" s="125">
        <f t="shared" si="289"/>
        <v>241707</v>
      </c>
      <c r="FW78" s="125">
        <f t="shared" si="289"/>
        <v>252530</v>
      </c>
      <c r="FX78" s="125">
        <f t="shared" si="289"/>
        <v>224494</v>
      </c>
      <c r="FY78" s="125">
        <f>FY48+FY51+FY54+FY57+FY60+FY63+FY66+FY69+FY72+FY75</f>
        <v>227629</v>
      </c>
      <c r="FZ78" s="125">
        <f t="shared" si="289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290">GC48+GC51+GC54+GC57+GC60+GC63+GC66+GC69+GC72+GC75</f>
        <v>264927</v>
      </c>
      <c r="GD78" s="125">
        <f t="shared" si="290"/>
        <v>241069</v>
      </c>
      <c r="GE78" s="125">
        <f t="shared" si="290"/>
        <v>152140</v>
      </c>
      <c r="GF78" s="125">
        <f t="shared" si="290"/>
        <v>50867</v>
      </c>
      <c r="GG78" s="125">
        <f t="shared" si="290"/>
        <v>104199</v>
      </c>
      <c r="GH78" s="125">
        <f t="shared" si="290"/>
        <v>164041</v>
      </c>
      <c r="GI78" s="125">
        <f t="shared" si="290"/>
        <v>237569</v>
      </c>
      <c r="GJ78" s="125">
        <f t="shared" si="290"/>
        <v>234329</v>
      </c>
      <c r="GK78" s="125">
        <f t="shared" si="290"/>
        <v>244032</v>
      </c>
      <c r="GL78" s="125">
        <f t="shared" si="290"/>
        <v>272765</v>
      </c>
      <c r="GM78" s="125">
        <f t="shared" si="290"/>
        <v>271636</v>
      </c>
      <c r="GN78" s="125">
        <f t="shared" si="290"/>
        <v>296938</v>
      </c>
      <c r="GO78" s="125">
        <f>+SUM(GC78:GN78)</f>
        <v>2534512</v>
      </c>
      <c r="GP78" s="125">
        <f t="shared" ref="GP78:GS79" si="291">GP48+GP51+GP54+GP57+GP60+GP63+GP66+GP69+GP72+GP75</f>
        <v>289801</v>
      </c>
      <c r="GQ78" s="125">
        <f t="shared" si="291"/>
        <v>248208</v>
      </c>
      <c r="GR78" s="125">
        <f t="shared" si="291"/>
        <v>280549</v>
      </c>
      <c r="GS78" s="125">
        <f t="shared" si="291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>
        <v>309004</v>
      </c>
      <c r="IK78" s="125">
        <v>273034</v>
      </c>
      <c r="IL78" s="125"/>
      <c r="IM78" s="125"/>
      <c r="IN78" s="125"/>
      <c r="IO78" s="125"/>
    </row>
    <row r="79" spans="2:249" x14ac:dyDescent="0.2">
      <c r="B79" s="48" t="s">
        <v>66</v>
      </c>
      <c r="C79" s="125">
        <f t="shared" si="283"/>
        <v>0</v>
      </c>
      <c r="D79" s="125">
        <f t="shared" si="283"/>
        <v>0</v>
      </c>
      <c r="E79" s="125">
        <f t="shared" si="283"/>
        <v>0</v>
      </c>
      <c r="F79" s="125">
        <f t="shared" si="283"/>
        <v>150243</v>
      </c>
      <c r="G79" s="125">
        <f t="shared" si="283"/>
        <v>291230</v>
      </c>
      <c r="H79" s="125">
        <f t="shared" si="283"/>
        <v>286503</v>
      </c>
      <c r="I79" s="125">
        <f t="shared" si="283"/>
        <v>283387</v>
      </c>
      <c r="J79" s="125">
        <f t="shared" si="283"/>
        <v>300575</v>
      </c>
      <c r="K79" s="125">
        <f t="shared" si="283"/>
        <v>299266</v>
      </c>
      <c r="L79" s="125">
        <f t="shared" si="283"/>
        <v>292185</v>
      </c>
      <c r="M79" s="125">
        <f t="shared" si="283"/>
        <v>293653</v>
      </c>
      <c r="N79" s="125">
        <f t="shared" si="283"/>
        <v>302952</v>
      </c>
      <c r="O79" s="125">
        <f t="shared" si="283"/>
        <v>2499994</v>
      </c>
      <c r="P79" s="125">
        <f t="shared" si="283"/>
        <v>293154</v>
      </c>
      <c r="Q79" s="125">
        <f t="shared" si="283"/>
        <v>291531</v>
      </c>
      <c r="R79" s="125">
        <f t="shared" si="283"/>
        <v>313157</v>
      </c>
      <c r="S79" s="125">
        <f t="shared" si="283"/>
        <v>283434</v>
      </c>
      <c r="T79" s="125">
        <f t="shared" si="283"/>
        <v>295385</v>
      </c>
      <c r="U79" s="125">
        <f t="shared" si="283"/>
        <v>304566</v>
      </c>
      <c r="V79" s="125">
        <f t="shared" si="283"/>
        <v>321220</v>
      </c>
      <c r="W79" s="125">
        <f t="shared" si="283"/>
        <v>338148</v>
      </c>
      <c r="X79" s="125">
        <f t="shared" si="283"/>
        <v>324261</v>
      </c>
      <c r="Y79" s="125">
        <f t="shared" si="283"/>
        <v>324580</v>
      </c>
      <c r="Z79" s="125">
        <f t="shared" si="283"/>
        <v>343855</v>
      </c>
      <c r="AA79" s="125">
        <f t="shared" si="283"/>
        <v>353977</v>
      </c>
      <c r="AB79" s="125">
        <f t="shared" si="283"/>
        <v>3787268</v>
      </c>
      <c r="AC79" s="125">
        <f t="shared" si="283"/>
        <v>365151</v>
      </c>
      <c r="AD79" s="125">
        <f t="shared" si="283"/>
        <v>347459</v>
      </c>
      <c r="AE79" s="125">
        <f t="shared" si="283"/>
        <v>338802</v>
      </c>
      <c r="AF79" s="125">
        <f t="shared" si="283"/>
        <v>140245</v>
      </c>
      <c r="AG79" s="125">
        <f t="shared" si="283"/>
        <v>164843</v>
      </c>
      <c r="AH79" s="125">
        <f t="shared" si="283"/>
        <v>169427</v>
      </c>
      <c r="AI79" s="125">
        <f t="shared" si="283"/>
        <v>171713</v>
      </c>
      <c r="AJ79" s="125">
        <f t="shared" si="283"/>
        <v>175067</v>
      </c>
      <c r="AK79" s="125">
        <f t="shared" si="283"/>
        <v>179233</v>
      </c>
      <c r="AL79" s="125">
        <f t="shared" si="283"/>
        <v>180411</v>
      </c>
      <c r="AM79" s="125">
        <f t="shared" si="283"/>
        <v>172016</v>
      </c>
      <c r="AN79" s="125">
        <f t="shared" si="283"/>
        <v>207790</v>
      </c>
      <c r="AO79" s="125">
        <f>AO49+AO52+AO55+AO58+AO61+AO64+AO67+AO70+AO73+AO76</f>
        <v>2612157</v>
      </c>
      <c r="AP79" s="125">
        <f t="shared" si="283"/>
        <v>201304</v>
      </c>
      <c r="AQ79" s="125">
        <f t="shared" si="283"/>
        <v>191887</v>
      </c>
      <c r="AR79" s="125">
        <f t="shared" si="283"/>
        <v>208704</v>
      </c>
      <c r="AS79" s="125">
        <f t="shared" si="283"/>
        <v>189330</v>
      </c>
      <c r="AT79" s="125">
        <f t="shared" si="283"/>
        <v>201120</v>
      </c>
      <c r="AU79" s="125">
        <f t="shared" si="283"/>
        <v>215200</v>
      </c>
      <c r="AV79" s="125">
        <f t="shared" si="283"/>
        <v>224566</v>
      </c>
      <c r="AW79" s="125">
        <f t="shared" si="283"/>
        <v>231791</v>
      </c>
      <c r="AX79" s="125">
        <f t="shared" si="283"/>
        <v>223432</v>
      </c>
      <c r="AY79" s="125">
        <f t="shared" si="283"/>
        <v>234950</v>
      </c>
      <c r="AZ79" s="125">
        <f t="shared" si="283"/>
        <v>242068</v>
      </c>
      <c r="BA79" s="125">
        <f t="shared" si="283"/>
        <v>249228</v>
      </c>
      <c r="BB79" s="125">
        <f>BB49+BB52+BB55+BB58+BB61+BB64+BB67+BB70+BB73+BB76</f>
        <v>2613580</v>
      </c>
      <c r="BC79" s="125">
        <f t="shared" si="283"/>
        <v>243945</v>
      </c>
      <c r="BD79" s="125">
        <f t="shared" si="283"/>
        <v>229458</v>
      </c>
      <c r="BE79" s="125">
        <f t="shared" si="283"/>
        <v>257845</v>
      </c>
      <c r="BF79" s="125">
        <f t="shared" si="283"/>
        <v>244865</v>
      </c>
      <c r="BG79" s="125">
        <f t="shared" si="283"/>
        <v>256637</v>
      </c>
      <c r="BH79" s="125">
        <f t="shared" si="283"/>
        <v>272933</v>
      </c>
      <c r="BI79" s="125">
        <f t="shared" si="283"/>
        <v>266329</v>
      </c>
      <c r="BJ79" s="125">
        <f t="shared" si="283"/>
        <v>280700</v>
      </c>
      <c r="BK79" s="125">
        <f t="shared" si="283"/>
        <v>278276</v>
      </c>
      <c r="BL79" s="125">
        <f t="shared" si="283"/>
        <v>285733</v>
      </c>
      <c r="BM79" s="125">
        <f t="shared" si="283"/>
        <v>282005</v>
      </c>
      <c r="BN79" s="125">
        <f t="shared" si="283"/>
        <v>278965</v>
      </c>
      <c r="BO79" s="125">
        <f t="shared" si="284"/>
        <v>3177691</v>
      </c>
      <c r="BP79" s="125">
        <f t="shared" si="284"/>
        <v>357411</v>
      </c>
      <c r="BQ79" s="125">
        <f t="shared" si="284"/>
        <v>364630</v>
      </c>
      <c r="BR79" s="125">
        <f t="shared" si="284"/>
        <v>396071</v>
      </c>
      <c r="BS79" s="125">
        <f t="shared" si="284"/>
        <v>383882</v>
      </c>
      <c r="BT79" s="125">
        <f t="shared" si="284"/>
        <v>426331</v>
      </c>
      <c r="BU79" s="125">
        <f t="shared" si="284"/>
        <v>417018</v>
      </c>
      <c r="BV79" s="125">
        <f t="shared" si="284"/>
        <v>432075</v>
      </c>
      <c r="BW79" s="125">
        <f t="shared" si="284"/>
        <v>476109</v>
      </c>
      <c r="BX79" s="125">
        <f t="shared" si="284"/>
        <v>440099</v>
      </c>
      <c r="BY79" s="125">
        <f t="shared" si="284"/>
        <v>445514</v>
      </c>
      <c r="BZ79" s="125">
        <f t="shared" si="284"/>
        <v>451201</v>
      </c>
      <c r="CA79" s="125">
        <f t="shared" si="284"/>
        <v>449457</v>
      </c>
      <c r="CB79" s="125">
        <f t="shared" si="284"/>
        <v>5039798</v>
      </c>
      <c r="CC79" s="125">
        <f t="shared" si="284"/>
        <v>410205</v>
      </c>
      <c r="CD79" s="125">
        <f t="shared" si="284"/>
        <v>384037</v>
      </c>
      <c r="CE79" s="125">
        <f t="shared" si="284"/>
        <v>424944</v>
      </c>
      <c r="CF79" s="125">
        <f t="shared" si="284"/>
        <v>374476</v>
      </c>
      <c r="CG79" s="125">
        <f t="shared" si="284"/>
        <v>423531</v>
      </c>
      <c r="CH79" s="125">
        <f t="shared" si="284"/>
        <v>428515</v>
      </c>
      <c r="CI79" s="125">
        <f t="shared" si="284"/>
        <v>444633</v>
      </c>
      <c r="CJ79" s="125">
        <f t="shared" si="284"/>
        <v>473237</v>
      </c>
      <c r="CK79" s="125">
        <f t="shared" si="284"/>
        <v>449379</v>
      </c>
      <c r="CL79" s="125">
        <f t="shared" si="284"/>
        <v>465672</v>
      </c>
      <c r="CM79" s="125">
        <f t="shared" si="284"/>
        <v>467744</v>
      </c>
      <c r="CN79" s="125">
        <f t="shared" si="284"/>
        <v>435279</v>
      </c>
      <c r="CO79" s="125">
        <f>CO49+CO52+CO55+CO58+CO61+CO64+CO67+CO70+CO73+CO76</f>
        <v>5181652</v>
      </c>
      <c r="CP79" s="125">
        <f t="shared" si="284"/>
        <v>425529</v>
      </c>
      <c r="CQ79" s="125">
        <f t="shared" si="284"/>
        <v>401527</v>
      </c>
      <c r="CR79" s="125">
        <f t="shared" si="284"/>
        <v>426573</v>
      </c>
      <c r="CS79" s="125">
        <f t="shared" si="284"/>
        <v>425279</v>
      </c>
      <c r="CT79" s="125">
        <f t="shared" si="284"/>
        <v>433097</v>
      </c>
      <c r="CU79" s="125">
        <f t="shared" si="284"/>
        <v>419567</v>
      </c>
      <c r="CV79" s="125">
        <f t="shared" si="284"/>
        <v>451418</v>
      </c>
      <c r="CW79" s="125">
        <f t="shared" si="284"/>
        <v>470746</v>
      </c>
      <c r="CX79" s="125">
        <f t="shared" si="284"/>
        <v>456745</v>
      </c>
      <c r="CY79" s="125">
        <f t="shared" si="284"/>
        <v>471887</v>
      </c>
      <c r="CZ79" s="125">
        <f t="shared" si="284"/>
        <v>470389</v>
      </c>
      <c r="DA79" s="125">
        <f t="shared" si="284"/>
        <v>472790</v>
      </c>
      <c r="DB79" s="125">
        <f t="shared" si="284"/>
        <v>5325547</v>
      </c>
      <c r="DC79" s="125">
        <f t="shared" si="284"/>
        <v>444162</v>
      </c>
      <c r="DD79" s="125">
        <f t="shared" si="284"/>
        <v>430849</v>
      </c>
      <c r="DE79" s="125">
        <f t="shared" si="284"/>
        <v>449634</v>
      </c>
      <c r="DF79" s="125">
        <f t="shared" si="284"/>
        <v>418075</v>
      </c>
      <c r="DG79" s="125">
        <f t="shared" si="284"/>
        <v>461015</v>
      </c>
      <c r="DH79" s="125">
        <f t="shared" si="284"/>
        <v>454927</v>
      </c>
      <c r="DI79" s="125">
        <f t="shared" si="284"/>
        <v>468954</v>
      </c>
      <c r="DJ79" s="125">
        <f t="shared" si="284"/>
        <v>504631</v>
      </c>
      <c r="DK79" s="125">
        <f t="shared" si="284"/>
        <v>482653</v>
      </c>
      <c r="DL79" s="125">
        <f t="shared" si="284"/>
        <v>516288</v>
      </c>
      <c r="DM79" s="125">
        <f t="shared" si="284"/>
        <v>510521</v>
      </c>
      <c r="DN79" s="125">
        <f t="shared" si="284"/>
        <v>552858</v>
      </c>
      <c r="DO79" s="125">
        <f t="shared" si="284"/>
        <v>5694567</v>
      </c>
      <c r="DP79" s="125">
        <f t="shared" si="284"/>
        <v>539291</v>
      </c>
      <c r="DQ79" s="125">
        <f t="shared" si="284"/>
        <v>488325</v>
      </c>
      <c r="DR79" s="125">
        <f t="shared" si="284"/>
        <v>525804</v>
      </c>
      <c r="DS79" s="125">
        <f t="shared" si="284"/>
        <v>490714</v>
      </c>
      <c r="DT79" s="125">
        <f t="shared" si="284"/>
        <v>540610</v>
      </c>
      <c r="DU79" s="125">
        <f t="shared" si="284"/>
        <v>549116</v>
      </c>
      <c r="DV79" s="125">
        <f t="shared" si="284"/>
        <v>565035</v>
      </c>
      <c r="DW79" s="125">
        <f t="shared" si="284"/>
        <v>606831</v>
      </c>
      <c r="DX79" s="125">
        <f t="shared" si="284"/>
        <v>640062</v>
      </c>
      <c r="DY79" s="125">
        <f t="shared" si="284"/>
        <v>719862</v>
      </c>
      <c r="DZ79" s="125">
        <f t="shared" si="284"/>
        <v>762128</v>
      </c>
      <c r="EA79" s="125">
        <f t="shared" si="284"/>
        <v>751253</v>
      </c>
      <c r="EB79" s="125">
        <f t="shared" si="285"/>
        <v>7179031</v>
      </c>
      <c r="EC79" s="125">
        <f t="shared" si="284"/>
        <v>652832</v>
      </c>
      <c r="ED79" s="125">
        <f t="shared" si="284"/>
        <v>574807</v>
      </c>
      <c r="EE79" s="125">
        <f t="shared" si="284"/>
        <v>584732</v>
      </c>
      <c r="EF79" s="125">
        <f t="shared" si="285"/>
        <v>570707</v>
      </c>
      <c r="EG79" s="125">
        <f t="shared" si="285"/>
        <v>587755</v>
      </c>
      <c r="EH79" s="125">
        <f t="shared" si="285"/>
        <v>577242</v>
      </c>
      <c r="EI79" s="125">
        <f t="shared" si="285"/>
        <v>591202</v>
      </c>
      <c r="EJ79" s="125">
        <f t="shared" si="285"/>
        <v>633772</v>
      </c>
      <c r="EK79" s="125">
        <f t="shared" si="285"/>
        <v>615076</v>
      </c>
      <c r="EL79" s="125">
        <f t="shared" si="285"/>
        <v>641026</v>
      </c>
      <c r="EM79" s="125">
        <v>648544</v>
      </c>
      <c r="EN79" s="125">
        <f t="shared" si="285"/>
        <v>673342</v>
      </c>
      <c r="EO79" s="125">
        <f t="shared" si="285"/>
        <v>7351037</v>
      </c>
      <c r="EP79" s="125">
        <f t="shared" si="285"/>
        <v>522375</v>
      </c>
      <c r="EQ79" s="125">
        <v>502488</v>
      </c>
      <c r="ER79" s="125">
        <f t="shared" si="286"/>
        <v>432890</v>
      </c>
      <c r="ES79" s="125">
        <f t="shared" si="286"/>
        <v>428479</v>
      </c>
      <c r="ET79" s="125">
        <f t="shared" si="286"/>
        <v>476150</v>
      </c>
      <c r="EU79" s="125">
        <f t="shared" si="286"/>
        <v>497067</v>
      </c>
      <c r="EV79" s="125">
        <f t="shared" si="286"/>
        <v>485519</v>
      </c>
      <c r="EW79" s="125">
        <f t="shared" si="286"/>
        <v>525744</v>
      </c>
      <c r="EX79" s="125">
        <f t="shared" si="286"/>
        <v>529194</v>
      </c>
      <c r="EY79" s="125">
        <f t="shared" si="287"/>
        <v>561402</v>
      </c>
      <c r="EZ79" s="125">
        <f t="shared" si="287"/>
        <v>525327</v>
      </c>
      <c r="FA79" s="125">
        <f t="shared" si="287"/>
        <v>533756</v>
      </c>
      <c r="FB79" s="125">
        <f t="shared" si="171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292">FE49+FE52+FE55+FE58+FE61+FE64+FE67+FE70+FE73+FE76</f>
        <v>516698</v>
      </c>
      <c r="FF79" s="125">
        <f t="shared" si="292"/>
        <v>492044</v>
      </c>
      <c r="FG79" s="125">
        <f t="shared" si="292"/>
        <v>547418</v>
      </c>
      <c r="FH79" s="125">
        <f t="shared" si="292"/>
        <v>534562</v>
      </c>
      <c r="FI79" s="125">
        <f t="shared" si="292"/>
        <v>552468</v>
      </c>
      <c r="FJ79" s="125">
        <f t="shared" si="292"/>
        <v>582096</v>
      </c>
      <c r="FK79" s="125">
        <f t="shared" si="292"/>
        <v>549704</v>
      </c>
      <c r="FL79" s="125">
        <f t="shared" si="292"/>
        <v>587687</v>
      </c>
      <c r="FM79" s="125">
        <f t="shared" si="292"/>
        <v>608627</v>
      </c>
      <c r="FN79" s="125">
        <f t="shared" si="288"/>
        <v>609808</v>
      </c>
      <c r="FO79" s="125">
        <f t="shared" si="172"/>
        <v>6683775</v>
      </c>
      <c r="FP79" s="125">
        <f t="shared" ref="FP79:FZ79" si="293">FP49+FP52+FP55+FP58+FP61+FP64+FP67+FP70+FP73+FP76</f>
        <v>585786</v>
      </c>
      <c r="FQ79" s="125">
        <f t="shared" si="293"/>
        <v>503946</v>
      </c>
      <c r="FR79" s="125">
        <f t="shared" si="293"/>
        <v>558379</v>
      </c>
      <c r="FS79" s="125">
        <f t="shared" si="293"/>
        <v>511866</v>
      </c>
      <c r="FT79" s="125">
        <f t="shared" si="293"/>
        <v>544201</v>
      </c>
      <c r="FU79" s="125">
        <f t="shared" si="293"/>
        <v>545453</v>
      </c>
      <c r="FV79" s="125">
        <f t="shared" si="293"/>
        <v>587638</v>
      </c>
      <c r="FW79" s="125">
        <f t="shared" si="293"/>
        <v>598307</v>
      </c>
      <c r="FX79" s="125">
        <f t="shared" si="293"/>
        <v>585856</v>
      </c>
      <c r="FY79" s="125">
        <f>FY49+FY52+FY55+FY58+FY61+FY64+FY67+FY70+FY73+FY76</f>
        <v>646751</v>
      </c>
      <c r="FZ79" s="125">
        <f t="shared" si="293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294">GC49+GC52+GC55+GC58+GC61+GC64+GC67+GC70+GC73+GC76</f>
        <v>580095</v>
      </c>
      <c r="GD79" s="125">
        <f t="shared" si="294"/>
        <v>557091</v>
      </c>
      <c r="GE79" s="125">
        <f t="shared" si="294"/>
        <v>406815</v>
      </c>
      <c r="GF79" s="125">
        <f t="shared" si="294"/>
        <v>234184</v>
      </c>
      <c r="GG79" s="125">
        <f t="shared" si="294"/>
        <v>301175</v>
      </c>
      <c r="GH79" s="125">
        <f t="shared" si="294"/>
        <v>392984</v>
      </c>
      <c r="GI79" s="125">
        <f t="shared" si="294"/>
        <v>487167</v>
      </c>
      <c r="GJ79" s="125">
        <f t="shared" si="294"/>
        <v>527488</v>
      </c>
      <c r="GK79" s="125">
        <f t="shared" si="294"/>
        <v>592895</v>
      </c>
      <c r="GL79" s="125">
        <f t="shared" si="294"/>
        <v>669002</v>
      </c>
      <c r="GM79" s="125">
        <f t="shared" si="294"/>
        <v>654452</v>
      </c>
      <c r="GN79" s="125">
        <f t="shared" si="294"/>
        <v>645988</v>
      </c>
      <c r="GO79" s="125">
        <f>+SUM(GC79:GN79)</f>
        <v>6049336</v>
      </c>
      <c r="GP79" s="125">
        <f t="shared" si="291"/>
        <v>600859</v>
      </c>
      <c r="GQ79" s="125">
        <f t="shared" si="291"/>
        <v>569736</v>
      </c>
      <c r="GR79" s="125">
        <f t="shared" si="291"/>
        <v>576729</v>
      </c>
      <c r="GS79" s="125">
        <f t="shared" si="291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492908</v>
      </c>
      <c r="IG79" s="125">
        <v>524369</v>
      </c>
      <c r="IH79" s="125">
        <v>532475</v>
      </c>
      <c r="II79" s="125">
        <v>581785</v>
      </c>
      <c r="IJ79" s="125">
        <v>604307</v>
      </c>
      <c r="IK79" s="125">
        <v>598286</v>
      </c>
      <c r="IL79" s="125"/>
      <c r="IM79" s="125"/>
      <c r="IN79" s="125"/>
      <c r="IO79" s="125"/>
    </row>
    <row r="82" spans="2:249" ht="15" x14ac:dyDescent="0.25">
      <c r="B82" s="5" t="s">
        <v>72</v>
      </c>
    </row>
    <row r="83" spans="2:249" ht="15" customHeight="1" x14ac:dyDescent="0.25">
      <c r="B83" s="12" t="s">
        <v>73</v>
      </c>
      <c r="C83" s="173">
        <v>2006</v>
      </c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5"/>
      <c r="O83" s="171" t="s">
        <v>109</v>
      </c>
      <c r="P83" s="173">
        <v>2007</v>
      </c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5"/>
      <c r="AB83" s="171" t="s">
        <v>110</v>
      </c>
      <c r="AC83" s="173">
        <v>2008</v>
      </c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5"/>
      <c r="AO83" s="171" t="s">
        <v>111</v>
      </c>
      <c r="AP83" s="173">
        <v>2009</v>
      </c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5"/>
      <c r="BB83" s="171" t="s">
        <v>91</v>
      </c>
      <c r="BC83" s="173">
        <v>2010</v>
      </c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5"/>
      <c r="BO83" s="171" t="s">
        <v>80</v>
      </c>
      <c r="BP83" s="173">
        <v>2011</v>
      </c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5"/>
      <c r="CB83" s="171" t="s">
        <v>81</v>
      </c>
      <c r="CC83" s="173">
        <v>2012</v>
      </c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5"/>
      <c r="CO83" s="171" t="s">
        <v>82</v>
      </c>
      <c r="CP83" s="173">
        <v>2013</v>
      </c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5"/>
      <c r="DB83" s="171" t="s">
        <v>40</v>
      </c>
      <c r="DC83" s="173">
        <v>2014</v>
      </c>
      <c r="DD83" s="174"/>
      <c r="DE83" s="174"/>
      <c r="DF83" s="174"/>
      <c r="DG83" s="174"/>
      <c r="DH83" s="174"/>
      <c r="DI83" s="174"/>
      <c r="DJ83" s="174"/>
      <c r="DK83" s="174"/>
      <c r="DL83" s="174"/>
      <c r="DM83" s="174"/>
      <c r="DN83" s="175"/>
      <c r="DO83" s="171" t="s">
        <v>41</v>
      </c>
      <c r="DP83" s="173">
        <v>2015</v>
      </c>
      <c r="DQ83" s="174"/>
      <c r="DR83" s="174"/>
      <c r="DS83" s="174"/>
      <c r="DT83" s="174"/>
      <c r="DU83" s="174"/>
      <c r="DV83" s="174"/>
      <c r="DW83" s="174"/>
      <c r="DX83" s="174"/>
      <c r="DY83" s="174"/>
      <c r="DZ83" s="174"/>
      <c r="EA83" s="175"/>
      <c r="EB83" s="171" t="s">
        <v>42</v>
      </c>
      <c r="EC83" s="173">
        <v>2016</v>
      </c>
      <c r="ED83" s="174"/>
      <c r="EE83" s="174"/>
      <c r="EF83" s="174"/>
      <c r="EG83" s="174"/>
      <c r="EH83" s="174"/>
      <c r="EI83" s="174"/>
      <c r="EJ83" s="174"/>
      <c r="EK83" s="174"/>
      <c r="EL83" s="174"/>
      <c r="EM83" s="174"/>
      <c r="EN83" s="175"/>
      <c r="EO83" s="171" t="s">
        <v>43</v>
      </c>
      <c r="EP83" s="173">
        <v>2017</v>
      </c>
      <c r="EQ83" s="174"/>
      <c r="ER83" s="174"/>
      <c r="ES83" s="174"/>
      <c r="ET83" s="174"/>
      <c r="EU83" s="174"/>
      <c r="EV83" s="174"/>
      <c r="EW83" s="174"/>
      <c r="EX83" s="174"/>
      <c r="EY83" s="174"/>
      <c r="EZ83" s="174"/>
      <c r="FA83" s="175"/>
      <c r="FB83" s="171" t="s">
        <v>44</v>
      </c>
      <c r="FC83" s="173">
        <v>2018</v>
      </c>
      <c r="FD83" s="174"/>
      <c r="FE83" s="174"/>
      <c r="FF83" s="174"/>
      <c r="FG83" s="174"/>
      <c r="FH83" s="174"/>
      <c r="FI83" s="174"/>
      <c r="FJ83" s="174"/>
      <c r="FK83" s="174"/>
      <c r="FL83" s="174"/>
      <c r="FM83" s="174"/>
      <c r="FN83" s="175"/>
      <c r="FO83" s="171" t="s">
        <v>45</v>
      </c>
      <c r="FP83" s="173">
        <v>2019</v>
      </c>
      <c r="FQ83" s="174"/>
      <c r="FR83" s="174"/>
      <c r="FS83" s="174"/>
      <c r="FT83" s="174"/>
      <c r="FU83" s="174"/>
      <c r="FV83" s="174"/>
      <c r="FW83" s="174"/>
      <c r="FX83" s="174"/>
      <c r="FY83" s="174"/>
      <c r="FZ83" s="174"/>
      <c r="GA83" s="175"/>
      <c r="GB83" s="171" t="s">
        <v>46</v>
      </c>
      <c r="GC83" s="168">
        <v>2020</v>
      </c>
      <c r="GD83" s="169"/>
      <c r="GE83" s="169"/>
      <c r="GF83" s="169"/>
      <c r="GG83" s="169"/>
      <c r="GH83" s="169"/>
      <c r="GI83" s="169"/>
      <c r="GJ83" s="169"/>
      <c r="GK83" s="169"/>
      <c r="GL83" s="169"/>
      <c r="GM83" s="169"/>
      <c r="GN83" s="170"/>
      <c r="GO83" s="171" t="s">
        <v>47</v>
      </c>
      <c r="GP83" s="168">
        <v>2021</v>
      </c>
      <c r="GQ83" s="169"/>
      <c r="GR83" s="169"/>
      <c r="GS83" s="169"/>
      <c r="GT83" s="169"/>
      <c r="GU83" s="169"/>
      <c r="GV83" s="169"/>
      <c r="GW83" s="169"/>
      <c r="GX83" s="169"/>
      <c r="GY83" s="169"/>
      <c r="GZ83" s="169"/>
      <c r="HA83" s="170"/>
      <c r="HB83" s="171" t="s">
        <v>48</v>
      </c>
      <c r="HC83" s="168">
        <v>2022</v>
      </c>
      <c r="HD83" s="169"/>
      <c r="HE83" s="169"/>
      <c r="HF83" s="169"/>
      <c r="HG83" s="169"/>
      <c r="HH83" s="169"/>
      <c r="HI83" s="169"/>
      <c r="HJ83" s="169"/>
      <c r="HK83" s="169"/>
      <c r="HL83" s="169"/>
      <c r="HM83" s="169"/>
      <c r="HN83" s="170"/>
      <c r="HO83" s="171" t="s">
        <v>49</v>
      </c>
      <c r="HP83" s="168">
        <v>2023</v>
      </c>
      <c r="HQ83" s="169"/>
      <c r="HR83" s="169"/>
      <c r="HS83" s="169"/>
      <c r="HT83" s="169"/>
      <c r="HU83" s="169"/>
      <c r="HV83" s="169"/>
      <c r="HW83" s="169"/>
      <c r="HX83" s="169"/>
      <c r="HY83" s="169"/>
      <c r="HZ83" s="169"/>
      <c r="IA83" s="170"/>
      <c r="IB83" s="171" t="s">
        <v>50</v>
      </c>
      <c r="IC83" s="168">
        <v>2024</v>
      </c>
      <c r="ID83" s="169"/>
      <c r="IE83" s="169"/>
      <c r="IF83" s="169"/>
      <c r="IG83" s="169"/>
      <c r="IH83" s="169"/>
      <c r="II83" s="169"/>
      <c r="IJ83" s="169"/>
      <c r="IK83" s="169"/>
      <c r="IL83" s="169"/>
      <c r="IM83" s="169"/>
      <c r="IN83" s="170"/>
      <c r="IO83" s="171" t="s">
        <v>51</v>
      </c>
    </row>
    <row r="84" spans="2:249" ht="15" x14ac:dyDescent="0.25">
      <c r="B84" s="13" t="s">
        <v>74</v>
      </c>
      <c r="C84" s="156" t="s">
        <v>52</v>
      </c>
      <c r="D84" s="156" t="s">
        <v>53</v>
      </c>
      <c r="E84" s="156" t="s">
        <v>54</v>
      </c>
      <c r="F84" s="156" t="s">
        <v>55</v>
      </c>
      <c r="G84" s="156" t="s">
        <v>56</v>
      </c>
      <c r="H84" s="156" t="s">
        <v>57</v>
      </c>
      <c r="I84" s="156" t="s">
        <v>58</v>
      </c>
      <c r="J84" s="156" t="s">
        <v>59</v>
      </c>
      <c r="K84" s="156" t="s">
        <v>60</v>
      </c>
      <c r="L84" s="156" t="s">
        <v>61</v>
      </c>
      <c r="M84" s="156" t="s">
        <v>62</v>
      </c>
      <c r="N84" s="156" t="s">
        <v>63</v>
      </c>
      <c r="O84" s="172"/>
      <c r="P84" s="156" t="s">
        <v>52</v>
      </c>
      <c r="Q84" s="156" t="s">
        <v>53</v>
      </c>
      <c r="R84" s="156" t="s">
        <v>54</v>
      </c>
      <c r="S84" s="156" t="s">
        <v>55</v>
      </c>
      <c r="T84" s="156" t="s">
        <v>56</v>
      </c>
      <c r="U84" s="156" t="s">
        <v>57</v>
      </c>
      <c r="V84" s="156" t="s">
        <v>58</v>
      </c>
      <c r="W84" s="156" t="s">
        <v>59</v>
      </c>
      <c r="X84" s="156" t="s">
        <v>60</v>
      </c>
      <c r="Y84" s="156" t="s">
        <v>61</v>
      </c>
      <c r="Z84" s="156" t="s">
        <v>62</v>
      </c>
      <c r="AA84" s="156" t="s">
        <v>63</v>
      </c>
      <c r="AB84" s="172"/>
      <c r="AC84" s="156" t="s">
        <v>52</v>
      </c>
      <c r="AD84" s="156" t="s">
        <v>53</v>
      </c>
      <c r="AE84" s="156" t="s">
        <v>54</v>
      </c>
      <c r="AF84" s="156" t="s">
        <v>55</v>
      </c>
      <c r="AG84" s="156" t="s">
        <v>56</v>
      </c>
      <c r="AH84" s="156" t="s">
        <v>57</v>
      </c>
      <c r="AI84" s="156" t="s">
        <v>58</v>
      </c>
      <c r="AJ84" s="156" t="s">
        <v>59</v>
      </c>
      <c r="AK84" s="156" t="s">
        <v>60</v>
      </c>
      <c r="AL84" s="156" t="s">
        <v>61</v>
      </c>
      <c r="AM84" s="156" t="s">
        <v>62</v>
      </c>
      <c r="AN84" s="156" t="s">
        <v>63</v>
      </c>
      <c r="AO84" s="172"/>
      <c r="AP84" s="156" t="s">
        <v>52</v>
      </c>
      <c r="AQ84" s="156" t="s">
        <v>53</v>
      </c>
      <c r="AR84" s="156" t="s">
        <v>54</v>
      </c>
      <c r="AS84" s="156" t="s">
        <v>55</v>
      </c>
      <c r="AT84" s="156" t="s">
        <v>56</v>
      </c>
      <c r="AU84" s="156" t="s">
        <v>57</v>
      </c>
      <c r="AV84" s="156" t="s">
        <v>58</v>
      </c>
      <c r="AW84" s="156" t="s">
        <v>59</v>
      </c>
      <c r="AX84" s="156" t="s">
        <v>60</v>
      </c>
      <c r="AY84" s="156" t="s">
        <v>61</v>
      </c>
      <c r="AZ84" s="156" t="s">
        <v>62</v>
      </c>
      <c r="BA84" s="156" t="s">
        <v>63</v>
      </c>
      <c r="BB84" s="172"/>
      <c r="BC84" s="156" t="s">
        <v>52</v>
      </c>
      <c r="BD84" s="156" t="s">
        <v>53</v>
      </c>
      <c r="BE84" s="156" t="s">
        <v>54</v>
      </c>
      <c r="BF84" s="156" t="s">
        <v>55</v>
      </c>
      <c r="BG84" s="156" t="s">
        <v>56</v>
      </c>
      <c r="BH84" s="156" t="s">
        <v>57</v>
      </c>
      <c r="BI84" s="156" t="s">
        <v>58</v>
      </c>
      <c r="BJ84" s="156" t="s">
        <v>59</v>
      </c>
      <c r="BK84" s="156" t="s">
        <v>60</v>
      </c>
      <c r="BL84" s="156" t="s">
        <v>61</v>
      </c>
      <c r="BM84" s="156" t="s">
        <v>62</v>
      </c>
      <c r="BN84" s="156" t="s">
        <v>63</v>
      </c>
      <c r="BO84" s="172"/>
      <c r="BP84" s="156" t="s">
        <v>52</v>
      </c>
      <c r="BQ84" s="156" t="s">
        <v>53</v>
      </c>
      <c r="BR84" s="156" t="s">
        <v>54</v>
      </c>
      <c r="BS84" s="156" t="s">
        <v>55</v>
      </c>
      <c r="BT84" s="156" t="s">
        <v>56</v>
      </c>
      <c r="BU84" s="156" t="s">
        <v>57</v>
      </c>
      <c r="BV84" s="156" t="s">
        <v>58</v>
      </c>
      <c r="BW84" s="156" t="s">
        <v>59</v>
      </c>
      <c r="BX84" s="156" t="s">
        <v>60</v>
      </c>
      <c r="BY84" s="156" t="s">
        <v>61</v>
      </c>
      <c r="BZ84" s="156" t="s">
        <v>62</v>
      </c>
      <c r="CA84" s="156" t="s">
        <v>63</v>
      </c>
      <c r="CB84" s="172"/>
      <c r="CC84" s="156" t="s">
        <v>52</v>
      </c>
      <c r="CD84" s="156" t="s">
        <v>53</v>
      </c>
      <c r="CE84" s="156" t="s">
        <v>54</v>
      </c>
      <c r="CF84" s="156" t="s">
        <v>55</v>
      </c>
      <c r="CG84" s="156" t="s">
        <v>56</v>
      </c>
      <c r="CH84" s="156" t="s">
        <v>57</v>
      </c>
      <c r="CI84" s="156" t="s">
        <v>58</v>
      </c>
      <c r="CJ84" s="156" t="s">
        <v>59</v>
      </c>
      <c r="CK84" s="156" t="s">
        <v>60</v>
      </c>
      <c r="CL84" s="156" t="s">
        <v>61</v>
      </c>
      <c r="CM84" s="156" t="s">
        <v>62</v>
      </c>
      <c r="CN84" s="156" t="s">
        <v>63</v>
      </c>
      <c r="CO84" s="172"/>
      <c r="CP84" s="156" t="s">
        <v>52</v>
      </c>
      <c r="CQ84" s="156" t="s">
        <v>53</v>
      </c>
      <c r="CR84" s="156" t="s">
        <v>54</v>
      </c>
      <c r="CS84" s="156" t="s">
        <v>55</v>
      </c>
      <c r="CT84" s="156" t="s">
        <v>56</v>
      </c>
      <c r="CU84" s="156" t="s">
        <v>57</v>
      </c>
      <c r="CV84" s="156" t="s">
        <v>58</v>
      </c>
      <c r="CW84" s="156" t="s">
        <v>59</v>
      </c>
      <c r="CX84" s="156" t="s">
        <v>60</v>
      </c>
      <c r="CY84" s="156" t="s">
        <v>61</v>
      </c>
      <c r="CZ84" s="156" t="s">
        <v>62</v>
      </c>
      <c r="DA84" s="156" t="s">
        <v>63</v>
      </c>
      <c r="DB84" s="172"/>
      <c r="DC84" s="156" t="s">
        <v>52</v>
      </c>
      <c r="DD84" s="156" t="s">
        <v>53</v>
      </c>
      <c r="DE84" s="156" t="s">
        <v>54</v>
      </c>
      <c r="DF84" s="156" t="s">
        <v>55</v>
      </c>
      <c r="DG84" s="156" t="s">
        <v>56</v>
      </c>
      <c r="DH84" s="156" t="s">
        <v>57</v>
      </c>
      <c r="DI84" s="156" t="s">
        <v>58</v>
      </c>
      <c r="DJ84" s="156" t="s">
        <v>59</v>
      </c>
      <c r="DK84" s="156" t="s">
        <v>60</v>
      </c>
      <c r="DL84" s="156" t="s">
        <v>61</v>
      </c>
      <c r="DM84" s="156" t="s">
        <v>62</v>
      </c>
      <c r="DN84" s="156" t="s">
        <v>63</v>
      </c>
      <c r="DO84" s="172"/>
      <c r="DP84" s="156" t="s">
        <v>52</v>
      </c>
      <c r="DQ84" s="156" t="s">
        <v>53</v>
      </c>
      <c r="DR84" s="156" t="s">
        <v>54</v>
      </c>
      <c r="DS84" s="156" t="s">
        <v>55</v>
      </c>
      <c r="DT84" s="156" t="s">
        <v>56</v>
      </c>
      <c r="DU84" s="156" t="s">
        <v>57</v>
      </c>
      <c r="DV84" s="156" t="s">
        <v>58</v>
      </c>
      <c r="DW84" s="156" t="s">
        <v>59</v>
      </c>
      <c r="DX84" s="156" t="s">
        <v>60</v>
      </c>
      <c r="DY84" s="156" t="s">
        <v>61</v>
      </c>
      <c r="DZ84" s="156" t="s">
        <v>62</v>
      </c>
      <c r="EA84" s="156" t="s">
        <v>63</v>
      </c>
      <c r="EB84" s="172"/>
      <c r="EC84" s="156" t="s">
        <v>52</v>
      </c>
      <c r="ED84" s="156" t="s">
        <v>53</v>
      </c>
      <c r="EE84" s="156" t="s">
        <v>54</v>
      </c>
      <c r="EF84" s="156" t="s">
        <v>55</v>
      </c>
      <c r="EG84" s="156" t="s">
        <v>56</v>
      </c>
      <c r="EH84" s="156" t="s">
        <v>57</v>
      </c>
      <c r="EI84" s="156" t="s">
        <v>58</v>
      </c>
      <c r="EJ84" s="156" t="s">
        <v>59</v>
      </c>
      <c r="EK84" s="156" t="s">
        <v>60</v>
      </c>
      <c r="EL84" s="156" t="s">
        <v>61</v>
      </c>
      <c r="EM84" s="156" t="s">
        <v>62</v>
      </c>
      <c r="EN84" s="156" t="s">
        <v>63</v>
      </c>
      <c r="EO84" s="172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72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72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72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72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72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72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72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72"/>
    </row>
    <row r="85" spans="2:249" s="5" customFormat="1" ht="15" x14ac:dyDescent="0.25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>+SUM(IC86:IC87)</f>
        <v>7175650.7999999989</v>
      </c>
      <c r="ID85" s="84">
        <v>6661976</v>
      </c>
      <c r="IE85" s="84">
        <v>6629067.8000000007</v>
      </c>
      <c r="IF85" s="84">
        <v>6110617.5</v>
      </c>
      <c r="IG85" s="84">
        <v>6580184.5000000009</v>
      </c>
      <c r="IH85" s="84">
        <v>6691599.2000000002</v>
      </c>
      <c r="II85" s="84">
        <v>7530294.3000000007</v>
      </c>
      <c r="IJ85" s="84">
        <v>7700431.1000000006</v>
      </c>
      <c r="IK85" s="84">
        <v>7321294.5999999996</v>
      </c>
      <c r="IL85" s="84"/>
      <c r="IM85" s="84"/>
      <c r="IN85" s="84"/>
      <c r="IO85" s="84"/>
    </row>
    <row r="86" spans="2:249" x14ac:dyDescent="0.2">
      <c r="B86" s="48" t="s">
        <v>76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f>+'[1]IIRSA NORTE'!$FA$81*1000</f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>
        <v>2545989.3000000007</v>
      </c>
      <c r="IK86" s="125">
        <v>2233445.6</v>
      </c>
      <c r="IL86" s="125"/>
      <c r="IM86" s="125"/>
      <c r="IN86" s="125"/>
      <c r="IO86" s="47"/>
    </row>
    <row r="87" spans="2:249" x14ac:dyDescent="0.2">
      <c r="B87" s="48" t="s">
        <v>77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f>+'[1]IIRSA NORTE'!$FA$82*1000</f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4174766.9</v>
      </c>
      <c r="IG87" s="125">
        <v>4449816.5000000009</v>
      </c>
      <c r="IH87" s="125">
        <v>4546726.4000000004</v>
      </c>
      <c r="II87" s="125">
        <v>4956997.9000000004</v>
      </c>
      <c r="IJ87" s="125">
        <v>5154441.8</v>
      </c>
      <c r="IK87" s="125">
        <v>5087849</v>
      </c>
      <c r="IL87" s="125"/>
      <c r="IM87" s="125"/>
      <c r="IN87" s="125"/>
      <c r="IO87" s="47"/>
    </row>
    <row r="88" spans="2:249" x14ac:dyDescent="0.2">
      <c r="FC88" s="11"/>
      <c r="FP88" s="11"/>
    </row>
    <row r="90" spans="2:249" x14ac:dyDescent="0.2">
      <c r="FC90" s="11"/>
      <c r="FP90" s="11"/>
    </row>
    <row r="91" spans="2:249" x14ac:dyDescent="0.2">
      <c r="FC91" s="11"/>
      <c r="FP91" s="11"/>
    </row>
    <row r="93" spans="2:249" x14ac:dyDescent="0.2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</row>
    <row r="94" spans="2:249" x14ac:dyDescent="0.2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</row>
    <row r="95" spans="2:249" x14ac:dyDescent="0.2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</row>
  </sheetData>
  <mergeCells count="118">
    <mergeCell ref="IC6:IN6"/>
    <mergeCell ref="IO6:IO7"/>
    <mergeCell ref="IC45:IN45"/>
    <mergeCell ref="IO45:IO46"/>
    <mergeCell ref="IC83:IN83"/>
    <mergeCell ref="IO83:IO84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HP6:IA6"/>
    <mergeCell ref="IB6:IB7"/>
    <mergeCell ref="HP45:IA45"/>
    <mergeCell ref="IB45:IB46"/>
    <mergeCell ref="HP83:IA83"/>
    <mergeCell ref="IB83:IB84"/>
    <mergeCell ref="HC45:HN45"/>
    <mergeCell ref="HO45:HO46"/>
    <mergeCell ref="HC83:HN83"/>
    <mergeCell ref="HO83:HO84"/>
    <mergeCell ref="HC6:HN6"/>
    <mergeCell ref="HO6:HO7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dec60b28-bff6-4ad7-8112-7b3db1bb7621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d7e237e5-7155-4fe3-a513-6925ecf4f47a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3010F8C-E152-4B96-BBA9-BD8EC29BF9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dec60b28-bff6-4ad7-8112-7b3db1bb7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LEGION</cp:lastModifiedBy>
  <cp:revision/>
  <dcterms:created xsi:type="dcterms:W3CDTF">2014-11-05T18:43:27Z</dcterms:created>
  <dcterms:modified xsi:type="dcterms:W3CDTF">2024-11-19T19:56:20Z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