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sitranperu-my.sharepoint.com/personal/mmorillo_ositran_gob_pe/Documents/Boletin GRE_Nueva edicion/2024/9. Boletín de Setiembre/Series/"/>
    </mc:Choice>
  </mc:AlternateContent>
  <xr:revisionPtr revIDLastSave="67" documentId="13_ncr:1_{FD41AD0B-C82C-4209-BCA0-5B533BDC938D}" xr6:coauthVersionLast="47" xr6:coauthVersionMax="47" xr10:uidLastSave="{F4AC1D84-BCA0-4797-8BBF-42FD77926268}"/>
  <bookViews>
    <workbookView xWindow="10245" yWindow="0" windowWidth="10245" windowHeight="10920" tabRatio="889" firstSheet="7" activeTab="9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<sst xmlns="http://schemas.openxmlformats.org/spreadsheetml/2006/main" count="9835" uniqueCount="175">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</sst>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75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475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2578125" defaultRowHeight="14.25" x14ac:dyDescent="0.2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5" x14ac:dyDescent="0.3">
      <c r="B2" s="1" t="s">
        <v>0</v>
      </c>
    </row>
    <row r="3" spans="2:4" x14ac:dyDescent="0.2">
      <c r="B3" s="2" t="s">
        <v>1</v>
      </c>
    </row>
    <row r="4" spans="2:4" ht="15" thickBot="1" x14ac:dyDescent="0.25"/>
    <row r="5" spans="2:4" s="5" customFormat="1" ht="15.75" thickBot="1" x14ac:dyDescent="0.3">
      <c r="B5" s="3"/>
      <c r="C5" s="4" t="s">
        <v>2</v>
      </c>
      <c r="D5" s="4" t="s">
        <v>3</v>
      </c>
    </row>
    <row r="6" spans="2:4" ht="15" thickTop="1" x14ac:dyDescent="0.2">
      <c r="B6" s="6">
        <v>1</v>
      </c>
      <c r="C6" s="6" t="s">
        <v>4</v>
      </c>
      <c r="D6" s="2" t="s">
        <v>5</v>
      </c>
    </row>
    <row r="7" spans="2:4" x14ac:dyDescent="0.2">
      <c r="B7" s="6">
        <v>2</v>
      </c>
      <c r="C7" s="7" t="s">
        <v>6</v>
      </c>
      <c r="D7" s="8" t="s">
        <v>7</v>
      </c>
    </row>
    <row r="8" spans="2:4" x14ac:dyDescent="0.2">
      <c r="B8" s="6">
        <v>3</v>
      </c>
      <c r="C8" s="6" t="s">
        <v>8</v>
      </c>
      <c r="D8" s="8" t="s">
        <v>9</v>
      </c>
    </row>
    <row r="9" spans="2:4" x14ac:dyDescent="0.2">
      <c r="B9" s="6">
        <v>4</v>
      </c>
      <c r="C9" s="6" t="s">
        <v>10</v>
      </c>
      <c r="D9" s="8" t="s">
        <v>11</v>
      </c>
    </row>
    <row r="10" spans="2:4" x14ac:dyDescent="0.2">
      <c r="B10" s="6">
        <v>5</v>
      </c>
      <c r="C10" s="6" t="s">
        <v>12</v>
      </c>
      <c r="D10" s="8" t="s">
        <v>13</v>
      </c>
    </row>
    <row r="11" spans="2:4" x14ac:dyDescent="0.2">
      <c r="B11" s="6">
        <v>6</v>
      </c>
      <c r="C11" s="6" t="s">
        <v>14</v>
      </c>
      <c r="D11" s="8" t="s">
        <v>15</v>
      </c>
    </row>
    <row r="12" spans="2:4" x14ac:dyDescent="0.2">
      <c r="B12" s="6">
        <v>7</v>
      </c>
      <c r="C12" s="6" t="s">
        <v>16</v>
      </c>
      <c r="D12" s="8" t="s">
        <v>17</v>
      </c>
    </row>
    <row r="13" spans="2:4" x14ac:dyDescent="0.2">
      <c r="B13" s="6">
        <v>8</v>
      </c>
      <c r="C13" s="7" t="s">
        <v>18</v>
      </c>
      <c r="D13" s="8" t="s">
        <v>19</v>
      </c>
    </row>
    <row r="14" spans="2:4" x14ac:dyDescent="0.2">
      <c r="B14" s="6">
        <v>9</v>
      </c>
      <c r="C14" s="6" t="s">
        <v>20</v>
      </c>
      <c r="D14" s="8" t="s">
        <v>21</v>
      </c>
    </row>
    <row r="15" spans="2:4" x14ac:dyDescent="0.2">
      <c r="B15" s="6">
        <v>10</v>
      </c>
      <c r="C15" s="6" t="s">
        <v>22</v>
      </c>
      <c r="D15" s="8" t="s">
        <v>23</v>
      </c>
    </row>
    <row r="16" spans="2:4" x14ac:dyDescent="0.2">
      <c r="B16" s="6">
        <v>11</v>
      </c>
      <c r="C16" s="6" t="s">
        <v>24</v>
      </c>
      <c r="D16" s="8" t="s">
        <v>25</v>
      </c>
    </row>
    <row r="17" spans="2:4" x14ac:dyDescent="0.2">
      <c r="B17" s="6">
        <v>12</v>
      </c>
      <c r="C17" s="6" t="s">
        <v>26</v>
      </c>
      <c r="D17" s="8" t="s">
        <v>27</v>
      </c>
    </row>
    <row r="18" spans="2:4" x14ac:dyDescent="0.2">
      <c r="B18" s="6">
        <v>13</v>
      </c>
      <c r="C18" s="6" t="s">
        <v>28</v>
      </c>
      <c r="D18" s="8" t="s">
        <v>29</v>
      </c>
    </row>
    <row r="19" spans="2:4" x14ac:dyDescent="0.2">
      <c r="B19" s="9">
        <v>14</v>
      </c>
      <c r="C19" s="9" t="s">
        <v>30</v>
      </c>
      <c r="D19" s="8" t="s">
        <v>31</v>
      </c>
    </row>
    <row r="20" spans="2:4" x14ac:dyDescent="0.2">
      <c r="B20" s="9">
        <v>15</v>
      </c>
      <c r="C20" s="9" t="s">
        <v>32</v>
      </c>
      <c r="D20" s="8" t="s">
        <v>33</v>
      </c>
    </row>
    <row r="21" spans="2:4" x14ac:dyDescent="0.2">
      <c r="B21" s="9">
        <v>16</v>
      </c>
      <c r="C21" s="9" t="s">
        <v>34</v>
      </c>
      <c r="D21" s="8" t="s">
        <v>35</v>
      </c>
    </row>
    <row r="22" spans="2:4" x14ac:dyDescent="0.2">
      <c r="B22" s="9"/>
      <c r="C22" s="9"/>
      <c r="D22" s="8"/>
    </row>
    <row r="23" spans="2:4" x14ac:dyDescent="0.2">
      <c r="B23" s="9"/>
      <c r="C23" s="9"/>
      <c r="D23" s="8"/>
    </row>
    <row r="24" spans="2:4" x14ac:dyDescent="0.2">
      <c r="B24" s="9"/>
      <c r="C24" s="9"/>
      <c r="D24" s="8"/>
    </row>
    <row r="26" spans="2:4" ht="15" customHeight="1" x14ac:dyDescent="0.2">
      <c r="C26" s="10"/>
      <c r="D26" s="10"/>
    </row>
    <row r="27" spans="2:4" x14ac:dyDescent="0.2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52"/>
  <sheetViews>
    <sheetView showGridLines="0" tabSelected="1" zoomScale="70" zoomScaleNormal="70" workbookViewId="0">
      <pane xSplit="2" ySplit="3" topLeftCell="GE15" activePane="bottomRight" state="frozen"/>
      <selection pane="topRight" activeCell="HN17" sqref="HC17:HN17"/>
      <selection pane="bottomLeft" activeCell="HN17" sqref="HC17:HN17"/>
      <selection pane="bottomRight" activeCell="GI27" sqref="GI27:GI2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89" width="12.42578125" style="2" customWidth="1"/>
    <col min="190" max="16384" width="11.42578125" style="2"/>
  </cols>
  <sheetData>
    <row r="1" spans="1:197" ht="15" x14ac:dyDescent="0.25">
      <c r="A1" s="178" t="s">
        <v>0</v>
      </c>
      <c r="B1" s="178"/>
    </row>
    <row r="2" spans="1:197" ht="30" customHeight="1" x14ac:dyDescent="0.2">
      <c r="A2" s="179" t="s">
        <v>133</v>
      </c>
      <c r="B2" s="180"/>
    </row>
    <row r="3" spans="1:197" x14ac:dyDescent="0.2">
      <c r="A3" s="39" t="s">
        <v>134</v>
      </c>
    </row>
    <row r="5" spans="1:197" ht="15" x14ac:dyDescent="0.25">
      <c r="B5" s="5" t="s">
        <v>38</v>
      </c>
    </row>
    <row r="6" spans="1:197" ht="15" customHeight="1" x14ac:dyDescent="0.25">
      <c r="B6" s="176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</row>
    <row r="7" spans="1:197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/>
      <c r="GK8" s="47"/>
      <c r="GL8" s="47"/>
      <c r="GM8" s="47"/>
      <c r="GN8" s="47"/>
      <c r="GO8" s="47"/>
    </row>
    <row r="9" spans="1:197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/>
      <c r="GK9" s="49"/>
      <c r="GL9" s="49"/>
      <c r="GM9" s="49"/>
      <c r="GN9" s="49"/>
      <c r="GO9" s="49"/>
    </row>
    <row r="10" spans="1:197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/>
      <c r="GK10" s="50"/>
      <c r="GL10" s="50"/>
      <c r="GM10" s="50"/>
      <c r="GN10" s="50"/>
      <c r="GO10" s="50"/>
    </row>
    <row r="11" spans="1:197" ht="15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/>
      <c r="GK11" s="47"/>
      <c r="GL11" s="47"/>
      <c r="GM11" s="47"/>
      <c r="GN11" s="47"/>
      <c r="GO11" s="47"/>
    </row>
    <row r="12" spans="1:197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/>
      <c r="GK12" s="49"/>
      <c r="GL12" s="49"/>
      <c r="GM12" s="49"/>
      <c r="GN12" s="49"/>
      <c r="GO12" s="49"/>
    </row>
    <row r="13" spans="1:197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/>
      <c r="GK13" s="50"/>
      <c r="GL13" s="50"/>
      <c r="GM13" s="50"/>
      <c r="GN13" s="50"/>
      <c r="GO13" s="50"/>
    </row>
    <row r="14" spans="1:197" ht="15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/>
      <c r="GK14" s="47"/>
      <c r="GL14" s="47"/>
      <c r="GM14" s="47"/>
      <c r="GN14" s="47"/>
      <c r="GO14" s="47"/>
    </row>
    <row r="15" spans="1:197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/>
      <c r="GK15" s="49"/>
      <c r="GL15" s="49"/>
      <c r="GM15" s="49"/>
      <c r="GN15" s="49"/>
      <c r="GO15" s="49"/>
    </row>
    <row r="16" spans="1:197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/>
      <c r="GK16" s="50"/>
      <c r="GL16" s="50"/>
      <c r="GM16" s="50"/>
      <c r="GN16" s="50"/>
      <c r="GO16" s="50"/>
    </row>
    <row r="17" spans="2:197" ht="15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/>
      <c r="GK17" s="52"/>
      <c r="GL17" s="52"/>
      <c r="GM17" s="52"/>
      <c r="GN17" s="52"/>
      <c r="GO17" s="52"/>
    </row>
    <row r="18" spans="2:197" x14ac:dyDescent="0.2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/>
      <c r="GK18" s="56"/>
      <c r="GL18" s="56"/>
      <c r="GM18" s="56"/>
      <c r="GN18" s="56"/>
      <c r="GO18" s="56"/>
    </row>
    <row r="19" spans="2:197" x14ac:dyDescent="0.2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/>
      <c r="GK19" s="56"/>
      <c r="GL19" s="56"/>
      <c r="GM19" s="56"/>
      <c r="GN19" s="56"/>
      <c r="GO19" s="56"/>
    </row>
    <row r="21" spans="2:197" x14ac:dyDescent="0.2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">
      <c r="ED22" s="2">
        <f>EO19/EB19-1</f>
        <v>-0.19273851769085271</v>
      </c>
    </row>
    <row r="23" spans="2:197" ht="15" x14ac:dyDescent="0.25">
      <c r="B23" s="5" t="s">
        <v>71</v>
      </c>
    </row>
    <row r="24" spans="2:197" ht="15" customHeight="1" x14ac:dyDescent="0.25">
      <c r="B24" s="176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</row>
    <row r="25" spans="2:197" ht="15" x14ac:dyDescent="0.25">
      <c r="B25" s="177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</row>
    <row r="26" spans="2:197" ht="15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/>
      <c r="GK26" s="47"/>
      <c r="GL26" s="47"/>
      <c r="GM26" s="47"/>
      <c r="GN26" s="47"/>
      <c r="GO26" s="47"/>
    </row>
    <row r="27" spans="2:197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/>
      <c r="GK27" s="49"/>
      <c r="GL27" s="49"/>
      <c r="GM27" s="49"/>
      <c r="GN27" s="49"/>
      <c r="GO27" s="49"/>
    </row>
    <row r="28" spans="2:197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/>
      <c r="GK28" s="50"/>
      <c r="GL28" s="50"/>
      <c r="GM28" s="50"/>
      <c r="GN28" s="50"/>
      <c r="GO28" s="50"/>
    </row>
    <row r="29" spans="2:197" ht="15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/>
      <c r="GK29" s="47"/>
      <c r="GL29" s="47"/>
      <c r="GM29" s="47"/>
      <c r="GN29" s="47"/>
      <c r="GO29" s="47"/>
    </row>
    <row r="30" spans="2:197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/>
      <c r="GK30" s="49"/>
      <c r="GL30" s="49"/>
      <c r="GM30" s="49"/>
      <c r="GN30" s="49"/>
      <c r="GO30" s="49"/>
    </row>
    <row r="31" spans="2:197" x14ac:dyDescent="0.2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/>
      <c r="GK31" s="50"/>
      <c r="GL31" s="50"/>
      <c r="GM31" s="50"/>
      <c r="GN31" s="50"/>
      <c r="GO31" s="50"/>
    </row>
    <row r="32" spans="2:197" ht="15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/>
      <c r="GK32" s="47"/>
      <c r="GL32" s="47"/>
      <c r="GM32" s="47"/>
      <c r="GN32" s="47"/>
      <c r="GO32" s="47"/>
    </row>
    <row r="33" spans="2:197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/>
      <c r="GK33" s="49"/>
      <c r="GL33" s="49"/>
      <c r="GM33" s="49"/>
      <c r="GN33" s="49"/>
      <c r="GO33" s="49"/>
    </row>
    <row r="34" spans="2:197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/>
      <c r="GK34" s="50"/>
      <c r="GL34" s="50"/>
      <c r="GM34" s="50"/>
      <c r="GN34" s="50"/>
      <c r="GO34" s="50"/>
    </row>
    <row r="35" spans="2:197" ht="15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/>
      <c r="GK35" s="52"/>
      <c r="GL35" s="52"/>
      <c r="GM35" s="52"/>
      <c r="GN35" s="52"/>
      <c r="GO35" s="52"/>
    </row>
    <row r="36" spans="2:197" x14ac:dyDescent="0.2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/>
      <c r="GK36" s="56"/>
      <c r="GL36" s="56"/>
      <c r="GM36" s="56"/>
      <c r="GN36" s="56"/>
      <c r="GO36" s="56"/>
    </row>
    <row r="37" spans="2:197" x14ac:dyDescent="0.2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/>
      <c r="GK37" s="56"/>
      <c r="GL37" s="56"/>
      <c r="GM37" s="56"/>
      <c r="GN37" s="56"/>
      <c r="GO37" s="56"/>
    </row>
    <row r="40" spans="2:197" ht="15" x14ac:dyDescent="0.25">
      <c r="B40" s="5" t="s">
        <v>72</v>
      </c>
    </row>
    <row r="41" spans="2:197" ht="15" customHeight="1" x14ac:dyDescent="0.25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</row>
    <row r="42" spans="2:197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</row>
    <row r="43" spans="2:197" s="5" customFormat="1" ht="15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/>
      <c r="GK43" s="52"/>
      <c r="GL43" s="52"/>
      <c r="GM43" s="52"/>
      <c r="GN43" s="52"/>
      <c r="GO43" s="52"/>
    </row>
    <row r="44" spans="2:197" x14ac:dyDescent="0.2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/>
      <c r="GK44" s="56"/>
      <c r="GL44" s="56"/>
      <c r="GM44" s="56"/>
      <c r="GN44" s="56"/>
      <c r="GO44" s="56"/>
    </row>
    <row r="45" spans="2:197" x14ac:dyDescent="0.2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/>
      <c r="GK45" s="56"/>
      <c r="GL45" s="56"/>
      <c r="GM45" s="56"/>
      <c r="GN45" s="56"/>
      <c r="GO45" s="56"/>
    </row>
    <row r="46" spans="2:197" x14ac:dyDescent="0.2">
      <c r="O46" s="126"/>
      <c r="AB46" s="126"/>
      <c r="AO46" s="126"/>
      <c r="BB46" s="126"/>
      <c r="BO46" s="126"/>
      <c r="CB46" s="126"/>
      <c r="CO46" s="126"/>
    </row>
    <row r="47" spans="2:197" ht="15" x14ac:dyDescent="0.25">
      <c r="B47" s="5"/>
    </row>
    <row r="50" spans="146:189" x14ac:dyDescent="0.2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</row>
    <row r="51" spans="146:189" x14ac:dyDescent="0.2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</row>
    <row r="52" spans="146:189" x14ac:dyDescent="0.2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</row>
  </sheetData>
  <mergeCells count="94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5"/>
  <sheetViews>
    <sheetView showGridLines="0" zoomScale="80" zoomScaleNormal="80" workbookViewId="0">
      <pane xSplit="2" ySplit="3" topLeftCell="HQ7" activePane="bottomRight" state="frozen"/>
      <selection pane="topRight" activeCell="C1" sqref="C1"/>
      <selection pane="bottomLeft" activeCell="A4" sqref="A4"/>
      <selection pane="bottomRight" activeCell="HT21" sqref="HT21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16384" width="11.42578125" style="2"/>
  </cols>
  <sheetData>
    <row r="1" spans="1:236" ht="15" x14ac:dyDescent="0.25">
      <c r="A1" s="178" t="s">
        <v>0</v>
      </c>
      <c r="B1" s="178"/>
    </row>
    <row r="2" spans="1:236" ht="30" customHeight="1" x14ac:dyDescent="0.2">
      <c r="A2" s="179" t="s">
        <v>138</v>
      </c>
      <c r="B2" s="180"/>
    </row>
    <row r="3" spans="1:236" x14ac:dyDescent="0.2">
      <c r="A3" s="39" t="s">
        <v>139</v>
      </c>
    </row>
    <row r="5" spans="1:236" ht="15" x14ac:dyDescent="0.25">
      <c r="B5" s="5" t="s">
        <v>38</v>
      </c>
    </row>
    <row r="6" spans="1:236" ht="15" x14ac:dyDescent="0.25">
      <c r="B6" s="176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/>
      <c r="HX8" s="47"/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/>
      <c r="HX9" s="49"/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/>
      <c r="HX10" s="50"/>
      <c r="HY10" s="50"/>
      <c r="HZ10" s="50"/>
      <c r="IA10" s="50"/>
      <c r="IB10" s="50"/>
    </row>
    <row r="11" spans="1:236" ht="15" x14ac:dyDescent="0.25">
      <c r="B11" s="46" t="s">
        <v>141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/>
      <c r="HX11" s="47"/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/>
      <c r="HX12" s="49"/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/>
      <c r="HX13" s="50"/>
      <c r="HY13" s="50"/>
      <c r="HZ13" s="50"/>
      <c r="IA13" s="50"/>
      <c r="IB13" s="50"/>
    </row>
    <row r="14" spans="1:236" ht="15" x14ac:dyDescent="0.25">
      <c r="B14" s="46" t="s">
        <v>142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/>
      <c r="HX14" s="47"/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/>
      <c r="HX15" s="49"/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/>
      <c r="HX16" s="50"/>
      <c r="HY16" s="50"/>
      <c r="HZ16" s="50"/>
      <c r="IA16" s="50"/>
      <c r="IB16" s="50"/>
    </row>
    <row r="17" spans="2:236" ht="15" x14ac:dyDescent="0.25">
      <c r="B17" s="46" t="s">
        <v>143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/>
      <c r="HX17" s="47"/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/>
      <c r="HX18" s="49"/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/>
      <c r="HX19" s="50"/>
      <c r="HY19" s="50"/>
      <c r="HZ19" s="50"/>
      <c r="IA19" s="50"/>
      <c r="IB19" s="50"/>
    </row>
    <row r="20" spans="2:236" ht="15" x14ac:dyDescent="0.25">
      <c r="B20" s="46" t="s">
        <v>144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/>
      <c r="HX20" s="47"/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/>
      <c r="HX21" s="49"/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/>
      <c r="HX22" s="50"/>
      <c r="HY22" s="50"/>
      <c r="HZ22" s="50"/>
      <c r="IA22" s="50"/>
      <c r="IB22" s="50"/>
    </row>
    <row r="23" spans="2:236" ht="15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/>
      <c r="HX23" s="84"/>
      <c r="HY23" s="84"/>
      <c r="HZ23" s="84"/>
      <c r="IA23" s="84"/>
      <c r="IB23" s="84"/>
    </row>
    <row r="24" spans="2:236" x14ac:dyDescent="0.2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/>
      <c r="HX24" s="125"/>
      <c r="HY24" s="125"/>
      <c r="HZ24" s="125"/>
      <c r="IA24" s="125"/>
      <c r="IB24" s="125"/>
    </row>
    <row r="25" spans="2:236" x14ac:dyDescent="0.2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/>
      <c r="HX25" s="125"/>
      <c r="HY25" s="125"/>
      <c r="HZ25" s="125"/>
      <c r="IA25" s="125"/>
      <c r="IB25" s="125"/>
    </row>
    <row r="29" spans="2:236" ht="15" x14ac:dyDescent="0.25">
      <c r="B29" s="5" t="s">
        <v>71</v>
      </c>
    </row>
    <row r="30" spans="2:236" ht="15" customHeight="1" x14ac:dyDescent="0.25">
      <c r="B30" s="176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</row>
    <row r="31" spans="2:236" ht="15" x14ac:dyDescent="0.25">
      <c r="B31" s="177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</row>
    <row r="32" spans="2:236" ht="15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/>
      <c r="HX32" s="47"/>
      <c r="HY32" s="47"/>
      <c r="HZ32" s="47"/>
      <c r="IA32" s="47"/>
      <c r="IB32" s="47"/>
    </row>
    <row r="33" spans="2:236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/>
      <c r="HX33" s="49"/>
      <c r="HY33" s="49"/>
      <c r="HZ33" s="49"/>
      <c r="IA33" s="49"/>
      <c r="IB33" s="49"/>
    </row>
    <row r="34" spans="2:236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/>
      <c r="HX34" s="50"/>
      <c r="HY34" s="50"/>
      <c r="HZ34" s="50"/>
      <c r="IA34" s="50"/>
      <c r="IB34" s="50"/>
    </row>
    <row r="35" spans="2:236" ht="15" x14ac:dyDescent="0.25">
      <c r="B35" s="46" t="s">
        <v>141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/>
      <c r="HX35" s="47"/>
      <c r="HY35" s="47"/>
      <c r="HZ35" s="47"/>
      <c r="IA35" s="47"/>
      <c r="IB35" s="47"/>
    </row>
    <row r="36" spans="2:236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/>
      <c r="HX36" s="49"/>
      <c r="HY36" s="49"/>
      <c r="HZ36" s="49"/>
      <c r="IA36" s="49"/>
      <c r="IB36" s="49"/>
    </row>
    <row r="37" spans="2:236" x14ac:dyDescent="0.2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/>
      <c r="HX37" s="50"/>
      <c r="HY37" s="50"/>
      <c r="HZ37" s="50"/>
      <c r="IA37" s="50"/>
      <c r="IB37" s="50"/>
    </row>
    <row r="38" spans="2:236" ht="15" x14ac:dyDescent="0.25">
      <c r="B38" s="46" t="s">
        <v>142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/>
      <c r="HX38" s="47"/>
      <c r="HY38" s="47"/>
      <c r="HZ38" s="47"/>
      <c r="IA38" s="47"/>
      <c r="IB38" s="47"/>
    </row>
    <row r="39" spans="2:236" x14ac:dyDescent="0.2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/>
      <c r="HX39" s="49"/>
      <c r="HY39" s="49"/>
      <c r="HZ39" s="49"/>
      <c r="IA39" s="49"/>
      <c r="IB39" s="49"/>
    </row>
    <row r="40" spans="2:236" x14ac:dyDescent="0.2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/>
      <c r="HX40" s="50"/>
      <c r="HY40" s="50"/>
      <c r="HZ40" s="50"/>
      <c r="IA40" s="50"/>
      <c r="IB40" s="50"/>
    </row>
    <row r="41" spans="2:236" ht="15" x14ac:dyDescent="0.25">
      <c r="B41" s="46" t="s">
        <v>143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/>
      <c r="HX41" s="47"/>
      <c r="HY41" s="47"/>
      <c r="HZ41" s="47"/>
      <c r="IA41" s="47"/>
      <c r="IB41" s="47"/>
    </row>
    <row r="42" spans="2:236" x14ac:dyDescent="0.2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/>
      <c r="HX42" s="49"/>
      <c r="HY42" s="49"/>
      <c r="HZ42" s="49"/>
      <c r="IA42" s="49"/>
      <c r="IB42" s="49"/>
    </row>
    <row r="43" spans="2:236" x14ac:dyDescent="0.2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/>
      <c r="HX43" s="50"/>
      <c r="HY43" s="50"/>
      <c r="HZ43" s="50"/>
      <c r="IA43" s="50"/>
      <c r="IB43" s="50"/>
    </row>
    <row r="44" spans="2:236" ht="15" x14ac:dyDescent="0.25">
      <c r="B44" s="46" t="s">
        <v>144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/>
      <c r="HX44" s="47"/>
      <c r="HY44" s="47"/>
      <c r="HZ44" s="47"/>
      <c r="IA44" s="47"/>
      <c r="IB44" s="47"/>
    </row>
    <row r="45" spans="2:236" x14ac:dyDescent="0.2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/>
      <c r="HX45" s="49"/>
      <c r="HY45" s="49"/>
      <c r="HZ45" s="49"/>
      <c r="IA45" s="49"/>
      <c r="IB45" s="49"/>
    </row>
    <row r="46" spans="2:236" x14ac:dyDescent="0.2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/>
      <c r="HX46" s="50"/>
      <c r="HY46" s="50"/>
      <c r="HZ46" s="50"/>
      <c r="IA46" s="50"/>
      <c r="IB46" s="50"/>
    </row>
    <row r="47" spans="2:236" ht="15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/>
      <c r="HX47" s="84"/>
      <c r="HY47" s="84"/>
      <c r="HZ47" s="84"/>
      <c r="IA47" s="84"/>
      <c r="IB47" s="84"/>
    </row>
    <row r="48" spans="2:236" x14ac:dyDescent="0.2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/>
      <c r="HX48" s="125"/>
      <c r="HY48" s="125"/>
      <c r="HZ48" s="125"/>
      <c r="IA48" s="125"/>
      <c r="IB48" s="125"/>
    </row>
    <row r="49" spans="2:236" x14ac:dyDescent="0.2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/>
      <c r="HX49" s="125"/>
      <c r="HY49" s="125"/>
      <c r="HZ49" s="125"/>
      <c r="IA49" s="125"/>
      <c r="IB49" s="125"/>
    </row>
    <row r="52" spans="2:236" ht="15" x14ac:dyDescent="0.25">
      <c r="B52" s="5" t="s">
        <v>72</v>
      </c>
    </row>
    <row r="53" spans="2:236" ht="15" customHeight="1" x14ac:dyDescent="0.25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</row>
    <row r="54" spans="2:236" ht="15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</row>
    <row r="55" spans="2:236" s="5" customFormat="1" ht="15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745301.3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/>
      <c r="HX55" s="84"/>
      <c r="HY55" s="84"/>
      <c r="HZ55" s="84"/>
      <c r="IA55" s="84"/>
      <c r="IB55" s="84"/>
    </row>
    <row r="56" spans="2:236" ht="15" x14ac:dyDescent="0.25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197889.90000000005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/>
      <c r="HX56" s="125"/>
      <c r="HY56" s="125"/>
      <c r="HZ56" s="125"/>
      <c r="IA56" s="125"/>
      <c r="IB56" s="47"/>
    </row>
    <row r="57" spans="2:236" ht="15" x14ac:dyDescent="0.25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547411.40000000014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/>
      <c r="HX57" s="125"/>
      <c r="HY57" s="125"/>
      <c r="HZ57" s="125"/>
      <c r="IA57" s="125"/>
      <c r="IB57" s="47"/>
    </row>
    <row r="59" spans="2:236" ht="15" x14ac:dyDescent="0.25">
      <c r="B59" s="5"/>
    </row>
    <row r="62" spans="2:236" x14ac:dyDescent="0.2">
      <c r="DC62" s="22"/>
      <c r="DD62" s="22"/>
      <c r="DE62" s="22"/>
      <c r="DF62" s="22"/>
      <c r="DG62" s="22"/>
      <c r="DH62" s="22"/>
      <c r="DI62" s="22"/>
      <c r="DJ62" s="22"/>
    </row>
    <row r="63" spans="2:236" x14ac:dyDescent="0.2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2:236" x14ac:dyDescent="0.2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85:228" x14ac:dyDescent="0.2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</sheetData>
  <mergeCells count="112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9"/>
  <sheetViews>
    <sheetView showGridLines="0" zoomScale="80" zoomScaleNormal="80" workbookViewId="0">
      <pane xSplit="2" ySplit="3" topLeftCell="FD4" activePane="bottomRight" state="frozen"/>
      <selection pane="topRight" activeCell="C1" sqref="C1"/>
      <selection pane="bottomLeft" activeCell="A4" sqref="A4"/>
      <selection pane="bottomRight" activeCell="FI9" sqref="FI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78" t="s">
        <v>0</v>
      </c>
      <c r="B1" s="178"/>
    </row>
    <row r="2" spans="1:171" ht="30" customHeight="1" x14ac:dyDescent="0.2">
      <c r="A2" s="179" t="s">
        <v>145</v>
      </c>
      <c r="B2" s="180"/>
    </row>
    <row r="3" spans="1:171" x14ac:dyDescent="0.2">
      <c r="A3" s="39" t="s">
        <v>146</v>
      </c>
    </row>
    <row r="5" spans="1:171" ht="15" x14ac:dyDescent="0.25">
      <c r="B5" s="5" t="s">
        <v>38</v>
      </c>
    </row>
    <row r="6" spans="1:171" ht="15" customHeight="1" x14ac:dyDescent="0.25">
      <c r="B6" s="176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 x14ac:dyDescent="0.25">
      <c r="B8" s="46" t="s">
        <v>147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/>
      <c r="FK8" s="47"/>
      <c r="FL8" s="47"/>
      <c r="FM8" s="47"/>
      <c r="FN8" s="47"/>
      <c r="FO8" s="84"/>
    </row>
    <row r="9" spans="1:171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/>
      <c r="FK9" s="49"/>
      <c r="FL9" s="49"/>
      <c r="FM9" s="49"/>
      <c r="FN9" s="49"/>
      <c r="FO9" s="47"/>
    </row>
    <row r="10" spans="1:171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/>
      <c r="FK10" s="50"/>
      <c r="FL10" s="50"/>
      <c r="FM10" s="50"/>
      <c r="FN10" s="50"/>
      <c r="FO10" s="47"/>
    </row>
    <row r="11" spans="1:171" ht="15" x14ac:dyDescent="0.2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/>
      <c r="FK11" s="52"/>
      <c r="FL11" s="52"/>
      <c r="FM11" s="52"/>
      <c r="FN11" s="52"/>
      <c r="FO11" s="84"/>
    </row>
    <row r="12" spans="1:171" x14ac:dyDescent="0.2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/>
      <c r="FK12" s="56"/>
      <c r="FL12" s="56"/>
      <c r="FM12" s="56"/>
      <c r="FN12" s="56"/>
      <c r="FO12" s="47"/>
    </row>
    <row r="13" spans="1:171" x14ac:dyDescent="0.2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/>
      <c r="FK13" s="56"/>
      <c r="FL13" s="56"/>
      <c r="FM13" s="56"/>
      <c r="FN13" s="56"/>
      <c r="FO13" s="47"/>
    </row>
    <row r="14" spans="1:171" x14ac:dyDescent="0.2">
      <c r="B14" s="31"/>
      <c r="O14" s="24"/>
      <c r="AB14" s="24"/>
      <c r="AO14" s="24"/>
      <c r="BB14" s="24"/>
      <c r="BO14" s="24"/>
    </row>
    <row r="15" spans="1:171" ht="15" customHeight="1" x14ac:dyDescent="0.2">
      <c r="B15" s="31"/>
    </row>
    <row r="16" spans="1:171" ht="15" x14ac:dyDescent="0.25">
      <c r="B16" s="5" t="s">
        <v>71</v>
      </c>
    </row>
    <row r="17" spans="2:171" ht="15" customHeight="1" x14ac:dyDescent="0.25">
      <c r="B17" s="176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</row>
    <row r="18" spans="2:171" ht="15" x14ac:dyDescent="0.25">
      <c r="B18" s="177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</row>
    <row r="19" spans="2:171" ht="15" x14ac:dyDescent="0.25">
      <c r="B19" s="46" t="s">
        <v>147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 t="shared" ref="ER19" si="47"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8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/>
      <c r="FK19" s="47"/>
      <c r="FL19" s="47"/>
      <c r="FM19" s="47"/>
      <c r="FN19" s="47"/>
      <c r="FO19" s="84"/>
    </row>
    <row r="20" spans="2:171" x14ac:dyDescent="0.2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8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/>
      <c r="FK20" s="49"/>
      <c r="FL20" s="49"/>
      <c r="FM20" s="49"/>
      <c r="FN20" s="49"/>
      <c r="FO20" s="47"/>
    </row>
    <row r="21" spans="2:171" x14ac:dyDescent="0.2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8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/>
      <c r="FK21" s="50"/>
      <c r="FL21" s="50"/>
      <c r="FM21" s="50"/>
      <c r="FN21" s="50"/>
      <c r="FO21" s="47"/>
    </row>
    <row r="22" spans="2:171" ht="15" x14ac:dyDescent="0.25">
      <c r="B22" s="51" t="s">
        <v>70</v>
      </c>
      <c r="C22" s="52">
        <f>SUM(C23:C24)</f>
        <v>0</v>
      </c>
      <c r="D22" s="52">
        <f t="shared" ref="D22:N22" si="49">SUM(D23:D24)</f>
        <v>0</v>
      </c>
      <c r="E22" s="52">
        <f t="shared" si="49"/>
        <v>0</v>
      </c>
      <c r="F22" s="52">
        <f t="shared" si="49"/>
        <v>0</v>
      </c>
      <c r="G22" s="52">
        <f t="shared" si="49"/>
        <v>0</v>
      </c>
      <c r="H22" s="52">
        <f t="shared" si="49"/>
        <v>0</v>
      </c>
      <c r="I22" s="52">
        <f t="shared" si="49"/>
        <v>0</v>
      </c>
      <c r="J22" s="52">
        <f t="shared" si="49"/>
        <v>0</v>
      </c>
      <c r="K22" s="52">
        <f t="shared" si="49"/>
        <v>5153</v>
      </c>
      <c r="L22" s="52">
        <f t="shared" si="49"/>
        <v>24805</v>
      </c>
      <c r="M22" s="52">
        <f t="shared" si="49"/>
        <v>24656</v>
      </c>
      <c r="N22" s="52">
        <f t="shared" si="49"/>
        <v>26474</v>
      </c>
      <c r="O22" s="52">
        <f>SUM(O23:O24)</f>
        <v>81088</v>
      </c>
      <c r="P22" s="52">
        <f>SUM(P23:P24)</f>
        <v>26185</v>
      </c>
      <c r="Q22" s="52">
        <f t="shared" ref="Q22:AA22" si="50">SUM(Q23:Q24)</f>
        <v>23886</v>
      </c>
      <c r="R22" s="52">
        <f t="shared" si="50"/>
        <v>24992</v>
      </c>
      <c r="S22" s="52">
        <f t="shared" si="50"/>
        <v>24623</v>
      </c>
      <c r="T22" s="52">
        <f t="shared" si="50"/>
        <v>24841</v>
      </c>
      <c r="U22" s="52">
        <f t="shared" si="50"/>
        <v>24476</v>
      </c>
      <c r="V22" s="52">
        <f t="shared" si="50"/>
        <v>25056</v>
      </c>
      <c r="W22" s="52">
        <f t="shared" si="50"/>
        <v>25678</v>
      </c>
      <c r="X22" s="52">
        <f t="shared" si="50"/>
        <v>25455</v>
      </c>
      <c r="Y22" s="52">
        <f t="shared" si="50"/>
        <v>23082</v>
      </c>
      <c r="Z22" s="52">
        <f t="shared" si="50"/>
        <v>26219</v>
      </c>
      <c r="AA22" s="52">
        <f t="shared" si="50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1">SUM(AD23:AD24)</f>
        <v>21182</v>
      </c>
      <c r="AE22" s="52">
        <f t="shared" si="51"/>
        <v>21119</v>
      </c>
      <c r="AF22" s="52">
        <f t="shared" si="51"/>
        <v>21012</v>
      </c>
      <c r="AG22" s="52">
        <f t="shared" si="51"/>
        <v>21976</v>
      </c>
      <c r="AH22" s="52">
        <f t="shared" si="51"/>
        <v>23048</v>
      </c>
      <c r="AI22" s="52">
        <f t="shared" si="51"/>
        <v>34984</v>
      </c>
      <c r="AJ22" s="52">
        <f t="shared" si="51"/>
        <v>26609</v>
      </c>
      <c r="AK22" s="52">
        <f t="shared" si="51"/>
        <v>31373</v>
      </c>
      <c r="AL22" s="52">
        <f t="shared" si="51"/>
        <v>40787</v>
      </c>
      <c r="AM22" s="52">
        <f t="shared" si="51"/>
        <v>32021</v>
      </c>
      <c r="AN22" s="52">
        <f t="shared" si="51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2">SUM(AQ23:AQ24)</f>
        <v>26038</v>
      </c>
      <c r="AR22" s="52">
        <f t="shared" si="52"/>
        <v>29713</v>
      </c>
      <c r="AS22" s="52">
        <f t="shared" si="52"/>
        <v>26599</v>
      </c>
      <c r="AT22" s="52">
        <f t="shared" si="52"/>
        <v>25791</v>
      </c>
      <c r="AU22" s="52">
        <f t="shared" si="52"/>
        <v>25921</v>
      </c>
      <c r="AV22" s="52">
        <f t="shared" si="52"/>
        <v>29731</v>
      </c>
      <c r="AW22" s="52">
        <f t="shared" si="52"/>
        <v>30960</v>
      </c>
      <c r="AX22" s="52">
        <f t="shared" si="52"/>
        <v>29996</v>
      </c>
      <c r="AY22" s="52">
        <f t="shared" si="52"/>
        <v>29286</v>
      </c>
      <c r="AZ22" s="52">
        <f t="shared" si="52"/>
        <v>24647</v>
      </c>
      <c r="BA22" s="52">
        <f t="shared" si="52"/>
        <v>30603</v>
      </c>
      <c r="BB22" s="52">
        <f>SUM(BB23:BB24)</f>
        <v>338005</v>
      </c>
      <c r="BC22" s="52">
        <f t="shared" si="52"/>
        <v>27957</v>
      </c>
      <c r="BD22" s="52">
        <f t="shared" si="52"/>
        <v>28086</v>
      </c>
      <c r="BE22" s="52">
        <f t="shared" si="52"/>
        <v>30289</v>
      </c>
      <c r="BF22" s="52">
        <f t="shared" si="52"/>
        <v>29504</v>
      </c>
      <c r="BG22" s="52">
        <f t="shared" si="52"/>
        <v>29849</v>
      </c>
      <c r="BH22" s="52">
        <f t="shared" si="52"/>
        <v>31780</v>
      </c>
      <c r="BI22" s="52">
        <f t="shared" si="52"/>
        <v>34403</v>
      </c>
      <c r="BJ22" s="52">
        <f t="shared" si="52"/>
        <v>34712</v>
      </c>
      <c r="BK22" s="52">
        <f t="shared" si="52"/>
        <v>33173</v>
      </c>
      <c r="BL22" s="52">
        <f t="shared" si="52"/>
        <v>33993</v>
      </c>
      <c r="BM22" s="52">
        <v>31835</v>
      </c>
      <c r="BN22" s="52">
        <f t="shared" si="52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3">SUM(BR23:BR24)</f>
        <v>34261</v>
      </c>
      <c r="BS22" s="52">
        <f t="shared" si="53"/>
        <v>33853</v>
      </c>
      <c r="BT22" s="52">
        <f t="shared" si="53"/>
        <v>35329</v>
      </c>
      <c r="BU22" s="52">
        <f t="shared" si="53"/>
        <v>33615</v>
      </c>
      <c r="BV22" s="52">
        <f t="shared" si="53"/>
        <v>37298</v>
      </c>
      <c r="BW22" s="52">
        <f t="shared" si="53"/>
        <v>37741</v>
      </c>
      <c r="BX22" s="52">
        <f t="shared" si="53"/>
        <v>35632</v>
      </c>
      <c r="BY22" s="52">
        <f t="shared" si="53"/>
        <v>37125</v>
      </c>
      <c r="BZ22" s="52">
        <f t="shared" si="53"/>
        <v>34355</v>
      </c>
      <c r="CA22" s="52">
        <f t="shared" si="53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4">SUM(CE23:CE24)</f>
        <v>37035</v>
      </c>
      <c r="CF22" s="52">
        <f t="shared" si="54"/>
        <v>35478</v>
      </c>
      <c r="CG22" s="52">
        <f t="shared" si="54"/>
        <v>38055</v>
      </c>
      <c r="CH22" s="52">
        <f t="shared" si="54"/>
        <v>35308</v>
      </c>
      <c r="CI22" s="52">
        <f t="shared" si="54"/>
        <v>41175</v>
      </c>
      <c r="CJ22" s="52">
        <f t="shared" si="54"/>
        <v>41134</v>
      </c>
      <c r="CK22" s="52">
        <f t="shared" si="54"/>
        <v>37790</v>
      </c>
      <c r="CL22" s="52">
        <f t="shared" si="54"/>
        <v>41737</v>
      </c>
      <c r="CM22" s="52">
        <f t="shared" si="54"/>
        <v>35444</v>
      </c>
      <c r="CN22" s="52">
        <f t="shared" si="54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5">SUM(CR23:CR24)</f>
        <v>33026</v>
      </c>
      <c r="CS22" s="52">
        <f t="shared" si="55"/>
        <v>34452</v>
      </c>
      <c r="CT22" s="52">
        <f t="shared" si="55"/>
        <v>34365</v>
      </c>
      <c r="CU22" s="52">
        <f t="shared" si="55"/>
        <v>33409</v>
      </c>
      <c r="CV22" s="52">
        <f t="shared" si="55"/>
        <v>36932</v>
      </c>
      <c r="CW22" s="52">
        <f t="shared" si="55"/>
        <v>39962</v>
      </c>
      <c r="CX22" s="52">
        <f t="shared" si="55"/>
        <v>35881</v>
      </c>
      <c r="CY22" s="52">
        <v>37841</v>
      </c>
      <c r="CZ22" s="52">
        <f t="shared" si="55"/>
        <v>36727</v>
      </c>
      <c r="DA22" s="52">
        <f t="shared" si="55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6">+DE23+DE24</f>
        <v>27831</v>
      </c>
      <c r="DF22" s="84">
        <f t="shared" si="56"/>
        <v>13532</v>
      </c>
      <c r="DG22" s="84">
        <f t="shared" si="56"/>
        <v>19787</v>
      </c>
      <c r="DH22" s="84">
        <f t="shared" si="56"/>
        <v>24487</v>
      </c>
      <c r="DI22" s="84">
        <f t="shared" si="56"/>
        <v>32766</v>
      </c>
      <c r="DJ22" s="84">
        <f t="shared" si="56"/>
        <v>32587</v>
      </c>
      <c r="DK22" s="84">
        <f t="shared" si="56"/>
        <v>36446</v>
      </c>
      <c r="DL22" s="84">
        <f t="shared" si="56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 t="shared" ref="ER22" si="57"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8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/>
      <c r="FK22" s="52"/>
      <c r="FL22" s="52"/>
      <c r="FM22" s="52"/>
      <c r="FN22" s="52"/>
      <c r="FO22" s="84"/>
    </row>
    <row r="23" spans="2:171" x14ac:dyDescent="0.2">
      <c r="B23" s="48" t="s">
        <v>65</v>
      </c>
      <c r="C23" s="56">
        <f>C20</f>
        <v>0</v>
      </c>
      <c r="D23" s="56">
        <f t="shared" ref="D23:O24" si="58">D20</f>
        <v>0</v>
      </c>
      <c r="E23" s="56">
        <f t="shared" si="58"/>
        <v>0</v>
      </c>
      <c r="F23" s="56">
        <f t="shared" si="58"/>
        <v>0</v>
      </c>
      <c r="G23" s="56">
        <f t="shared" si="58"/>
        <v>0</v>
      </c>
      <c r="H23" s="56">
        <f t="shared" si="58"/>
        <v>0</v>
      </c>
      <c r="I23" s="56">
        <f t="shared" si="58"/>
        <v>0</v>
      </c>
      <c r="J23" s="56">
        <f t="shared" si="58"/>
        <v>0</v>
      </c>
      <c r="K23" s="56">
        <f t="shared" si="58"/>
        <v>1500</v>
      </c>
      <c r="L23" s="56">
        <f t="shared" si="58"/>
        <v>7973</v>
      </c>
      <c r="M23" s="56">
        <f t="shared" si="58"/>
        <v>7502</v>
      </c>
      <c r="N23" s="56">
        <f t="shared" si="58"/>
        <v>9294</v>
      </c>
      <c r="O23" s="56">
        <f t="shared" si="58"/>
        <v>26269</v>
      </c>
      <c r="P23" s="56">
        <f>P20</f>
        <v>9092</v>
      </c>
      <c r="Q23" s="56">
        <f t="shared" ref="Q23:AA24" si="59">Q20</f>
        <v>8096</v>
      </c>
      <c r="R23" s="56">
        <f t="shared" si="59"/>
        <v>8589</v>
      </c>
      <c r="S23" s="56">
        <f t="shared" si="59"/>
        <v>7626</v>
      </c>
      <c r="T23" s="56">
        <f t="shared" si="59"/>
        <v>8239</v>
      </c>
      <c r="U23" s="56">
        <f t="shared" si="59"/>
        <v>7817</v>
      </c>
      <c r="V23" s="56">
        <f t="shared" si="59"/>
        <v>8061</v>
      </c>
      <c r="W23" s="56">
        <f t="shared" si="59"/>
        <v>9046</v>
      </c>
      <c r="X23" s="56">
        <f t="shared" si="59"/>
        <v>8236</v>
      </c>
      <c r="Y23" s="56">
        <f t="shared" si="59"/>
        <v>7357</v>
      </c>
      <c r="Z23" s="56">
        <f t="shared" si="59"/>
        <v>7772</v>
      </c>
      <c r="AA23" s="56">
        <f t="shared" si="59"/>
        <v>8950</v>
      </c>
      <c r="AB23" s="56">
        <f>AB20</f>
        <v>98881</v>
      </c>
      <c r="AC23" s="56">
        <f>AC20</f>
        <v>8499</v>
      </c>
      <c r="AD23" s="56">
        <f t="shared" ref="AD23:AO24" si="60">AD20</f>
        <v>6940</v>
      </c>
      <c r="AE23" s="56">
        <f t="shared" si="60"/>
        <v>7980</v>
      </c>
      <c r="AF23" s="56">
        <f t="shared" si="60"/>
        <v>8253</v>
      </c>
      <c r="AG23" s="56">
        <f t="shared" si="60"/>
        <v>7907</v>
      </c>
      <c r="AH23" s="56">
        <f t="shared" si="60"/>
        <v>7591</v>
      </c>
      <c r="AI23" s="56">
        <f t="shared" si="60"/>
        <v>8773</v>
      </c>
      <c r="AJ23" s="56">
        <f t="shared" si="60"/>
        <v>9407</v>
      </c>
      <c r="AK23" s="56">
        <f t="shared" si="60"/>
        <v>8141</v>
      </c>
      <c r="AL23" s="56">
        <f t="shared" si="60"/>
        <v>9375</v>
      </c>
      <c r="AM23" s="56">
        <f t="shared" si="60"/>
        <v>8073</v>
      </c>
      <c r="AN23" s="56">
        <f t="shared" si="60"/>
        <v>10061</v>
      </c>
      <c r="AO23" s="56">
        <f t="shared" si="60"/>
        <v>101000</v>
      </c>
      <c r="AP23" s="56">
        <f>AP20</f>
        <v>10110</v>
      </c>
      <c r="AQ23" s="56">
        <f t="shared" ref="AQ23:BN24" si="61">AQ20</f>
        <v>8405</v>
      </c>
      <c r="AR23" s="56">
        <f t="shared" si="61"/>
        <v>9308</v>
      </c>
      <c r="AS23" s="56">
        <f t="shared" si="61"/>
        <v>8739</v>
      </c>
      <c r="AT23" s="56">
        <f t="shared" si="61"/>
        <v>8858</v>
      </c>
      <c r="AU23" s="56">
        <f t="shared" si="61"/>
        <v>8693</v>
      </c>
      <c r="AV23" s="56">
        <f t="shared" si="61"/>
        <v>10173</v>
      </c>
      <c r="AW23" s="56">
        <f t="shared" si="61"/>
        <v>10897</v>
      </c>
      <c r="AX23" s="56">
        <f t="shared" si="61"/>
        <v>8944</v>
      </c>
      <c r="AY23" s="56">
        <f t="shared" si="61"/>
        <v>10047</v>
      </c>
      <c r="AZ23" s="56">
        <f t="shared" si="61"/>
        <v>9243</v>
      </c>
      <c r="BA23" s="56">
        <f t="shared" si="61"/>
        <v>10783</v>
      </c>
      <c r="BB23" s="56">
        <f t="shared" si="61"/>
        <v>114200</v>
      </c>
      <c r="BC23" s="56">
        <f t="shared" si="61"/>
        <v>11124</v>
      </c>
      <c r="BD23" s="56">
        <f t="shared" si="61"/>
        <v>9977</v>
      </c>
      <c r="BE23" s="56">
        <f t="shared" si="61"/>
        <v>10448</v>
      </c>
      <c r="BF23" s="56">
        <f t="shared" si="61"/>
        <v>10126</v>
      </c>
      <c r="BG23" s="56">
        <f t="shared" si="61"/>
        <v>9641</v>
      </c>
      <c r="BH23" s="56">
        <f t="shared" si="61"/>
        <v>9882</v>
      </c>
      <c r="BI23" s="56">
        <f t="shared" si="61"/>
        <v>12219</v>
      </c>
      <c r="BJ23" s="56">
        <f t="shared" si="61"/>
        <v>12843</v>
      </c>
      <c r="BK23" s="56">
        <f t="shared" si="61"/>
        <v>11287</v>
      </c>
      <c r="BL23" s="56">
        <f t="shared" si="61"/>
        <v>11994</v>
      </c>
      <c r="BM23" s="56">
        <v>11120</v>
      </c>
      <c r="BN23" s="56">
        <f t="shared" si="61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2">BT20</f>
        <v>11936</v>
      </c>
      <c r="BU23" s="56">
        <f t="shared" si="62"/>
        <v>11603</v>
      </c>
      <c r="BV23" s="56">
        <f t="shared" si="62"/>
        <v>13436</v>
      </c>
      <c r="BW23" s="56">
        <f t="shared" ref="BW23:CA24" si="63">BW20</f>
        <v>13097</v>
      </c>
      <c r="BX23" s="56">
        <f t="shared" si="63"/>
        <v>11716</v>
      </c>
      <c r="BY23" s="56">
        <f t="shared" si="63"/>
        <v>12232</v>
      </c>
      <c r="BZ23" s="56">
        <f t="shared" si="63"/>
        <v>11510</v>
      </c>
      <c r="CA23" s="56">
        <f t="shared" si="63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4">CE20</f>
        <v>13695</v>
      </c>
      <c r="CF23" s="56">
        <f t="shared" si="64"/>
        <v>11706</v>
      </c>
      <c r="CG23" s="56">
        <f t="shared" si="64"/>
        <v>12933</v>
      </c>
      <c r="CH23" s="56">
        <f t="shared" si="64"/>
        <v>11410</v>
      </c>
      <c r="CI23" s="56">
        <f t="shared" si="64"/>
        <v>13973</v>
      </c>
      <c r="CJ23" s="56">
        <f t="shared" si="64"/>
        <v>15511</v>
      </c>
      <c r="CK23" s="56">
        <f t="shared" si="64"/>
        <v>12763</v>
      </c>
      <c r="CL23" s="56">
        <f t="shared" si="64"/>
        <v>15125</v>
      </c>
      <c r="CM23" s="56">
        <f t="shared" si="64"/>
        <v>12221</v>
      </c>
      <c r="CN23" s="56">
        <f t="shared" si="64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5">CR20</f>
        <v>12001</v>
      </c>
      <c r="CS23" s="56">
        <f t="shared" si="65"/>
        <v>11614</v>
      </c>
      <c r="CT23" s="56">
        <f t="shared" si="65"/>
        <v>11508</v>
      </c>
      <c r="CU23" s="56">
        <f t="shared" si="65"/>
        <v>11497</v>
      </c>
      <c r="CV23" s="56">
        <f t="shared" si="65"/>
        <v>13616</v>
      </c>
      <c r="CW23" s="56">
        <f t="shared" si="65"/>
        <v>14951</v>
      </c>
      <c r="CX23" s="56">
        <f t="shared" si="65"/>
        <v>12573</v>
      </c>
      <c r="CY23" s="56">
        <v>13206</v>
      </c>
      <c r="CZ23" s="56">
        <f t="shared" si="65"/>
        <v>12769</v>
      </c>
      <c r="DA23" s="56">
        <f t="shared" si="65"/>
        <v>14562</v>
      </c>
      <c r="DB23" s="56">
        <f t="shared" si="43"/>
        <v>154029</v>
      </c>
      <c r="DC23" s="49">
        <f>+DC20</f>
        <v>14777</v>
      </c>
      <c r="DD23" s="49">
        <f t="shared" ref="DD23:DL23" si="66">+DD20</f>
        <v>11684</v>
      </c>
      <c r="DE23" s="49">
        <f t="shared" si="66"/>
        <v>9542</v>
      </c>
      <c r="DF23" s="49">
        <f t="shared" si="66"/>
        <v>2971</v>
      </c>
      <c r="DG23" s="49">
        <f t="shared" si="66"/>
        <v>4622</v>
      </c>
      <c r="DH23" s="49">
        <f t="shared" si="66"/>
        <v>6975</v>
      </c>
      <c r="DI23" s="49">
        <f t="shared" si="66"/>
        <v>12045</v>
      </c>
      <c r="DJ23" s="49">
        <f t="shared" si="66"/>
        <v>11101</v>
      </c>
      <c r="DK23" s="49">
        <f t="shared" si="66"/>
        <v>14112</v>
      </c>
      <c r="DL23" s="49">
        <f t="shared" si="66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7">+DP20</f>
        <v>16996</v>
      </c>
      <c r="DQ23" s="49">
        <f t="shared" si="67"/>
        <v>14100</v>
      </c>
      <c r="DR23" s="49">
        <f t="shared" si="67"/>
        <v>17398</v>
      </c>
      <c r="DS23" s="49">
        <f t="shared" si="67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 t="shared" ref="ER23:ER24" si="68"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8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/>
      <c r="FK23" s="56"/>
      <c r="FL23" s="56"/>
      <c r="FM23" s="56"/>
      <c r="FN23" s="56"/>
      <c r="FO23" s="47"/>
    </row>
    <row r="24" spans="2:171" x14ac:dyDescent="0.2">
      <c r="B24" s="48" t="s">
        <v>66</v>
      </c>
      <c r="C24" s="56">
        <f>C21</f>
        <v>0</v>
      </c>
      <c r="D24" s="56">
        <f t="shared" si="58"/>
        <v>0</v>
      </c>
      <c r="E24" s="56">
        <f t="shared" si="58"/>
        <v>0</v>
      </c>
      <c r="F24" s="56">
        <f t="shared" si="58"/>
        <v>0</v>
      </c>
      <c r="G24" s="56">
        <f t="shared" si="58"/>
        <v>0</v>
      </c>
      <c r="H24" s="56">
        <f t="shared" si="58"/>
        <v>0</v>
      </c>
      <c r="I24" s="56">
        <f t="shared" si="58"/>
        <v>0</v>
      </c>
      <c r="J24" s="56">
        <f t="shared" si="58"/>
        <v>0</v>
      </c>
      <c r="K24" s="56">
        <f t="shared" si="58"/>
        <v>3653</v>
      </c>
      <c r="L24" s="56">
        <f t="shared" si="58"/>
        <v>16832</v>
      </c>
      <c r="M24" s="56">
        <f t="shared" si="58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9"/>
        <v>15790</v>
      </c>
      <c r="R24" s="56">
        <f t="shared" si="59"/>
        <v>16403</v>
      </c>
      <c r="S24" s="56">
        <f t="shared" si="59"/>
        <v>16997</v>
      </c>
      <c r="T24" s="56">
        <f t="shared" si="59"/>
        <v>16602</v>
      </c>
      <c r="U24" s="56">
        <f t="shared" si="59"/>
        <v>16659</v>
      </c>
      <c r="V24" s="56">
        <f t="shared" si="59"/>
        <v>16995</v>
      </c>
      <c r="W24" s="56">
        <f t="shared" si="59"/>
        <v>16632</v>
      </c>
      <c r="X24" s="56">
        <f t="shared" si="59"/>
        <v>17219</v>
      </c>
      <c r="Y24" s="56">
        <f t="shared" si="59"/>
        <v>15725</v>
      </c>
      <c r="Z24" s="56">
        <f t="shared" si="59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0"/>
        <v>14242</v>
      </c>
      <c r="AE24" s="56">
        <f t="shared" si="60"/>
        <v>13139</v>
      </c>
      <c r="AF24" s="56">
        <f t="shared" si="60"/>
        <v>12759</v>
      </c>
      <c r="AG24" s="56">
        <f t="shared" si="60"/>
        <v>14069</v>
      </c>
      <c r="AH24" s="56">
        <f t="shared" si="60"/>
        <v>15457</v>
      </c>
      <c r="AI24" s="56">
        <f t="shared" si="60"/>
        <v>26211</v>
      </c>
      <c r="AJ24" s="56">
        <f t="shared" si="60"/>
        <v>17202</v>
      </c>
      <c r="AK24" s="56">
        <f t="shared" si="60"/>
        <v>23232</v>
      </c>
      <c r="AL24" s="56">
        <f t="shared" si="60"/>
        <v>31412</v>
      </c>
      <c r="AM24" s="56">
        <f t="shared" si="60"/>
        <v>23948</v>
      </c>
      <c r="AN24" s="56">
        <f>AN21</f>
        <v>19088</v>
      </c>
      <c r="AO24" s="56">
        <f t="shared" si="60"/>
        <v>224328</v>
      </c>
      <c r="AP24" s="56">
        <f>AP21</f>
        <v>18610</v>
      </c>
      <c r="AQ24" s="56">
        <f t="shared" ref="AQ24:BN24" si="69">AQ21</f>
        <v>17633</v>
      </c>
      <c r="AR24" s="56">
        <f t="shared" si="69"/>
        <v>20405</v>
      </c>
      <c r="AS24" s="56">
        <f t="shared" si="69"/>
        <v>17860</v>
      </c>
      <c r="AT24" s="56">
        <f t="shared" si="69"/>
        <v>16933</v>
      </c>
      <c r="AU24" s="56">
        <f t="shared" si="69"/>
        <v>17228</v>
      </c>
      <c r="AV24" s="56">
        <f t="shared" si="69"/>
        <v>19558</v>
      </c>
      <c r="AW24" s="56">
        <f t="shared" si="69"/>
        <v>20063</v>
      </c>
      <c r="AX24" s="56">
        <f t="shared" si="69"/>
        <v>21052</v>
      </c>
      <c r="AY24" s="56">
        <f t="shared" si="69"/>
        <v>19239</v>
      </c>
      <c r="AZ24" s="56">
        <f t="shared" si="69"/>
        <v>15404</v>
      </c>
      <c r="BA24" s="56">
        <f t="shared" si="69"/>
        <v>19820</v>
      </c>
      <c r="BB24" s="56">
        <f t="shared" si="61"/>
        <v>223805</v>
      </c>
      <c r="BC24" s="56">
        <f t="shared" si="69"/>
        <v>16833</v>
      </c>
      <c r="BD24" s="56">
        <f t="shared" si="69"/>
        <v>18109</v>
      </c>
      <c r="BE24" s="56">
        <f t="shared" si="69"/>
        <v>19841</v>
      </c>
      <c r="BF24" s="56">
        <f t="shared" si="69"/>
        <v>19378</v>
      </c>
      <c r="BG24" s="56">
        <f t="shared" si="69"/>
        <v>20208</v>
      </c>
      <c r="BH24" s="56">
        <f t="shared" si="69"/>
        <v>21898</v>
      </c>
      <c r="BI24" s="56">
        <f t="shared" si="69"/>
        <v>22184</v>
      </c>
      <c r="BJ24" s="56">
        <f t="shared" si="69"/>
        <v>21869</v>
      </c>
      <c r="BK24" s="56">
        <f t="shared" si="69"/>
        <v>21886</v>
      </c>
      <c r="BL24" s="56">
        <f t="shared" si="69"/>
        <v>21999</v>
      </c>
      <c r="BM24" s="56">
        <v>20715</v>
      </c>
      <c r="BN24" s="56">
        <f t="shared" si="69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2"/>
        <v>23862</v>
      </c>
      <c r="BW24" s="56">
        <f t="shared" si="63"/>
        <v>24644</v>
      </c>
      <c r="BX24" s="56">
        <f t="shared" si="63"/>
        <v>23916</v>
      </c>
      <c r="BY24" s="56">
        <f t="shared" si="63"/>
        <v>24893</v>
      </c>
      <c r="BZ24" s="56">
        <f t="shared" si="63"/>
        <v>22845</v>
      </c>
      <c r="CA24" s="56">
        <f t="shared" si="63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70">CE21</f>
        <v>23340</v>
      </c>
      <c r="CF24" s="56">
        <f t="shared" si="70"/>
        <v>23772</v>
      </c>
      <c r="CG24" s="56">
        <f t="shared" si="70"/>
        <v>25122</v>
      </c>
      <c r="CH24" s="56">
        <f t="shared" si="70"/>
        <v>23898</v>
      </c>
      <c r="CI24" s="56">
        <f t="shared" si="70"/>
        <v>27202</v>
      </c>
      <c r="CJ24" s="56">
        <f t="shared" si="70"/>
        <v>25623</v>
      </c>
      <c r="CK24" s="56">
        <f t="shared" si="70"/>
        <v>25027</v>
      </c>
      <c r="CL24" s="56">
        <f t="shared" si="70"/>
        <v>26612</v>
      </c>
      <c r="CM24" s="56">
        <f t="shared" si="70"/>
        <v>23223</v>
      </c>
      <c r="CN24" s="56">
        <f t="shared" si="64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71">CR21</f>
        <v>21025</v>
      </c>
      <c r="CS24" s="56">
        <f t="shared" si="71"/>
        <v>22838</v>
      </c>
      <c r="CT24" s="56">
        <f t="shared" si="71"/>
        <v>22857</v>
      </c>
      <c r="CU24" s="56">
        <f t="shared" si="71"/>
        <v>21912</v>
      </c>
      <c r="CV24" s="56">
        <f t="shared" si="71"/>
        <v>23316</v>
      </c>
      <c r="CW24" s="56">
        <f t="shared" si="71"/>
        <v>25011</v>
      </c>
      <c r="CX24" s="56">
        <f t="shared" si="71"/>
        <v>23308</v>
      </c>
      <c r="CY24" s="56">
        <v>24635</v>
      </c>
      <c r="CZ24" s="56">
        <f t="shared" si="71"/>
        <v>23958</v>
      </c>
      <c r="DA24" s="56">
        <f t="shared" si="71"/>
        <v>24388</v>
      </c>
      <c r="DB24" s="56">
        <f t="shared" si="43"/>
        <v>269984</v>
      </c>
      <c r="DC24" s="50">
        <f>+DC21</f>
        <v>21904</v>
      </c>
      <c r="DD24" s="50">
        <f t="shared" ref="DD24:DL24" si="72">+DD21</f>
        <v>19689</v>
      </c>
      <c r="DE24" s="50">
        <f t="shared" si="72"/>
        <v>18289</v>
      </c>
      <c r="DF24" s="50">
        <f t="shared" si="72"/>
        <v>10561</v>
      </c>
      <c r="DG24" s="50">
        <f t="shared" si="72"/>
        <v>15165</v>
      </c>
      <c r="DH24" s="50">
        <f t="shared" si="72"/>
        <v>17512</v>
      </c>
      <c r="DI24" s="50">
        <f t="shared" si="72"/>
        <v>20721</v>
      </c>
      <c r="DJ24" s="50">
        <f t="shared" si="72"/>
        <v>21486</v>
      </c>
      <c r="DK24" s="50">
        <f t="shared" si="72"/>
        <v>22334</v>
      </c>
      <c r="DL24" s="50">
        <f t="shared" si="72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7"/>
        <v>26283</v>
      </c>
      <c r="DQ24" s="50">
        <f t="shared" si="67"/>
        <v>24836</v>
      </c>
      <c r="DR24" s="50">
        <f t="shared" si="67"/>
        <v>26764</v>
      </c>
      <c r="DS24" s="50">
        <f t="shared" si="67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 t="shared" si="68"/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8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/>
      <c r="FK24" s="56"/>
      <c r="FL24" s="56"/>
      <c r="FM24" s="56"/>
      <c r="FN24" s="56"/>
      <c r="FO24" s="47"/>
    </row>
    <row r="27" spans="2:171" ht="15" x14ac:dyDescent="0.25">
      <c r="B27" s="5" t="s">
        <v>148</v>
      </c>
    </row>
    <row r="28" spans="2:171" ht="15" customHeight="1" x14ac:dyDescent="0.25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</row>
    <row r="29" spans="2:171" ht="15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</row>
    <row r="30" spans="2:171" s="5" customFormat="1" ht="12.75" customHeight="1" x14ac:dyDescent="0.25">
      <c r="B30" s="51" t="s">
        <v>75</v>
      </c>
      <c r="C30" s="52">
        <f t="shared" ref="C30:BG30" si="73">SUM(C31:C32)</f>
        <v>0</v>
      </c>
      <c r="D30" s="52">
        <f t="shared" si="73"/>
        <v>0</v>
      </c>
      <c r="E30" s="52">
        <f t="shared" si="73"/>
        <v>0</v>
      </c>
      <c r="F30" s="52">
        <f t="shared" si="73"/>
        <v>0</v>
      </c>
      <c r="G30" s="52">
        <f t="shared" si="73"/>
        <v>0</v>
      </c>
      <c r="H30" s="52">
        <f t="shared" si="73"/>
        <v>0</v>
      </c>
      <c r="I30" s="52">
        <f t="shared" si="73"/>
        <v>0</v>
      </c>
      <c r="J30" s="52">
        <f t="shared" si="73"/>
        <v>0</v>
      </c>
      <c r="K30" s="52">
        <f t="shared" si="73"/>
        <v>0</v>
      </c>
      <c r="L30" s="52">
        <f t="shared" si="73"/>
        <v>0</v>
      </c>
      <c r="M30" s="52">
        <f t="shared" si="73"/>
        <v>0</v>
      </c>
      <c r="N30" s="52">
        <f t="shared" si="73"/>
        <v>0</v>
      </c>
      <c r="O30" s="52">
        <f>SUM(O31:O32)</f>
        <v>0</v>
      </c>
      <c r="P30" s="52">
        <f t="shared" si="73"/>
        <v>0</v>
      </c>
      <c r="Q30" s="52">
        <f t="shared" si="73"/>
        <v>0</v>
      </c>
      <c r="R30" s="52">
        <f t="shared" si="73"/>
        <v>0</v>
      </c>
      <c r="S30" s="52">
        <f t="shared" si="73"/>
        <v>0</v>
      </c>
      <c r="T30" s="52">
        <f t="shared" si="73"/>
        <v>0</v>
      </c>
      <c r="U30" s="52">
        <f t="shared" si="73"/>
        <v>0</v>
      </c>
      <c r="V30" s="52">
        <f t="shared" si="73"/>
        <v>0</v>
      </c>
      <c r="W30" s="52">
        <f t="shared" si="73"/>
        <v>0</v>
      </c>
      <c r="X30" s="52">
        <f t="shared" si="73"/>
        <v>0</v>
      </c>
      <c r="Y30" s="52">
        <f t="shared" si="73"/>
        <v>0</v>
      </c>
      <c r="Z30" s="52">
        <f t="shared" si="73"/>
        <v>0</v>
      </c>
      <c r="AA30" s="52">
        <f t="shared" si="73"/>
        <v>0</v>
      </c>
      <c r="AB30" s="52">
        <f>SUM(AB31:AB32)</f>
        <v>0</v>
      </c>
      <c r="AC30" s="52">
        <f t="shared" si="73"/>
        <v>0</v>
      </c>
      <c r="AD30" s="52">
        <f t="shared" si="73"/>
        <v>0</v>
      </c>
      <c r="AE30" s="52">
        <f t="shared" si="73"/>
        <v>0</v>
      </c>
      <c r="AF30" s="52">
        <f t="shared" si="73"/>
        <v>0</v>
      </c>
      <c r="AG30" s="52">
        <f t="shared" si="73"/>
        <v>0</v>
      </c>
      <c r="AH30" s="52">
        <f t="shared" si="73"/>
        <v>0</v>
      </c>
      <c r="AI30" s="52">
        <f t="shared" si="73"/>
        <v>0</v>
      </c>
      <c r="AJ30" s="52">
        <f t="shared" si="73"/>
        <v>0</v>
      </c>
      <c r="AK30" s="52">
        <f t="shared" si="73"/>
        <v>0</v>
      </c>
      <c r="AL30" s="52">
        <f t="shared" si="73"/>
        <v>0</v>
      </c>
      <c r="AM30" s="52">
        <f t="shared" si="73"/>
        <v>0</v>
      </c>
      <c r="AN30" s="52">
        <f t="shared" si="73"/>
        <v>0</v>
      </c>
      <c r="AO30" s="52">
        <f>SUM(AO31:AO32)</f>
        <v>0</v>
      </c>
      <c r="AP30" s="52">
        <f t="shared" si="73"/>
        <v>0</v>
      </c>
      <c r="AQ30" s="52">
        <f t="shared" si="73"/>
        <v>0</v>
      </c>
      <c r="AR30" s="52">
        <f t="shared" si="73"/>
        <v>0</v>
      </c>
      <c r="AS30" s="52">
        <f t="shared" si="73"/>
        <v>0</v>
      </c>
      <c r="AT30" s="52">
        <f t="shared" si="73"/>
        <v>0</v>
      </c>
      <c r="AU30" s="52">
        <f t="shared" si="73"/>
        <v>0</v>
      </c>
      <c r="AV30" s="52">
        <f t="shared" si="73"/>
        <v>0</v>
      </c>
      <c r="AW30" s="52">
        <f t="shared" si="73"/>
        <v>0</v>
      </c>
      <c r="AX30" s="52">
        <f t="shared" si="73"/>
        <v>0</v>
      </c>
      <c r="AY30" s="52">
        <f t="shared" si="73"/>
        <v>0</v>
      </c>
      <c r="AZ30" s="52">
        <f t="shared" si="73"/>
        <v>0</v>
      </c>
      <c r="BA30" s="52">
        <f t="shared" si="73"/>
        <v>0</v>
      </c>
      <c r="BB30" s="52">
        <f>SUM(BB31:BB32)</f>
        <v>0</v>
      </c>
      <c r="BC30" s="52">
        <f t="shared" si="73"/>
        <v>0</v>
      </c>
      <c r="BD30" s="52">
        <f t="shared" si="73"/>
        <v>0</v>
      </c>
      <c r="BE30" s="52">
        <f t="shared" si="73"/>
        <v>0</v>
      </c>
      <c r="BF30" s="52">
        <f t="shared" si="73"/>
        <v>0</v>
      </c>
      <c r="BG30" s="52">
        <f t="shared" si="73"/>
        <v>0</v>
      </c>
      <c r="BH30" s="52">
        <f t="shared" ref="BH30:BO30" si="74">SUM(BH31:BH32)</f>
        <v>0</v>
      </c>
      <c r="BI30" s="52">
        <f t="shared" si="74"/>
        <v>0</v>
      </c>
      <c r="BJ30" s="52">
        <f t="shared" si="74"/>
        <v>0</v>
      </c>
      <c r="BK30" s="52">
        <f t="shared" si="74"/>
        <v>0</v>
      </c>
      <c r="BL30" s="52">
        <f t="shared" si="74"/>
        <v>0</v>
      </c>
      <c r="BM30" s="52">
        <f t="shared" si="74"/>
        <v>0</v>
      </c>
      <c r="BN30" s="52">
        <f t="shared" si="74"/>
        <v>0</v>
      </c>
      <c r="BO30" s="52">
        <f t="shared" si="74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/>
      <c r="FK30" s="52"/>
      <c r="FL30" s="52"/>
      <c r="FM30" s="52"/>
      <c r="FN30" s="52"/>
      <c r="FO30" s="84"/>
    </row>
    <row r="31" spans="2:171" x14ac:dyDescent="0.2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/>
      <c r="FK31" s="56"/>
      <c r="FL31" s="56"/>
      <c r="FM31" s="56"/>
      <c r="FN31" s="56"/>
      <c r="FO31" s="47"/>
    </row>
    <row r="32" spans="2:171" x14ac:dyDescent="0.2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/>
      <c r="FK32" s="56"/>
      <c r="FL32" s="56"/>
      <c r="FM32" s="56"/>
      <c r="FN32" s="56"/>
      <c r="FO32" s="47"/>
    </row>
    <row r="34" spans="2:162" ht="15" x14ac:dyDescent="0.25">
      <c r="B34" s="5" t="s">
        <v>149</v>
      </c>
    </row>
    <row r="38" spans="2:162" x14ac:dyDescent="0.2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</row>
    <row r="39" spans="2:162" x14ac:dyDescent="0.2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</row>
  </sheetData>
  <mergeCells count="76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52"/>
  <sheetViews>
    <sheetView showGridLines="0" zoomScale="70" zoomScaleNormal="70" workbookViewId="0">
      <pane xSplit="2" ySplit="3" topLeftCell="FE11" activePane="bottomRight" state="frozen"/>
      <selection pane="topRight" activeCell="C1" sqref="C1"/>
      <selection pane="bottomLeft" activeCell="A4" sqref="A4"/>
      <selection pane="bottomRight" activeCell="FI42" sqref="FI42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78" t="s">
        <v>0</v>
      </c>
      <c r="B1" s="178"/>
    </row>
    <row r="2" spans="1:171" ht="30" customHeight="1" x14ac:dyDescent="0.2">
      <c r="A2" s="179" t="s">
        <v>150</v>
      </c>
      <c r="B2" s="180"/>
    </row>
    <row r="3" spans="1:171" x14ac:dyDescent="0.2">
      <c r="A3" s="39" t="s">
        <v>151</v>
      </c>
    </row>
    <row r="5" spans="1:171" ht="15" x14ac:dyDescent="0.25">
      <c r="B5" s="5" t="s">
        <v>38</v>
      </c>
    </row>
    <row r="6" spans="1:171" ht="15" customHeight="1" x14ac:dyDescent="0.25">
      <c r="B6" s="176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/>
      <c r="FK8" s="47"/>
      <c r="FL8" s="47"/>
      <c r="FM8" s="47"/>
      <c r="FN8" s="47"/>
      <c r="FO8" s="47"/>
    </row>
    <row r="9" spans="1:171" x14ac:dyDescent="0.2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/>
      <c r="FK9" s="49"/>
      <c r="FL9" s="49"/>
      <c r="FM9" s="49"/>
      <c r="FN9" s="49"/>
      <c r="FO9" s="49"/>
    </row>
    <row r="10" spans="1:171" x14ac:dyDescent="0.2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/>
      <c r="FK10" s="50"/>
      <c r="FL10" s="50"/>
      <c r="FM10" s="50"/>
      <c r="FN10" s="50"/>
      <c r="FO10" s="50"/>
    </row>
    <row r="11" spans="1:171" ht="15" x14ac:dyDescent="0.25">
      <c r="B11" s="46" t="s">
        <v>153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/>
      <c r="FK11" s="47"/>
      <c r="FL11" s="47"/>
      <c r="FM11" s="47"/>
      <c r="FN11" s="47"/>
      <c r="FO11" s="47"/>
    </row>
    <row r="12" spans="1:171" x14ac:dyDescent="0.2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/>
      <c r="FK12" s="49"/>
      <c r="FL12" s="49"/>
      <c r="FM12" s="49"/>
      <c r="FN12" s="49"/>
      <c r="FO12" s="49"/>
    </row>
    <row r="13" spans="1:171" x14ac:dyDescent="0.2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/>
      <c r="FK13" s="50"/>
      <c r="FL13" s="50"/>
      <c r="FM13" s="50"/>
      <c r="FN13" s="50"/>
      <c r="FO13" s="50"/>
    </row>
    <row r="14" spans="1:171" ht="15" x14ac:dyDescent="0.25">
      <c r="B14" s="46" t="s">
        <v>154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/>
      <c r="FK14" s="47"/>
      <c r="FL14" s="47"/>
      <c r="FM14" s="47"/>
      <c r="FN14" s="47"/>
      <c r="FO14" s="47"/>
    </row>
    <row r="15" spans="1:171" x14ac:dyDescent="0.2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/>
      <c r="FK15" s="49"/>
      <c r="FL15" s="49"/>
      <c r="FM15" s="49"/>
      <c r="FN15" s="49"/>
      <c r="FO15" s="49"/>
    </row>
    <row r="16" spans="1:171" x14ac:dyDescent="0.2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/>
      <c r="FK16" s="50"/>
      <c r="FL16" s="50"/>
      <c r="FM16" s="50"/>
      <c r="FN16" s="50"/>
      <c r="FO16" s="50"/>
    </row>
    <row r="17" spans="2:171" ht="15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/>
      <c r="FK17" s="52"/>
      <c r="FL17" s="52"/>
      <c r="FM17" s="52"/>
      <c r="FN17" s="52"/>
      <c r="FO17" s="52"/>
    </row>
    <row r="18" spans="2:171" x14ac:dyDescent="0.2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/>
      <c r="FK18" s="56"/>
      <c r="FL18" s="56"/>
      <c r="FM18" s="56"/>
      <c r="FN18" s="56"/>
      <c r="FO18" s="56"/>
    </row>
    <row r="19" spans="2:171" x14ac:dyDescent="0.2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/>
      <c r="FK19" s="56"/>
      <c r="FL19" s="56"/>
      <c r="FM19" s="56"/>
      <c r="FN19" s="56"/>
      <c r="FO19" s="56"/>
    </row>
    <row r="22" spans="2:171" ht="15" x14ac:dyDescent="0.25">
      <c r="B22" s="5" t="s">
        <v>71</v>
      </c>
    </row>
    <row r="23" spans="2:171" ht="15" customHeight="1" x14ac:dyDescent="0.25">
      <c r="B23" s="176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</row>
    <row r="24" spans="2:171" ht="15" customHeight="1" x14ac:dyDescent="0.25">
      <c r="B24" s="177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</row>
    <row r="25" spans="2:171" ht="15" x14ac:dyDescent="0.25">
      <c r="B25" s="46" t="s">
        <v>152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/>
      <c r="FK25" s="47"/>
      <c r="FL25" s="47"/>
      <c r="FM25" s="47"/>
      <c r="FN25" s="47"/>
      <c r="FO25" s="47"/>
    </row>
    <row r="26" spans="2:171" x14ac:dyDescent="0.2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/>
      <c r="FK26" s="49"/>
      <c r="FL26" s="49"/>
      <c r="FM26" s="49"/>
      <c r="FN26" s="49"/>
      <c r="FO26" s="49"/>
    </row>
    <row r="27" spans="2:171" x14ac:dyDescent="0.2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/>
      <c r="FK27" s="50"/>
      <c r="FL27" s="50"/>
      <c r="FM27" s="50"/>
      <c r="FN27" s="50"/>
      <c r="FO27" s="50"/>
    </row>
    <row r="28" spans="2:171" ht="15" x14ac:dyDescent="0.25">
      <c r="B28" s="46" t="s">
        <v>153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/>
      <c r="FK28" s="47"/>
      <c r="FL28" s="47"/>
      <c r="FM28" s="47"/>
      <c r="FN28" s="47"/>
      <c r="FO28" s="47"/>
    </row>
    <row r="29" spans="2:171" x14ac:dyDescent="0.2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/>
      <c r="FK29" s="49"/>
      <c r="FL29" s="49"/>
      <c r="FM29" s="49"/>
      <c r="FN29" s="49"/>
      <c r="FO29" s="49"/>
    </row>
    <row r="30" spans="2:171" x14ac:dyDescent="0.2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/>
      <c r="FK30" s="50"/>
      <c r="FL30" s="50"/>
      <c r="FM30" s="50"/>
      <c r="FN30" s="50"/>
      <c r="FO30" s="50"/>
    </row>
    <row r="31" spans="2:171" ht="15" x14ac:dyDescent="0.25">
      <c r="B31" s="46" t="s">
        <v>154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/>
      <c r="FK31" s="47"/>
      <c r="FL31" s="47"/>
      <c r="FM31" s="47"/>
      <c r="FN31" s="47"/>
      <c r="FO31" s="47"/>
    </row>
    <row r="32" spans="2:171" x14ac:dyDescent="0.2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/>
      <c r="FK32" s="49"/>
      <c r="FL32" s="49"/>
      <c r="FM32" s="49"/>
      <c r="FN32" s="49"/>
      <c r="FO32" s="49"/>
    </row>
    <row r="33" spans="2:171" x14ac:dyDescent="0.2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/>
      <c r="FK33" s="50"/>
      <c r="FL33" s="50"/>
      <c r="FM33" s="50"/>
      <c r="FN33" s="50"/>
      <c r="FO33" s="50"/>
    </row>
    <row r="34" spans="2:171" ht="15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/>
      <c r="FK34" s="52"/>
      <c r="FL34" s="52"/>
      <c r="FM34" s="52"/>
      <c r="FN34" s="52"/>
      <c r="FO34" s="52"/>
    </row>
    <row r="35" spans="2:171" x14ac:dyDescent="0.2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/>
      <c r="FK35" s="56"/>
      <c r="FL35" s="56"/>
      <c r="FM35" s="56"/>
      <c r="FN35" s="56"/>
      <c r="FO35" s="56"/>
    </row>
    <row r="36" spans="2:171" x14ac:dyDescent="0.2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/>
      <c r="FK36" s="56"/>
      <c r="FL36" s="56"/>
      <c r="FM36" s="56"/>
      <c r="FN36" s="56"/>
      <c r="FO36" s="56"/>
    </row>
    <row r="39" spans="2:171" ht="15" x14ac:dyDescent="0.25">
      <c r="B39" s="5" t="s">
        <v>72</v>
      </c>
    </row>
    <row r="40" spans="2:171" ht="15" customHeight="1" x14ac:dyDescent="0.25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</row>
    <row r="41" spans="2:171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</row>
    <row r="42" spans="2:171" ht="15" x14ac:dyDescent="0.2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/>
      <c r="FK42" s="52"/>
      <c r="FL42" s="52"/>
      <c r="FM42" s="52"/>
      <c r="FN42" s="44"/>
      <c r="FO42" s="52"/>
    </row>
    <row r="43" spans="2:171" ht="15" x14ac:dyDescent="0.2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/>
      <c r="FK43" s="56"/>
      <c r="FL43" s="56"/>
      <c r="FM43" s="56"/>
      <c r="FN43" s="43"/>
      <c r="FO43" s="56"/>
    </row>
    <row r="44" spans="2:171" ht="15" x14ac:dyDescent="0.2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/>
      <c r="FK44" s="56"/>
      <c r="FL44" s="56"/>
      <c r="FM44" s="56"/>
      <c r="FN44" s="43"/>
      <c r="FO44" s="56"/>
    </row>
    <row r="45" spans="2:171" x14ac:dyDescent="0.2">
      <c r="O45" s="135"/>
      <c r="AB45" s="135"/>
      <c r="AO45" s="136">
        <f>SUM(AC45:AN45)</f>
        <v>0</v>
      </c>
      <c r="BB45" s="137"/>
      <c r="BO45" s="137"/>
    </row>
    <row r="48" spans="2:171" x14ac:dyDescent="0.2">
      <c r="AP48" s="22"/>
      <c r="AQ48" s="22"/>
      <c r="AR48" s="22"/>
      <c r="AS48" s="22"/>
      <c r="AT48" s="22"/>
      <c r="AU48" s="22"/>
      <c r="AV48" s="22"/>
      <c r="AW48" s="22"/>
    </row>
    <row r="50" spans="120:162" x14ac:dyDescent="0.2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</row>
    <row r="51" spans="120:162" x14ac:dyDescent="0.2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</row>
    <row r="52" spans="120:162" x14ac:dyDescent="0.2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</row>
  </sheetData>
  <mergeCells count="76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2"/>
  <sheetViews>
    <sheetView showGridLines="0" zoomScale="70" zoomScaleNormal="70" workbookViewId="0">
      <pane xSplit="2" ySplit="3" topLeftCell="FQ4" activePane="bottomRight" state="frozen"/>
      <selection pane="topRight" activeCell="C1" sqref="C1"/>
      <selection pane="bottomLeft" activeCell="A4" sqref="A4"/>
      <selection pane="bottomRight" activeCell="FV42" sqref="FV42"/>
    </sheetView>
  </sheetViews>
  <sheetFormatPr baseColWidth="10" defaultColWidth="11.42578125" defaultRowHeight="14.25" x14ac:dyDescent="0.2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43" width="11.42578125" style="2"/>
    <col min="144" max="144" width="14.42578125" style="2" customWidth="1"/>
    <col min="145" max="145" width="11.42578125" style="2"/>
    <col min="146" max="146" width="13.42578125" style="2" customWidth="1"/>
    <col min="147" max="150" width="13" style="2" customWidth="1"/>
    <col min="151" max="151" width="16.140625" style="2" customWidth="1"/>
    <col min="152" max="153" width="11.42578125" style="2"/>
    <col min="154" max="154" width="15.7109375" style="2" customWidth="1"/>
    <col min="155" max="155" width="13" style="2" bestFit="1" customWidth="1"/>
    <col min="156" max="16384" width="11.42578125" style="2"/>
  </cols>
  <sheetData>
    <row r="1" spans="1:184" ht="15" x14ac:dyDescent="0.2">
      <c r="A1" s="184" t="s">
        <v>0</v>
      </c>
      <c r="B1" s="184"/>
    </row>
    <row r="2" spans="1:184" ht="30" customHeight="1" x14ac:dyDescent="0.2">
      <c r="A2" s="179" t="s">
        <v>155</v>
      </c>
      <c r="B2" s="180"/>
    </row>
    <row r="3" spans="1:184" x14ac:dyDescent="0.2">
      <c r="A3" s="39" t="s">
        <v>156</v>
      </c>
    </row>
    <row r="5" spans="1:184" ht="15" x14ac:dyDescent="0.25">
      <c r="B5" s="5" t="s">
        <v>38</v>
      </c>
    </row>
    <row r="6" spans="1:184" ht="15" customHeight="1" x14ac:dyDescent="0.25">
      <c r="B6" s="176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</row>
    <row r="7" spans="1:184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ht="15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/>
      <c r="FX8" s="47"/>
      <c r="FY8" s="47"/>
      <c r="FZ8" s="47"/>
      <c r="GA8" s="47"/>
      <c r="GB8" s="47"/>
    </row>
    <row r="9" spans="1:184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/>
      <c r="FX9" s="49"/>
      <c r="FY9" s="49"/>
      <c r="FZ9" s="49"/>
      <c r="GA9" s="49"/>
      <c r="GB9" s="49"/>
    </row>
    <row r="10" spans="1:184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/>
      <c r="FX10" s="50"/>
      <c r="FY10" s="50"/>
      <c r="FZ10" s="50"/>
      <c r="GA10" s="50"/>
      <c r="GB10" s="50"/>
    </row>
    <row r="11" spans="1:184" ht="15" x14ac:dyDescent="0.25">
      <c r="B11" s="46" t="s">
        <v>158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/>
      <c r="FX11" s="47"/>
      <c r="FY11" s="47"/>
      <c r="FZ11" s="47"/>
      <c r="GA11" s="47"/>
      <c r="GB11" s="47"/>
    </row>
    <row r="12" spans="1:184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/>
      <c r="FX12" s="49"/>
      <c r="FY12" s="49"/>
      <c r="FZ12" s="49"/>
      <c r="GA12" s="49"/>
      <c r="GB12" s="49"/>
    </row>
    <row r="13" spans="1:184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/>
      <c r="FX13" s="50"/>
      <c r="FY13" s="50"/>
      <c r="FZ13" s="50"/>
      <c r="GA13" s="50"/>
      <c r="GB13" s="50"/>
    </row>
    <row r="14" spans="1:184" ht="15" x14ac:dyDescent="0.25">
      <c r="B14" s="46" t="s">
        <v>159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/>
      <c r="FX14" s="47"/>
      <c r="FY14" s="47"/>
      <c r="FZ14" s="47"/>
      <c r="GA14" s="47"/>
      <c r="GB14" s="47"/>
    </row>
    <row r="15" spans="1:184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/>
      <c r="FX15" s="49"/>
      <c r="FY15" s="49"/>
      <c r="FZ15" s="49"/>
      <c r="GA15" s="49"/>
      <c r="GB15" s="49"/>
    </row>
    <row r="16" spans="1:184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/>
      <c r="FX16" s="50"/>
      <c r="FY16" s="50"/>
      <c r="FZ16" s="50"/>
      <c r="GA16" s="50"/>
      <c r="GB16" s="50"/>
    </row>
    <row r="17" spans="2:184" ht="15" x14ac:dyDescent="0.2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/>
      <c r="FX17" s="52"/>
      <c r="FY17" s="52"/>
      <c r="FZ17" s="52"/>
      <c r="GA17" s="52"/>
      <c r="GB17" s="52"/>
    </row>
    <row r="18" spans="2:184" x14ac:dyDescent="0.2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/>
      <c r="FX18" s="56"/>
      <c r="FY18" s="56"/>
      <c r="FZ18" s="56"/>
      <c r="GA18" s="56"/>
      <c r="GB18" s="56"/>
    </row>
    <row r="19" spans="2:184" x14ac:dyDescent="0.2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/>
      <c r="FX19" s="56"/>
      <c r="FY19" s="56"/>
      <c r="FZ19" s="56"/>
      <c r="GA19" s="56"/>
      <c r="GB19" s="56"/>
    </row>
    <row r="22" spans="2:184" ht="15" x14ac:dyDescent="0.25">
      <c r="B22" s="5" t="s">
        <v>71</v>
      </c>
    </row>
    <row r="23" spans="2:184" ht="15" customHeight="1" x14ac:dyDescent="0.25">
      <c r="B23" s="176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</row>
    <row r="24" spans="2:184" ht="15" x14ac:dyDescent="0.25">
      <c r="B24" s="177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ht="15" x14ac:dyDescent="0.25">
      <c r="B25" s="46" t="s">
        <v>157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/>
      <c r="FX25" s="47"/>
      <c r="FY25" s="47"/>
      <c r="FZ25" s="47"/>
      <c r="GA25" s="47"/>
      <c r="GB25" s="47"/>
    </row>
    <row r="26" spans="2:184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/>
      <c r="FX26" s="49"/>
      <c r="FY26" s="49"/>
      <c r="FZ26" s="49"/>
      <c r="GA26" s="49"/>
      <c r="GB26" s="49"/>
    </row>
    <row r="27" spans="2:184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/>
      <c r="FX27" s="50"/>
      <c r="FY27" s="50"/>
      <c r="FZ27" s="50"/>
      <c r="GA27" s="50"/>
      <c r="GB27" s="50"/>
    </row>
    <row r="28" spans="2:184" ht="15" x14ac:dyDescent="0.25">
      <c r="B28" s="46" t="s">
        <v>158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/>
      <c r="FX28" s="47"/>
      <c r="FY28" s="47"/>
      <c r="FZ28" s="47"/>
      <c r="GA28" s="47"/>
      <c r="GB28" s="47"/>
    </row>
    <row r="29" spans="2:184" x14ac:dyDescent="0.2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/>
      <c r="FX29" s="49"/>
      <c r="FY29" s="49"/>
      <c r="FZ29" s="49"/>
      <c r="GA29" s="49"/>
      <c r="GB29" s="49"/>
    </row>
    <row r="30" spans="2:184" x14ac:dyDescent="0.2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/>
      <c r="FX30" s="50"/>
      <c r="FY30" s="50"/>
      <c r="FZ30" s="50"/>
      <c r="GA30" s="50"/>
      <c r="GB30" s="50"/>
    </row>
    <row r="31" spans="2:184" ht="15" x14ac:dyDescent="0.25">
      <c r="B31" s="46" t="s">
        <v>159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/>
      <c r="FX31" s="47"/>
      <c r="FY31" s="47"/>
      <c r="FZ31" s="47"/>
      <c r="GA31" s="47"/>
      <c r="GB31" s="47"/>
    </row>
    <row r="32" spans="2:184" x14ac:dyDescent="0.2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/>
      <c r="FX32" s="49"/>
      <c r="FY32" s="49"/>
      <c r="FZ32" s="49"/>
      <c r="GA32" s="49"/>
      <c r="GB32" s="49"/>
    </row>
    <row r="33" spans="2:184" x14ac:dyDescent="0.2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/>
      <c r="FX33" s="50"/>
      <c r="FY33" s="50"/>
      <c r="FZ33" s="50"/>
      <c r="GA33" s="50"/>
      <c r="GB33" s="50"/>
    </row>
    <row r="34" spans="2:184" ht="15" x14ac:dyDescent="0.2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 t="shared" ref="FE34" si="100">SUM(FE35:FE36)</f>
        <v>0</v>
      </c>
      <c r="FF34" s="52">
        <f t="shared" si="99"/>
        <v>0</v>
      </c>
      <c r="FG34" s="52">
        <f t="shared" ref="FG34" si="101"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 t="shared" ref="FN34" si="102"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/>
      <c r="FX34" s="52"/>
      <c r="FY34" s="52"/>
      <c r="FZ34" s="52"/>
      <c r="GA34" s="52"/>
      <c r="GB34" s="52"/>
    </row>
    <row r="35" spans="2:184" x14ac:dyDescent="0.2">
      <c r="B35" s="48" t="s">
        <v>65</v>
      </c>
      <c r="C35" s="56">
        <f t="shared" ref="C35:N35" si="103">C26+C29</f>
        <v>0</v>
      </c>
      <c r="D35" s="56">
        <f t="shared" si="103"/>
        <v>0</v>
      </c>
      <c r="E35" s="56">
        <f t="shared" si="103"/>
        <v>0</v>
      </c>
      <c r="F35" s="56">
        <f t="shared" si="103"/>
        <v>0</v>
      </c>
      <c r="G35" s="56">
        <f t="shared" si="103"/>
        <v>0</v>
      </c>
      <c r="H35" s="56">
        <f t="shared" si="103"/>
        <v>0</v>
      </c>
      <c r="I35" s="56">
        <f t="shared" si="103"/>
        <v>0</v>
      </c>
      <c r="J35" s="56">
        <f t="shared" si="103"/>
        <v>0</v>
      </c>
      <c r="K35" s="56">
        <f t="shared" si="103"/>
        <v>0</v>
      </c>
      <c r="L35" s="56">
        <f t="shared" si="103"/>
        <v>8951</v>
      </c>
      <c r="M35" s="56">
        <f t="shared" si="103"/>
        <v>8566</v>
      </c>
      <c r="N35" s="56">
        <f t="shared" si="103"/>
        <v>7921</v>
      </c>
      <c r="O35" s="56">
        <f>O26+O29+O32</f>
        <v>25438</v>
      </c>
      <c r="P35" s="56">
        <f t="shared" ref="P35:AA35" si="104">P26+P29</f>
        <v>5422</v>
      </c>
      <c r="Q35" s="56">
        <f t="shared" si="104"/>
        <v>6599</v>
      </c>
      <c r="R35" s="56">
        <f t="shared" si="104"/>
        <v>7241</v>
      </c>
      <c r="S35" s="56">
        <f t="shared" si="104"/>
        <v>7351</v>
      </c>
      <c r="T35" s="56">
        <f t="shared" si="104"/>
        <v>6677</v>
      </c>
      <c r="U35" s="56">
        <f t="shared" si="104"/>
        <v>7001</v>
      </c>
      <c r="V35" s="56">
        <f t="shared" si="104"/>
        <v>8069</v>
      </c>
      <c r="W35" s="56">
        <f t="shared" si="104"/>
        <v>9025</v>
      </c>
      <c r="X35" s="56">
        <f t="shared" si="104"/>
        <v>8330</v>
      </c>
      <c r="Y35" s="56">
        <f t="shared" si="104"/>
        <v>8812</v>
      </c>
      <c r="Z35" s="56">
        <f t="shared" si="104"/>
        <v>8127</v>
      </c>
      <c r="AA35" s="56">
        <f t="shared" si="104"/>
        <v>8275</v>
      </c>
      <c r="AB35" s="56">
        <f>AB26+AB29+AB32</f>
        <v>90929</v>
      </c>
      <c r="AC35" s="56">
        <f t="shared" ref="AC35:AN35" si="105">AC26+AC29</f>
        <v>8453</v>
      </c>
      <c r="AD35" s="56">
        <f t="shared" si="105"/>
        <v>10082</v>
      </c>
      <c r="AE35" s="56">
        <f t="shared" si="105"/>
        <v>8558</v>
      </c>
      <c r="AF35" s="56">
        <f t="shared" si="105"/>
        <v>6681</v>
      </c>
      <c r="AG35" s="56">
        <f t="shared" si="105"/>
        <v>6085</v>
      </c>
      <c r="AH35" s="56">
        <f t="shared" si="105"/>
        <v>5620</v>
      </c>
      <c r="AI35" s="56">
        <f t="shared" si="105"/>
        <v>7522</v>
      </c>
      <c r="AJ35" s="56">
        <f t="shared" si="105"/>
        <v>8534</v>
      </c>
      <c r="AK35" s="56">
        <f t="shared" si="105"/>
        <v>7642</v>
      </c>
      <c r="AL35" s="56">
        <f t="shared" si="105"/>
        <v>7268</v>
      </c>
      <c r="AM35" s="56">
        <f t="shared" si="105"/>
        <v>7188</v>
      </c>
      <c r="AN35" s="56">
        <f t="shared" si="105"/>
        <v>7922</v>
      </c>
      <c r="AO35" s="56">
        <f>AO26+AO29+AO32</f>
        <v>91555</v>
      </c>
      <c r="AP35" s="56">
        <f t="shared" ref="AP35:AU36" si="106">AP26+AP29</f>
        <v>8182</v>
      </c>
      <c r="AQ35" s="56">
        <f t="shared" si="106"/>
        <v>7134</v>
      </c>
      <c r="AR35" s="56">
        <f t="shared" si="106"/>
        <v>8305</v>
      </c>
      <c r="AS35" s="56">
        <f t="shared" si="106"/>
        <v>7906</v>
      </c>
      <c r="AT35" s="56">
        <f t="shared" si="106"/>
        <v>8390</v>
      </c>
      <c r="AU35" s="56">
        <f t="shared" si="106"/>
        <v>7424</v>
      </c>
      <c r="AV35" s="56">
        <f t="shared" ref="AV35:BU35" si="107">AV26+AV29</f>
        <v>8413</v>
      </c>
      <c r="AW35" s="56">
        <f t="shared" si="107"/>
        <v>8932</v>
      </c>
      <c r="AX35" s="56">
        <f t="shared" si="107"/>
        <v>8000</v>
      </c>
      <c r="AY35" s="56">
        <f t="shared" si="107"/>
        <v>9330</v>
      </c>
      <c r="AZ35" s="56">
        <f t="shared" si="107"/>
        <v>8080</v>
      </c>
      <c r="BA35" s="56">
        <f t="shared" si="107"/>
        <v>9986</v>
      </c>
      <c r="BB35" s="56">
        <f t="shared" si="107"/>
        <v>100082</v>
      </c>
      <c r="BC35" s="56">
        <f t="shared" si="107"/>
        <v>10762</v>
      </c>
      <c r="BD35" s="56">
        <f t="shared" si="107"/>
        <v>9113</v>
      </c>
      <c r="BE35" s="56">
        <f t="shared" si="107"/>
        <v>9791</v>
      </c>
      <c r="BF35" s="56">
        <f t="shared" si="107"/>
        <v>9573</v>
      </c>
      <c r="BG35" s="56">
        <f t="shared" si="107"/>
        <v>9442</v>
      </c>
      <c r="BH35" s="56">
        <f t="shared" si="107"/>
        <v>9329</v>
      </c>
      <c r="BI35" s="56">
        <f t="shared" si="107"/>
        <v>11479</v>
      </c>
      <c r="BJ35" s="56">
        <f t="shared" si="107"/>
        <v>11466</v>
      </c>
      <c r="BK35" s="56">
        <f t="shared" si="107"/>
        <v>10852</v>
      </c>
      <c r="BL35" s="56">
        <f t="shared" si="107"/>
        <v>11266</v>
      </c>
      <c r="BM35" s="56">
        <f t="shared" si="107"/>
        <v>10016</v>
      </c>
      <c r="BN35" s="56">
        <f t="shared" si="107"/>
        <v>10990</v>
      </c>
      <c r="BO35" s="56">
        <f t="shared" si="107"/>
        <v>124079</v>
      </c>
      <c r="BP35" s="56">
        <f t="shared" si="107"/>
        <v>10731</v>
      </c>
      <c r="BQ35" s="56">
        <f t="shared" si="107"/>
        <v>10855</v>
      </c>
      <c r="BR35" s="56">
        <f t="shared" si="107"/>
        <v>10982</v>
      </c>
      <c r="BS35" s="56">
        <f t="shared" si="107"/>
        <v>11023</v>
      </c>
      <c r="BT35" s="56">
        <f t="shared" si="107"/>
        <v>11279</v>
      </c>
      <c r="BU35" s="56">
        <f t="shared" si="107"/>
        <v>11321</v>
      </c>
      <c r="BV35" s="56">
        <f t="shared" ref="BV35:CC35" si="108">BV26+BV29+BV32</f>
        <v>13135</v>
      </c>
      <c r="BW35" s="56">
        <f t="shared" si="108"/>
        <v>29726</v>
      </c>
      <c r="BX35" s="56">
        <f t="shared" si="108"/>
        <v>33028</v>
      </c>
      <c r="BY35" s="56">
        <f t="shared" si="108"/>
        <v>37741</v>
      </c>
      <c r="BZ35" s="56">
        <f t="shared" si="108"/>
        <v>33556</v>
      </c>
      <c r="CA35" s="56">
        <f t="shared" si="108"/>
        <v>40636</v>
      </c>
      <c r="CB35" s="56">
        <f t="shared" si="108"/>
        <v>254013</v>
      </c>
      <c r="CC35" s="56">
        <f t="shared" si="108"/>
        <v>35462</v>
      </c>
      <c r="CD35" s="56">
        <v>31828</v>
      </c>
      <c r="CE35" s="56">
        <f t="shared" ref="CE35:CG36" si="109">CE26+CE29+CE32</f>
        <v>37312</v>
      </c>
      <c r="CF35" s="56">
        <f t="shared" si="109"/>
        <v>32736</v>
      </c>
      <c r="CG35" s="56">
        <f t="shared" si="109"/>
        <v>37753</v>
      </c>
      <c r="CH35" s="56">
        <f t="shared" ref="CH35:CN36" si="110">CH26+CH29+CH32</f>
        <v>35073</v>
      </c>
      <c r="CI35" s="56">
        <f t="shared" si="110"/>
        <v>37689</v>
      </c>
      <c r="CJ35" s="56">
        <f t="shared" si="110"/>
        <v>41137</v>
      </c>
      <c r="CK35" s="56">
        <f t="shared" si="110"/>
        <v>39782</v>
      </c>
      <c r="CL35" s="56">
        <f t="shared" si="110"/>
        <v>42324</v>
      </c>
      <c r="CM35" s="56">
        <f t="shared" si="110"/>
        <v>40603</v>
      </c>
      <c r="CN35" s="56">
        <f t="shared" si="110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11">CR26+CR29+CR32</f>
        <v>45110</v>
      </c>
      <c r="CS35" s="56">
        <f t="shared" si="111"/>
        <v>42089</v>
      </c>
      <c r="CT35" s="56">
        <f t="shared" si="111"/>
        <v>45363</v>
      </c>
      <c r="CU35" s="56">
        <f t="shared" si="111"/>
        <v>42385</v>
      </c>
      <c r="CV35" s="56">
        <f t="shared" si="111"/>
        <v>47275</v>
      </c>
      <c r="CW35" s="56">
        <f t="shared" si="111"/>
        <v>51560</v>
      </c>
      <c r="CX35" s="56">
        <f t="shared" si="111"/>
        <v>47777</v>
      </c>
      <c r="CY35" s="56">
        <f t="shared" si="111"/>
        <v>50228</v>
      </c>
      <c r="CZ35" s="56">
        <f t="shared" si="111"/>
        <v>46190</v>
      </c>
      <c r="DA35" s="56">
        <f t="shared" si="111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12">DE26+DE29+DE32</f>
        <v>52856</v>
      </c>
      <c r="DF35" s="56">
        <f t="shared" si="112"/>
        <v>42540</v>
      </c>
      <c r="DG35" s="56">
        <f t="shared" si="112"/>
        <v>49596</v>
      </c>
      <c r="DH35" s="56">
        <f t="shared" si="112"/>
        <v>44546</v>
      </c>
      <c r="DI35" s="56">
        <f t="shared" si="112"/>
        <v>48200</v>
      </c>
      <c r="DJ35" s="56">
        <f t="shared" si="112"/>
        <v>51365</v>
      </c>
      <c r="DK35" s="56">
        <f t="shared" si="112"/>
        <v>45864</v>
      </c>
      <c r="DL35" s="56">
        <f t="shared" si="112"/>
        <v>50330</v>
      </c>
      <c r="DM35" s="56">
        <f t="shared" si="112"/>
        <v>45988</v>
      </c>
      <c r="DN35" s="56">
        <f t="shared" si="112"/>
        <v>54089</v>
      </c>
      <c r="DO35" s="56">
        <f t="shared" si="81"/>
        <v>576036</v>
      </c>
      <c r="DP35" s="56">
        <f t="shared" ref="DP35:EA35" si="113">DP26+DP29+DP32</f>
        <v>51660</v>
      </c>
      <c r="DQ35" s="56">
        <f t="shared" si="113"/>
        <v>48676</v>
      </c>
      <c r="DR35" s="56">
        <f t="shared" si="113"/>
        <v>35635</v>
      </c>
      <c r="DS35" s="56">
        <f t="shared" si="113"/>
        <v>14562</v>
      </c>
      <c r="DT35" s="56">
        <f t="shared" si="113"/>
        <v>27170</v>
      </c>
      <c r="DU35" s="56">
        <f t="shared" si="113"/>
        <v>38955</v>
      </c>
      <c r="DV35" s="56">
        <f t="shared" si="113"/>
        <v>50302</v>
      </c>
      <c r="DW35" s="56">
        <f t="shared" si="113"/>
        <v>44895</v>
      </c>
      <c r="DX35" s="56">
        <f t="shared" si="113"/>
        <v>50323</v>
      </c>
      <c r="DY35" s="56">
        <f t="shared" si="113"/>
        <v>63400</v>
      </c>
      <c r="DZ35" s="56">
        <f t="shared" si="113"/>
        <v>64004</v>
      </c>
      <c r="EA35" s="56">
        <f t="shared" si="113"/>
        <v>73693</v>
      </c>
      <c r="EB35" s="56">
        <f t="shared" si="82"/>
        <v>563275</v>
      </c>
      <c r="EC35" s="56">
        <f t="shared" ref="EC35:EF36" si="114">EC26+EC29+EC32</f>
        <v>62770</v>
      </c>
      <c r="ED35" s="56">
        <f t="shared" si="114"/>
        <v>54766</v>
      </c>
      <c r="EE35" s="56">
        <f t="shared" si="114"/>
        <v>63229</v>
      </c>
      <c r="EF35" s="56">
        <f t="shared" si="114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5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6">FD26+FD29+FD32</f>
        <v>0</v>
      </c>
      <c r="FE35" s="56">
        <f t="shared" ref="FE35" si="117">FE26+FE29+FE32</f>
        <v>0</v>
      </c>
      <c r="FF35" s="56">
        <f t="shared" si="116"/>
        <v>0</v>
      </c>
      <c r="FG35" s="56">
        <f t="shared" ref="FG35" si="118">FG26+FG29+FG32</f>
        <v>0</v>
      </c>
      <c r="FH35" s="56">
        <f t="shared" si="116"/>
        <v>0</v>
      </c>
      <c r="FI35" s="56">
        <f t="shared" si="116"/>
        <v>0</v>
      </c>
      <c r="FJ35" s="56">
        <v>0</v>
      </c>
      <c r="FK35" s="56">
        <v>0</v>
      </c>
      <c r="FL35" s="56">
        <f t="shared" si="116"/>
        <v>0</v>
      </c>
      <c r="FM35" s="56">
        <f t="shared" si="116"/>
        <v>0</v>
      </c>
      <c r="FN35" s="56">
        <f t="shared" ref="FN35" si="119"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/>
      <c r="FX35" s="56"/>
      <c r="FY35" s="56"/>
      <c r="FZ35" s="56"/>
      <c r="GA35" s="56"/>
      <c r="GB35" s="56"/>
    </row>
    <row r="36" spans="2:184" x14ac:dyDescent="0.2">
      <c r="B36" s="48" t="s">
        <v>66</v>
      </c>
      <c r="C36" s="56">
        <f t="shared" ref="C36:N36" si="120">C27+C30</f>
        <v>0</v>
      </c>
      <c r="D36" s="56">
        <f t="shared" si="120"/>
        <v>0</v>
      </c>
      <c r="E36" s="56">
        <f t="shared" si="120"/>
        <v>0</v>
      </c>
      <c r="F36" s="56">
        <f t="shared" si="120"/>
        <v>0</v>
      </c>
      <c r="G36" s="56">
        <f t="shared" si="120"/>
        <v>0</v>
      </c>
      <c r="H36" s="56">
        <f t="shared" si="120"/>
        <v>0</v>
      </c>
      <c r="I36" s="56">
        <f t="shared" si="120"/>
        <v>0</v>
      </c>
      <c r="J36" s="56">
        <f t="shared" si="120"/>
        <v>0</v>
      </c>
      <c r="K36" s="56">
        <f t="shared" si="120"/>
        <v>0</v>
      </c>
      <c r="L36" s="56">
        <f t="shared" si="120"/>
        <v>35573</v>
      </c>
      <c r="M36" s="56">
        <f t="shared" si="120"/>
        <v>31944</v>
      </c>
      <c r="N36" s="56">
        <f t="shared" si="120"/>
        <v>25791</v>
      </c>
      <c r="O36" s="56">
        <f>O27+O30+O33</f>
        <v>93308</v>
      </c>
      <c r="P36" s="56">
        <f t="shared" ref="P36:AA36" si="121">P27+P30</f>
        <v>18179</v>
      </c>
      <c r="Q36" s="56">
        <f t="shared" si="121"/>
        <v>22605</v>
      </c>
      <c r="R36" s="56">
        <f t="shared" si="121"/>
        <v>23768</v>
      </c>
      <c r="S36" s="56">
        <f t="shared" si="121"/>
        <v>23295</v>
      </c>
      <c r="T36" s="56">
        <f t="shared" si="121"/>
        <v>17323</v>
      </c>
      <c r="U36" s="56">
        <f t="shared" si="121"/>
        <v>25580</v>
      </c>
      <c r="V36" s="56">
        <f t="shared" si="121"/>
        <v>29687</v>
      </c>
      <c r="W36" s="56">
        <f t="shared" si="121"/>
        <v>33482</v>
      </c>
      <c r="X36" s="56">
        <f t="shared" si="121"/>
        <v>32126</v>
      </c>
      <c r="Y36" s="56">
        <f t="shared" si="121"/>
        <v>31320</v>
      </c>
      <c r="Z36" s="56">
        <f t="shared" si="121"/>
        <v>31386</v>
      </c>
      <c r="AA36" s="56">
        <f t="shared" si="121"/>
        <v>30843</v>
      </c>
      <c r="AB36" s="56">
        <f>AB27+AB30+AB33</f>
        <v>319594</v>
      </c>
      <c r="AC36" s="56">
        <f t="shared" ref="AC36:AN36" si="122">AC27+AC30</f>
        <v>29214</v>
      </c>
      <c r="AD36" s="56">
        <f t="shared" si="122"/>
        <v>24991</v>
      </c>
      <c r="AE36" s="56">
        <f t="shared" si="122"/>
        <v>26768</v>
      </c>
      <c r="AF36" s="56">
        <f t="shared" si="122"/>
        <v>27496</v>
      </c>
      <c r="AG36" s="56">
        <f t="shared" si="122"/>
        <v>29364</v>
      </c>
      <c r="AH36" s="56">
        <f t="shared" si="122"/>
        <v>29155</v>
      </c>
      <c r="AI36" s="56">
        <f t="shared" si="122"/>
        <v>29375</v>
      </c>
      <c r="AJ36" s="56">
        <f t="shared" si="122"/>
        <v>37602</v>
      </c>
      <c r="AK36" s="56">
        <f t="shared" si="122"/>
        <v>36562</v>
      </c>
      <c r="AL36" s="56">
        <f t="shared" si="122"/>
        <v>35732</v>
      </c>
      <c r="AM36" s="56">
        <f t="shared" si="122"/>
        <v>34677</v>
      </c>
      <c r="AN36" s="56">
        <f t="shared" si="122"/>
        <v>32714</v>
      </c>
      <c r="AO36" s="56">
        <f>AO27+AO30+AO33</f>
        <v>373650</v>
      </c>
      <c r="AP36" s="56">
        <f t="shared" si="106"/>
        <v>28910</v>
      </c>
      <c r="AQ36" s="56">
        <f t="shared" si="106"/>
        <v>25627</v>
      </c>
      <c r="AR36" s="56">
        <f t="shared" si="106"/>
        <v>28555</v>
      </c>
      <c r="AS36" s="56">
        <f t="shared" si="106"/>
        <v>30578</v>
      </c>
      <c r="AT36" s="56">
        <f t="shared" si="106"/>
        <v>31754</v>
      </c>
      <c r="AU36" s="56">
        <f t="shared" si="106"/>
        <v>25168</v>
      </c>
      <c r="AV36" s="56">
        <f t="shared" ref="AV36:BV36" si="123">AV27+AV30</f>
        <v>10084</v>
      </c>
      <c r="AW36" s="56">
        <f t="shared" si="123"/>
        <v>32579</v>
      </c>
      <c r="AX36" s="56">
        <f t="shared" si="123"/>
        <v>32871</v>
      </c>
      <c r="AY36" s="56">
        <f t="shared" si="123"/>
        <v>35057</v>
      </c>
      <c r="AZ36" s="56">
        <f t="shared" si="123"/>
        <v>33869</v>
      </c>
      <c r="BA36" s="56">
        <f t="shared" si="123"/>
        <v>31559</v>
      </c>
      <c r="BB36" s="56">
        <f t="shared" si="123"/>
        <v>346611</v>
      </c>
      <c r="BC36" s="56">
        <f t="shared" si="123"/>
        <v>28678</v>
      </c>
      <c r="BD36" s="56">
        <f t="shared" si="123"/>
        <v>25926</v>
      </c>
      <c r="BE36" s="56">
        <f t="shared" si="123"/>
        <v>27297</v>
      </c>
      <c r="BF36" s="56">
        <f t="shared" si="123"/>
        <v>29896</v>
      </c>
      <c r="BG36" s="56">
        <f t="shared" si="123"/>
        <v>31367</v>
      </c>
      <c r="BH36" s="56">
        <f t="shared" si="123"/>
        <v>29763</v>
      </c>
      <c r="BI36" s="56">
        <f t="shared" si="123"/>
        <v>32187</v>
      </c>
      <c r="BJ36" s="56">
        <f t="shared" si="123"/>
        <v>33338</v>
      </c>
      <c r="BK36" s="56">
        <f t="shared" si="123"/>
        <v>35337</v>
      </c>
      <c r="BL36" s="56">
        <f t="shared" si="123"/>
        <v>40030</v>
      </c>
      <c r="BM36" s="56">
        <f t="shared" si="123"/>
        <v>29710</v>
      </c>
      <c r="BN36" s="56">
        <f t="shared" si="123"/>
        <v>34247</v>
      </c>
      <c r="BO36" s="56">
        <f t="shared" si="123"/>
        <v>377776</v>
      </c>
      <c r="BP36" s="56">
        <f t="shared" si="123"/>
        <v>28800</v>
      </c>
      <c r="BQ36" s="56">
        <f t="shared" si="123"/>
        <v>29119</v>
      </c>
      <c r="BR36" s="56">
        <f t="shared" si="123"/>
        <v>28066</v>
      </c>
      <c r="BS36" s="56">
        <f t="shared" si="123"/>
        <v>30991</v>
      </c>
      <c r="BT36" s="56">
        <f t="shared" si="123"/>
        <v>35339</v>
      </c>
      <c r="BU36" s="56">
        <f t="shared" si="123"/>
        <v>34672</v>
      </c>
      <c r="BV36" s="56">
        <f t="shared" si="123"/>
        <v>36926</v>
      </c>
      <c r="BW36" s="56">
        <f t="shared" ref="BW36:CC36" si="124">BW27+BW30+BW33</f>
        <v>64270</v>
      </c>
      <c r="BX36" s="56">
        <f t="shared" si="124"/>
        <v>71515</v>
      </c>
      <c r="BY36" s="56">
        <f t="shared" si="124"/>
        <v>78601</v>
      </c>
      <c r="BZ36" s="56">
        <f t="shared" si="124"/>
        <v>73159</v>
      </c>
      <c r="CA36" s="56">
        <f t="shared" si="124"/>
        <v>74329</v>
      </c>
      <c r="CB36" s="56">
        <f t="shared" si="124"/>
        <v>585787</v>
      </c>
      <c r="CC36" s="56">
        <f t="shared" si="124"/>
        <v>59876</v>
      </c>
      <c r="CD36" s="56">
        <v>59940</v>
      </c>
      <c r="CE36" s="56">
        <f t="shared" si="109"/>
        <v>71587</v>
      </c>
      <c r="CF36" s="56">
        <f t="shared" si="109"/>
        <v>71447</v>
      </c>
      <c r="CG36" s="56">
        <f t="shared" si="109"/>
        <v>73890</v>
      </c>
      <c r="CH36" s="56">
        <f t="shared" si="110"/>
        <v>72297</v>
      </c>
      <c r="CI36" s="56">
        <f t="shared" si="110"/>
        <v>77256</v>
      </c>
      <c r="CJ36" s="56">
        <f t="shared" si="110"/>
        <v>87083</v>
      </c>
      <c r="CK36" s="56">
        <f t="shared" si="110"/>
        <v>91464</v>
      </c>
      <c r="CL36" s="56">
        <f t="shared" si="110"/>
        <v>90936</v>
      </c>
      <c r="CM36" s="56">
        <f t="shared" si="110"/>
        <v>87717</v>
      </c>
      <c r="CN36" s="56">
        <f t="shared" si="110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11"/>
        <v>81485</v>
      </c>
      <c r="CV36" s="56">
        <f t="shared" si="111"/>
        <v>84843</v>
      </c>
      <c r="CW36" s="56">
        <f t="shared" si="111"/>
        <v>91817</v>
      </c>
      <c r="CX36" s="56">
        <f t="shared" si="111"/>
        <v>85139</v>
      </c>
      <c r="CY36" s="56">
        <f t="shared" si="111"/>
        <v>77471</v>
      </c>
      <c r="CZ36" s="56">
        <f t="shared" si="111"/>
        <v>78630</v>
      </c>
      <c r="DA36" s="56">
        <f t="shared" si="111"/>
        <v>82315</v>
      </c>
      <c r="DB36" s="56">
        <f t="shared" si="73"/>
        <v>968559</v>
      </c>
      <c r="DC36" s="56">
        <f t="shared" ref="DC36:DN36" si="125">DC27+DC30+DC33</f>
        <v>75267</v>
      </c>
      <c r="DD36" s="56">
        <f t="shared" si="125"/>
        <v>74948</v>
      </c>
      <c r="DE36" s="56">
        <f t="shared" si="125"/>
        <v>78914</v>
      </c>
      <c r="DF36" s="56">
        <f t="shared" si="125"/>
        <v>70196</v>
      </c>
      <c r="DG36" s="56">
        <f t="shared" si="125"/>
        <v>88155</v>
      </c>
      <c r="DH36" s="56">
        <f t="shared" si="125"/>
        <v>91562</v>
      </c>
      <c r="DI36" s="56">
        <f t="shared" si="125"/>
        <v>92088</v>
      </c>
      <c r="DJ36" s="56">
        <f t="shared" si="125"/>
        <v>102391</v>
      </c>
      <c r="DK36" s="56">
        <f t="shared" si="125"/>
        <v>95785</v>
      </c>
      <c r="DL36" s="56">
        <f t="shared" si="125"/>
        <v>98772</v>
      </c>
      <c r="DM36" s="56">
        <f t="shared" si="125"/>
        <v>86472</v>
      </c>
      <c r="DN36" s="56">
        <f t="shared" si="125"/>
        <v>90294</v>
      </c>
      <c r="DO36" s="56">
        <f t="shared" si="81"/>
        <v>1044844</v>
      </c>
      <c r="DP36" s="56">
        <f t="shared" ref="DP36:EA36" si="126">DP27+DP30+DP33</f>
        <v>77183</v>
      </c>
      <c r="DQ36" s="56">
        <f t="shared" si="126"/>
        <v>80804</v>
      </c>
      <c r="DR36" s="56">
        <f t="shared" si="126"/>
        <v>62357</v>
      </c>
      <c r="DS36" s="56">
        <f t="shared" si="126"/>
        <v>24921</v>
      </c>
      <c r="DT36" s="56">
        <f t="shared" si="126"/>
        <v>43213</v>
      </c>
      <c r="DU36" s="56">
        <f t="shared" si="126"/>
        <v>56560</v>
      </c>
      <c r="DV36" s="56">
        <f t="shared" si="126"/>
        <v>75623</v>
      </c>
      <c r="DW36" s="56">
        <f t="shared" si="126"/>
        <v>79776</v>
      </c>
      <c r="DX36" s="56">
        <f t="shared" si="126"/>
        <v>85236</v>
      </c>
      <c r="DY36" s="56">
        <f t="shared" si="126"/>
        <v>105904</v>
      </c>
      <c r="DZ36" s="56">
        <f t="shared" si="126"/>
        <v>104100</v>
      </c>
      <c r="EA36" s="56">
        <f t="shared" si="126"/>
        <v>122700</v>
      </c>
      <c r="EB36" s="56">
        <f t="shared" si="82"/>
        <v>918377</v>
      </c>
      <c r="EC36" s="56">
        <f t="shared" si="114"/>
        <v>100280</v>
      </c>
      <c r="ED36" s="56">
        <f t="shared" si="114"/>
        <v>85888</v>
      </c>
      <c r="EE36" s="56">
        <f t="shared" si="114"/>
        <v>93985</v>
      </c>
      <c r="EF36" s="56">
        <f t="shared" si="114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5"/>
        <v>43883</v>
      </c>
      <c r="FB36" s="56">
        <f>+SUM(EP36:FA36)</f>
        <v>1234733</v>
      </c>
      <c r="FC36" s="56">
        <f t="shared" si="115"/>
        <v>0</v>
      </c>
      <c r="FD36" s="56">
        <f t="shared" ref="FD36:FM36" si="127">FD27+FD30+FD33</f>
        <v>0</v>
      </c>
      <c r="FE36" s="56">
        <f t="shared" ref="FE36" si="128">FE27+FE30+FE33</f>
        <v>0</v>
      </c>
      <c r="FF36" s="56">
        <f t="shared" si="127"/>
        <v>0</v>
      </c>
      <c r="FG36" s="56">
        <f t="shared" ref="FG36" si="129">FG27+FG30+FG33</f>
        <v>0</v>
      </c>
      <c r="FH36" s="56">
        <f t="shared" si="127"/>
        <v>0</v>
      </c>
      <c r="FI36" s="56">
        <f t="shared" si="127"/>
        <v>0</v>
      </c>
      <c r="FJ36" s="56">
        <v>0</v>
      </c>
      <c r="FK36" s="56">
        <v>0</v>
      </c>
      <c r="FL36" s="56">
        <f t="shared" si="127"/>
        <v>0</v>
      </c>
      <c r="FM36" s="56">
        <f t="shared" si="127"/>
        <v>0</v>
      </c>
      <c r="FN36" s="56">
        <f t="shared" ref="FN36" si="130"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/>
      <c r="FX36" s="56"/>
      <c r="FY36" s="56"/>
      <c r="FZ36" s="56"/>
      <c r="GA36" s="56"/>
      <c r="GB36" s="56"/>
    </row>
    <row r="39" spans="2:184" ht="15" x14ac:dyDescent="0.25">
      <c r="B39" s="5" t="s">
        <v>72</v>
      </c>
    </row>
    <row r="40" spans="2:184" ht="15" x14ac:dyDescent="0.2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</row>
    <row r="41" spans="2:184" ht="15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s="5" customFormat="1" ht="16.5" customHeight="1" x14ac:dyDescent="0.25">
      <c r="B42" s="100" t="s">
        <v>97</v>
      </c>
      <c r="C42" s="52">
        <f t="shared" ref="C42:BS42" si="131">SUM(C43:C44)</f>
        <v>0</v>
      </c>
      <c r="D42" s="52">
        <f t="shared" si="131"/>
        <v>0</v>
      </c>
      <c r="E42" s="52">
        <f t="shared" si="131"/>
        <v>0</v>
      </c>
      <c r="F42" s="52">
        <f t="shared" si="131"/>
        <v>0</v>
      </c>
      <c r="G42" s="52">
        <f t="shared" si="131"/>
        <v>0</v>
      </c>
      <c r="H42" s="52">
        <f t="shared" si="131"/>
        <v>0</v>
      </c>
      <c r="I42" s="52">
        <f t="shared" si="131"/>
        <v>0</v>
      </c>
      <c r="J42" s="52">
        <f t="shared" si="131"/>
        <v>0</v>
      </c>
      <c r="K42" s="52">
        <f t="shared" si="131"/>
        <v>0</v>
      </c>
      <c r="L42" s="52">
        <f t="shared" si="131"/>
        <v>218167.59999999998</v>
      </c>
      <c r="M42" s="52">
        <f t="shared" si="131"/>
        <v>198499</v>
      </c>
      <c r="N42" s="52">
        <f t="shared" si="131"/>
        <v>165188.80000000002</v>
      </c>
      <c r="O42" s="52">
        <f>SUM(C42:N42)</f>
        <v>581855.4</v>
      </c>
      <c r="P42" s="52">
        <f t="shared" si="131"/>
        <v>115644.90000000001</v>
      </c>
      <c r="Q42" s="52">
        <f t="shared" si="131"/>
        <v>143099.6</v>
      </c>
      <c r="R42" s="52">
        <f t="shared" si="131"/>
        <v>151944.1</v>
      </c>
      <c r="S42" s="52">
        <f t="shared" si="131"/>
        <v>149784.80000000002</v>
      </c>
      <c r="T42" s="52">
        <f t="shared" si="131"/>
        <v>115201</v>
      </c>
      <c r="U42" s="52">
        <f t="shared" si="131"/>
        <v>155986.5</v>
      </c>
      <c r="V42" s="52">
        <f t="shared" si="131"/>
        <v>179995.40000000002</v>
      </c>
      <c r="W42" s="52">
        <f t="shared" si="131"/>
        <v>201646.7</v>
      </c>
      <c r="X42" s="52">
        <f t="shared" si="131"/>
        <v>190231.29999999996</v>
      </c>
      <c r="Y42" s="52">
        <f t="shared" si="131"/>
        <v>187998.39999999997</v>
      </c>
      <c r="Z42" s="52">
        <f t="shared" si="131"/>
        <v>185502.3</v>
      </c>
      <c r="AA42" s="52">
        <f t="shared" si="131"/>
        <v>183183.2</v>
      </c>
      <c r="AB42" s="52">
        <f>SUM(P42:AA42)</f>
        <v>1960218.2</v>
      </c>
      <c r="AC42" s="52">
        <f t="shared" si="131"/>
        <v>165814.70000000001</v>
      </c>
      <c r="AD42" s="52">
        <f t="shared" si="131"/>
        <v>151796.4</v>
      </c>
      <c r="AE42" s="52">
        <f t="shared" si="131"/>
        <v>154752.20000000001</v>
      </c>
      <c r="AF42" s="52">
        <f t="shared" si="131"/>
        <v>151411.1</v>
      </c>
      <c r="AG42" s="52">
        <f t="shared" si="131"/>
        <v>164823.5</v>
      </c>
      <c r="AH42" s="52">
        <f t="shared" si="131"/>
        <v>162332.29999999999</v>
      </c>
      <c r="AI42" s="52">
        <f t="shared" si="131"/>
        <v>173537.9</v>
      </c>
      <c r="AJ42" s="52">
        <f t="shared" si="131"/>
        <v>218368.80000000002</v>
      </c>
      <c r="AK42" s="52">
        <f t="shared" si="131"/>
        <v>208106.80000000002</v>
      </c>
      <c r="AL42" s="52">
        <f t="shared" si="131"/>
        <v>200544.60000000003</v>
      </c>
      <c r="AM42" s="52">
        <f t="shared" si="131"/>
        <v>196528.3</v>
      </c>
      <c r="AN42" s="52">
        <f t="shared" si="131"/>
        <v>189356.2</v>
      </c>
      <c r="AO42" s="52">
        <f>SUM(AC42:AN42)</f>
        <v>2137372.8000000003</v>
      </c>
      <c r="AP42" s="52">
        <f t="shared" si="131"/>
        <v>178296.80000000002</v>
      </c>
      <c r="AQ42" s="52">
        <f t="shared" si="131"/>
        <v>158640.1</v>
      </c>
      <c r="AR42" s="52">
        <f t="shared" si="131"/>
        <v>177343</v>
      </c>
      <c r="AS42" s="52">
        <f t="shared" si="131"/>
        <v>185370.59999999998</v>
      </c>
      <c r="AT42" s="52">
        <f t="shared" si="131"/>
        <v>193619.4</v>
      </c>
      <c r="AU42" s="52">
        <f t="shared" si="131"/>
        <v>155217.20000000001</v>
      </c>
      <c r="AV42" s="52">
        <f t="shared" si="131"/>
        <v>82458.3</v>
      </c>
      <c r="AW42" s="52">
        <f t="shared" si="131"/>
        <v>199068.7</v>
      </c>
      <c r="AX42" s="52">
        <f t="shared" si="131"/>
        <v>197107.90000000002</v>
      </c>
      <c r="AY42" s="52">
        <f t="shared" si="131"/>
        <v>212093.69999999998</v>
      </c>
      <c r="AZ42" s="52">
        <f t="shared" si="131"/>
        <v>203425.90000000002</v>
      </c>
      <c r="BA42" s="52">
        <f t="shared" si="131"/>
        <v>197340.1</v>
      </c>
      <c r="BB42" s="52">
        <f>SUM(AP42:BA42)</f>
        <v>2139981.7000000002</v>
      </c>
      <c r="BC42" s="52">
        <f t="shared" si="131"/>
        <v>196159.09999999998</v>
      </c>
      <c r="BD42" s="52">
        <f t="shared" si="131"/>
        <v>174728.05</v>
      </c>
      <c r="BE42" s="52">
        <f t="shared" si="131"/>
        <v>183372.44999999998</v>
      </c>
      <c r="BF42" s="52">
        <f t="shared" si="131"/>
        <v>195640.34999999998</v>
      </c>
      <c r="BG42" s="52">
        <f t="shared" si="131"/>
        <v>200293.35</v>
      </c>
      <c r="BH42" s="52">
        <f t="shared" si="131"/>
        <v>191603.55</v>
      </c>
      <c r="BI42" s="52">
        <f t="shared" si="131"/>
        <v>212465.34999999998</v>
      </c>
      <c r="BJ42" s="52">
        <f t="shared" si="131"/>
        <v>219753.1</v>
      </c>
      <c r="BK42" s="52">
        <f t="shared" si="131"/>
        <v>226348</v>
      </c>
      <c r="BL42" s="52">
        <f t="shared" si="131"/>
        <v>247595.14999999997</v>
      </c>
      <c r="BM42" s="52">
        <f t="shared" si="131"/>
        <v>189656.49999999997</v>
      </c>
      <c r="BN42" s="52">
        <f t="shared" si="131"/>
        <v>220173.5</v>
      </c>
      <c r="BO42" s="52">
        <f>SUM(BC42:BN42)</f>
        <v>2457788.4499999997</v>
      </c>
      <c r="BP42" s="52">
        <f t="shared" si="131"/>
        <v>207975.95</v>
      </c>
      <c r="BQ42" s="52">
        <f t="shared" si="131"/>
        <v>214651.80000000002</v>
      </c>
      <c r="BR42" s="52">
        <f t="shared" si="131"/>
        <v>205925</v>
      </c>
      <c r="BS42" s="52">
        <f t="shared" si="131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32">SUM(BV43:BV44)</f>
        <v>263996.90000000002</v>
      </c>
      <c r="BW42" s="52">
        <f t="shared" si="132"/>
        <v>446563.79999999993</v>
      </c>
      <c r="BX42" s="52">
        <f t="shared" si="132"/>
        <v>493683.19999999995</v>
      </c>
      <c r="BY42" s="52">
        <f t="shared" si="132"/>
        <v>537131</v>
      </c>
      <c r="BZ42" s="52">
        <f t="shared" si="132"/>
        <v>497013.7</v>
      </c>
      <c r="CA42" s="52">
        <f t="shared" si="132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33">SUM(CE43:CE44)</f>
        <v>550873.4</v>
      </c>
      <c r="CF42" s="52">
        <f t="shared" si="133"/>
        <v>533264.5</v>
      </c>
      <c r="CG42" s="52">
        <f t="shared" si="133"/>
        <v>564076.19999999995</v>
      </c>
      <c r="CH42" s="52">
        <f t="shared" si="133"/>
        <v>545236</v>
      </c>
      <c r="CI42" s="52">
        <f t="shared" si="133"/>
        <v>592369.30000000005</v>
      </c>
      <c r="CJ42" s="52">
        <f t="shared" si="133"/>
        <v>656067.5</v>
      </c>
      <c r="CK42" s="52">
        <f t="shared" si="133"/>
        <v>655069.39999999991</v>
      </c>
      <c r="CL42" s="52">
        <f t="shared" si="133"/>
        <v>676573.1</v>
      </c>
      <c r="CM42" s="52">
        <f t="shared" si="133"/>
        <v>660131.19999999995</v>
      </c>
      <c r="CN42" s="52">
        <f t="shared" si="133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34">SUM(CR43:CR44)</f>
        <v>638287.5</v>
      </c>
      <c r="CS42" s="52">
        <f t="shared" si="134"/>
        <v>601652.5</v>
      </c>
      <c r="CT42" s="52">
        <f t="shared" si="134"/>
        <v>627795.5</v>
      </c>
      <c r="CU42" s="52">
        <f t="shared" si="134"/>
        <v>608184</v>
      </c>
      <c r="CV42" s="52">
        <f t="shared" si="134"/>
        <v>665601</v>
      </c>
      <c r="CW42" s="52">
        <f t="shared" si="134"/>
        <v>719523.5</v>
      </c>
      <c r="CX42" s="52">
        <f t="shared" si="134"/>
        <v>655018</v>
      </c>
      <c r="CY42" s="52">
        <f t="shared" si="134"/>
        <v>617750</v>
      </c>
      <c r="CZ42" s="52">
        <f t="shared" si="134"/>
        <v>614286.5</v>
      </c>
      <c r="DA42" s="52">
        <f t="shared" si="134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35">SUM(DE43:DE44)</f>
        <v>690921.39999999991</v>
      </c>
      <c r="DF42" s="52">
        <f t="shared" si="135"/>
        <v>579800.79999999993</v>
      </c>
      <c r="DG42" s="52">
        <f t="shared" si="135"/>
        <v>715757.7</v>
      </c>
      <c r="DH42" s="52">
        <f t="shared" si="135"/>
        <v>714600.8</v>
      </c>
      <c r="DI42" s="52">
        <f t="shared" si="135"/>
        <v>736035.6</v>
      </c>
      <c r="DJ42" s="52">
        <f t="shared" si="135"/>
        <v>805538.20000000007</v>
      </c>
      <c r="DK42" s="52">
        <f t="shared" si="135"/>
        <v>737850.3</v>
      </c>
      <c r="DL42" s="52">
        <f>SUM(DL43:DL44)</f>
        <v>764755.79999999993</v>
      </c>
      <c r="DM42" s="52">
        <f t="shared" si="135"/>
        <v>678296.39999999991</v>
      </c>
      <c r="DN42" s="52">
        <f t="shared" si="135"/>
        <v>729435.69999999984</v>
      </c>
      <c r="DO42" s="52">
        <f>+SUM(DC42:DN42)</f>
        <v>8437425.1999999974</v>
      </c>
      <c r="DP42" s="52">
        <f t="shared" si="135"/>
        <v>657300.69999999995</v>
      </c>
      <c r="DQ42" s="52">
        <f t="shared" si="135"/>
        <v>654392.4</v>
      </c>
      <c r="DR42" s="52">
        <f t="shared" si="135"/>
        <v>508690.60000000003</v>
      </c>
      <c r="DS42" s="52">
        <f>SUM(DS43:DS44)</f>
        <v>14286.600000000002</v>
      </c>
      <c r="DT42" s="52">
        <f t="shared" si="135"/>
        <v>0</v>
      </c>
      <c r="DU42" s="52">
        <f t="shared" si="135"/>
        <v>0</v>
      </c>
      <c r="DV42" s="52">
        <f t="shared" si="135"/>
        <v>685144.7</v>
      </c>
      <c r="DW42" s="52">
        <f t="shared" si="135"/>
        <v>685864.10000000009</v>
      </c>
      <c r="DX42" s="52">
        <f t="shared" si="135"/>
        <v>743989</v>
      </c>
      <c r="DY42" s="52">
        <f t="shared" si="135"/>
        <v>921776.40000000014</v>
      </c>
      <c r="DZ42" s="52">
        <f t="shared" si="135"/>
        <v>912111.3</v>
      </c>
      <c r="EA42" s="52">
        <f t="shared" si="135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36">SUM(EP43:EP44)</f>
        <v>1042418.4</v>
      </c>
      <c r="EQ42" s="52">
        <f t="shared" si="136"/>
        <v>1012770.8999999999</v>
      </c>
      <c r="ER42" s="52">
        <f t="shared" si="136"/>
        <v>1113058.6000000001</v>
      </c>
      <c r="ES42" s="52">
        <f t="shared" si="136"/>
        <v>1181310.1000000001</v>
      </c>
      <c r="ET42" s="52">
        <f t="shared" si="136"/>
        <v>1249687.5</v>
      </c>
      <c r="EU42" s="52">
        <f t="shared" si="136"/>
        <v>1170976.1999999997</v>
      </c>
      <c r="EV42" s="52">
        <f t="shared" si="136"/>
        <v>1197966</v>
      </c>
      <c r="EW42" s="52">
        <f t="shared" si="136"/>
        <v>1311138.5999999999</v>
      </c>
      <c r="EX42" s="52">
        <f t="shared" si="136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37">SUM(FC43:FC44)</f>
        <v>0</v>
      </c>
      <c r="FD42" s="52">
        <f t="shared" si="137"/>
        <v>0</v>
      </c>
      <c r="FE42" s="52">
        <f t="shared" ref="FE42" si="138">SUM(FE43:FE44)</f>
        <v>0</v>
      </c>
      <c r="FF42" s="52">
        <f t="shared" si="137"/>
        <v>0</v>
      </c>
      <c r="FG42" s="52">
        <f t="shared" ref="FG42" si="139">SUM(FG43:FG44)</f>
        <v>0</v>
      </c>
      <c r="FH42" s="52">
        <f t="shared" si="137"/>
        <v>0</v>
      </c>
      <c r="FI42" s="52">
        <f t="shared" si="137"/>
        <v>0</v>
      </c>
      <c r="FJ42" s="52">
        <f t="shared" si="137"/>
        <v>0</v>
      </c>
      <c r="FK42" s="52">
        <f t="shared" si="137"/>
        <v>0</v>
      </c>
      <c r="FL42" s="52">
        <f t="shared" si="137"/>
        <v>0</v>
      </c>
      <c r="FM42" s="52">
        <f t="shared" si="137"/>
        <v>0</v>
      </c>
      <c r="FN42" s="52">
        <f t="shared" ref="FN42" si="140"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/>
      <c r="FX42" s="52"/>
      <c r="FY42" s="52"/>
      <c r="FZ42" s="52"/>
      <c r="GA42" s="52"/>
      <c r="GB42" s="52"/>
    </row>
    <row r="43" spans="2:184" ht="1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/>
      <c r="FX43" s="56"/>
      <c r="FY43" s="56"/>
      <c r="FZ43" s="56"/>
      <c r="GA43" s="56"/>
      <c r="GB43" s="56"/>
    </row>
    <row r="44" spans="2:184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/>
      <c r="FX44" s="56"/>
      <c r="FY44" s="56"/>
      <c r="FZ44" s="56"/>
      <c r="GA44" s="56"/>
      <c r="GB44" s="56"/>
    </row>
    <row r="45" spans="2:184" x14ac:dyDescent="0.2">
      <c r="B45" s="33"/>
    </row>
    <row r="46" spans="2:184" x14ac:dyDescent="0.2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</row>
    <row r="47" spans="2:184" x14ac:dyDescent="0.2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</row>
    <row r="48" spans="2:184" x14ac:dyDescent="0.2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</row>
    <row r="49" spans="78:176" x14ac:dyDescent="0.2">
      <c r="BZ49" s="34"/>
    </row>
    <row r="50" spans="78:176" x14ac:dyDescent="0.2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</row>
    <row r="51" spans="78:176" x14ac:dyDescent="0.2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</row>
    <row r="52" spans="78:176" x14ac:dyDescent="0.2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</row>
  </sheetData>
  <mergeCells count="88"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6"/>
  <sheetViews>
    <sheetView showGridLines="0" zoomScale="70" zoomScaleNormal="70" workbookViewId="0">
      <pane xSplit="2" ySplit="3" topLeftCell="HP9" activePane="bottomRight" state="frozen"/>
      <selection pane="topRight" activeCell="C1" sqref="C1"/>
      <selection pane="bottomLeft" activeCell="A4" sqref="A4"/>
      <selection pane="bottomRight" activeCell="HV47" sqref="HV4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4" width="11.42578125" style="2"/>
    <col min="195" max="196" width="13.28515625" style="2" customWidth="1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1" width="11.42578125" style="2"/>
    <col min="222" max="222" width="14.85546875" style="2" customWidth="1"/>
    <col min="223" max="225" width="11.42578125" style="2"/>
    <col min="226" max="226" width="13" style="2" customWidth="1"/>
    <col min="227" max="228" width="13.85546875" style="2" customWidth="1"/>
    <col min="229" max="16384" width="11.42578125" style="2"/>
  </cols>
  <sheetData>
    <row r="1" spans="1:236" ht="15" x14ac:dyDescent="0.2">
      <c r="A1" s="184">
        <v>14</v>
      </c>
      <c r="B1" s="184"/>
    </row>
    <row r="2" spans="1:236" ht="30" customHeight="1" x14ac:dyDescent="0.2">
      <c r="A2" s="179" t="s">
        <v>160</v>
      </c>
      <c r="B2" s="180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">
      <c r="A3" s="39" t="s">
        <v>161</v>
      </c>
    </row>
    <row r="4" spans="1:236" x14ac:dyDescent="0.2">
      <c r="A4" s="36"/>
    </row>
    <row r="5" spans="1:236" ht="15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ht="15" x14ac:dyDescent="0.25">
      <c r="B6" s="176" t="s">
        <v>39</v>
      </c>
      <c r="C6" s="185">
        <v>2007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 x14ac:dyDescent="0.25">
      <c r="B7" s="177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 x14ac:dyDescent="0.25">
      <c r="B8" s="46" t="s">
        <v>162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/>
      <c r="HX8" s="47"/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/>
      <c r="HX9" s="49"/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/>
      <c r="HX10" s="50"/>
      <c r="HY10" s="50"/>
      <c r="HZ10" s="50"/>
      <c r="IA10" s="50"/>
      <c r="IB10" s="50"/>
    </row>
    <row r="11" spans="1:236" ht="15" x14ac:dyDescent="0.25">
      <c r="B11" s="46" t="s">
        <v>163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/>
      <c r="HX11" s="47"/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/>
      <c r="HX12" s="49"/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/>
      <c r="HX13" s="50"/>
      <c r="HY13" s="50"/>
      <c r="HZ13" s="50"/>
      <c r="IA13" s="50"/>
      <c r="IB13" s="50"/>
    </row>
    <row r="14" spans="1:236" ht="15" x14ac:dyDescent="0.25">
      <c r="B14" s="46" t="s">
        <v>164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/>
      <c r="HX14" s="47"/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/>
      <c r="HX15" s="49"/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/>
      <c r="HX16" s="50"/>
      <c r="HY16" s="50"/>
      <c r="HZ16" s="50"/>
      <c r="IA16" s="50"/>
      <c r="IB16" s="50"/>
    </row>
    <row r="17" spans="2:236" ht="15" x14ac:dyDescent="0.25">
      <c r="B17" s="46" t="s">
        <v>165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/>
      <c r="HX17" s="47"/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/>
      <c r="HX18" s="49"/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/>
      <c r="HX19" s="50"/>
      <c r="HY19" s="50"/>
      <c r="HZ19" s="50"/>
      <c r="IA19" s="50"/>
      <c r="IB19" s="50"/>
    </row>
    <row r="20" spans="2:236" ht="15" x14ac:dyDescent="0.25">
      <c r="B20" s="46" t="s">
        <v>166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/>
      <c r="HX20" s="47"/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/>
      <c r="HX21" s="49"/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/>
      <c r="HX22" s="50"/>
      <c r="HY22" s="50"/>
      <c r="HZ22" s="50"/>
      <c r="IA22" s="50"/>
      <c r="IB22" s="50"/>
    </row>
    <row r="23" spans="2:236" ht="15" x14ac:dyDescent="0.25">
      <c r="B23" s="46" t="s">
        <v>167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/>
      <c r="HX23" s="47"/>
      <c r="HY23" s="47"/>
      <c r="HZ23" s="47"/>
      <c r="IA23" s="47"/>
      <c r="IB23" s="47"/>
    </row>
    <row r="24" spans="2:236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/>
      <c r="HX24" s="49"/>
      <c r="HY24" s="49"/>
      <c r="HZ24" s="49"/>
      <c r="IA24" s="49"/>
      <c r="IB24" s="49"/>
    </row>
    <row r="25" spans="2:236" x14ac:dyDescent="0.2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/>
      <c r="HX25" s="50"/>
      <c r="HY25" s="50"/>
      <c r="HZ25" s="50"/>
      <c r="IA25" s="50"/>
      <c r="IB25" s="50"/>
    </row>
    <row r="26" spans="2:236" ht="15" x14ac:dyDescent="0.25">
      <c r="B26" s="46" t="s">
        <v>168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/>
      <c r="HX26" s="47"/>
      <c r="HY26" s="47"/>
      <c r="HZ26" s="47"/>
      <c r="IA26" s="47"/>
      <c r="IB26" s="47"/>
    </row>
    <row r="27" spans="2:236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/>
      <c r="HX27" s="49"/>
      <c r="HY27" s="49"/>
      <c r="HZ27" s="49"/>
      <c r="IA27" s="49"/>
      <c r="IB27" s="49"/>
    </row>
    <row r="28" spans="2:236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/>
      <c r="HX28" s="50"/>
      <c r="HY28" s="50"/>
      <c r="HZ28" s="50"/>
      <c r="IA28" s="50"/>
      <c r="IB28" s="50"/>
    </row>
    <row r="29" spans="2:236" ht="15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/>
      <c r="HX29" s="84"/>
      <c r="HY29" s="84"/>
      <c r="HZ29" s="84"/>
      <c r="IA29" s="84"/>
      <c r="IB29" s="84"/>
    </row>
    <row r="30" spans="2:236" x14ac:dyDescent="0.2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/>
      <c r="HX30" s="125"/>
      <c r="HY30" s="125"/>
      <c r="HZ30" s="125"/>
      <c r="IA30" s="125"/>
      <c r="IB30" s="125"/>
    </row>
    <row r="31" spans="2:236" x14ac:dyDescent="0.2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/>
      <c r="HX31" s="125"/>
      <c r="HY31" s="125"/>
      <c r="HZ31" s="125"/>
      <c r="IA31" s="125"/>
      <c r="IB31" s="125"/>
    </row>
    <row r="34" spans="2:236" ht="15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6" t="s">
        <v>39</v>
      </c>
      <c r="C35" s="185">
        <v>2007</v>
      </c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</row>
    <row r="36" spans="2:236" ht="15" x14ac:dyDescent="0.25">
      <c r="B36" s="177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</row>
    <row r="37" spans="2:236" ht="15" x14ac:dyDescent="0.25">
      <c r="B37" s="46" t="s">
        <v>162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/>
      <c r="HX37" s="47"/>
      <c r="HY37" s="47"/>
      <c r="HZ37" s="47"/>
      <c r="IA37" s="47"/>
      <c r="IB37" s="47"/>
    </row>
    <row r="38" spans="2:236" x14ac:dyDescent="0.2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/>
      <c r="HX38" s="49"/>
      <c r="HY38" s="49"/>
      <c r="HZ38" s="49"/>
      <c r="IA38" s="49"/>
      <c r="IB38" s="49"/>
    </row>
    <row r="39" spans="2:236" x14ac:dyDescent="0.2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/>
      <c r="HX39" s="50"/>
      <c r="HY39" s="50"/>
      <c r="HZ39" s="50"/>
      <c r="IA39" s="50"/>
      <c r="IB39" s="50"/>
    </row>
    <row r="40" spans="2:236" ht="15" x14ac:dyDescent="0.25">
      <c r="B40" s="46" t="s">
        <v>163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/>
      <c r="HX40" s="47"/>
      <c r="HY40" s="47"/>
      <c r="HZ40" s="47"/>
      <c r="IA40" s="47"/>
      <c r="IB40" s="47"/>
    </row>
    <row r="41" spans="2:236" x14ac:dyDescent="0.2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/>
      <c r="HX41" s="49"/>
      <c r="HY41" s="49"/>
      <c r="HZ41" s="49"/>
      <c r="IA41" s="49"/>
      <c r="IB41" s="49"/>
    </row>
    <row r="42" spans="2:236" x14ac:dyDescent="0.2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/>
      <c r="HX42" s="50"/>
      <c r="HY42" s="50"/>
      <c r="HZ42" s="50"/>
      <c r="IA42" s="50"/>
      <c r="IB42" s="50"/>
    </row>
    <row r="43" spans="2:236" ht="15" x14ac:dyDescent="0.25">
      <c r="B43" s="46" t="s">
        <v>164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/>
      <c r="HX43" s="47"/>
      <c r="HY43" s="47"/>
      <c r="HZ43" s="47"/>
      <c r="IA43" s="47"/>
      <c r="IB43" s="47"/>
    </row>
    <row r="44" spans="2:236" x14ac:dyDescent="0.2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/>
      <c r="HX44" s="49"/>
      <c r="HY44" s="49"/>
      <c r="HZ44" s="49"/>
      <c r="IA44" s="49"/>
      <c r="IB44" s="49"/>
    </row>
    <row r="45" spans="2:236" x14ac:dyDescent="0.2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/>
      <c r="HX45" s="50"/>
      <c r="HY45" s="50"/>
      <c r="HZ45" s="50"/>
      <c r="IA45" s="50"/>
      <c r="IB45" s="50"/>
    </row>
    <row r="46" spans="2:236" ht="15" x14ac:dyDescent="0.25">
      <c r="B46" s="46" t="s">
        <v>165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/>
      <c r="HX46" s="47"/>
      <c r="HY46" s="47"/>
      <c r="HZ46" s="47"/>
      <c r="IA46" s="47"/>
      <c r="IB46" s="47"/>
    </row>
    <row r="47" spans="2:236" x14ac:dyDescent="0.2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/>
      <c r="HX47" s="49"/>
      <c r="HY47" s="49"/>
      <c r="HZ47" s="49"/>
      <c r="IA47" s="49"/>
      <c r="IB47" s="49"/>
    </row>
    <row r="48" spans="2:236" x14ac:dyDescent="0.2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/>
      <c r="HX48" s="50"/>
      <c r="HY48" s="50"/>
      <c r="HZ48" s="50"/>
      <c r="IA48" s="50"/>
      <c r="IB48" s="50"/>
    </row>
    <row r="49" spans="2:236" ht="15" x14ac:dyDescent="0.25">
      <c r="B49" s="46" t="s">
        <v>166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/>
      <c r="HX49" s="47"/>
      <c r="HY49" s="47"/>
      <c r="HZ49" s="47"/>
      <c r="IA49" s="47"/>
      <c r="IB49" s="47"/>
    </row>
    <row r="50" spans="2:236" x14ac:dyDescent="0.2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/>
      <c r="HX50" s="49"/>
      <c r="HY50" s="49"/>
      <c r="HZ50" s="49"/>
      <c r="IA50" s="49"/>
      <c r="IB50" s="49"/>
    </row>
    <row r="51" spans="2:236" x14ac:dyDescent="0.2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/>
      <c r="HX51" s="50"/>
      <c r="HY51" s="50"/>
      <c r="HZ51" s="50"/>
      <c r="IA51" s="50"/>
      <c r="IB51" s="50"/>
    </row>
    <row r="52" spans="2:236" ht="15" x14ac:dyDescent="0.25">
      <c r="B52" s="46" t="s">
        <v>167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/>
      <c r="HX52" s="47"/>
      <c r="HY52" s="47"/>
      <c r="HZ52" s="47"/>
      <c r="IA52" s="47"/>
      <c r="IB52" s="47"/>
    </row>
    <row r="53" spans="2:236" x14ac:dyDescent="0.2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/>
      <c r="HX53" s="49"/>
      <c r="HY53" s="49"/>
      <c r="HZ53" s="49"/>
      <c r="IA53" s="49"/>
      <c r="IB53" s="49"/>
    </row>
    <row r="54" spans="2:236" x14ac:dyDescent="0.2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/>
      <c r="HX54" s="50"/>
      <c r="HY54" s="50"/>
      <c r="HZ54" s="50"/>
      <c r="IA54" s="50"/>
      <c r="IB54" s="50"/>
    </row>
    <row r="55" spans="2:236" ht="15" x14ac:dyDescent="0.25">
      <c r="B55" s="46" t="s">
        <v>168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/>
      <c r="HX55" s="47"/>
      <c r="HY55" s="47"/>
      <c r="HZ55" s="47"/>
      <c r="IA55" s="47"/>
      <c r="IB55" s="47"/>
    </row>
    <row r="56" spans="2:236" x14ac:dyDescent="0.2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/>
      <c r="HX56" s="49"/>
      <c r="HY56" s="49"/>
      <c r="HZ56" s="49"/>
      <c r="IA56" s="49"/>
      <c r="IB56" s="49"/>
    </row>
    <row r="57" spans="2:236" x14ac:dyDescent="0.2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/>
      <c r="HX57" s="50"/>
      <c r="HY57" s="50"/>
      <c r="HZ57" s="50"/>
      <c r="IA57" s="50"/>
      <c r="IB57" s="50"/>
    </row>
    <row r="58" spans="2:236" ht="15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/>
      <c r="HX58" s="84"/>
      <c r="HY58" s="84"/>
      <c r="HZ58" s="84"/>
      <c r="IA58" s="84"/>
      <c r="IB58" s="84"/>
    </row>
    <row r="59" spans="2:236" x14ac:dyDescent="0.2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/>
      <c r="HX59" s="125"/>
      <c r="HY59" s="125"/>
      <c r="HZ59" s="125"/>
      <c r="IA59" s="125"/>
      <c r="IB59" s="125"/>
    </row>
    <row r="60" spans="2:236" x14ac:dyDescent="0.2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/>
      <c r="HX60" s="125"/>
      <c r="HY60" s="125"/>
      <c r="HZ60" s="125"/>
      <c r="IA60" s="125"/>
      <c r="IB60" s="125"/>
    </row>
    <row r="63" spans="2:236" ht="15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85">
        <v>2007</v>
      </c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71" t="s">
        <v>110</v>
      </c>
      <c r="P64" s="186">
        <v>2008</v>
      </c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71" t="s">
        <v>111</v>
      </c>
      <c r="AC64" s="186">
        <v>2009</v>
      </c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71" t="s">
        <v>91</v>
      </c>
      <c r="AP64" s="186">
        <v>2010</v>
      </c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71" t="s">
        <v>80</v>
      </c>
      <c r="BC64" s="186">
        <v>2011</v>
      </c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71" t="s">
        <v>81</v>
      </c>
      <c r="BP64" s="186">
        <v>2012</v>
      </c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71" t="s">
        <v>82</v>
      </c>
      <c r="CC64" s="186">
        <v>2013</v>
      </c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71" t="s">
        <v>40</v>
      </c>
      <c r="CP64" s="186">
        <v>2014</v>
      </c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71" t="s">
        <v>41</v>
      </c>
      <c r="DC64" s="186">
        <v>2015</v>
      </c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71" t="s">
        <v>42</v>
      </c>
      <c r="DP64" s="186">
        <v>2016</v>
      </c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</row>
    <row r="65" spans="2:236" ht="15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</row>
    <row r="66" spans="2:236" s="5" customFormat="1" ht="15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/>
      <c r="HX66" s="84"/>
      <c r="HY66" s="84"/>
      <c r="HZ66" s="84"/>
      <c r="IA66" s="84"/>
      <c r="IB66" s="84"/>
    </row>
    <row r="67" spans="2:236" x14ac:dyDescent="0.2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/>
      <c r="HX67" s="125"/>
      <c r="HY67" s="125"/>
      <c r="HZ67" s="125"/>
      <c r="IA67" s="125"/>
      <c r="IB67" s="47"/>
    </row>
    <row r="68" spans="2:236" x14ac:dyDescent="0.2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/>
      <c r="HX68" s="125"/>
      <c r="HY68" s="125"/>
      <c r="HZ68" s="125"/>
      <c r="IA68" s="125"/>
      <c r="IB68" s="47"/>
    </row>
    <row r="70" spans="2:236" ht="15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">
      <c r="DC73" s="22"/>
      <c r="DD73" s="22"/>
      <c r="DE73" s="22"/>
      <c r="DF73" s="22"/>
      <c r="DG73" s="22"/>
      <c r="DH73" s="22"/>
      <c r="DI73" s="22"/>
      <c r="DJ73" s="22"/>
    </row>
    <row r="74" spans="2:236" x14ac:dyDescent="0.2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</row>
    <row r="75" spans="2:236" x14ac:dyDescent="0.2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</row>
    <row r="76" spans="2:236" x14ac:dyDescent="0.2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</row>
  </sheetData>
  <mergeCells count="112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40"/>
  <sheetViews>
    <sheetView showGridLines="0" zoomScale="70" zoomScaleNormal="70" workbookViewId="0">
      <pane xSplit="2" ySplit="3" topLeftCell="BV4" activePane="bottomRight" state="frozen"/>
      <selection pane="topRight" activeCell="C1" sqref="C1"/>
      <selection pane="bottomLeft" activeCell="A4" sqref="A4"/>
      <selection pane="bottomRight" activeCell="CG19" sqref="CG19:CG24"/>
    </sheetView>
  </sheetViews>
  <sheetFormatPr baseColWidth="10" defaultColWidth="11.42578125" defaultRowHeight="14.25" x14ac:dyDescent="0.2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91" x14ac:dyDescent="0.2">
      <c r="A1" s="187" t="s">
        <v>0</v>
      </c>
      <c r="B1" s="187"/>
    </row>
    <row r="2" spans="1:91" ht="30" customHeight="1" x14ac:dyDescent="0.2">
      <c r="A2" s="179" t="s">
        <v>169</v>
      </c>
      <c r="B2" s="180"/>
    </row>
    <row r="3" spans="1:91" x14ac:dyDescent="0.2">
      <c r="A3" s="39" t="s">
        <v>170</v>
      </c>
    </row>
    <row r="5" spans="1:91" ht="15" x14ac:dyDescent="0.25">
      <c r="B5" s="5" t="s">
        <v>38</v>
      </c>
    </row>
    <row r="6" spans="1:91" ht="15" customHeight="1" x14ac:dyDescent="0.25">
      <c r="B6" s="176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</row>
    <row r="7" spans="1:91" ht="15" x14ac:dyDescent="0.25">
      <c r="B7" s="177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</row>
    <row r="8" spans="1:91" ht="15" x14ac:dyDescent="0.25">
      <c r="B8" s="46" t="s">
        <v>171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/>
      <c r="CI8" s="47"/>
      <c r="CJ8" s="47"/>
      <c r="CK8" s="47"/>
      <c r="CL8" s="47"/>
      <c r="CM8" s="47"/>
    </row>
    <row r="9" spans="1:91" x14ac:dyDescent="0.2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/>
      <c r="CI9" s="49"/>
      <c r="CJ9" s="49"/>
      <c r="CK9" s="49"/>
      <c r="CL9" s="49"/>
      <c r="CM9" s="47"/>
    </row>
    <row r="10" spans="1:91" x14ac:dyDescent="0.2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/>
      <c r="CI10" s="50"/>
      <c r="CJ10" s="50"/>
      <c r="CK10" s="50"/>
      <c r="CL10" s="50"/>
      <c r="CM10" s="47"/>
    </row>
    <row r="11" spans="1:91" ht="15" x14ac:dyDescent="0.25">
      <c r="B11" s="51" t="s">
        <v>70</v>
      </c>
      <c r="C11" s="139">
        <f>+C8</f>
        <v>7437</v>
      </c>
      <c r="D11" s="139">
        <f t="shared" ref="D11:L11" si="8">+D8</f>
        <v>18196</v>
      </c>
      <c r="E11" s="139">
        <f t="shared" si="8"/>
        <v>20885</v>
      </c>
      <c r="F11" s="139">
        <f t="shared" si="8"/>
        <v>20202</v>
      </c>
      <c r="G11" s="139">
        <f t="shared" si="8"/>
        <v>24840</v>
      </c>
      <c r="H11" s="139">
        <f t="shared" si="8"/>
        <v>24497</v>
      </c>
      <c r="I11" s="139">
        <f t="shared" si="8"/>
        <v>22444</v>
      </c>
      <c r="J11" s="139">
        <f t="shared" si="8"/>
        <v>23629</v>
      </c>
      <c r="K11" s="139">
        <f t="shared" si="8"/>
        <v>21015</v>
      </c>
      <c r="L11" s="139">
        <f t="shared" si="8"/>
        <v>21927</v>
      </c>
      <c r="M11" s="139">
        <f t="shared" si="1"/>
        <v>205072</v>
      </c>
      <c r="N11" s="139">
        <f t="shared" ref="N11:P13" si="9">+N8</f>
        <v>20652</v>
      </c>
      <c r="O11" s="139">
        <f t="shared" si="9"/>
        <v>18444</v>
      </c>
      <c r="P11" s="139">
        <f t="shared" si="9"/>
        <v>18888</v>
      </c>
      <c r="Q11" s="139">
        <f t="shared" ref="Q11:Y11" si="10">+Q8</f>
        <v>22195</v>
      </c>
      <c r="R11" s="139">
        <f t="shared" si="10"/>
        <v>21804</v>
      </c>
      <c r="S11" s="139">
        <f t="shared" si="10"/>
        <v>22290</v>
      </c>
      <c r="T11" s="139">
        <f t="shared" si="10"/>
        <v>26426</v>
      </c>
      <c r="U11" s="139">
        <f t="shared" si="10"/>
        <v>25216</v>
      </c>
      <c r="V11" s="139">
        <f t="shared" si="10"/>
        <v>22848</v>
      </c>
      <c r="W11" s="139">
        <v>22996</v>
      </c>
      <c r="X11" s="139">
        <f t="shared" si="10"/>
        <v>21228</v>
      </c>
      <c r="Y11" s="139">
        <f t="shared" si="10"/>
        <v>20338</v>
      </c>
      <c r="Z11" s="84">
        <f t="shared" si="3"/>
        <v>263325</v>
      </c>
      <c r="AA11" s="139">
        <f t="shared" ref="AA11:AL11" si="11">+AA8</f>
        <v>21471</v>
      </c>
      <c r="AB11" s="139">
        <f t="shared" si="11"/>
        <v>19075</v>
      </c>
      <c r="AC11" s="139">
        <f t="shared" si="11"/>
        <v>14751</v>
      </c>
      <c r="AD11" s="139">
        <f t="shared" si="11"/>
        <v>5434</v>
      </c>
      <c r="AE11" s="139">
        <f t="shared" si="11"/>
        <v>7396</v>
      </c>
      <c r="AF11" s="139">
        <f t="shared" si="11"/>
        <v>7066</v>
      </c>
      <c r="AG11" s="139">
        <f t="shared" si="11"/>
        <v>14476</v>
      </c>
      <c r="AH11" s="139">
        <f t="shared" si="11"/>
        <v>14710</v>
      </c>
      <c r="AI11" s="139">
        <f t="shared" si="11"/>
        <v>15343</v>
      </c>
      <c r="AJ11" s="139">
        <f t="shared" si="11"/>
        <v>19367</v>
      </c>
      <c r="AK11" s="139">
        <f t="shared" si="11"/>
        <v>20430</v>
      </c>
      <c r="AL11" s="139">
        <f t="shared" si="11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/>
      <c r="CI11" s="139"/>
      <c r="CJ11" s="139"/>
      <c r="CK11" s="139"/>
      <c r="CL11" s="139"/>
      <c r="CM11" s="84"/>
    </row>
    <row r="12" spans="1:91" x14ac:dyDescent="0.2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/>
      <c r="CI12" s="50"/>
      <c r="CJ12" s="50"/>
      <c r="CK12" s="50"/>
      <c r="CL12" s="50"/>
      <c r="CM12" s="47"/>
    </row>
    <row r="13" spans="1:91" x14ac:dyDescent="0.2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/>
      <c r="CI13" s="50"/>
      <c r="CJ13" s="47"/>
      <c r="CK13" s="47"/>
      <c r="CL13" s="47"/>
      <c r="CM13" s="47"/>
    </row>
    <row r="16" spans="1:91" ht="15" x14ac:dyDescent="0.25">
      <c r="B16" s="5" t="s">
        <v>71</v>
      </c>
    </row>
    <row r="17" spans="2:91" ht="15" customHeight="1" x14ac:dyDescent="0.25">
      <c r="B17" s="176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</row>
    <row r="18" spans="2:91" ht="15" x14ac:dyDescent="0.25">
      <c r="B18" s="177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</row>
    <row r="19" spans="2:91" ht="15" x14ac:dyDescent="0.25">
      <c r="B19" s="46" t="s">
        <v>171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/>
      <c r="CI19" s="47"/>
      <c r="CJ19" s="47"/>
      <c r="CK19" s="47"/>
      <c r="CL19" s="47"/>
      <c r="CM19" s="47"/>
    </row>
    <row r="20" spans="2:91" x14ac:dyDescent="0.2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/>
      <c r="CI20" s="49"/>
      <c r="CJ20" s="49"/>
      <c r="CK20" s="49"/>
      <c r="CL20" s="49"/>
      <c r="CM20" s="47"/>
    </row>
    <row r="21" spans="2:91" x14ac:dyDescent="0.2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/>
      <c r="CI21" s="50"/>
      <c r="CJ21" s="50"/>
      <c r="CK21" s="50"/>
      <c r="CL21" s="50"/>
      <c r="CM21" s="47"/>
    </row>
    <row r="22" spans="2:91" ht="15" x14ac:dyDescent="0.25">
      <c r="B22" s="51" t="s">
        <v>70</v>
      </c>
      <c r="C22" s="139">
        <f>+C19</f>
        <v>7858</v>
      </c>
      <c r="D22" s="139">
        <f t="shared" ref="D22:L22" si="27">+D19</f>
        <v>19795</v>
      </c>
      <c r="E22" s="139">
        <f t="shared" si="27"/>
        <v>22941</v>
      </c>
      <c r="F22" s="139">
        <f t="shared" si="27"/>
        <v>22069</v>
      </c>
      <c r="G22" s="139">
        <f t="shared" si="27"/>
        <v>28471</v>
      </c>
      <c r="H22" s="139">
        <f t="shared" si="27"/>
        <v>27679</v>
      </c>
      <c r="I22" s="139">
        <f t="shared" si="27"/>
        <v>24955</v>
      </c>
      <c r="J22" s="139">
        <f t="shared" si="27"/>
        <v>26995</v>
      </c>
      <c r="K22" s="139">
        <f t="shared" si="27"/>
        <v>23501</v>
      </c>
      <c r="L22" s="139">
        <f t="shared" si="27"/>
        <v>24266</v>
      </c>
      <c r="M22" s="139">
        <f t="shared" si="20"/>
        <v>228530</v>
      </c>
      <c r="N22" s="139">
        <f t="shared" ref="N22:P24" si="28">+N19</f>
        <v>22671</v>
      </c>
      <c r="O22" s="139">
        <f t="shared" si="28"/>
        <v>20320</v>
      </c>
      <c r="P22" s="139">
        <f t="shared" si="28"/>
        <v>20753</v>
      </c>
      <c r="Q22" s="139">
        <f t="shared" ref="Q22:Y22" si="29">+Q19</f>
        <v>24304</v>
      </c>
      <c r="R22" s="139">
        <f t="shared" si="29"/>
        <v>24050</v>
      </c>
      <c r="S22" s="139">
        <f t="shared" si="29"/>
        <v>24789</v>
      </c>
      <c r="T22" s="139">
        <f t="shared" si="29"/>
        <v>29028</v>
      </c>
      <c r="U22" s="139">
        <f t="shared" si="29"/>
        <v>27520</v>
      </c>
      <c r="V22" s="139">
        <f t="shared" si="29"/>
        <v>25027</v>
      </c>
      <c r="W22" s="139">
        <v>25352</v>
      </c>
      <c r="X22" s="139">
        <f t="shared" si="29"/>
        <v>23428</v>
      </c>
      <c r="Y22" s="139">
        <f t="shared" si="29"/>
        <v>22324</v>
      </c>
      <c r="Z22" s="84">
        <f t="shared" si="22"/>
        <v>289566</v>
      </c>
      <c r="AA22" s="139">
        <f>SUM(AA23:AA24)</f>
        <v>23495</v>
      </c>
      <c r="AB22" s="139">
        <f t="shared" ref="AB22:AL22" si="30">+AB19</f>
        <v>20788</v>
      </c>
      <c r="AC22" s="139">
        <f t="shared" si="30"/>
        <v>16129</v>
      </c>
      <c r="AD22" s="139">
        <f t="shared" si="30"/>
        <v>6398</v>
      </c>
      <c r="AE22" s="139">
        <f t="shared" si="30"/>
        <v>8469</v>
      </c>
      <c r="AF22" s="139">
        <f t="shared" si="30"/>
        <v>8014</v>
      </c>
      <c r="AG22" s="139">
        <f t="shared" si="30"/>
        <v>16260</v>
      </c>
      <c r="AH22" s="139">
        <f t="shared" si="30"/>
        <v>16756</v>
      </c>
      <c r="AI22" s="139">
        <f t="shared" si="30"/>
        <v>17735</v>
      </c>
      <c r="AJ22" s="139">
        <f t="shared" si="30"/>
        <v>21723</v>
      </c>
      <c r="AK22" s="139">
        <f t="shared" si="30"/>
        <v>23301</v>
      </c>
      <c r="AL22" s="139">
        <f t="shared" si="30"/>
        <v>24208</v>
      </c>
      <c r="AM22" s="84">
        <f t="shared" si="23"/>
        <v>203276</v>
      </c>
      <c r="AN22" s="139">
        <f t="shared" ref="AN22:AQ24" si="31">+AN19</f>
        <v>21973</v>
      </c>
      <c r="AO22" s="139">
        <f t="shared" si="31"/>
        <v>15596</v>
      </c>
      <c r="AP22" s="139">
        <f t="shared" si="31"/>
        <v>19744</v>
      </c>
      <c r="AQ22" s="139">
        <f t="shared" si="31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4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5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6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/>
      <c r="CI22" s="139"/>
      <c r="CJ22" s="139"/>
      <c r="CK22" s="139"/>
      <c r="CL22" s="139"/>
      <c r="CM22" s="84"/>
    </row>
    <row r="23" spans="2:91" x14ac:dyDescent="0.2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/>
      <c r="CI23" s="50"/>
      <c r="CJ23" s="50"/>
      <c r="CK23" s="50"/>
      <c r="CL23" s="50"/>
      <c r="CM23" s="47"/>
    </row>
    <row r="24" spans="2:91" x14ac:dyDescent="0.2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/>
      <c r="CI24" s="50"/>
      <c r="CJ24" s="47"/>
      <c r="CK24" s="47"/>
      <c r="CL24" s="47"/>
      <c r="CM24" s="47"/>
    </row>
    <row r="27" spans="2:91" ht="15" x14ac:dyDescent="0.25">
      <c r="B27" s="5" t="s">
        <v>72</v>
      </c>
    </row>
    <row r="28" spans="2:91" ht="15" customHeight="1" x14ac:dyDescent="0.25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</row>
    <row r="29" spans="2:91" ht="15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</row>
    <row r="30" spans="2:91" ht="15" x14ac:dyDescent="0.2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/>
      <c r="CI30" s="84"/>
      <c r="CJ30" s="84"/>
      <c r="CK30" s="84"/>
      <c r="CL30" s="84"/>
      <c r="CM30" s="84"/>
    </row>
    <row r="31" spans="2:91" ht="15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/>
      <c r="CI31" s="80"/>
      <c r="CJ31" s="80"/>
      <c r="CK31" s="80"/>
      <c r="CL31" s="80"/>
      <c r="CM31" s="84"/>
    </row>
    <row r="32" spans="2:91" ht="15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/>
      <c r="CI32" s="82"/>
      <c r="CJ32" s="82"/>
      <c r="CK32" s="82"/>
      <c r="CL32" s="82"/>
      <c r="CM32" s="84"/>
    </row>
    <row r="38" spans="40:83" x14ac:dyDescent="0.2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</row>
    <row r="39" spans="40:83" x14ac:dyDescent="0.2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</row>
    <row r="40" spans="40:83" x14ac:dyDescent="0.2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</row>
  </sheetData>
  <mergeCells count="40"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40"/>
  <sheetViews>
    <sheetView showGridLines="0" zoomScale="70" zoomScaleNormal="80" workbookViewId="0">
      <pane xSplit="2" ySplit="3" topLeftCell="BP4" activePane="bottomRight" state="frozen"/>
      <selection pane="topRight" activeCell="C1" sqref="C1"/>
      <selection pane="bottomLeft" activeCell="A4" sqref="A4"/>
      <selection pane="bottomRight" activeCell="BU23" sqref="BU23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5" width="12.7109375" style="2" customWidth="1"/>
    <col min="16" max="16384" width="11.42578125" style="2"/>
  </cols>
  <sheetData>
    <row r="1" spans="1:80" x14ac:dyDescent="0.2">
      <c r="A1" s="187" t="s">
        <v>0</v>
      </c>
      <c r="B1" s="187"/>
    </row>
    <row r="2" spans="1:80" ht="30" customHeight="1" x14ac:dyDescent="0.2">
      <c r="A2" s="179" t="s">
        <v>172</v>
      </c>
      <c r="B2" s="180"/>
    </row>
    <row r="3" spans="1:80" x14ac:dyDescent="0.2">
      <c r="A3" s="39" t="s">
        <v>173</v>
      </c>
    </row>
    <row r="5" spans="1:80" ht="15" x14ac:dyDescent="0.25">
      <c r="B5" s="5" t="s">
        <v>38</v>
      </c>
    </row>
    <row r="6" spans="1:80" ht="15" customHeight="1" x14ac:dyDescent="0.25">
      <c r="B6" s="176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</row>
    <row r="7" spans="1:80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</row>
    <row r="8" spans="1:80" ht="15" x14ac:dyDescent="0.25">
      <c r="B8" s="46" t="s">
        <v>174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/>
      <c r="BX8" s="142"/>
      <c r="BY8" s="47"/>
      <c r="BZ8" s="47"/>
      <c r="CA8" s="47"/>
      <c r="CB8" s="84"/>
    </row>
    <row r="9" spans="1:80" x14ac:dyDescent="0.2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/>
      <c r="BX9" s="143"/>
      <c r="BY9" s="49"/>
      <c r="BZ9" s="49"/>
      <c r="CA9" s="49"/>
      <c r="CB9" s="47"/>
    </row>
    <row r="10" spans="1:80" x14ac:dyDescent="0.2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/>
      <c r="BX10" s="144"/>
      <c r="BY10" s="50"/>
      <c r="BZ10" s="50"/>
      <c r="CA10" s="50"/>
      <c r="CB10" s="47"/>
    </row>
    <row r="11" spans="1:80" ht="15" x14ac:dyDescent="0.25">
      <c r="B11" s="51" t="s">
        <v>70</v>
      </c>
      <c r="C11" s="139">
        <f t="shared" ref="C11:D13" si="5">+C8</f>
        <v>0</v>
      </c>
      <c r="D11" s="139">
        <f t="shared" si="5"/>
        <v>0</v>
      </c>
      <c r="E11" s="139">
        <f>+E8</f>
        <v>0</v>
      </c>
      <c r="F11" s="139">
        <f t="shared" ref="F11:N13" si="6">+F8</f>
        <v>0</v>
      </c>
      <c r="G11" s="139">
        <f t="shared" si="6"/>
        <v>0</v>
      </c>
      <c r="H11" s="139">
        <f t="shared" si="6"/>
        <v>0</v>
      </c>
      <c r="I11" s="139">
        <f t="shared" si="6"/>
        <v>0</v>
      </c>
      <c r="J11" s="139">
        <f t="shared" si="6"/>
        <v>0</v>
      </c>
      <c r="K11" s="139">
        <f t="shared" si="6"/>
        <v>0</v>
      </c>
      <c r="L11" s="139">
        <f>+L8</f>
        <v>0</v>
      </c>
      <c r="M11" s="139">
        <f t="shared" si="6"/>
        <v>48548</v>
      </c>
      <c r="N11" s="139">
        <f t="shared" si="6"/>
        <v>53061</v>
      </c>
      <c r="O11" s="139">
        <f>+SUM(E11:N11)</f>
        <v>101609</v>
      </c>
      <c r="P11" s="139">
        <f t="shared" ref="P11:Q13" si="7">+P8</f>
        <v>51682</v>
      </c>
      <c r="Q11" s="139">
        <f t="shared" si="7"/>
        <v>40892</v>
      </c>
      <c r="R11" s="139">
        <f t="shared" ref="R11:AA11" si="8">+R8</f>
        <v>25298</v>
      </c>
      <c r="S11" s="139">
        <f t="shared" si="8"/>
        <v>8952</v>
      </c>
      <c r="T11" s="139">
        <f t="shared" si="8"/>
        <v>13508</v>
      </c>
      <c r="U11" s="139">
        <f t="shared" si="8"/>
        <v>20095</v>
      </c>
      <c r="V11" s="139">
        <f t="shared" si="8"/>
        <v>28831</v>
      </c>
      <c r="W11" s="139">
        <f t="shared" si="8"/>
        <v>31676</v>
      </c>
      <c r="X11" s="139">
        <f t="shared" si="8"/>
        <v>31261</v>
      </c>
      <c r="Y11" s="139">
        <f t="shared" si="8"/>
        <v>34058</v>
      </c>
      <c r="Z11" s="139">
        <f t="shared" si="8"/>
        <v>34790</v>
      </c>
      <c r="AA11" s="139">
        <f t="shared" si="8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/>
      <c r="BX11" s="145"/>
      <c r="BY11" s="139"/>
      <c r="BZ11" s="139"/>
      <c r="CA11" s="139"/>
      <c r="CB11" s="84"/>
    </row>
    <row r="12" spans="1:80" x14ac:dyDescent="0.2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/>
      <c r="BX12" s="146"/>
      <c r="BY12" s="50"/>
      <c r="BZ12" s="50"/>
      <c r="CA12" s="50"/>
      <c r="CB12" s="47"/>
    </row>
    <row r="13" spans="1:80" x14ac:dyDescent="0.2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/>
      <c r="BX13" s="146"/>
      <c r="BY13" s="50"/>
      <c r="BZ13" s="50"/>
      <c r="CA13" s="50"/>
      <c r="CB13" s="47"/>
    </row>
    <row r="16" spans="1:80" ht="15" x14ac:dyDescent="0.25">
      <c r="B16" s="5" t="s">
        <v>71</v>
      </c>
    </row>
    <row r="17" spans="2:80" ht="15" customHeight="1" x14ac:dyDescent="0.25">
      <c r="B17" s="176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</row>
    <row r="18" spans="2:80" ht="15" x14ac:dyDescent="0.25">
      <c r="B18" s="177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</row>
    <row r="19" spans="2:80" ht="15" x14ac:dyDescent="0.25">
      <c r="B19" s="46" t="s">
        <v>174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/>
      <c r="BX19" s="142"/>
      <c r="BY19" s="47"/>
      <c r="BZ19" s="47"/>
      <c r="CA19" s="47"/>
      <c r="CB19" s="84"/>
    </row>
    <row r="20" spans="2:80" x14ac:dyDescent="0.2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/>
      <c r="BX20" s="143"/>
      <c r="BY20" s="49"/>
      <c r="BZ20" s="49"/>
      <c r="CA20" s="49"/>
      <c r="CB20" s="47"/>
    </row>
    <row r="21" spans="2:80" x14ac:dyDescent="0.2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/>
      <c r="BX21" s="144"/>
      <c r="BY21" s="50"/>
      <c r="BZ21" s="50"/>
      <c r="CA21" s="50"/>
      <c r="CB21" s="47"/>
    </row>
    <row r="22" spans="2:80" ht="15" x14ac:dyDescent="0.25">
      <c r="B22" s="51" t="s">
        <v>70</v>
      </c>
      <c r="C22" s="139">
        <f t="shared" ref="C22:D24" si="17">+C19</f>
        <v>0</v>
      </c>
      <c r="D22" s="139">
        <f t="shared" si="17"/>
        <v>0</v>
      </c>
      <c r="E22" s="139">
        <f>+E19</f>
        <v>0</v>
      </c>
      <c r="F22" s="139">
        <f t="shared" ref="F22:N24" si="18">+F19</f>
        <v>0</v>
      </c>
      <c r="G22" s="139">
        <f t="shared" si="18"/>
        <v>0</v>
      </c>
      <c r="H22" s="139">
        <f t="shared" si="18"/>
        <v>0</v>
      </c>
      <c r="I22" s="139">
        <f t="shared" si="18"/>
        <v>0</v>
      </c>
      <c r="J22" s="139">
        <f t="shared" si="18"/>
        <v>0</v>
      </c>
      <c r="K22" s="139">
        <f t="shared" si="18"/>
        <v>0</v>
      </c>
      <c r="L22" s="139">
        <f t="shared" si="18"/>
        <v>0</v>
      </c>
      <c r="M22" s="139">
        <f t="shared" si="18"/>
        <v>58953</v>
      </c>
      <c r="N22" s="139">
        <f t="shared" si="18"/>
        <v>67345</v>
      </c>
      <c r="O22" s="139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6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/>
      <c r="BX22" s="145"/>
      <c r="BY22" s="139"/>
      <c r="BZ22" s="139"/>
      <c r="CA22" s="139"/>
      <c r="CB22" s="84"/>
    </row>
    <row r="23" spans="2:80" x14ac:dyDescent="0.2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/>
      <c r="BX23" s="146"/>
      <c r="BY23" s="50"/>
      <c r="BZ23" s="50"/>
      <c r="CA23" s="50"/>
      <c r="CB23" s="47"/>
    </row>
    <row r="24" spans="2:80" x14ac:dyDescent="0.2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/>
      <c r="BX24" s="146"/>
      <c r="BY24" s="50"/>
      <c r="BZ24" s="50"/>
      <c r="CA24" s="50"/>
      <c r="CB24" s="47"/>
    </row>
    <row r="27" spans="2:80" ht="15" x14ac:dyDescent="0.25">
      <c r="B27" s="5" t="s">
        <v>72</v>
      </c>
    </row>
    <row r="28" spans="2:80" ht="15" customHeight="1" x14ac:dyDescent="0.25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</row>
    <row r="29" spans="2:80" ht="15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</row>
    <row r="30" spans="2:80" ht="15" x14ac:dyDescent="0.2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 t="shared" ref="BL30:BM30" si="25">BL31+BL32</f>
        <v>182487.20000000234</v>
      </c>
      <c r="BM30" s="84">
        <f t="shared" si="25"/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/>
      <c r="BX30" s="84"/>
      <c r="BY30" s="84"/>
      <c r="BZ30" s="84"/>
      <c r="CA30" s="84"/>
      <c r="CB30" s="84"/>
    </row>
    <row r="31" spans="2:80" ht="15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/>
      <c r="BX31" s="49"/>
      <c r="BY31" s="49"/>
      <c r="BZ31" s="49"/>
      <c r="CA31" s="49"/>
      <c r="CB31" s="47"/>
    </row>
    <row r="32" spans="2:80" ht="15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/>
      <c r="BX32" s="50"/>
      <c r="BY32" s="50"/>
      <c r="BZ32" s="50"/>
      <c r="CA32" s="50"/>
      <c r="CB32" s="47"/>
    </row>
    <row r="38" spans="29:71" x14ac:dyDescent="0.2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</row>
    <row r="39" spans="29:71" x14ac:dyDescent="0.2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</row>
    <row r="40" spans="29:71" x14ac:dyDescent="0.2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</row>
  </sheetData>
  <mergeCells count="34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8"/>
  <sheetViews>
    <sheetView showGridLines="0" zoomScale="70" zoomScaleNormal="70" workbookViewId="0">
      <pane xSplit="2" ySplit="3" topLeftCell="ER4" activePane="bottomRight" state="frozen"/>
      <selection pane="topRight" activeCell="DK48" sqref="DK48:DK50"/>
      <selection pane="bottomLeft" activeCell="DK48" sqref="DK48:DK50"/>
      <selection pane="bottomRight" activeCell="EV37" sqref="EV3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1" width="11.42578125" style="2"/>
    <col min="112" max="113" width="13.85546875" style="2" customWidth="1"/>
    <col min="114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50" width="15.28515625" style="2" customWidth="1"/>
    <col min="151" max="151" width="13.7109375" style="2" customWidth="1"/>
    <col min="152" max="152" width="14" style="2" bestFit="1" customWidth="1"/>
    <col min="153" max="16384" width="11.42578125" style="2"/>
  </cols>
  <sheetData>
    <row r="1" spans="1:158" ht="15" x14ac:dyDescent="0.25">
      <c r="A1" s="178" t="s">
        <v>0</v>
      </c>
      <c r="B1" s="178"/>
    </row>
    <row r="2" spans="1:158" ht="30" customHeight="1" x14ac:dyDescent="0.2">
      <c r="A2" s="179" t="s">
        <v>36</v>
      </c>
      <c r="B2" s="180"/>
    </row>
    <row r="3" spans="1:158" x14ac:dyDescent="0.2">
      <c r="A3" s="39" t="s">
        <v>37</v>
      </c>
    </row>
    <row r="5" spans="1:158" ht="15" x14ac:dyDescent="0.25">
      <c r="B5" s="5" t="s">
        <v>38</v>
      </c>
    </row>
    <row r="6" spans="1:158" ht="15" customHeight="1" x14ac:dyDescent="0.25">
      <c r="B6" s="176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6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6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6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6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</row>
    <row r="7" spans="1:158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7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7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7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7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ht="15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/>
      <c r="EX8" s="47"/>
      <c r="EY8" s="47"/>
      <c r="EZ8" s="47"/>
      <c r="FA8" s="47"/>
      <c r="FB8" s="47"/>
    </row>
    <row r="9" spans="1:158" x14ac:dyDescent="0.2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/>
      <c r="EX9" s="47"/>
      <c r="EY9" s="49"/>
      <c r="EZ9" s="49"/>
      <c r="FA9" s="49"/>
      <c r="FB9" s="49"/>
    </row>
    <row r="10" spans="1:158" x14ac:dyDescent="0.2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/>
      <c r="EX10" s="47"/>
      <c r="EY10" s="50"/>
      <c r="EZ10" s="50"/>
      <c r="FA10" s="50"/>
      <c r="FB10" s="50"/>
    </row>
    <row r="11" spans="1:158" ht="15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/>
      <c r="EX11" s="47"/>
      <c r="EY11" s="47"/>
      <c r="EZ11" s="47"/>
      <c r="FA11" s="47"/>
      <c r="FB11" s="47"/>
    </row>
    <row r="12" spans="1:158" x14ac:dyDescent="0.2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/>
      <c r="EX12" s="47"/>
      <c r="EY12" s="49"/>
      <c r="EZ12" s="49"/>
      <c r="FA12" s="49"/>
      <c r="FB12" s="49"/>
    </row>
    <row r="13" spans="1:158" x14ac:dyDescent="0.2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/>
      <c r="EX13" s="47"/>
      <c r="EY13" s="50"/>
      <c r="EZ13" s="50"/>
      <c r="FA13" s="50"/>
      <c r="FB13" s="50"/>
    </row>
    <row r="14" spans="1:158" ht="15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/>
      <c r="EX14" s="47"/>
      <c r="EY14" s="47"/>
      <c r="EZ14" s="47"/>
      <c r="FA14" s="47"/>
      <c r="FB14" s="47"/>
    </row>
    <row r="15" spans="1:158" x14ac:dyDescent="0.2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/>
      <c r="EX15" s="47"/>
      <c r="EY15" s="49"/>
      <c r="EZ15" s="49"/>
      <c r="FA15" s="49"/>
      <c r="FB15" s="49"/>
    </row>
    <row r="16" spans="1:158" x14ac:dyDescent="0.2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/>
      <c r="EX16" s="47"/>
      <c r="EY16" s="50"/>
      <c r="EZ16" s="50"/>
      <c r="FA16" s="50"/>
      <c r="FB16" s="50"/>
    </row>
    <row r="17" spans="2:158" ht="15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/>
      <c r="EX17" s="47"/>
      <c r="EY17" s="47"/>
      <c r="EZ17" s="47"/>
      <c r="FA17" s="47"/>
      <c r="FB17" s="47"/>
    </row>
    <row r="18" spans="2:158" x14ac:dyDescent="0.2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/>
      <c r="EX18" s="47"/>
      <c r="EY18" s="49"/>
      <c r="EZ18" s="49"/>
      <c r="FA18" s="49"/>
      <c r="FB18" s="49"/>
    </row>
    <row r="19" spans="2:158" x14ac:dyDescent="0.2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/>
      <c r="EX19" s="47"/>
      <c r="EY19" s="50"/>
      <c r="EZ19" s="50"/>
      <c r="FA19" s="50"/>
      <c r="FB19" s="50"/>
    </row>
    <row r="20" spans="2:158" ht="15" x14ac:dyDescent="0.2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/>
      <c r="EX20" s="52"/>
      <c r="EY20" s="52"/>
      <c r="EZ20" s="52"/>
      <c r="FA20" s="52"/>
      <c r="FB20" s="52"/>
    </row>
    <row r="21" spans="2:158" x14ac:dyDescent="0.2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/>
      <c r="EX21" s="53"/>
      <c r="EY21" s="53"/>
      <c r="EZ21" s="53"/>
      <c r="FA21" s="53"/>
      <c r="FB21" s="53"/>
    </row>
    <row r="22" spans="2:158" x14ac:dyDescent="0.2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/>
      <c r="EX22" s="53"/>
      <c r="EY22" s="53"/>
      <c r="EZ22" s="53"/>
      <c r="FA22" s="53"/>
      <c r="FB22" s="53"/>
    </row>
    <row r="25" spans="2:158" ht="15" x14ac:dyDescent="0.25">
      <c r="B25" s="5" t="s">
        <v>71</v>
      </c>
    </row>
    <row r="26" spans="2:158" ht="15" customHeight="1" x14ac:dyDescent="0.25">
      <c r="B26" s="176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6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6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6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6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</row>
    <row r="27" spans="2:158" ht="15" x14ac:dyDescent="0.25">
      <c r="B27" s="177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7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7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7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7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</row>
    <row r="28" spans="2:158" ht="15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/>
      <c r="EX28" s="47"/>
      <c r="EY28" s="47"/>
      <c r="EZ28" s="47"/>
      <c r="FA28" s="47"/>
      <c r="FB28" s="47"/>
    </row>
    <row r="29" spans="2:158" ht="15" x14ac:dyDescent="0.2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/>
      <c r="EX29" s="47"/>
      <c r="EY29" s="49"/>
      <c r="EZ29" s="49"/>
      <c r="FA29" s="49"/>
      <c r="FB29" s="49"/>
    </row>
    <row r="30" spans="2:158" ht="15" x14ac:dyDescent="0.2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/>
      <c r="EX30" s="47"/>
      <c r="EY30" s="50"/>
      <c r="EZ30" s="50"/>
      <c r="FA30" s="50"/>
      <c r="FB30" s="50"/>
    </row>
    <row r="31" spans="2:158" ht="15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/>
      <c r="EX31" s="47"/>
      <c r="EY31" s="47"/>
      <c r="EZ31" s="47"/>
      <c r="FA31" s="47"/>
      <c r="FB31" s="47"/>
    </row>
    <row r="32" spans="2:158" ht="15" x14ac:dyDescent="0.2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/>
      <c r="EX32" s="47"/>
      <c r="EY32" s="49"/>
      <c r="EZ32" s="49"/>
      <c r="FA32" s="49"/>
      <c r="FB32" s="49"/>
    </row>
    <row r="33" spans="2:158" ht="15" x14ac:dyDescent="0.2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/>
      <c r="EX33" s="47"/>
      <c r="EY33" s="50"/>
      <c r="EZ33" s="50"/>
      <c r="FA33" s="50"/>
      <c r="FB33" s="50"/>
    </row>
    <row r="34" spans="2:158" ht="15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/>
      <c r="EX34" s="47"/>
      <c r="EY34" s="47"/>
      <c r="EZ34" s="47"/>
      <c r="FA34" s="47"/>
      <c r="FB34" s="47"/>
    </row>
    <row r="35" spans="2:158" ht="15" x14ac:dyDescent="0.2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/>
      <c r="EX35" s="47"/>
      <c r="EY35" s="49"/>
      <c r="EZ35" s="49"/>
      <c r="FA35" s="49"/>
      <c r="FB35" s="49"/>
    </row>
    <row r="36" spans="2:158" ht="15" x14ac:dyDescent="0.2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/>
      <c r="EX36" s="47"/>
      <c r="EY36" s="50"/>
      <c r="EZ36" s="50"/>
      <c r="FA36" s="50"/>
      <c r="FB36" s="50"/>
    </row>
    <row r="37" spans="2:158" ht="15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/>
      <c r="EX37" s="47"/>
      <c r="EY37" s="47"/>
      <c r="EZ37" s="47"/>
      <c r="FA37" s="47"/>
      <c r="FB37" s="47"/>
    </row>
    <row r="38" spans="2:158" ht="15" x14ac:dyDescent="0.2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/>
      <c r="EX38" s="47"/>
      <c r="EY38" s="49"/>
      <c r="EZ38" s="49"/>
      <c r="FA38" s="49"/>
      <c r="FB38" s="49"/>
    </row>
    <row r="39" spans="2:158" ht="15" x14ac:dyDescent="0.2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/>
      <c r="EX39" s="47"/>
      <c r="EY39" s="50"/>
      <c r="EZ39" s="50"/>
      <c r="FA39" s="50"/>
      <c r="FB39" s="50"/>
    </row>
    <row r="40" spans="2:158" ht="15" x14ac:dyDescent="0.2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/>
      <c r="EX40" s="52"/>
      <c r="EY40" s="52"/>
      <c r="EZ40" s="52"/>
      <c r="FA40" s="52"/>
      <c r="FB40" s="52"/>
    </row>
    <row r="41" spans="2:158" x14ac:dyDescent="0.2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/>
      <c r="EX41" s="53"/>
      <c r="EY41" s="53"/>
      <c r="EZ41" s="53"/>
      <c r="FA41" s="53"/>
      <c r="FB41" s="53"/>
    </row>
    <row r="42" spans="2:158" x14ac:dyDescent="0.2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/>
      <c r="EX42" s="53"/>
      <c r="EY42" s="53"/>
      <c r="EZ42" s="53"/>
      <c r="FA42" s="53"/>
      <c r="FB42" s="53"/>
    </row>
    <row r="45" spans="2:158" ht="15" x14ac:dyDescent="0.25">
      <c r="B45" s="5" t="s">
        <v>72</v>
      </c>
    </row>
    <row r="46" spans="2:158" ht="15" customHeight="1" x14ac:dyDescent="0.25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6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6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6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6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</row>
    <row r="47" spans="2:158" ht="15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7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7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7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7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</row>
    <row r="48" spans="2:158" s="5" customFormat="1" ht="15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 t="shared" ref="EL48:EM48" si="107">EL49+EL50</f>
        <v>4590876.5</v>
      </c>
      <c r="EM48" s="58">
        <f t="shared" si="107"/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/>
      <c r="EX48" s="58"/>
      <c r="EY48" s="58"/>
      <c r="EZ48" s="58"/>
      <c r="FA48" s="58"/>
      <c r="FB48" s="58"/>
    </row>
    <row r="49" spans="2:158" ht="15" x14ac:dyDescent="0.2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/>
      <c r="EX49" s="64"/>
      <c r="EY49" s="61"/>
      <c r="EZ49" s="64"/>
      <c r="FA49" s="64"/>
      <c r="FB49" s="61"/>
    </row>
    <row r="50" spans="2:158" ht="15" x14ac:dyDescent="0.2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/>
      <c r="EX50" s="64"/>
      <c r="EY50" s="61"/>
      <c r="EZ50" s="64"/>
      <c r="FA50" s="64"/>
      <c r="FB50" s="61"/>
    </row>
    <row r="52" spans="2:158" ht="15" x14ac:dyDescent="0.25">
      <c r="B52" s="5"/>
    </row>
    <row r="54" spans="2:158" x14ac:dyDescent="0.2">
      <c r="AC54" s="22"/>
      <c r="AD54" s="22"/>
      <c r="AE54" s="22"/>
      <c r="AF54" s="22"/>
      <c r="AG54" s="22"/>
      <c r="AH54" s="22"/>
      <c r="AI54" s="22"/>
      <c r="AJ54" s="22"/>
    </row>
    <row r="56" spans="2:158" x14ac:dyDescent="0.2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</row>
    <row r="57" spans="2:158" x14ac:dyDescent="0.2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</row>
    <row r="58" spans="2:158" x14ac:dyDescent="0.2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</row>
  </sheetData>
  <mergeCells count="76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45"/>
  <sheetViews>
    <sheetView showGridLines="0" zoomScale="62" zoomScaleNormal="70" workbookViewId="0">
      <pane xSplit="2" ySplit="3" topLeftCell="GC4" activePane="bottomRight" state="frozen"/>
      <selection pane="topRight" activeCell="C1" sqref="C1"/>
      <selection pane="bottomLeft" activeCell="A4" sqref="A4"/>
      <selection pane="bottomRight" activeCell="GF15" sqref="GF15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6384" width="11.42578125" style="11"/>
  </cols>
  <sheetData>
    <row r="1" spans="1:197" ht="15" x14ac:dyDescent="0.25">
      <c r="A1" s="178" t="s">
        <v>0</v>
      </c>
      <c r="B1" s="178"/>
    </row>
    <row r="2" spans="1:197" ht="30" customHeight="1" x14ac:dyDescent="0.25">
      <c r="A2" s="179" t="s">
        <v>78</v>
      </c>
      <c r="B2" s="180"/>
    </row>
    <row r="3" spans="1:197" x14ac:dyDescent="0.2">
      <c r="A3" s="39" t="s">
        <v>79</v>
      </c>
    </row>
    <row r="5" spans="1:197" ht="15" x14ac:dyDescent="0.25">
      <c r="B5" s="5" t="s">
        <v>38</v>
      </c>
    </row>
    <row r="6" spans="1:197" ht="15" x14ac:dyDescent="0.25">
      <c r="B6" s="176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</row>
    <row r="7" spans="1:197" ht="15" x14ac:dyDescent="0.25">
      <c r="B7" s="177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/>
      <c r="GK8" s="72"/>
      <c r="GL8" s="72"/>
      <c r="GM8" s="72"/>
      <c r="GN8" s="72"/>
      <c r="GO8" s="72"/>
    </row>
    <row r="9" spans="1:197" ht="15" x14ac:dyDescent="0.2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2"/>
      <c r="GK9" s="42"/>
      <c r="GL9" s="73"/>
      <c r="GM9" s="73"/>
      <c r="GN9" s="73"/>
      <c r="GO9" s="72"/>
    </row>
    <row r="10" spans="1:197" ht="15" x14ac:dyDescent="0.2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2"/>
      <c r="GK10" s="42"/>
      <c r="GL10" s="73"/>
      <c r="GM10" s="73"/>
      <c r="GN10" s="73"/>
      <c r="GO10" s="73"/>
    </row>
    <row r="11" spans="1:197" ht="15" x14ac:dyDescent="0.2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/>
      <c r="GK11" s="74"/>
      <c r="GL11" s="74"/>
      <c r="GM11" s="74"/>
      <c r="GN11" s="74"/>
      <c r="GO11" s="74"/>
    </row>
    <row r="12" spans="1:197" x14ac:dyDescent="0.2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2"/>
      <c r="GK12" s="72"/>
      <c r="GL12" s="72"/>
      <c r="GM12" s="72"/>
      <c r="GN12" s="72"/>
      <c r="GO12" s="72"/>
    </row>
    <row r="13" spans="1:197" x14ac:dyDescent="0.2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2"/>
      <c r="GK13" s="72"/>
      <c r="GL13" s="72"/>
      <c r="GM13" s="72"/>
      <c r="GN13" s="72"/>
      <c r="GO13" s="72"/>
    </row>
    <row r="14" spans="1:197" x14ac:dyDescent="0.2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ht="15" x14ac:dyDescent="0.25">
      <c r="B16" s="5" t="s">
        <v>71</v>
      </c>
    </row>
    <row r="17" spans="1:197" ht="15" customHeight="1" x14ac:dyDescent="0.25">
      <c r="B17" s="176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</row>
    <row r="18" spans="1:197" ht="15" x14ac:dyDescent="0.25">
      <c r="B18" s="177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</row>
    <row r="19" spans="1:197" ht="15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/>
      <c r="GK19" s="72"/>
      <c r="GL19" s="72"/>
      <c r="GM19" s="72"/>
      <c r="GN19" s="72"/>
      <c r="GO19" s="72"/>
    </row>
    <row r="20" spans="1:197" ht="15" x14ac:dyDescent="0.2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2"/>
      <c r="GK20" s="42"/>
      <c r="GL20" s="73"/>
      <c r="GM20" s="73"/>
      <c r="GN20" s="73"/>
      <c r="GO20" s="72"/>
    </row>
    <row r="21" spans="1:197" ht="15" x14ac:dyDescent="0.2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2"/>
      <c r="GK21" s="42"/>
      <c r="GL21" s="73"/>
      <c r="GM21" s="73"/>
      <c r="GN21" s="73"/>
      <c r="GO21" s="73"/>
    </row>
    <row r="22" spans="1:197" ht="15" x14ac:dyDescent="0.2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/>
      <c r="GK22" s="74"/>
      <c r="GL22" s="74"/>
      <c r="GM22" s="74"/>
      <c r="GN22" s="74"/>
      <c r="GO22" s="74"/>
    </row>
    <row r="23" spans="1:197" x14ac:dyDescent="0.2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2"/>
      <c r="GK23" s="72"/>
      <c r="GL23" s="72"/>
      <c r="GM23" s="72"/>
      <c r="GN23" s="72"/>
      <c r="GO23" s="72"/>
    </row>
    <row r="24" spans="1:197" x14ac:dyDescent="0.2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2"/>
      <c r="GK24" s="72"/>
      <c r="GL24" s="72"/>
      <c r="GM24" s="72"/>
      <c r="GN24" s="72"/>
      <c r="GO24" s="72"/>
    </row>
    <row r="27" spans="1:197" ht="15" x14ac:dyDescent="0.25">
      <c r="B27" s="5" t="s">
        <v>72</v>
      </c>
    </row>
    <row r="28" spans="1:197" ht="15" customHeight="1" x14ac:dyDescent="0.25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</row>
    <row r="29" spans="1:197" ht="15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</row>
    <row r="30" spans="1:197" s="25" customFormat="1" ht="15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 t="shared" ref="FU30" si="70"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/>
      <c r="GK30" s="75"/>
      <c r="GL30" s="75"/>
      <c r="GM30" s="75"/>
      <c r="GN30" s="75"/>
      <c r="GO30" s="75"/>
    </row>
    <row r="31" spans="1:197" x14ac:dyDescent="0.2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/>
      <c r="GK31" s="72"/>
      <c r="GL31" s="72"/>
      <c r="GM31" s="72"/>
      <c r="GN31" s="72"/>
      <c r="GO31" s="76"/>
    </row>
    <row r="32" spans="1:197" x14ac:dyDescent="0.2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/>
      <c r="GK32" s="72"/>
      <c r="GL32" s="72"/>
      <c r="GM32" s="72"/>
      <c r="GN32" s="72"/>
      <c r="GO32" s="76"/>
    </row>
    <row r="35" spans="2:189" ht="15" x14ac:dyDescent="0.25">
      <c r="B35" s="5"/>
    </row>
    <row r="37" spans="2:189" x14ac:dyDescent="0.2">
      <c r="BP37" s="26"/>
      <c r="BQ37" s="26"/>
      <c r="BR37" s="26"/>
      <c r="BS37" s="26"/>
      <c r="BT37" s="26"/>
      <c r="BU37" s="26"/>
      <c r="BV37" s="26"/>
      <c r="BW37" s="26"/>
    </row>
    <row r="43" spans="2:189" x14ac:dyDescent="0.2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</row>
    <row r="44" spans="2:189" x14ac:dyDescent="0.2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</row>
    <row r="45" spans="2:189" x14ac:dyDescent="0.2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</row>
  </sheetData>
  <mergeCells count="88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7"/>
  <sheetViews>
    <sheetView showGridLines="0" zoomScale="60" zoomScaleNormal="60" workbookViewId="0">
      <pane xSplit="2" ySplit="3" topLeftCell="EC4" activePane="bottomRight" state="frozen"/>
      <selection pane="topRight" activeCell="C1" sqref="C1"/>
      <selection pane="bottomLeft" activeCell="A4" sqref="A4"/>
      <selection pane="bottomRight" activeCell="EC11" sqref="EC11"/>
    </sheetView>
  </sheetViews>
  <sheetFormatPr baseColWidth="10" defaultColWidth="11.42578125" defaultRowHeight="14.25" x14ac:dyDescent="0.2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39" width="13.28515625" style="2" bestFit="1" customWidth="1"/>
    <col min="140" max="16384" width="11.42578125" style="2"/>
  </cols>
  <sheetData>
    <row r="1" spans="1:145" ht="15" x14ac:dyDescent="0.25">
      <c r="A1" s="178" t="s">
        <v>0</v>
      </c>
      <c r="B1" s="178"/>
      <c r="CY1" s="2" t="s">
        <v>84</v>
      </c>
    </row>
    <row r="2" spans="1:145" ht="30" customHeight="1" x14ac:dyDescent="0.2">
      <c r="A2" s="179" t="s">
        <v>85</v>
      </c>
      <c r="B2" s="180"/>
    </row>
    <row r="3" spans="1:145" x14ac:dyDescent="0.2">
      <c r="A3" s="39" t="s">
        <v>86</v>
      </c>
    </row>
    <row r="5" spans="1:145" ht="15" x14ac:dyDescent="0.25">
      <c r="B5" s="5" t="s">
        <v>38</v>
      </c>
    </row>
    <row r="6" spans="1:145" ht="15" customHeight="1" x14ac:dyDescent="0.25">
      <c r="B6" s="176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</row>
    <row r="7" spans="1:145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</row>
    <row r="8" spans="1:145" ht="1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/>
      <c r="EK8" s="47"/>
      <c r="EL8" s="47"/>
      <c r="EM8" s="47"/>
      <c r="EN8" s="47"/>
      <c r="EO8" s="78"/>
    </row>
    <row r="9" spans="1:145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/>
      <c r="EK9" s="47"/>
      <c r="EL9" s="49"/>
      <c r="EM9" s="49"/>
      <c r="EN9" s="49"/>
      <c r="EO9" s="78"/>
    </row>
    <row r="10" spans="1:145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/>
      <c r="EK10" s="47"/>
      <c r="EL10" s="50"/>
      <c r="EM10" s="50"/>
      <c r="EN10" s="50"/>
      <c r="EO10" s="78"/>
    </row>
    <row r="11" spans="1:145" ht="15" x14ac:dyDescent="0.2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/>
      <c r="EK11" s="47"/>
      <c r="EL11" s="47"/>
      <c r="EM11" s="47"/>
      <c r="EN11" s="47"/>
      <c r="EO11" s="78"/>
    </row>
    <row r="12" spans="1:145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/>
      <c r="EK12" s="47"/>
      <c r="EL12" s="49"/>
      <c r="EM12" s="49"/>
      <c r="EN12" s="49"/>
      <c r="EO12" s="78"/>
    </row>
    <row r="13" spans="1:145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/>
      <c r="EK13" s="47"/>
      <c r="EL13" s="50"/>
      <c r="EM13" s="50"/>
      <c r="EN13" s="50"/>
      <c r="EO13" s="78"/>
    </row>
    <row r="14" spans="1:145" ht="15" x14ac:dyDescent="0.2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/>
      <c r="EK14" s="84"/>
      <c r="EL14" s="84"/>
      <c r="EM14" s="84"/>
      <c r="EN14" s="84"/>
      <c r="EO14" s="85"/>
    </row>
    <row r="15" spans="1:145" x14ac:dyDescent="0.2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/>
      <c r="EK15" s="87"/>
      <c r="EL15" s="87"/>
      <c r="EM15" s="87"/>
      <c r="EN15" s="87"/>
      <c r="EO15" s="53"/>
    </row>
    <row r="16" spans="1:145" x14ac:dyDescent="0.2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/>
      <c r="EK16" s="87"/>
      <c r="EL16" s="87"/>
      <c r="EM16" s="87"/>
      <c r="EN16" s="87"/>
      <c r="EO16" s="53"/>
    </row>
    <row r="19" spans="2:145" ht="15" x14ac:dyDescent="0.25">
      <c r="B19" s="5" t="s">
        <v>71</v>
      </c>
    </row>
    <row r="20" spans="2:145" ht="15" customHeight="1" x14ac:dyDescent="0.25">
      <c r="B20" s="176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</row>
    <row r="21" spans="2:145" ht="15" x14ac:dyDescent="0.25">
      <c r="B21" s="177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</row>
    <row r="22" spans="2:145" ht="15" x14ac:dyDescent="0.2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/>
      <c r="EK22" s="47"/>
      <c r="EL22" s="47"/>
      <c r="EM22" s="47"/>
      <c r="EN22" s="47"/>
      <c r="EO22" s="78"/>
    </row>
    <row r="23" spans="2:145" x14ac:dyDescent="0.2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/>
      <c r="EK23" s="47"/>
      <c r="EL23" s="49"/>
      <c r="EM23" s="49"/>
      <c r="EN23" s="49"/>
      <c r="EO23" s="78"/>
    </row>
    <row r="24" spans="2:145" x14ac:dyDescent="0.2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/>
      <c r="EK24" s="47"/>
      <c r="EL24" s="50"/>
      <c r="EM24" s="50"/>
      <c r="EN24" s="50"/>
      <c r="EO24" s="78"/>
    </row>
    <row r="25" spans="2:145" ht="15" x14ac:dyDescent="0.2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/>
      <c r="EK25" s="47"/>
      <c r="EL25" s="47"/>
      <c r="EM25" s="47"/>
      <c r="EN25" s="47"/>
      <c r="EO25" s="78"/>
    </row>
    <row r="26" spans="2:145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/>
      <c r="EK26" s="47"/>
      <c r="EL26" s="49"/>
      <c r="EM26" s="49"/>
      <c r="EN26" s="49"/>
      <c r="EO26" s="78"/>
    </row>
    <row r="27" spans="2:145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/>
      <c r="EK27" s="47"/>
      <c r="EL27" s="50"/>
      <c r="EM27" s="50"/>
      <c r="EN27" s="50"/>
      <c r="EO27" s="78"/>
    </row>
    <row r="28" spans="2:145" ht="15" x14ac:dyDescent="0.2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/>
      <c r="EK28" s="84"/>
      <c r="EL28" s="84"/>
      <c r="EM28" s="84"/>
      <c r="EN28" s="84"/>
      <c r="EO28" s="85"/>
    </row>
    <row r="29" spans="2:145" x14ac:dyDescent="0.2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/>
      <c r="EK29" s="87"/>
      <c r="EL29" s="87"/>
      <c r="EM29" s="87"/>
      <c r="EN29" s="87"/>
      <c r="EO29" s="53"/>
    </row>
    <row r="30" spans="2:145" x14ac:dyDescent="0.2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/>
      <c r="EK30" s="87"/>
      <c r="EL30" s="87"/>
      <c r="EM30" s="87"/>
      <c r="EN30" s="87"/>
      <c r="EO30" s="53"/>
    </row>
    <row r="34" spans="2:145" ht="15" customHeight="1" x14ac:dyDescent="0.25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</row>
    <row r="35" spans="2:145" ht="15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</row>
    <row r="36" spans="2:145" s="5" customFormat="1" ht="15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 t="shared" ref="DU36" si="79"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/>
      <c r="EK36" s="89"/>
      <c r="EL36" s="89"/>
      <c r="EM36" s="89"/>
      <c r="EN36" s="89"/>
      <c r="EO36" s="89"/>
    </row>
    <row r="37" spans="2:145" x14ac:dyDescent="0.2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/>
      <c r="EK37" s="90"/>
      <c r="EL37" s="90"/>
      <c r="EM37" s="90"/>
      <c r="EN37" s="90"/>
      <c r="EO37" s="90"/>
    </row>
    <row r="38" spans="2:145" x14ac:dyDescent="0.2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/>
      <c r="EK38" s="90"/>
      <c r="EL38" s="90"/>
      <c r="EM38" s="90"/>
      <c r="EN38" s="90"/>
      <c r="EO38" s="90"/>
    </row>
    <row r="41" spans="2:145" ht="15" x14ac:dyDescent="0.25">
      <c r="B41" s="5"/>
    </row>
    <row r="42" spans="2:145" x14ac:dyDescent="0.2">
      <c r="P42" s="22"/>
      <c r="Q42" s="22"/>
      <c r="R42" s="22"/>
      <c r="S42" s="22"/>
      <c r="T42" s="22"/>
      <c r="U42" s="22"/>
      <c r="V42" s="22"/>
      <c r="W42" s="22"/>
    </row>
    <row r="47" spans="2:145" x14ac:dyDescent="0.2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</row>
  </sheetData>
  <mergeCells count="64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52" zoomScaleNormal="100" workbookViewId="0">
      <pane xSplit="2" ySplit="3" topLeftCell="GQ4" activePane="bottomRight" state="frozen"/>
      <selection pane="topRight" activeCell="DK48" sqref="DK48:DK50"/>
      <selection pane="bottomLeft" activeCell="DK48" sqref="DK48:DK50"/>
      <selection pane="bottomRight" activeCell="GV41" sqref="GV41:GV42"/>
    </sheetView>
  </sheetViews>
  <sheetFormatPr baseColWidth="10" defaultColWidth="11.42578125" defaultRowHeight="14.25" x14ac:dyDescent="0.2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5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1" width="13.5703125" style="2" bestFit="1" customWidth="1"/>
    <col min="202" max="202" width="13.7109375" style="2" customWidth="1"/>
    <col min="203" max="16384" width="11.42578125" style="2"/>
  </cols>
  <sheetData>
    <row r="1" spans="1:210" ht="15" x14ac:dyDescent="0.25">
      <c r="A1" s="178" t="s">
        <v>0</v>
      </c>
      <c r="B1" s="178"/>
    </row>
    <row r="2" spans="1:210" ht="30" customHeight="1" x14ac:dyDescent="0.2">
      <c r="A2" s="179" t="s">
        <v>89</v>
      </c>
      <c r="B2" s="180"/>
    </row>
    <row r="3" spans="1:210" x14ac:dyDescent="0.2">
      <c r="A3" s="39" t="s">
        <v>90</v>
      </c>
    </row>
    <row r="4" spans="1:210" x14ac:dyDescent="0.2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ht="15" x14ac:dyDescent="0.25">
      <c r="B5" s="5" t="s">
        <v>38</v>
      </c>
    </row>
    <row r="6" spans="1:210" ht="15" customHeight="1" x14ac:dyDescent="0.25">
      <c r="B6" s="176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</row>
    <row r="7" spans="1:210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 x14ac:dyDescent="0.2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/>
      <c r="GX8" s="92"/>
      <c r="GY8" s="92"/>
      <c r="GZ8" s="92"/>
      <c r="HA8" s="92"/>
      <c r="HB8" s="93"/>
    </row>
    <row r="9" spans="1:210" ht="15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/>
      <c r="GX9" s="73"/>
      <c r="GY9" s="73"/>
      <c r="GZ9" s="73"/>
      <c r="HA9" s="73"/>
      <c r="HB9" s="93"/>
    </row>
    <row r="10" spans="1:210" ht="15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/>
      <c r="GX10" s="73"/>
      <c r="GY10" s="73"/>
      <c r="GZ10" s="73"/>
      <c r="HA10" s="73"/>
      <c r="HB10" s="93"/>
    </row>
    <row r="11" spans="1:210" ht="15" x14ac:dyDescent="0.2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/>
      <c r="GX11" s="92"/>
      <c r="GY11" s="92"/>
      <c r="GZ11" s="92"/>
      <c r="HA11" s="92"/>
      <c r="HB11" s="93"/>
    </row>
    <row r="12" spans="1:210" ht="15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/>
      <c r="GX12" s="73"/>
      <c r="GY12" s="73"/>
      <c r="GZ12" s="73"/>
      <c r="HA12" s="73"/>
      <c r="HB12" s="93"/>
    </row>
    <row r="13" spans="1:210" ht="15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/>
      <c r="GX13" s="73"/>
      <c r="GY13" s="73"/>
      <c r="GZ13" s="73"/>
      <c r="HA13" s="73"/>
      <c r="HB13" s="93"/>
    </row>
    <row r="14" spans="1:210" ht="15" x14ac:dyDescent="0.2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/>
      <c r="GX14" s="92"/>
      <c r="GY14" s="92"/>
      <c r="GZ14" s="92"/>
      <c r="HA14" s="92"/>
      <c r="HB14" s="93"/>
    </row>
    <row r="15" spans="1:210" ht="15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/>
      <c r="GX15" s="73"/>
      <c r="GY15" s="73"/>
      <c r="GZ15" s="73"/>
      <c r="HA15" s="73"/>
      <c r="HB15" s="93"/>
    </row>
    <row r="16" spans="1:210" ht="15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/>
      <c r="GX16" s="73"/>
      <c r="GY16" s="73"/>
      <c r="GZ16" s="73"/>
      <c r="HA16" s="73"/>
      <c r="HB16" s="93"/>
    </row>
    <row r="17" spans="2:210" ht="15" x14ac:dyDescent="0.2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/>
      <c r="GX17" s="92"/>
      <c r="GY17" s="92"/>
      <c r="GZ17" s="92"/>
      <c r="HA17" s="92"/>
      <c r="HB17" s="93"/>
    </row>
    <row r="18" spans="2:210" ht="15" x14ac:dyDescent="0.2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/>
      <c r="GX18" s="73"/>
      <c r="GY18" s="73"/>
      <c r="GZ18" s="73"/>
      <c r="HA18" s="73"/>
      <c r="HB18" s="93"/>
    </row>
    <row r="19" spans="2:210" ht="15" x14ac:dyDescent="0.2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/>
      <c r="GX19" s="73"/>
      <c r="GY19" s="73"/>
      <c r="GZ19" s="73"/>
      <c r="HA19" s="73"/>
      <c r="HB19" s="93"/>
    </row>
    <row r="20" spans="2:210" ht="15" x14ac:dyDescent="0.2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/>
      <c r="GX20" s="92"/>
      <c r="GY20" s="92"/>
      <c r="GZ20" s="92"/>
      <c r="HA20" s="92"/>
      <c r="HB20" s="93"/>
    </row>
    <row r="21" spans="2:210" ht="15" x14ac:dyDescent="0.2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/>
      <c r="GX21" s="73"/>
      <c r="GY21" s="73"/>
      <c r="GZ21" s="73"/>
      <c r="HA21" s="73"/>
      <c r="HB21" s="93"/>
    </row>
    <row r="22" spans="2:210" ht="15" x14ac:dyDescent="0.2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/>
      <c r="GX22" s="73"/>
      <c r="GY22" s="73"/>
      <c r="GZ22" s="73"/>
      <c r="HA22" s="73"/>
      <c r="HB22" s="93"/>
    </row>
    <row r="23" spans="2:210" ht="15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/>
      <c r="GX23" s="96"/>
      <c r="GY23" s="96"/>
      <c r="GZ23" s="96"/>
      <c r="HA23" s="96"/>
      <c r="HB23" s="96"/>
    </row>
    <row r="24" spans="2:210" ht="15" x14ac:dyDescent="0.2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/>
      <c r="GX24" s="93"/>
      <c r="GY24" s="93"/>
      <c r="GZ24" s="93"/>
      <c r="HA24" s="93"/>
      <c r="HB24" s="93"/>
    </row>
    <row r="25" spans="2:210" ht="15" x14ac:dyDescent="0.2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/>
      <c r="GX25" s="93"/>
      <c r="GY25" s="93"/>
      <c r="GZ25" s="93"/>
      <c r="HA25" s="93"/>
      <c r="HB25" s="93"/>
    </row>
    <row r="27" spans="2:210" x14ac:dyDescent="0.2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ht="15" x14ac:dyDescent="0.25">
      <c r="B28" s="5" t="s">
        <v>71</v>
      </c>
      <c r="CP28" s="2">
        <v>249994</v>
      </c>
    </row>
    <row r="29" spans="2:210" ht="15" customHeight="1" x14ac:dyDescent="0.25">
      <c r="B29" s="176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</row>
    <row r="30" spans="2:210" ht="15" x14ac:dyDescent="0.25">
      <c r="B30" s="177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</row>
    <row r="31" spans="2:210" ht="15" x14ac:dyDescent="0.2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/>
      <c r="GX31" s="92"/>
      <c r="GY31" s="92"/>
      <c r="GZ31" s="92"/>
      <c r="HA31" s="92"/>
      <c r="HB31" s="93"/>
    </row>
    <row r="32" spans="2:210" ht="15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/>
      <c r="GX32" s="73"/>
      <c r="GY32" s="73"/>
      <c r="GZ32" s="73"/>
      <c r="HA32" s="73"/>
      <c r="HB32" s="93"/>
    </row>
    <row r="33" spans="2:210" ht="15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/>
      <c r="GX33" s="73"/>
      <c r="GY33" s="73"/>
      <c r="GZ33" s="73"/>
      <c r="HA33" s="73"/>
      <c r="HB33" s="93"/>
    </row>
    <row r="34" spans="2:210" ht="15" x14ac:dyDescent="0.2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/>
      <c r="GX34" s="92"/>
      <c r="GY34" s="92"/>
      <c r="GZ34" s="92"/>
      <c r="HA34" s="92"/>
      <c r="HB34" s="93"/>
    </row>
    <row r="35" spans="2:210" ht="15" x14ac:dyDescent="0.2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/>
      <c r="GX35" s="73"/>
      <c r="GY35" s="73"/>
      <c r="GZ35" s="73"/>
      <c r="HA35" s="73"/>
      <c r="HB35" s="93"/>
    </row>
    <row r="36" spans="2:210" ht="15" x14ac:dyDescent="0.2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/>
      <c r="GX36" s="73"/>
      <c r="GY36" s="73"/>
      <c r="GZ36" s="73"/>
      <c r="HA36" s="73"/>
      <c r="HB36" s="93"/>
    </row>
    <row r="37" spans="2:210" ht="15" x14ac:dyDescent="0.2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/>
      <c r="GX37" s="92"/>
      <c r="GY37" s="92"/>
      <c r="GZ37" s="92"/>
      <c r="HA37" s="92"/>
      <c r="HB37" s="93"/>
    </row>
    <row r="38" spans="2:210" ht="15" x14ac:dyDescent="0.2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/>
      <c r="GX38" s="73"/>
      <c r="GY38" s="73"/>
      <c r="GZ38" s="73"/>
      <c r="HA38" s="73"/>
      <c r="HB38" s="93"/>
    </row>
    <row r="39" spans="2:210" ht="15" x14ac:dyDescent="0.2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/>
      <c r="GX39" s="73"/>
      <c r="GY39" s="73"/>
      <c r="GZ39" s="73"/>
      <c r="HA39" s="73"/>
      <c r="HB39" s="93"/>
    </row>
    <row r="40" spans="2:210" ht="15" x14ac:dyDescent="0.2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/>
      <c r="GX40" s="92"/>
      <c r="GY40" s="92"/>
      <c r="GZ40" s="92"/>
      <c r="HA40" s="92"/>
      <c r="HB40" s="93"/>
    </row>
    <row r="41" spans="2:210" ht="15" x14ac:dyDescent="0.2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/>
      <c r="GX41" s="73"/>
      <c r="GY41" s="73"/>
      <c r="GZ41" s="73"/>
      <c r="HA41" s="73"/>
      <c r="HB41" s="93"/>
    </row>
    <row r="42" spans="2:210" ht="15" x14ac:dyDescent="0.2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/>
      <c r="GX42" s="73"/>
      <c r="GY42" s="73"/>
      <c r="GZ42" s="73"/>
      <c r="HA42" s="73"/>
      <c r="HB42" s="93"/>
    </row>
    <row r="43" spans="2:210" ht="15" x14ac:dyDescent="0.2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/>
      <c r="GX43" s="92"/>
      <c r="GY43" s="92"/>
      <c r="GZ43" s="92"/>
      <c r="HA43" s="92"/>
      <c r="HB43" s="93"/>
    </row>
    <row r="44" spans="2:210" ht="15" x14ac:dyDescent="0.2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/>
      <c r="GX44" s="73"/>
      <c r="GY44" s="73"/>
      <c r="GZ44" s="73"/>
      <c r="HA44" s="73"/>
      <c r="HB44" s="93"/>
    </row>
    <row r="45" spans="2:210" ht="15" x14ac:dyDescent="0.2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/>
      <c r="GX45" s="73"/>
      <c r="GY45" s="73"/>
      <c r="GZ45" s="73"/>
      <c r="HA45" s="73"/>
      <c r="HB45" s="93"/>
    </row>
    <row r="46" spans="2:210" ht="15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/>
      <c r="GX46" s="96"/>
      <c r="GY46" s="96"/>
      <c r="GZ46" s="96"/>
      <c r="HA46" s="96"/>
      <c r="HB46" s="96"/>
    </row>
    <row r="47" spans="2:210" ht="15" x14ac:dyDescent="0.2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/>
      <c r="GX47" s="93"/>
      <c r="GY47" s="93"/>
      <c r="GZ47" s="93"/>
      <c r="HA47" s="93"/>
      <c r="HB47" s="93"/>
    </row>
    <row r="48" spans="2:210" ht="15" x14ac:dyDescent="0.2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/>
      <c r="GX48" s="93"/>
      <c r="GY48" s="93"/>
      <c r="GZ48" s="93"/>
      <c r="HA48" s="93"/>
      <c r="HB48" s="93"/>
    </row>
    <row r="51" spans="2:210" ht="15" x14ac:dyDescent="0.25">
      <c r="B51" s="5" t="s">
        <v>72</v>
      </c>
    </row>
    <row r="52" spans="2:210" ht="15" x14ac:dyDescent="0.2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</row>
    <row r="53" spans="2:210" ht="15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</row>
    <row r="54" spans="2:210" ht="15" x14ac:dyDescent="0.2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/>
      <c r="GX54" s="102"/>
      <c r="GY54" s="102"/>
      <c r="GZ54" s="102"/>
      <c r="HA54" s="102"/>
      <c r="HB54" s="101"/>
    </row>
    <row r="55" spans="2:210" ht="15" x14ac:dyDescent="0.2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/>
      <c r="GX55" s="104"/>
      <c r="GY55" s="104"/>
      <c r="GZ55" s="104"/>
      <c r="HA55" s="104"/>
      <c r="HB55" s="104"/>
    </row>
    <row r="56" spans="2:210" ht="15" x14ac:dyDescent="0.2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/>
      <c r="GX56" s="104"/>
      <c r="GY56" s="104"/>
      <c r="GZ56" s="104"/>
      <c r="HA56" s="104"/>
      <c r="HB56" s="104"/>
    </row>
    <row r="58" spans="2:210" ht="15" x14ac:dyDescent="0.2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10" ht="15" x14ac:dyDescent="0.2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10" ht="15" x14ac:dyDescent="0.2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10" ht="15" x14ac:dyDescent="0.2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5" x14ac:dyDescent="0.2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</row>
    <row r="63" spans="2:210" ht="15" x14ac:dyDescent="0.2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</row>
    <row r="64" spans="2:210" ht="15" x14ac:dyDescent="0.2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</row>
    <row r="65" spans="131:172" ht="15" x14ac:dyDescent="0.2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5" x14ac:dyDescent="0.2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5" x14ac:dyDescent="0.2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5" x14ac:dyDescent="0.2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5" x14ac:dyDescent="0.2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5" x14ac:dyDescent="0.2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5" x14ac:dyDescent="0.2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5" x14ac:dyDescent="0.2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5" x14ac:dyDescent="0.2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5" x14ac:dyDescent="0.2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C6:GN6"/>
    <mergeCell ref="GO6:GO7"/>
    <mergeCell ref="GC29:GN29"/>
    <mergeCell ref="GO29:GO30"/>
    <mergeCell ref="GC52:GN52"/>
    <mergeCell ref="GO52:GO53"/>
    <mergeCell ref="FP6:GA6"/>
    <mergeCell ref="FP29:GA29"/>
    <mergeCell ref="FP52:GA52"/>
    <mergeCell ref="GB6:GB7"/>
    <mergeCell ref="GB29:GB30"/>
    <mergeCell ref="GB52:GB53"/>
    <mergeCell ref="FC6:FN6"/>
    <mergeCell ref="FO6:FO7"/>
    <mergeCell ref="FC29:FN29"/>
    <mergeCell ref="FO29:FO30"/>
    <mergeCell ref="FC52:FN52"/>
    <mergeCell ref="FO52:FO53"/>
    <mergeCell ref="FB6:FB7"/>
    <mergeCell ref="EP29:FA29"/>
    <mergeCell ref="FB29:FB30"/>
    <mergeCell ref="EP52:FA52"/>
    <mergeCell ref="FB52:FB53"/>
    <mergeCell ref="EP6:FA6"/>
    <mergeCell ref="DP6:EA6"/>
    <mergeCell ref="EB6:EB7"/>
    <mergeCell ref="DP29:EA29"/>
    <mergeCell ref="EB29:EB30"/>
    <mergeCell ref="DP52:EA52"/>
    <mergeCell ref="EB52:E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EC6:EN6"/>
    <mergeCell ref="EO6:EO7"/>
    <mergeCell ref="EC29:EN29"/>
    <mergeCell ref="EO29:EO30"/>
    <mergeCell ref="EC52:EN52"/>
    <mergeCell ref="EO52:E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9"/>
  <sheetViews>
    <sheetView showGridLines="0" zoomScale="60" zoomScaleNormal="60" workbookViewId="0">
      <pane xSplit="2" ySplit="3" topLeftCell="GQ4" activePane="bottomRight" state="frozen"/>
      <selection pane="topRight" activeCell="EP48" sqref="EP48:FA48"/>
      <selection pane="bottomLeft" activeCell="EP48" sqref="EP48:FA48"/>
      <selection pane="bottomRight" activeCell="GV48" sqref="GV48:GV5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2" style="11" bestFit="1" customWidth="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3" width="14.85546875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4" style="11" bestFit="1" customWidth="1"/>
    <col min="186" max="186" width="13" style="11" customWidth="1"/>
    <col min="187" max="187" width="12.85546875" style="11" customWidth="1"/>
    <col min="188" max="189" width="18.5703125" style="11" customWidth="1"/>
    <col min="190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6" width="16.28515625" style="11" bestFit="1" customWidth="1"/>
    <col min="197" max="197" width="11.42578125" style="11"/>
    <col min="198" max="198" width="14.85546875" style="11" bestFit="1" customWidth="1"/>
    <col min="199" max="199" width="16.28515625" style="11" bestFit="1" customWidth="1"/>
    <col min="200" max="201" width="15.85546875" style="11" bestFit="1" customWidth="1"/>
    <col min="202" max="204" width="16.28515625" style="11" bestFit="1" customWidth="1"/>
    <col min="205" max="16384" width="11.42578125" style="11"/>
  </cols>
  <sheetData>
    <row r="1" spans="1:210" ht="15" x14ac:dyDescent="0.25">
      <c r="A1" s="178" t="s">
        <v>0</v>
      </c>
      <c r="B1" s="178"/>
    </row>
    <row r="2" spans="1:210" ht="30" customHeight="1" x14ac:dyDescent="0.25">
      <c r="A2" s="179" t="s">
        <v>98</v>
      </c>
      <c r="B2" s="180"/>
    </row>
    <row r="3" spans="1:210" x14ac:dyDescent="0.2">
      <c r="A3" s="39" t="s">
        <v>99</v>
      </c>
    </row>
    <row r="4" spans="1:210" x14ac:dyDescent="0.2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ht="15" x14ac:dyDescent="0.25">
      <c r="B5" s="5" t="s">
        <v>38</v>
      </c>
    </row>
    <row r="6" spans="1:210" ht="15" x14ac:dyDescent="0.25">
      <c r="B6" s="176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6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6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6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6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6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6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6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6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</row>
    <row r="7" spans="1:210" ht="15" x14ac:dyDescent="0.25">
      <c r="B7" s="177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7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7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7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7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7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7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7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7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/>
      <c r="GX8" s="76"/>
      <c r="GY8" s="76"/>
      <c r="GZ8" s="76"/>
      <c r="HA8" s="76"/>
      <c r="HB8" s="76"/>
    </row>
    <row r="9" spans="1:210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/>
      <c r="GX9" s="73"/>
      <c r="GY9" s="73"/>
      <c r="GZ9" s="73"/>
      <c r="HA9" s="73"/>
      <c r="HB9" s="73"/>
    </row>
    <row r="10" spans="1:210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/>
      <c r="GX10" s="73"/>
      <c r="GY10" s="73"/>
      <c r="GZ10" s="73"/>
      <c r="HA10" s="73"/>
      <c r="HB10" s="73"/>
    </row>
    <row r="11" spans="1:210" ht="15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/>
      <c r="GX11" s="76"/>
      <c r="GY11" s="76"/>
      <c r="GZ11" s="76"/>
      <c r="HA11" s="76"/>
      <c r="HB11" s="76"/>
    </row>
    <row r="12" spans="1:210" x14ac:dyDescent="0.2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/>
      <c r="GX12" s="73"/>
      <c r="GY12" s="73"/>
      <c r="GZ12" s="73"/>
      <c r="HA12" s="73"/>
      <c r="HB12" s="73"/>
    </row>
    <row r="13" spans="1:210" x14ac:dyDescent="0.2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/>
      <c r="GX13" s="73"/>
      <c r="GY13" s="73"/>
      <c r="GZ13" s="73"/>
      <c r="HA13" s="73"/>
      <c r="HB13" s="73"/>
    </row>
    <row r="14" spans="1:210" ht="15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/>
      <c r="GX14" s="76"/>
      <c r="GY14" s="76"/>
      <c r="GZ14" s="76"/>
      <c r="HA14" s="76"/>
      <c r="HB14" s="76"/>
    </row>
    <row r="15" spans="1:210" x14ac:dyDescent="0.2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/>
      <c r="GX15" s="73"/>
      <c r="GY15" s="73"/>
      <c r="GZ15" s="73"/>
      <c r="HA15" s="73"/>
      <c r="HB15" s="73"/>
    </row>
    <row r="16" spans="1:210" x14ac:dyDescent="0.2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/>
      <c r="GX16" s="73"/>
      <c r="GY16" s="73"/>
      <c r="GZ16" s="73"/>
      <c r="HA16" s="73"/>
      <c r="HB16" s="73"/>
    </row>
    <row r="17" spans="2:210" ht="15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/>
      <c r="GX17" s="76"/>
      <c r="GY17" s="76"/>
      <c r="GZ17" s="76"/>
      <c r="HA17" s="76"/>
      <c r="HB17" s="76"/>
    </row>
    <row r="18" spans="2:210" x14ac:dyDescent="0.2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/>
      <c r="GX18" s="73"/>
      <c r="GY18" s="73"/>
      <c r="GZ18" s="73"/>
      <c r="HA18" s="73"/>
      <c r="HB18" s="73"/>
    </row>
    <row r="19" spans="2:210" x14ac:dyDescent="0.2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/>
      <c r="GX19" s="73"/>
      <c r="GY19" s="73"/>
      <c r="GZ19" s="73"/>
      <c r="HA19" s="73"/>
      <c r="HB19" s="73"/>
    </row>
    <row r="20" spans="2:210" ht="15" x14ac:dyDescent="0.2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/>
      <c r="GX20" s="52"/>
      <c r="GY20" s="52"/>
      <c r="GZ20" s="52"/>
      <c r="HA20" s="52"/>
      <c r="HB20" s="52"/>
    </row>
    <row r="21" spans="2:210" x14ac:dyDescent="0.2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/>
      <c r="GX21" s="111"/>
      <c r="GY21" s="111"/>
      <c r="GZ21" s="111"/>
      <c r="HA21" s="111"/>
      <c r="HB21" s="111"/>
    </row>
    <row r="22" spans="2:210" x14ac:dyDescent="0.2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/>
      <c r="GX22" s="111"/>
      <c r="GY22" s="111"/>
      <c r="GZ22" s="111"/>
      <c r="HA22" s="111"/>
      <c r="HB22" s="111"/>
    </row>
    <row r="23" spans="2:210" ht="15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ht="15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ht="15" x14ac:dyDescent="0.25">
      <c r="B25" s="5" t="s">
        <v>71</v>
      </c>
    </row>
    <row r="26" spans="2:210" ht="15" customHeight="1" x14ac:dyDescent="0.25">
      <c r="B26" s="176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6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6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6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6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6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6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6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6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</row>
    <row r="27" spans="2:210" ht="15" x14ac:dyDescent="0.25">
      <c r="B27" s="177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77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77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77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77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77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77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77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77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</row>
    <row r="28" spans="2:210" ht="15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/>
      <c r="GX28" s="76"/>
      <c r="GY28" s="76"/>
      <c r="GZ28" s="76"/>
      <c r="HA28" s="76"/>
      <c r="HB28" s="76"/>
    </row>
    <row r="29" spans="2:210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/>
      <c r="GX29" s="73"/>
      <c r="GY29" s="73"/>
      <c r="GZ29" s="73"/>
      <c r="HA29" s="73"/>
      <c r="HB29" s="73"/>
    </row>
    <row r="30" spans="2:210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/>
      <c r="GX30" s="73"/>
      <c r="GY30" s="73"/>
      <c r="GZ30" s="73"/>
      <c r="HA30" s="73"/>
      <c r="HB30" s="73"/>
    </row>
    <row r="31" spans="2:210" ht="15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/>
      <c r="GX31" s="76"/>
      <c r="GY31" s="76"/>
      <c r="GZ31" s="76"/>
      <c r="HA31" s="76"/>
      <c r="HB31" s="76"/>
    </row>
    <row r="32" spans="2:210" x14ac:dyDescent="0.2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/>
      <c r="GX32" s="73"/>
      <c r="GY32" s="73"/>
      <c r="GZ32" s="73"/>
      <c r="HA32" s="73"/>
      <c r="HB32" s="73"/>
    </row>
    <row r="33" spans="1:210" x14ac:dyDescent="0.2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/>
      <c r="GX33" s="73"/>
      <c r="GY33" s="73"/>
      <c r="GZ33" s="73"/>
      <c r="HA33" s="73"/>
      <c r="HB33" s="73"/>
    </row>
    <row r="34" spans="1:210" ht="15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/>
      <c r="GX34" s="76"/>
      <c r="GY34" s="76"/>
      <c r="GZ34" s="76"/>
      <c r="HA34" s="76"/>
      <c r="HB34" s="76"/>
    </row>
    <row r="35" spans="1:210" x14ac:dyDescent="0.2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/>
      <c r="GX35" s="73"/>
      <c r="GY35" s="73"/>
      <c r="GZ35" s="73"/>
      <c r="HA35" s="73"/>
      <c r="HB35" s="73"/>
    </row>
    <row r="36" spans="1:210" x14ac:dyDescent="0.2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/>
      <c r="GX36" s="73"/>
      <c r="GY36" s="73"/>
      <c r="GZ36" s="73"/>
      <c r="HA36" s="73"/>
      <c r="HB36" s="73"/>
    </row>
    <row r="37" spans="1:210" ht="15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/>
      <c r="GX37" s="76"/>
      <c r="GY37" s="76"/>
      <c r="GZ37" s="76"/>
      <c r="HA37" s="76"/>
      <c r="HB37" s="76"/>
    </row>
    <row r="38" spans="1:210" x14ac:dyDescent="0.2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/>
      <c r="GX38" s="73"/>
      <c r="GY38" s="73"/>
      <c r="GZ38" s="73"/>
      <c r="HA38" s="73"/>
      <c r="HB38" s="73"/>
    </row>
    <row r="39" spans="1:210" x14ac:dyDescent="0.2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/>
      <c r="GX39" s="73"/>
      <c r="GY39" s="73"/>
      <c r="GZ39" s="73"/>
      <c r="HA39" s="73"/>
      <c r="HB39" s="73"/>
    </row>
    <row r="40" spans="1:210" ht="15" x14ac:dyDescent="0.2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/>
      <c r="GX40" s="52"/>
      <c r="GY40" s="52"/>
      <c r="GZ40" s="52"/>
      <c r="HA40" s="52"/>
      <c r="HB40" s="52"/>
    </row>
    <row r="41" spans="1:210" x14ac:dyDescent="0.2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/>
      <c r="GX41" s="111"/>
      <c r="GY41" s="111"/>
      <c r="GZ41" s="111"/>
      <c r="HA41" s="111"/>
      <c r="HB41" s="111"/>
    </row>
    <row r="42" spans="1:210" x14ac:dyDescent="0.2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/>
      <c r="GX42" s="111"/>
      <c r="GY42" s="111"/>
      <c r="GZ42" s="111"/>
      <c r="HA42" s="111"/>
      <c r="HB42" s="111"/>
    </row>
    <row r="45" spans="1:210" ht="15" x14ac:dyDescent="0.25">
      <c r="B45" s="5" t="s">
        <v>72</v>
      </c>
    </row>
    <row r="46" spans="1:210" ht="15" customHeight="1" x14ac:dyDescent="0.25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6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6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6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6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6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6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6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6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</row>
    <row r="47" spans="1:210" ht="15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77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77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77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77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77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77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77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77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</row>
    <row r="48" spans="1:210" s="28" customFormat="1" ht="15" x14ac:dyDescent="0.2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>SUM(GH49:GH50)</f>
        <v>22147097.199999996</v>
      </c>
      <c r="GI48" s="115">
        <f t="shared" ref="GI48:GM48" si="133">SUM(GI49:GI50)</f>
        <v>23231290.999999996</v>
      </c>
      <c r="GJ48" s="115">
        <f>SUM(GJ49:GJ50)</f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/>
      <c r="GX48" s="115"/>
      <c r="GY48" s="115"/>
      <c r="GZ48" s="115"/>
      <c r="HA48" s="115"/>
      <c r="HB48" s="52"/>
    </row>
    <row r="49" spans="2:210" ht="15" x14ac:dyDescent="0.2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>
        <v>3953821.3999999994</v>
      </c>
      <c r="GU49" s="111">
        <v>3844866.2</v>
      </c>
      <c r="GV49" s="111">
        <v>4763886.5</v>
      </c>
      <c r="GW49" s="111"/>
      <c r="GX49" s="111"/>
      <c r="GY49" s="111"/>
      <c r="GZ49" s="111"/>
      <c r="HA49" s="111"/>
      <c r="HB49" s="56"/>
    </row>
    <row r="50" spans="2:210" ht="15" x14ac:dyDescent="0.2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/>
      <c r="GX50" s="111"/>
      <c r="GY50" s="111"/>
      <c r="GZ50" s="111"/>
      <c r="HA50" s="111"/>
      <c r="HB50" s="56"/>
    </row>
    <row r="52" spans="2:210" ht="15" x14ac:dyDescent="0.25">
      <c r="B52" s="5"/>
    </row>
    <row r="53" spans="2:210" x14ac:dyDescent="0.2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">
      <c r="DP54" s="29"/>
      <c r="EC54" s="29"/>
    </row>
    <row r="55" spans="2:210" x14ac:dyDescent="0.2">
      <c r="DP55" s="29"/>
      <c r="EC55" s="29"/>
    </row>
    <row r="57" spans="2:210" x14ac:dyDescent="0.2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</row>
    <row r="58" spans="2:210" x14ac:dyDescent="0.2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</row>
    <row r="59" spans="2:210" x14ac:dyDescent="0.2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</row>
  </sheetData>
  <mergeCells count="94">
    <mergeCell ref="GC6:GN6"/>
    <mergeCell ref="GO6:GO7"/>
    <mergeCell ref="GC26:GN26"/>
    <mergeCell ref="GO26:GO27"/>
    <mergeCell ref="GC46:GN46"/>
    <mergeCell ref="GO46:GO47"/>
    <mergeCell ref="GB6:GB7"/>
    <mergeCell ref="GB26:GB27"/>
    <mergeCell ref="GB46:GB47"/>
    <mergeCell ref="FP6:GA6"/>
    <mergeCell ref="FP26:GA26"/>
    <mergeCell ref="FP46:GA4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DC46:DN46"/>
    <mergeCell ref="DO46:DO47"/>
    <mergeCell ref="DB6:DB7"/>
    <mergeCell ref="DB26:DB27"/>
    <mergeCell ref="DB46:DB47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BB46:BB47"/>
    <mergeCell ref="BO6:BO7"/>
    <mergeCell ref="BO26:BO27"/>
    <mergeCell ref="BO46:BO47"/>
    <mergeCell ref="BC6:BN6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GP6:HA6"/>
    <mergeCell ref="HB6:HB7"/>
    <mergeCell ref="GP26:HA26"/>
    <mergeCell ref="HB26:HB27"/>
    <mergeCell ref="GP46:HA46"/>
    <mergeCell ref="HB46:HB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4"/>
  <sheetViews>
    <sheetView showGridLines="0" zoomScale="71" zoomScaleNormal="78" workbookViewId="0">
      <pane xSplit="2" ySplit="3" topLeftCell="JQ14" activePane="bottomRight" state="frozen"/>
      <selection pane="topRight" activeCell="EP48" sqref="EP48:FA48"/>
      <selection pane="bottomLeft" activeCell="EP48" sqref="EP48:FA48"/>
      <selection pane="bottomRight" activeCell="JV33" sqref="JV33:JV3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39" width="12.85546875" style="2" customWidth="1"/>
    <col min="240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50" width="11.42578125" style="2"/>
    <col min="251" max="251" width="13" style="2" customWidth="1"/>
    <col min="252" max="252" width="15.28515625" style="2" customWidth="1"/>
    <col min="253" max="253" width="12.42578125" style="2" customWidth="1"/>
    <col min="254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276" width="11.42578125" style="2"/>
    <col min="277" max="278" width="14.28515625" style="2" bestFit="1" customWidth="1"/>
    <col min="279" max="279" width="14.5703125" style="2" bestFit="1" customWidth="1"/>
    <col min="280" max="280" width="14.28515625" style="2" bestFit="1" customWidth="1"/>
    <col min="281" max="281" width="14.5703125" style="2" bestFit="1" customWidth="1"/>
    <col min="282" max="16384" width="11.42578125" style="2"/>
  </cols>
  <sheetData>
    <row r="1" spans="1:288" ht="15" x14ac:dyDescent="0.25">
      <c r="A1" s="178" t="s">
        <v>0</v>
      </c>
      <c r="B1" s="178"/>
    </row>
    <row r="2" spans="1:288" ht="30" customHeight="1" x14ac:dyDescent="0.2">
      <c r="A2" s="179" t="s">
        <v>104</v>
      </c>
      <c r="B2" s="180"/>
    </row>
    <row r="3" spans="1:288" x14ac:dyDescent="0.2">
      <c r="A3" s="39" t="s">
        <v>105</v>
      </c>
    </row>
    <row r="4" spans="1:288" x14ac:dyDescent="0.2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ht="15" x14ac:dyDescent="0.25">
      <c r="B5" s="5" t="s">
        <v>38</v>
      </c>
    </row>
    <row r="6" spans="1:288" ht="15" customHeight="1" x14ac:dyDescent="0.25">
      <c r="B6" s="176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</row>
    <row r="7" spans="1:288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</row>
    <row r="8" spans="1:288" ht="15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 t="shared" ref="JF8" si="17"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/>
      <c r="JX8" s="72"/>
      <c r="JY8" s="72"/>
      <c r="JZ8" s="72"/>
      <c r="KA8" s="72"/>
      <c r="KB8" s="76"/>
    </row>
    <row r="9" spans="1:288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8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9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20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1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2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3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4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5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6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7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8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9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30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1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/>
      <c r="JX9" s="73"/>
      <c r="JY9" s="73"/>
      <c r="JZ9" s="73"/>
      <c r="KA9" s="73"/>
      <c r="KB9" s="73"/>
    </row>
    <row r="10" spans="1:288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8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9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20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1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2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3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4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5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6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7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8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9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30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1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/>
      <c r="JX10" s="73"/>
      <c r="JY10" s="73"/>
      <c r="JZ10" s="73"/>
      <c r="KA10" s="73"/>
      <c r="KB10" s="73"/>
    </row>
    <row r="11" spans="1:288" ht="15" x14ac:dyDescent="0.25">
      <c r="B11" s="46" t="s">
        <v>113</v>
      </c>
      <c r="C11" s="76">
        <f>SUM(C12:C13)</f>
        <v>0</v>
      </c>
      <c r="D11" s="76">
        <f t="shared" ref="D11:N11" si="32">SUM(D12:D13)</f>
        <v>0</v>
      </c>
      <c r="E11" s="76">
        <f t="shared" si="32"/>
        <v>0</v>
      </c>
      <c r="F11" s="76">
        <f t="shared" si="32"/>
        <v>0</v>
      </c>
      <c r="G11" s="76">
        <f t="shared" si="32"/>
        <v>0</v>
      </c>
      <c r="H11" s="76">
        <f t="shared" si="32"/>
        <v>0</v>
      </c>
      <c r="I11" s="76">
        <f t="shared" si="32"/>
        <v>0</v>
      </c>
      <c r="J11" s="76">
        <f t="shared" si="32"/>
        <v>0</v>
      </c>
      <c r="K11" s="76">
        <f t="shared" si="32"/>
        <v>0</v>
      </c>
      <c r="L11" s="76">
        <f t="shared" si="32"/>
        <v>0</v>
      </c>
      <c r="M11" s="76">
        <f t="shared" si="32"/>
        <v>121372</v>
      </c>
      <c r="N11" s="76">
        <f t="shared" si="32"/>
        <v>127945</v>
      </c>
      <c r="O11" s="76">
        <f t="shared" si="18"/>
        <v>249317</v>
      </c>
      <c r="P11" s="76">
        <f>SUM(P12:P13)</f>
        <v>122731</v>
      </c>
      <c r="Q11" s="76">
        <f t="shared" ref="Q11:AA11" si="33">SUM(Q12:Q13)</f>
        <v>107960</v>
      </c>
      <c r="R11" s="76">
        <f t="shared" si="33"/>
        <v>119773</v>
      </c>
      <c r="S11" s="76">
        <f t="shared" si="33"/>
        <v>112016</v>
      </c>
      <c r="T11" s="76">
        <f t="shared" si="33"/>
        <v>113499</v>
      </c>
      <c r="U11" s="76">
        <f t="shared" si="33"/>
        <v>110688</v>
      </c>
      <c r="V11" s="76">
        <f t="shared" si="33"/>
        <v>114738</v>
      </c>
      <c r="W11" s="76">
        <f t="shared" si="33"/>
        <v>120868</v>
      </c>
      <c r="X11" s="76">
        <f t="shared" si="33"/>
        <v>116344</v>
      </c>
      <c r="Y11" s="76">
        <f t="shared" si="33"/>
        <v>123372</v>
      </c>
      <c r="Z11" s="76">
        <f t="shared" si="33"/>
        <v>120000</v>
      </c>
      <c r="AA11" s="76">
        <f t="shared" si="33"/>
        <v>126523</v>
      </c>
      <c r="AB11" s="76">
        <f t="shared" si="19"/>
        <v>1408512</v>
      </c>
      <c r="AC11" s="76">
        <f>SUM(AC12:AC13)</f>
        <v>120653</v>
      </c>
      <c r="AD11" s="76">
        <f t="shared" ref="AD11:AN11" si="34">SUM(AD12:AD13)</f>
        <v>107108</v>
      </c>
      <c r="AE11" s="76">
        <f t="shared" si="34"/>
        <v>116056</v>
      </c>
      <c r="AF11" s="76">
        <f t="shared" si="34"/>
        <v>110711</v>
      </c>
      <c r="AG11" s="76">
        <f t="shared" si="34"/>
        <v>117620</v>
      </c>
      <c r="AH11" s="76">
        <f t="shared" si="34"/>
        <v>118453</v>
      </c>
      <c r="AI11" s="76">
        <f t="shared" si="34"/>
        <v>120153</v>
      </c>
      <c r="AJ11" s="76">
        <f t="shared" si="34"/>
        <v>124014</v>
      </c>
      <c r="AK11" s="76">
        <f t="shared" si="34"/>
        <v>114444</v>
      </c>
      <c r="AL11" s="76">
        <f t="shared" si="34"/>
        <v>124946</v>
      </c>
      <c r="AM11" s="76">
        <f t="shared" si="34"/>
        <v>125925</v>
      </c>
      <c r="AN11" s="76">
        <f t="shared" si="34"/>
        <v>133759</v>
      </c>
      <c r="AO11" s="76">
        <f t="shared" si="20"/>
        <v>1433842</v>
      </c>
      <c r="AP11" s="76">
        <f>SUM(AP12:AP13)</f>
        <v>127858</v>
      </c>
      <c r="AQ11" s="76">
        <f t="shared" ref="AQ11:BA11" si="35">SUM(AQ12:AQ13)</f>
        <v>114407</v>
      </c>
      <c r="AR11" s="76">
        <f t="shared" si="35"/>
        <v>124672</v>
      </c>
      <c r="AS11" s="76">
        <f t="shared" si="35"/>
        <v>117935</v>
      </c>
      <c r="AT11" s="76">
        <f t="shared" si="35"/>
        <v>123321</v>
      </c>
      <c r="AU11" s="76">
        <f t="shared" si="35"/>
        <v>125766</v>
      </c>
      <c r="AV11" s="76">
        <f t="shared" si="35"/>
        <v>127030</v>
      </c>
      <c r="AW11" s="76">
        <f t="shared" si="35"/>
        <v>133865</v>
      </c>
      <c r="AX11" s="76">
        <f t="shared" si="35"/>
        <v>127189</v>
      </c>
      <c r="AY11" s="76">
        <f t="shared" si="35"/>
        <v>135961</v>
      </c>
      <c r="AZ11" s="76">
        <f t="shared" si="35"/>
        <v>132951</v>
      </c>
      <c r="BA11" s="76">
        <f t="shared" si="35"/>
        <v>133759</v>
      </c>
      <c r="BB11" s="76">
        <f t="shared" si="21"/>
        <v>1524714</v>
      </c>
      <c r="BC11" s="76">
        <f>SUM(BC12:BC13)</f>
        <v>139663</v>
      </c>
      <c r="BD11" s="76">
        <f t="shared" ref="BD11:BN11" si="36">SUM(BD12:BD13)</f>
        <v>124176</v>
      </c>
      <c r="BE11" s="76">
        <f t="shared" si="36"/>
        <v>133114</v>
      </c>
      <c r="BF11" s="76">
        <f t="shared" si="36"/>
        <v>126371</v>
      </c>
      <c r="BG11" s="76">
        <f t="shared" si="36"/>
        <v>134052</v>
      </c>
      <c r="BH11" s="76">
        <f t="shared" si="36"/>
        <v>128780</v>
      </c>
      <c r="BI11" s="76">
        <f t="shared" si="36"/>
        <v>134086</v>
      </c>
      <c r="BJ11" s="76">
        <f t="shared" si="36"/>
        <v>132408</v>
      </c>
      <c r="BK11" s="76">
        <f t="shared" si="36"/>
        <v>128281</v>
      </c>
      <c r="BL11" s="76">
        <f t="shared" si="36"/>
        <v>139623</v>
      </c>
      <c r="BM11" s="76">
        <f t="shared" si="36"/>
        <v>139855</v>
      </c>
      <c r="BN11" s="76">
        <f t="shared" si="36"/>
        <v>147404</v>
      </c>
      <c r="BO11" s="76">
        <f t="shared" si="22"/>
        <v>1607813</v>
      </c>
      <c r="BP11" s="76">
        <f>SUM(BP12:BP13)</f>
        <v>142312</v>
      </c>
      <c r="BQ11" s="76">
        <f t="shared" ref="BQ11:CA11" si="37">SUM(BQ12:BQ13)</f>
        <v>132722</v>
      </c>
      <c r="BR11" s="76">
        <f t="shared" si="37"/>
        <v>132137</v>
      </c>
      <c r="BS11" s="76">
        <f t="shared" si="37"/>
        <v>129640</v>
      </c>
      <c r="BT11" s="76">
        <f t="shared" si="37"/>
        <v>134853</v>
      </c>
      <c r="BU11" s="76">
        <f t="shared" si="37"/>
        <v>131102</v>
      </c>
      <c r="BV11" s="76">
        <f t="shared" si="37"/>
        <v>138219</v>
      </c>
      <c r="BW11" s="76">
        <f t="shared" si="37"/>
        <v>141226</v>
      </c>
      <c r="BX11" s="76">
        <f t="shared" si="37"/>
        <v>132339</v>
      </c>
      <c r="BY11" s="76">
        <f t="shared" si="37"/>
        <v>141607</v>
      </c>
      <c r="BZ11" s="76">
        <f t="shared" si="37"/>
        <v>135394</v>
      </c>
      <c r="CA11" s="76">
        <f t="shared" si="37"/>
        <v>136105</v>
      </c>
      <c r="CB11" s="76">
        <f t="shared" si="23"/>
        <v>1627656</v>
      </c>
      <c r="CC11" s="76">
        <f>SUM(CC12:CC13)</f>
        <v>136466</v>
      </c>
      <c r="CD11" s="76">
        <f t="shared" ref="CD11:CN11" si="38">SUM(CD12:CD13)</f>
        <v>122283</v>
      </c>
      <c r="CE11" s="76">
        <f t="shared" si="38"/>
        <v>127208</v>
      </c>
      <c r="CF11" s="76">
        <f t="shared" si="38"/>
        <v>120260</v>
      </c>
      <c r="CG11" s="76">
        <f t="shared" si="38"/>
        <v>127298</v>
      </c>
      <c r="CH11" s="76">
        <f t="shared" si="38"/>
        <v>123304</v>
      </c>
      <c r="CI11" s="76">
        <f t="shared" si="38"/>
        <v>129074</v>
      </c>
      <c r="CJ11" s="76">
        <f t="shared" si="38"/>
        <v>131793</v>
      </c>
      <c r="CK11" s="76">
        <f t="shared" si="38"/>
        <v>125721</v>
      </c>
      <c r="CL11" s="76">
        <f t="shared" si="38"/>
        <v>136566</v>
      </c>
      <c r="CM11" s="76">
        <f t="shared" si="38"/>
        <v>131307</v>
      </c>
      <c r="CN11" s="76">
        <f t="shared" si="38"/>
        <v>139172</v>
      </c>
      <c r="CO11" s="76">
        <f t="shared" si="24"/>
        <v>1550452</v>
      </c>
      <c r="CP11" s="76">
        <f>SUM(CP12:CP13)</f>
        <v>131022</v>
      </c>
      <c r="CQ11" s="76">
        <f t="shared" ref="CQ11:DA11" si="39">SUM(CQ12:CQ13)</f>
        <v>122369</v>
      </c>
      <c r="CR11" s="76">
        <f t="shared" si="39"/>
        <v>132885</v>
      </c>
      <c r="CS11" s="76">
        <f t="shared" si="39"/>
        <v>126019</v>
      </c>
      <c r="CT11" s="76">
        <f t="shared" si="39"/>
        <v>131252</v>
      </c>
      <c r="CU11" s="76">
        <f t="shared" si="39"/>
        <v>133227</v>
      </c>
      <c r="CV11" s="76">
        <f t="shared" si="39"/>
        <v>141651</v>
      </c>
      <c r="CW11" s="76">
        <f t="shared" si="39"/>
        <v>146139</v>
      </c>
      <c r="CX11" s="76">
        <f t="shared" si="39"/>
        <v>142803</v>
      </c>
      <c r="CY11" s="76">
        <f t="shared" si="39"/>
        <v>149042</v>
      </c>
      <c r="CZ11" s="76">
        <f t="shared" si="39"/>
        <v>146496</v>
      </c>
      <c r="DA11" s="76">
        <f t="shared" si="39"/>
        <v>154005</v>
      </c>
      <c r="DB11" s="76">
        <f t="shared" si="25"/>
        <v>1656910</v>
      </c>
      <c r="DC11" s="76">
        <f>SUM(DC12:DC13)</f>
        <v>148072</v>
      </c>
      <c r="DD11" s="76">
        <f t="shared" ref="DD11:DN11" si="40">SUM(DD12:DD13)</f>
        <v>136280</v>
      </c>
      <c r="DE11" s="76">
        <f t="shared" si="40"/>
        <v>146526</v>
      </c>
      <c r="DF11" s="76">
        <f t="shared" si="40"/>
        <v>141254</v>
      </c>
      <c r="DG11" s="76">
        <f t="shared" si="40"/>
        <v>151889</v>
      </c>
      <c r="DH11" s="76">
        <f t="shared" si="40"/>
        <v>146898</v>
      </c>
      <c r="DI11" s="76">
        <f t="shared" si="40"/>
        <v>149343</v>
      </c>
      <c r="DJ11" s="76">
        <f t="shared" si="40"/>
        <v>155770</v>
      </c>
      <c r="DK11" s="76">
        <f t="shared" si="40"/>
        <v>149006</v>
      </c>
      <c r="DL11" s="76">
        <f t="shared" si="40"/>
        <v>155121</v>
      </c>
      <c r="DM11" s="76">
        <f t="shared" si="40"/>
        <v>150065</v>
      </c>
      <c r="DN11" s="76">
        <f t="shared" si="40"/>
        <v>159248</v>
      </c>
      <c r="DO11" s="76">
        <f t="shared" si="26"/>
        <v>1789472</v>
      </c>
      <c r="DP11" s="76">
        <f>SUM(DP12:DP13)</f>
        <v>156798</v>
      </c>
      <c r="DQ11" s="76">
        <f t="shared" ref="DQ11:EA11" si="41">SUM(DQ12:DQ13)</f>
        <v>147048</v>
      </c>
      <c r="DR11" s="76">
        <f t="shared" si="41"/>
        <v>156066</v>
      </c>
      <c r="DS11" s="76">
        <f t="shared" si="41"/>
        <v>144872</v>
      </c>
      <c r="DT11" s="76">
        <f t="shared" si="41"/>
        <v>154058</v>
      </c>
      <c r="DU11" s="76">
        <f t="shared" si="41"/>
        <v>151965</v>
      </c>
      <c r="DV11" s="76">
        <f t="shared" si="41"/>
        <v>159466</v>
      </c>
      <c r="DW11" s="76">
        <f t="shared" si="41"/>
        <v>163610</v>
      </c>
      <c r="DX11" s="76">
        <f t="shared" si="41"/>
        <v>154441</v>
      </c>
      <c r="DY11" s="76">
        <f t="shared" si="41"/>
        <v>167326</v>
      </c>
      <c r="DZ11" s="76">
        <f t="shared" si="41"/>
        <v>166257</v>
      </c>
      <c r="EA11" s="76">
        <f t="shared" si="41"/>
        <v>166995</v>
      </c>
      <c r="EB11" s="76">
        <f t="shared" si="27"/>
        <v>1888902</v>
      </c>
      <c r="EC11" s="76">
        <f>SUM(EC12:EC13)</f>
        <v>167180</v>
      </c>
      <c r="ED11" s="76">
        <f t="shared" ref="ED11:EN11" si="42">SUM(ED12:ED13)</f>
        <v>149371</v>
      </c>
      <c r="EE11" s="76">
        <f t="shared" si="42"/>
        <v>158153</v>
      </c>
      <c r="EF11" s="76">
        <f t="shared" si="42"/>
        <v>157017</v>
      </c>
      <c r="EG11" s="76">
        <f t="shared" si="42"/>
        <v>163639</v>
      </c>
      <c r="EH11" s="76">
        <f t="shared" si="42"/>
        <v>157849</v>
      </c>
      <c r="EI11" s="76">
        <f t="shared" si="42"/>
        <v>163134</v>
      </c>
      <c r="EJ11" s="76">
        <f t="shared" si="42"/>
        <v>168703</v>
      </c>
      <c r="EK11" s="76">
        <f t="shared" si="42"/>
        <v>158018</v>
      </c>
      <c r="EL11" s="76">
        <f t="shared" si="42"/>
        <v>168878</v>
      </c>
      <c r="EM11" s="76">
        <f t="shared" si="42"/>
        <v>167064</v>
      </c>
      <c r="EN11" s="76">
        <f t="shared" si="42"/>
        <v>180032</v>
      </c>
      <c r="EO11" s="76">
        <f t="shared" si="28"/>
        <v>1959038</v>
      </c>
      <c r="EP11" s="76">
        <f>SUM(EP12:EP13)</f>
        <v>173996</v>
      </c>
      <c r="EQ11" s="76">
        <f t="shared" ref="EQ11:FA11" si="43">SUM(EQ12:EQ13)</f>
        <v>156510</v>
      </c>
      <c r="ER11" s="76">
        <f t="shared" si="43"/>
        <v>165768</v>
      </c>
      <c r="ES11" s="76">
        <f t="shared" si="43"/>
        <v>158016</v>
      </c>
      <c r="ET11" s="76">
        <f t="shared" si="43"/>
        <v>168034</v>
      </c>
      <c r="EU11" s="76">
        <f t="shared" si="43"/>
        <v>160510</v>
      </c>
      <c r="EV11" s="76">
        <f t="shared" si="43"/>
        <v>167670</v>
      </c>
      <c r="EW11" s="76">
        <f t="shared" si="43"/>
        <v>174900</v>
      </c>
      <c r="EX11" s="76">
        <f t="shared" si="43"/>
        <v>163348</v>
      </c>
      <c r="EY11" s="76">
        <f t="shared" si="43"/>
        <v>175136</v>
      </c>
      <c r="EZ11" s="76">
        <f t="shared" si="43"/>
        <v>169337</v>
      </c>
      <c r="FA11" s="76">
        <f t="shared" si="43"/>
        <v>176803</v>
      </c>
      <c r="FB11" s="76">
        <f t="shared" si="29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4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4"/>
        <v>176240</v>
      </c>
      <c r="GI11" s="76">
        <f>SUM(GI12:GI13)</f>
        <v>184454</v>
      </c>
      <c r="GJ11" s="76">
        <f t="shared" si="44"/>
        <v>186895</v>
      </c>
      <c r="GK11" s="76">
        <f t="shared" si="44"/>
        <v>180938</v>
      </c>
      <c r="GL11" s="76">
        <f t="shared" si="44"/>
        <v>186393</v>
      </c>
      <c r="GM11" s="76">
        <f t="shared" si="44"/>
        <v>184127</v>
      </c>
      <c r="GN11" s="76">
        <f t="shared" si="44"/>
        <v>188728</v>
      </c>
      <c r="GO11" s="76">
        <f t="shared" si="30"/>
        <v>2146149</v>
      </c>
      <c r="GP11" s="76">
        <f>SUM(GP12:GP13)</f>
        <v>143097</v>
      </c>
      <c r="GQ11" s="76">
        <f t="shared" ref="GQ11:HA11" si="45">SUM(GQ12:GQ13)</f>
        <v>135160</v>
      </c>
      <c r="GR11" s="76">
        <f t="shared" si="45"/>
        <v>145362</v>
      </c>
      <c r="GS11" s="76">
        <f t="shared" si="45"/>
        <v>148342</v>
      </c>
      <c r="GT11" s="76">
        <f t="shared" si="45"/>
        <v>160389</v>
      </c>
      <c r="GU11" s="76">
        <f t="shared" si="45"/>
        <v>149120</v>
      </c>
      <c r="GV11" s="76">
        <f t="shared" si="45"/>
        <v>153136</v>
      </c>
      <c r="GW11" s="76">
        <f t="shared" si="45"/>
        <v>156588</v>
      </c>
      <c r="GX11" s="76">
        <f t="shared" si="45"/>
        <v>149985</v>
      </c>
      <c r="GY11" s="76">
        <f t="shared" si="45"/>
        <v>154960</v>
      </c>
      <c r="GZ11" s="76">
        <f t="shared" si="45"/>
        <v>155927</v>
      </c>
      <c r="HA11" s="76">
        <f t="shared" si="45"/>
        <v>159571</v>
      </c>
      <c r="HB11" s="76">
        <f t="shared" si="31"/>
        <v>1811637</v>
      </c>
      <c r="HC11" s="76">
        <f>SUM(HC12:HC13)</f>
        <v>151269</v>
      </c>
      <c r="HD11" s="76">
        <f t="shared" ref="HD11:HL11" si="46">SUM(HD12:HD13)</f>
        <v>135605</v>
      </c>
      <c r="HE11" s="76">
        <f t="shared" si="46"/>
        <v>156875</v>
      </c>
      <c r="HF11" s="76">
        <f t="shared" si="46"/>
        <v>141259</v>
      </c>
      <c r="HG11" s="76">
        <f t="shared" si="46"/>
        <v>157553</v>
      </c>
      <c r="HH11" s="76">
        <f t="shared" si="46"/>
        <v>149806</v>
      </c>
      <c r="HI11" s="76">
        <f t="shared" si="46"/>
        <v>154198</v>
      </c>
      <c r="HJ11" s="76">
        <f t="shared" si="46"/>
        <v>159118</v>
      </c>
      <c r="HK11" s="76">
        <f t="shared" si="46"/>
        <v>151979</v>
      </c>
      <c r="HL11" s="76">
        <f t="shared" si="46"/>
        <v>162033</v>
      </c>
      <c r="HM11" s="76">
        <v>160744</v>
      </c>
      <c r="HN11" s="76">
        <v>163291</v>
      </c>
      <c r="HO11" s="76">
        <f t="shared" ref="HO11:HO19" si="47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8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9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 t="shared" ref="JF11" si="50"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/>
      <c r="JX11" s="72"/>
      <c r="JY11" s="72"/>
      <c r="JZ11" s="72"/>
      <c r="KA11" s="72"/>
      <c r="KB11" s="76"/>
    </row>
    <row r="12" spans="1:288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8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9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20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1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2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3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4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5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6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7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8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9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30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1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/>
      <c r="JX12" s="73"/>
      <c r="JY12" s="73"/>
      <c r="JZ12" s="73"/>
      <c r="KA12" s="73"/>
      <c r="KB12" s="73"/>
    </row>
    <row r="13" spans="1:288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8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9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20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1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2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3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4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5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6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7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8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9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30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1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/>
      <c r="JX13" s="73"/>
      <c r="JY13" s="73"/>
      <c r="JZ13" s="73"/>
      <c r="KA13" s="73"/>
      <c r="KB13" s="73"/>
    </row>
    <row r="14" spans="1:288" ht="15" x14ac:dyDescent="0.25">
      <c r="B14" s="46" t="s">
        <v>114</v>
      </c>
      <c r="C14" s="76">
        <f>SUM(C15:C16)</f>
        <v>0</v>
      </c>
      <c r="D14" s="76">
        <f t="shared" ref="D14:N14" si="51">SUM(D15:D16)</f>
        <v>0</v>
      </c>
      <c r="E14" s="76">
        <f t="shared" si="51"/>
        <v>0</v>
      </c>
      <c r="F14" s="76">
        <f t="shared" si="51"/>
        <v>0</v>
      </c>
      <c r="G14" s="76">
        <f t="shared" si="51"/>
        <v>0</v>
      </c>
      <c r="H14" s="76">
        <f t="shared" si="51"/>
        <v>0</v>
      </c>
      <c r="I14" s="76">
        <f t="shared" si="51"/>
        <v>0</v>
      </c>
      <c r="J14" s="76">
        <f t="shared" si="51"/>
        <v>0</v>
      </c>
      <c r="K14" s="76">
        <f t="shared" si="51"/>
        <v>0</v>
      </c>
      <c r="L14" s="76">
        <f t="shared" si="51"/>
        <v>0</v>
      </c>
      <c r="M14" s="76">
        <f t="shared" si="51"/>
        <v>63102</v>
      </c>
      <c r="N14" s="76">
        <f t="shared" si="51"/>
        <v>76737</v>
      </c>
      <c r="O14" s="76">
        <f t="shared" si="18"/>
        <v>139839</v>
      </c>
      <c r="P14" s="76">
        <f>SUM(P15:P16)</f>
        <v>76378</v>
      </c>
      <c r="Q14" s="76">
        <f t="shared" ref="Q14:AA14" si="52">SUM(Q15:Q16)</f>
        <v>71361</v>
      </c>
      <c r="R14" s="76">
        <f t="shared" si="52"/>
        <v>66961</v>
      </c>
      <c r="S14" s="76">
        <f t="shared" si="52"/>
        <v>76616</v>
      </c>
      <c r="T14" s="76">
        <f t="shared" si="52"/>
        <v>67537</v>
      </c>
      <c r="U14" s="76">
        <f t="shared" si="52"/>
        <v>60510</v>
      </c>
      <c r="V14" s="76">
        <f t="shared" si="52"/>
        <v>76028</v>
      </c>
      <c r="W14" s="76">
        <f t="shared" si="52"/>
        <v>75049</v>
      </c>
      <c r="X14" s="76">
        <f t="shared" si="52"/>
        <v>59042</v>
      </c>
      <c r="Y14" s="76">
        <f t="shared" si="52"/>
        <v>68909</v>
      </c>
      <c r="Z14" s="76">
        <f t="shared" si="52"/>
        <v>61084</v>
      </c>
      <c r="AA14" s="76">
        <f t="shared" si="52"/>
        <v>74317</v>
      </c>
      <c r="AB14" s="76">
        <f t="shared" si="19"/>
        <v>833792</v>
      </c>
      <c r="AC14" s="76">
        <f>SUM(AC15:AC16)</f>
        <v>74952</v>
      </c>
      <c r="AD14" s="76">
        <f t="shared" ref="AD14:AN14" si="53">SUM(AD15:AD16)</f>
        <v>66732</v>
      </c>
      <c r="AE14" s="76">
        <f t="shared" si="53"/>
        <v>80771</v>
      </c>
      <c r="AF14" s="76">
        <f t="shared" si="53"/>
        <v>61447</v>
      </c>
      <c r="AG14" s="76">
        <f t="shared" si="53"/>
        <v>65722</v>
      </c>
      <c r="AH14" s="76">
        <f t="shared" si="53"/>
        <v>61128</v>
      </c>
      <c r="AI14" s="76">
        <f t="shared" si="53"/>
        <v>79136</v>
      </c>
      <c r="AJ14" s="76">
        <f t="shared" si="53"/>
        <v>70498</v>
      </c>
      <c r="AK14" s="76">
        <f t="shared" si="53"/>
        <v>59502</v>
      </c>
      <c r="AL14" s="76">
        <f t="shared" si="53"/>
        <v>68155</v>
      </c>
      <c r="AM14" s="76">
        <f t="shared" si="53"/>
        <v>62532</v>
      </c>
      <c r="AN14" s="76">
        <f t="shared" si="53"/>
        <v>75746</v>
      </c>
      <c r="AO14" s="76">
        <f t="shared" si="20"/>
        <v>826321</v>
      </c>
      <c r="AP14" s="76">
        <f>SUM(AP15:AP16)</f>
        <v>76956</v>
      </c>
      <c r="AQ14" s="76">
        <f t="shared" ref="AQ14:BA14" si="54">SUM(AQ15:AQ16)</f>
        <v>69804</v>
      </c>
      <c r="AR14" s="76">
        <f t="shared" si="54"/>
        <v>70325</v>
      </c>
      <c r="AS14" s="76">
        <f t="shared" si="54"/>
        <v>79688</v>
      </c>
      <c r="AT14" s="76">
        <f t="shared" si="54"/>
        <v>65543</v>
      </c>
      <c r="AU14" s="76">
        <f t="shared" si="54"/>
        <v>63852</v>
      </c>
      <c r="AV14" s="76">
        <f t="shared" si="54"/>
        <v>77660</v>
      </c>
      <c r="AW14" s="76">
        <f t="shared" si="54"/>
        <v>70157</v>
      </c>
      <c r="AX14" s="76">
        <f t="shared" si="54"/>
        <v>63818</v>
      </c>
      <c r="AY14" s="76">
        <f t="shared" si="54"/>
        <v>68369</v>
      </c>
      <c r="AZ14" s="76">
        <f t="shared" si="54"/>
        <v>66407</v>
      </c>
      <c r="BA14" s="76">
        <f t="shared" si="54"/>
        <v>75746</v>
      </c>
      <c r="BB14" s="76">
        <f t="shared" si="21"/>
        <v>848325</v>
      </c>
      <c r="BC14" s="76">
        <f>SUM(BC15:BC16)</f>
        <v>84377</v>
      </c>
      <c r="BD14" s="76">
        <f t="shared" ref="BD14:BN14" si="55">SUM(BD15:BD16)</f>
        <v>78720</v>
      </c>
      <c r="BE14" s="76">
        <f t="shared" si="55"/>
        <v>76069</v>
      </c>
      <c r="BF14" s="76">
        <f t="shared" si="55"/>
        <v>89324</v>
      </c>
      <c r="BG14" s="76">
        <f t="shared" si="55"/>
        <v>78389</v>
      </c>
      <c r="BH14" s="76">
        <f t="shared" si="55"/>
        <v>75866</v>
      </c>
      <c r="BI14" s="76">
        <f t="shared" si="55"/>
        <v>84859</v>
      </c>
      <c r="BJ14" s="76">
        <f t="shared" si="55"/>
        <v>84551</v>
      </c>
      <c r="BK14" s="76">
        <f t="shared" si="55"/>
        <v>75410</v>
      </c>
      <c r="BL14" s="76">
        <f t="shared" si="55"/>
        <v>83790</v>
      </c>
      <c r="BM14" s="76">
        <f t="shared" si="55"/>
        <v>80101</v>
      </c>
      <c r="BN14" s="76">
        <f t="shared" si="55"/>
        <v>97075</v>
      </c>
      <c r="BO14" s="76">
        <f t="shared" si="22"/>
        <v>988531</v>
      </c>
      <c r="BP14" s="76">
        <f>SUM(BP15:BP16)</f>
        <v>99181</v>
      </c>
      <c r="BQ14" s="76">
        <f t="shared" ref="BQ14:CA14" si="56">SUM(BQ15:BQ16)</f>
        <v>94537</v>
      </c>
      <c r="BR14" s="76">
        <f t="shared" si="56"/>
        <v>112605</v>
      </c>
      <c r="BS14" s="76">
        <f t="shared" si="56"/>
        <v>83278</v>
      </c>
      <c r="BT14" s="76">
        <f t="shared" si="56"/>
        <v>98930</v>
      </c>
      <c r="BU14" s="76">
        <f t="shared" si="56"/>
        <v>85841</v>
      </c>
      <c r="BV14" s="76">
        <f t="shared" si="56"/>
        <v>110948</v>
      </c>
      <c r="BW14" s="76">
        <f t="shared" si="56"/>
        <v>96760</v>
      </c>
      <c r="BX14" s="76">
        <f t="shared" si="56"/>
        <v>86424</v>
      </c>
      <c r="BY14" s="76">
        <f t="shared" si="56"/>
        <v>94590</v>
      </c>
      <c r="BZ14" s="76">
        <f t="shared" si="56"/>
        <v>98746</v>
      </c>
      <c r="CA14" s="76">
        <f t="shared" si="56"/>
        <v>112313</v>
      </c>
      <c r="CB14" s="76">
        <f t="shared" si="23"/>
        <v>1174153</v>
      </c>
      <c r="CC14" s="76">
        <f>SUM(CC15:CC16)</f>
        <v>115647</v>
      </c>
      <c r="CD14" s="76">
        <f t="shared" ref="CD14:CN14" si="57">SUM(CD15:CD16)</f>
        <v>108929</v>
      </c>
      <c r="CE14" s="76">
        <f t="shared" si="57"/>
        <v>104628</v>
      </c>
      <c r="CF14" s="76">
        <f t="shared" si="57"/>
        <v>114620</v>
      </c>
      <c r="CG14" s="76">
        <f t="shared" si="57"/>
        <v>107255</v>
      </c>
      <c r="CH14" s="76">
        <f t="shared" si="57"/>
        <v>102895</v>
      </c>
      <c r="CI14" s="76">
        <f t="shared" si="57"/>
        <v>124191</v>
      </c>
      <c r="CJ14" s="76">
        <f t="shared" si="57"/>
        <v>112049</v>
      </c>
      <c r="CK14" s="76">
        <f t="shared" si="57"/>
        <v>102250</v>
      </c>
      <c r="CL14" s="76">
        <f t="shared" si="57"/>
        <v>112057</v>
      </c>
      <c r="CM14" s="76">
        <f t="shared" si="57"/>
        <v>106300</v>
      </c>
      <c r="CN14" s="76">
        <f t="shared" si="57"/>
        <v>127517</v>
      </c>
      <c r="CO14" s="76">
        <f t="shared" si="24"/>
        <v>1338338</v>
      </c>
      <c r="CP14" s="76">
        <f>SUM(CP15:CP16)</f>
        <v>135200</v>
      </c>
      <c r="CQ14" s="76">
        <f t="shared" ref="CQ14:DA14" si="58">SUM(CQ15:CQ16)</f>
        <v>125089</v>
      </c>
      <c r="CR14" s="76">
        <f t="shared" si="58"/>
        <v>119562</v>
      </c>
      <c r="CS14" s="76">
        <f t="shared" si="58"/>
        <v>136041</v>
      </c>
      <c r="CT14" s="76">
        <f t="shared" si="58"/>
        <v>123934</v>
      </c>
      <c r="CU14" s="76">
        <f t="shared" si="58"/>
        <v>116359</v>
      </c>
      <c r="CV14" s="76">
        <f t="shared" si="58"/>
        <v>137645</v>
      </c>
      <c r="CW14" s="76">
        <f t="shared" si="58"/>
        <v>137075</v>
      </c>
      <c r="CX14" s="76">
        <f t="shared" si="58"/>
        <v>118233</v>
      </c>
      <c r="CY14" s="76">
        <f t="shared" si="58"/>
        <v>138438</v>
      </c>
      <c r="CZ14" s="76">
        <f t="shared" si="58"/>
        <v>125104</v>
      </c>
      <c r="DA14" s="76">
        <f t="shared" si="58"/>
        <v>151902</v>
      </c>
      <c r="DB14" s="76">
        <f t="shared" si="25"/>
        <v>1564582</v>
      </c>
      <c r="DC14" s="76">
        <f>SUM(DC15:DC16)</f>
        <v>164640</v>
      </c>
      <c r="DD14" s="76">
        <f t="shared" ref="DD14:DN14" si="59">SUM(DD15:DD16)</f>
        <v>148710</v>
      </c>
      <c r="DE14" s="76">
        <f t="shared" si="59"/>
        <v>142989</v>
      </c>
      <c r="DF14" s="76">
        <f t="shared" si="59"/>
        <v>159539</v>
      </c>
      <c r="DG14" s="76">
        <f t="shared" si="59"/>
        <v>142360</v>
      </c>
      <c r="DH14" s="76">
        <f t="shared" si="59"/>
        <v>140790</v>
      </c>
      <c r="DI14" s="76">
        <f t="shared" si="59"/>
        <v>167049</v>
      </c>
      <c r="DJ14" s="76">
        <f t="shared" si="59"/>
        <v>157854</v>
      </c>
      <c r="DK14" s="76">
        <f t="shared" si="59"/>
        <v>140193</v>
      </c>
      <c r="DL14" s="76">
        <f t="shared" si="59"/>
        <v>157887</v>
      </c>
      <c r="DM14" s="76">
        <f t="shared" si="59"/>
        <v>144160</v>
      </c>
      <c r="DN14" s="76">
        <f t="shared" si="59"/>
        <v>172437</v>
      </c>
      <c r="DO14" s="76">
        <f t="shared" si="26"/>
        <v>1838608</v>
      </c>
      <c r="DP14" s="76">
        <f>SUM(DP15:DP16)</f>
        <v>184983</v>
      </c>
      <c r="DQ14" s="76">
        <f t="shared" ref="DQ14:EA14" si="60">SUM(DQ15:DQ16)</f>
        <v>177075</v>
      </c>
      <c r="DR14" s="76">
        <f t="shared" si="60"/>
        <v>163374</v>
      </c>
      <c r="DS14" s="76">
        <f t="shared" si="60"/>
        <v>188849</v>
      </c>
      <c r="DT14" s="76">
        <f t="shared" si="60"/>
        <v>166161</v>
      </c>
      <c r="DU14" s="76">
        <f t="shared" si="60"/>
        <v>158760</v>
      </c>
      <c r="DV14" s="76">
        <f t="shared" si="60"/>
        <v>182983</v>
      </c>
      <c r="DW14" s="76">
        <f t="shared" si="60"/>
        <v>180801</v>
      </c>
      <c r="DX14" s="76">
        <f t="shared" si="60"/>
        <v>170539</v>
      </c>
      <c r="DY14" s="76">
        <f t="shared" si="60"/>
        <v>184677</v>
      </c>
      <c r="DZ14" s="76">
        <f t="shared" si="60"/>
        <v>166046</v>
      </c>
      <c r="EA14" s="76">
        <f t="shared" si="60"/>
        <v>195194</v>
      </c>
      <c r="EB14" s="76">
        <f t="shared" si="27"/>
        <v>2119442</v>
      </c>
      <c r="EC14" s="76">
        <f>SUM(EC15:EC16)</f>
        <v>205045</v>
      </c>
      <c r="ED14" s="76">
        <f t="shared" ref="ED14:EN14" si="61">SUM(ED15:ED16)</f>
        <v>191428</v>
      </c>
      <c r="EE14" s="76">
        <f t="shared" si="61"/>
        <v>212458</v>
      </c>
      <c r="EF14" s="76">
        <f t="shared" si="61"/>
        <v>165423</v>
      </c>
      <c r="EG14" s="76">
        <f t="shared" si="61"/>
        <v>181801</v>
      </c>
      <c r="EH14" s="76">
        <f t="shared" si="61"/>
        <v>178125</v>
      </c>
      <c r="EI14" s="76">
        <f t="shared" si="61"/>
        <v>200111</v>
      </c>
      <c r="EJ14" s="76">
        <f t="shared" si="61"/>
        <v>197655</v>
      </c>
      <c r="EK14" s="76">
        <f t="shared" si="61"/>
        <v>179523</v>
      </c>
      <c r="EL14" s="76">
        <f t="shared" si="61"/>
        <v>193846</v>
      </c>
      <c r="EM14" s="76">
        <f t="shared" si="61"/>
        <v>184058</v>
      </c>
      <c r="EN14" s="76">
        <f t="shared" si="61"/>
        <v>214009</v>
      </c>
      <c r="EO14" s="76">
        <f t="shared" si="28"/>
        <v>2303482</v>
      </c>
      <c r="EP14" s="76">
        <f>SUM(EP15:EP16)</f>
        <v>222790</v>
      </c>
      <c r="EQ14" s="76">
        <f t="shared" ref="EQ14:FA14" si="62">SUM(EQ15:EQ16)</f>
        <v>206903</v>
      </c>
      <c r="ER14" s="76">
        <f t="shared" si="62"/>
        <v>200484</v>
      </c>
      <c r="ES14" s="76">
        <f t="shared" si="62"/>
        <v>214803</v>
      </c>
      <c r="ET14" s="76">
        <f t="shared" si="62"/>
        <v>193388</v>
      </c>
      <c r="EU14" s="76">
        <f t="shared" si="62"/>
        <v>181733</v>
      </c>
      <c r="EV14" s="76">
        <f t="shared" si="62"/>
        <v>218927</v>
      </c>
      <c r="EW14" s="76">
        <f t="shared" si="62"/>
        <v>203735</v>
      </c>
      <c r="EX14" s="76">
        <f t="shared" si="62"/>
        <v>183865</v>
      </c>
      <c r="EY14" s="76">
        <f t="shared" si="62"/>
        <v>207307</v>
      </c>
      <c r="EZ14" s="76">
        <f t="shared" si="62"/>
        <v>194903</v>
      </c>
      <c r="FA14" s="76">
        <f t="shared" si="62"/>
        <v>237493</v>
      </c>
      <c r="FB14" s="76">
        <f t="shared" si="29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3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3"/>
        <v>271790</v>
      </c>
      <c r="GI14" s="76">
        <f>SUM(GI15:GI16)</f>
        <v>340982</v>
      </c>
      <c r="GJ14" s="76">
        <f t="shared" si="63"/>
        <v>301566</v>
      </c>
      <c r="GK14" s="76">
        <f t="shared" si="63"/>
        <v>263155</v>
      </c>
      <c r="GL14" s="76">
        <f t="shared" si="63"/>
        <v>274478</v>
      </c>
      <c r="GM14" s="76">
        <f t="shared" si="63"/>
        <v>261114</v>
      </c>
      <c r="GN14" s="76">
        <f t="shared" si="63"/>
        <v>301622</v>
      </c>
      <c r="GO14" s="76">
        <f t="shared" si="30"/>
        <v>3447812</v>
      </c>
      <c r="GP14" s="76">
        <f>SUM(GP15:GP16)</f>
        <v>383210</v>
      </c>
      <c r="GQ14" s="76">
        <f t="shared" ref="GQ14:HA14" si="64">SUM(GQ15:GQ16)</f>
        <v>354671</v>
      </c>
      <c r="GR14" s="76">
        <f t="shared" si="64"/>
        <v>387359</v>
      </c>
      <c r="GS14" s="76">
        <f t="shared" si="64"/>
        <v>318531</v>
      </c>
      <c r="GT14" s="76">
        <f t="shared" si="64"/>
        <v>322132</v>
      </c>
      <c r="GU14" s="76">
        <f t="shared" si="64"/>
        <v>291980</v>
      </c>
      <c r="GV14" s="76">
        <f t="shared" si="64"/>
        <v>350379</v>
      </c>
      <c r="GW14" s="76">
        <f t="shared" si="64"/>
        <v>350558</v>
      </c>
      <c r="GX14" s="76">
        <f t="shared" si="64"/>
        <v>320017</v>
      </c>
      <c r="GY14" s="76">
        <f t="shared" si="64"/>
        <v>333901</v>
      </c>
      <c r="GZ14" s="76">
        <f t="shared" si="64"/>
        <v>316674</v>
      </c>
      <c r="HA14" s="76">
        <f t="shared" si="64"/>
        <v>372370</v>
      </c>
      <c r="HB14" s="76">
        <f t="shared" si="31"/>
        <v>4101782</v>
      </c>
      <c r="HC14" s="76">
        <f>SUM(HC15:HC16)</f>
        <v>402612</v>
      </c>
      <c r="HD14" s="76">
        <f t="shared" ref="HD14:HL14" si="65">SUM(HD15:HD16)</f>
        <v>372876</v>
      </c>
      <c r="HE14" s="76">
        <f t="shared" si="65"/>
        <v>355157</v>
      </c>
      <c r="HF14" s="76">
        <f t="shared" si="65"/>
        <v>358827</v>
      </c>
      <c r="HG14" s="76">
        <f t="shared" si="65"/>
        <v>318881</v>
      </c>
      <c r="HH14" s="76">
        <f t="shared" si="65"/>
        <v>300332</v>
      </c>
      <c r="HI14" s="76">
        <f t="shared" si="65"/>
        <v>367480</v>
      </c>
      <c r="HJ14" s="76">
        <f t="shared" si="65"/>
        <v>362095</v>
      </c>
      <c r="HK14" s="76">
        <f t="shared" si="65"/>
        <v>323325</v>
      </c>
      <c r="HL14" s="76">
        <f t="shared" si="65"/>
        <v>346871</v>
      </c>
      <c r="HM14" s="76">
        <v>331488</v>
      </c>
      <c r="HN14" s="76">
        <v>380360</v>
      </c>
      <c r="HO14" s="76">
        <f t="shared" si="47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8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9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 t="shared" ref="JF14" si="66"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/>
      <c r="JX14" s="72"/>
      <c r="JY14" s="72"/>
      <c r="JZ14" s="72"/>
      <c r="KA14" s="72"/>
      <c r="KB14" s="76"/>
    </row>
    <row r="15" spans="1:288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8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9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20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1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2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3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4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5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6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7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8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9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30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1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/>
      <c r="JX15" s="73"/>
      <c r="JY15" s="73"/>
      <c r="JZ15" s="73"/>
      <c r="KA15" s="73"/>
      <c r="KB15" s="73"/>
    </row>
    <row r="16" spans="1:288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8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9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20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1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2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3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4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5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6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7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8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9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30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1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/>
      <c r="JX16" s="73"/>
      <c r="JY16" s="73"/>
      <c r="JZ16" s="73"/>
      <c r="KA16" s="73"/>
      <c r="KB16" s="73"/>
    </row>
    <row r="17" spans="2:288" ht="15" x14ac:dyDescent="0.2">
      <c r="B17" s="51" t="s">
        <v>70</v>
      </c>
      <c r="C17" s="52">
        <f>SUM(C18:C19)</f>
        <v>0</v>
      </c>
      <c r="D17" s="52">
        <f t="shared" ref="D17:M17" si="67">SUM(D18:D19)</f>
        <v>0</v>
      </c>
      <c r="E17" s="52">
        <f t="shared" si="67"/>
        <v>0</v>
      </c>
      <c r="F17" s="52">
        <f t="shared" si="67"/>
        <v>0</v>
      </c>
      <c r="G17" s="52">
        <f t="shared" si="67"/>
        <v>0</v>
      </c>
      <c r="H17" s="52">
        <f t="shared" si="67"/>
        <v>0</v>
      </c>
      <c r="I17" s="52">
        <f t="shared" si="67"/>
        <v>0</v>
      </c>
      <c r="J17" s="52">
        <f t="shared" si="67"/>
        <v>0</v>
      </c>
      <c r="K17" s="52">
        <f t="shared" si="67"/>
        <v>0</v>
      </c>
      <c r="L17" s="52">
        <f t="shared" si="67"/>
        <v>0</v>
      </c>
      <c r="M17" s="52">
        <f t="shared" si="67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8">SUM(Q18:Q19)</f>
        <v>293017</v>
      </c>
      <c r="R17" s="52">
        <f t="shared" si="68"/>
        <v>305210</v>
      </c>
      <c r="S17" s="52">
        <f t="shared" si="68"/>
        <v>309686</v>
      </c>
      <c r="T17" s="52">
        <f t="shared" si="68"/>
        <v>296155</v>
      </c>
      <c r="U17" s="52">
        <f t="shared" si="68"/>
        <v>278968</v>
      </c>
      <c r="V17" s="52">
        <f t="shared" si="68"/>
        <v>313429</v>
      </c>
      <c r="W17" s="52">
        <f t="shared" si="68"/>
        <v>321992</v>
      </c>
      <c r="X17" s="52">
        <f t="shared" si="68"/>
        <v>284392</v>
      </c>
      <c r="Y17" s="52">
        <f t="shared" si="68"/>
        <v>313248</v>
      </c>
      <c r="Z17" s="52">
        <f t="shared" si="68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9">SUM(AD18:AD19)</f>
        <v>286511</v>
      </c>
      <c r="AE17" s="52">
        <f t="shared" si="69"/>
        <v>324397</v>
      </c>
      <c r="AF17" s="52">
        <f t="shared" si="69"/>
        <v>281310</v>
      </c>
      <c r="AG17" s="52">
        <f t="shared" si="69"/>
        <v>299060</v>
      </c>
      <c r="AH17" s="52">
        <f t="shared" si="69"/>
        <v>292853</v>
      </c>
      <c r="AI17" s="52">
        <f t="shared" si="69"/>
        <v>329075</v>
      </c>
      <c r="AJ17" s="52">
        <f t="shared" si="69"/>
        <v>319491</v>
      </c>
      <c r="AK17" s="52">
        <f t="shared" si="69"/>
        <v>284159</v>
      </c>
      <c r="AL17" s="52">
        <f t="shared" si="69"/>
        <v>316210</v>
      </c>
      <c r="AM17" s="52">
        <f t="shared" si="69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70">SUM(AQ18:AQ19)</f>
        <v>302840</v>
      </c>
      <c r="AR17" s="52">
        <f t="shared" si="70"/>
        <v>320643</v>
      </c>
      <c r="AS17" s="52">
        <f t="shared" si="70"/>
        <v>325296</v>
      </c>
      <c r="AT17" s="52">
        <f t="shared" si="70"/>
        <v>309440</v>
      </c>
      <c r="AU17" s="52">
        <f t="shared" si="70"/>
        <v>312998</v>
      </c>
      <c r="AV17" s="52">
        <f t="shared" si="70"/>
        <v>340531</v>
      </c>
      <c r="AW17" s="52">
        <f t="shared" si="70"/>
        <v>337860</v>
      </c>
      <c r="AX17" s="52">
        <f t="shared" si="70"/>
        <v>314425</v>
      </c>
      <c r="AY17" s="52">
        <f t="shared" si="70"/>
        <v>335609</v>
      </c>
      <c r="AZ17" s="52">
        <f t="shared" si="70"/>
        <v>330096</v>
      </c>
      <c r="BA17" s="52">
        <f t="shared" si="70"/>
        <v>343098</v>
      </c>
      <c r="BB17" s="52">
        <f>SUM(BB18:BB19)</f>
        <v>3912639</v>
      </c>
      <c r="BC17" s="52">
        <f t="shared" si="70"/>
        <v>371405</v>
      </c>
      <c r="BD17" s="52">
        <f t="shared" si="70"/>
        <v>335944</v>
      </c>
      <c r="BE17" s="52">
        <f t="shared" si="70"/>
        <v>345050</v>
      </c>
      <c r="BF17" s="52">
        <f t="shared" si="70"/>
        <v>354336</v>
      </c>
      <c r="BG17" s="52">
        <f t="shared" si="70"/>
        <v>348929</v>
      </c>
      <c r="BH17" s="52">
        <f t="shared" si="70"/>
        <v>337474</v>
      </c>
      <c r="BI17" s="52">
        <f t="shared" si="70"/>
        <v>364869</v>
      </c>
      <c r="BJ17" s="52">
        <f t="shared" si="70"/>
        <v>362109</v>
      </c>
      <c r="BK17" s="52">
        <f t="shared" si="70"/>
        <v>338233</v>
      </c>
      <c r="BL17" s="52">
        <f t="shared" si="70"/>
        <v>371131</v>
      </c>
      <c r="BM17" s="52">
        <f t="shared" si="70"/>
        <v>365607</v>
      </c>
      <c r="BN17" s="52">
        <f t="shared" si="70"/>
        <v>407751</v>
      </c>
      <c r="BO17" s="52">
        <f>SUM(BO18:BO19)</f>
        <v>4302838</v>
      </c>
      <c r="BP17" s="52">
        <f t="shared" si="70"/>
        <v>404470</v>
      </c>
      <c r="BQ17" s="52">
        <f t="shared" si="70"/>
        <v>377365</v>
      </c>
      <c r="BR17" s="52">
        <f t="shared" si="70"/>
        <v>407729</v>
      </c>
      <c r="BS17" s="52">
        <f t="shared" si="70"/>
        <v>352559</v>
      </c>
      <c r="BT17" s="52">
        <f t="shared" si="70"/>
        <v>389978</v>
      </c>
      <c r="BU17" s="52">
        <f t="shared" si="70"/>
        <v>361379</v>
      </c>
      <c r="BV17" s="52">
        <f t="shared" si="70"/>
        <v>417140</v>
      </c>
      <c r="BW17" s="52">
        <f t="shared" si="70"/>
        <v>399323</v>
      </c>
      <c r="BX17" s="52">
        <f t="shared" si="70"/>
        <v>364228</v>
      </c>
      <c r="BY17" s="52">
        <f t="shared" si="70"/>
        <v>391778</v>
      </c>
      <c r="BZ17" s="52">
        <f t="shared" si="70"/>
        <v>389013</v>
      </c>
      <c r="CA17" s="52">
        <f t="shared" si="70"/>
        <v>414196</v>
      </c>
      <c r="CB17" s="52">
        <f>SUM(CB18:CB19)</f>
        <v>4669158</v>
      </c>
      <c r="CC17" s="52">
        <f t="shared" si="70"/>
        <v>419393</v>
      </c>
      <c r="CD17" s="52">
        <f t="shared" si="70"/>
        <v>384273</v>
      </c>
      <c r="CE17" s="52">
        <f t="shared" si="70"/>
        <v>383762</v>
      </c>
      <c r="CF17" s="52">
        <f t="shared" si="70"/>
        <v>391010</v>
      </c>
      <c r="CG17" s="52">
        <f t="shared" si="70"/>
        <v>390301</v>
      </c>
      <c r="CH17" s="52">
        <f t="shared" si="70"/>
        <v>376921</v>
      </c>
      <c r="CI17" s="52">
        <f t="shared" si="70"/>
        <v>425761</v>
      </c>
      <c r="CJ17" s="52">
        <f t="shared" si="70"/>
        <v>407083</v>
      </c>
      <c r="CK17" s="52">
        <f t="shared" si="70"/>
        <v>380175</v>
      </c>
      <c r="CL17" s="52">
        <f t="shared" si="70"/>
        <v>413097</v>
      </c>
      <c r="CM17" s="52">
        <f t="shared" si="70"/>
        <v>397207</v>
      </c>
      <c r="CN17" s="52">
        <f t="shared" si="70"/>
        <v>448430</v>
      </c>
      <c r="CO17" s="52">
        <f>SUM(CO18:CO19)</f>
        <v>4817413</v>
      </c>
      <c r="CP17" s="52">
        <f t="shared" si="70"/>
        <v>446646</v>
      </c>
      <c r="CQ17" s="52">
        <f t="shared" si="70"/>
        <v>413365</v>
      </c>
      <c r="CR17" s="52">
        <f t="shared" si="70"/>
        <v>417824</v>
      </c>
      <c r="CS17" s="52">
        <f t="shared" si="70"/>
        <v>435022</v>
      </c>
      <c r="CT17" s="52">
        <f t="shared" si="70"/>
        <v>421822</v>
      </c>
      <c r="CU17" s="52">
        <f t="shared" si="70"/>
        <v>413851</v>
      </c>
      <c r="CV17" s="52">
        <f t="shared" si="70"/>
        <v>465596</v>
      </c>
      <c r="CW17" s="52">
        <f t="shared" si="70"/>
        <v>470631</v>
      </c>
      <c r="CX17" s="52">
        <f t="shared" si="70"/>
        <v>432644</v>
      </c>
      <c r="CY17" s="52">
        <f t="shared" si="70"/>
        <v>472520</v>
      </c>
      <c r="CZ17" s="52">
        <f t="shared" si="70"/>
        <v>449024</v>
      </c>
      <c r="DA17" s="52">
        <f t="shared" si="70"/>
        <v>505090</v>
      </c>
      <c r="DB17" s="52">
        <f>SUM(DB18:DB19)</f>
        <v>5344035</v>
      </c>
      <c r="DC17" s="52">
        <f t="shared" si="70"/>
        <v>515301</v>
      </c>
      <c r="DD17" s="52">
        <f t="shared" si="70"/>
        <v>470455</v>
      </c>
      <c r="DE17" s="52">
        <f t="shared" si="70"/>
        <v>474808</v>
      </c>
      <c r="DF17" s="52">
        <f t="shared" si="70"/>
        <v>495229</v>
      </c>
      <c r="DG17" s="52">
        <f t="shared" si="70"/>
        <v>481699</v>
      </c>
      <c r="DH17" s="52">
        <f t="shared" ref="DH17:FX17" si="71">SUM(DH18:DH19)</f>
        <v>469184</v>
      </c>
      <c r="DI17" s="52">
        <f t="shared" si="71"/>
        <v>520628</v>
      </c>
      <c r="DJ17" s="52">
        <f t="shared" si="71"/>
        <v>513992</v>
      </c>
      <c r="DK17" s="52">
        <f t="shared" si="71"/>
        <v>471831</v>
      </c>
      <c r="DL17" s="52">
        <f t="shared" si="71"/>
        <v>508383</v>
      </c>
      <c r="DM17" s="52">
        <f t="shared" si="71"/>
        <v>479377</v>
      </c>
      <c r="DN17" s="52">
        <f t="shared" si="71"/>
        <v>544963</v>
      </c>
      <c r="DO17" s="52">
        <f>SUM(DO18:DO19)</f>
        <v>5945850</v>
      </c>
      <c r="DP17" s="52">
        <f t="shared" si="71"/>
        <v>557226</v>
      </c>
      <c r="DQ17" s="52">
        <f t="shared" si="71"/>
        <v>531312</v>
      </c>
      <c r="DR17" s="52">
        <f t="shared" si="71"/>
        <v>517894</v>
      </c>
      <c r="DS17" s="52">
        <f t="shared" si="71"/>
        <v>541599</v>
      </c>
      <c r="DT17" s="52">
        <f t="shared" si="71"/>
        <v>516516</v>
      </c>
      <c r="DU17" s="52">
        <f t="shared" si="71"/>
        <v>505028</v>
      </c>
      <c r="DV17" s="52">
        <f t="shared" si="71"/>
        <v>557182</v>
      </c>
      <c r="DW17" s="52">
        <f t="shared" si="71"/>
        <v>562454</v>
      </c>
      <c r="DX17" s="52">
        <f t="shared" si="71"/>
        <v>528180</v>
      </c>
      <c r="DY17" s="52">
        <f t="shared" si="71"/>
        <v>568574</v>
      </c>
      <c r="DZ17" s="52">
        <f t="shared" si="71"/>
        <v>540399</v>
      </c>
      <c r="EA17" s="52">
        <f t="shared" si="71"/>
        <v>587893</v>
      </c>
      <c r="EB17" s="52">
        <f>SUM(EB18:EB19)</f>
        <v>6514257</v>
      </c>
      <c r="EC17" s="52">
        <f t="shared" si="71"/>
        <v>605596</v>
      </c>
      <c r="ED17" s="52">
        <f t="shared" si="71"/>
        <v>552884</v>
      </c>
      <c r="EE17" s="52">
        <f t="shared" si="71"/>
        <v>602910</v>
      </c>
      <c r="EF17" s="52">
        <f t="shared" si="71"/>
        <v>519962</v>
      </c>
      <c r="EG17" s="52">
        <f t="shared" si="71"/>
        <v>559604</v>
      </c>
      <c r="EH17" s="52">
        <f t="shared" si="71"/>
        <v>547471</v>
      </c>
      <c r="EI17" s="52">
        <f t="shared" si="71"/>
        <v>595590</v>
      </c>
      <c r="EJ17" s="52">
        <f t="shared" si="71"/>
        <v>602861</v>
      </c>
      <c r="EK17" s="52">
        <f t="shared" si="71"/>
        <v>550113</v>
      </c>
      <c r="EL17" s="52">
        <f t="shared" si="71"/>
        <v>586964</v>
      </c>
      <c r="EM17" s="52">
        <f t="shared" si="71"/>
        <v>570054</v>
      </c>
      <c r="EN17" s="52">
        <f t="shared" si="71"/>
        <v>641887</v>
      </c>
      <c r="EO17" s="52">
        <f>SUM(EO18:EO19)</f>
        <v>6935896</v>
      </c>
      <c r="EP17" s="52">
        <f t="shared" si="71"/>
        <v>646879</v>
      </c>
      <c r="EQ17" s="52">
        <f t="shared" si="71"/>
        <v>587580</v>
      </c>
      <c r="ER17" s="52">
        <f t="shared" si="71"/>
        <v>590054</v>
      </c>
      <c r="ES17" s="52">
        <f t="shared" si="71"/>
        <v>600039</v>
      </c>
      <c r="ET17" s="52">
        <f t="shared" si="71"/>
        <v>579852</v>
      </c>
      <c r="EU17" s="52">
        <f t="shared" si="71"/>
        <v>547384</v>
      </c>
      <c r="EV17" s="52">
        <f t="shared" si="71"/>
        <v>622409</v>
      </c>
      <c r="EW17" s="52">
        <f t="shared" si="71"/>
        <v>611692</v>
      </c>
      <c r="EX17" s="52">
        <f t="shared" si="71"/>
        <v>558560</v>
      </c>
      <c r="EY17" s="52">
        <f t="shared" si="71"/>
        <v>612632</v>
      </c>
      <c r="EZ17" s="52">
        <f t="shared" si="71"/>
        <v>582123</v>
      </c>
      <c r="FA17" s="52">
        <f t="shared" si="71"/>
        <v>669687</v>
      </c>
      <c r="FB17" s="52">
        <f>SUM(FB18:FB19)</f>
        <v>7208891</v>
      </c>
      <c r="FC17" s="52">
        <f t="shared" si="71"/>
        <v>693758</v>
      </c>
      <c r="FD17" s="52">
        <f t="shared" si="71"/>
        <v>646793</v>
      </c>
      <c r="FE17" s="52">
        <f t="shared" si="71"/>
        <v>638594</v>
      </c>
      <c r="FF17" s="52">
        <f t="shared" si="71"/>
        <v>667548</v>
      </c>
      <c r="FG17" s="52">
        <f t="shared" si="71"/>
        <v>648827</v>
      </c>
      <c r="FH17" s="52">
        <f t="shared" si="71"/>
        <v>613989</v>
      </c>
      <c r="FI17" s="52">
        <f t="shared" si="71"/>
        <v>705261</v>
      </c>
      <c r="FJ17" s="52">
        <f t="shared" si="71"/>
        <v>689562</v>
      </c>
      <c r="FK17" s="52">
        <f t="shared" si="71"/>
        <v>628190</v>
      </c>
      <c r="FL17" s="52">
        <f t="shared" si="71"/>
        <v>697126</v>
      </c>
      <c r="FM17" s="52">
        <f t="shared" si="71"/>
        <v>644319</v>
      </c>
      <c r="FN17" s="52">
        <f t="shared" si="71"/>
        <v>743336</v>
      </c>
      <c r="FO17" s="52">
        <f>SUM(FO18:FO19)</f>
        <v>8017303</v>
      </c>
      <c r="FP17" s="52">
        <f t="shared" si="71"/>
        <v>775988</v>
      </c>
      <c r="FQ17" s="52">
        <f t="shared" si="71"/>
        <v>740902</v>
      </c>
      <c r="FR17" s="52">
        <f t="shared" si="71"/>
        <v>787319</v>
      </c>
      <c r="FS17" s="52">
        <f t="shared" si="71"/>
        <v>659316</v>
      </c>
      <c r="FT17" s="52">
        <f t="shared" si="71"/>
        <v>693589</v>
      </c>
      <c r="FU17" s="52">
        <f t="shared" si="71"/>
        <v>661777</v>
      </c>
      <c r="FV17" s="52">
        <f t="shared" si="71"/>
        <v>788829</v>
      </c>
      <c r="FW17" s="52">
        <f t="shared" si="71"/>
        <v>750440</v>
      </c>
      <c r="FX17" s="52">
        <f t="shared" si="71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72">SUM(GC18:GC19)</f>
        <v>815192</v>
      </c>
      <c r="GD17" s="52">
        <f t="shared" si="72"/>
        <v>755151</v>
      </c>
      <c r="GE17" s="52">
        <f t="shared" si="72"/>
        <v>650158</v>
      </c>
      <c r="GF17" s="52">
        <f t="shared" si="72"/>
        <v>726045</v>
      </c>
      <c r="GG17" s="52">
        <f t="shared" si="72"/>
        <v>747126</v>
      </c>
      <c r="GH17" s="52">
        <f t="shared" si="72"/>
        <v>723444</v>
      </c>
      <c r="GI17" s="52">
        <f t="shared" si="72"/>
        <v>841367</v>
      </c>
      <c r="GJ17" s="52">
        <f t="shared" si="72"/>
        <v>788063</v>
      </c>
      <c r="GK17" s="52">
        <f t="shared" si="72"/>
        <v>717657</v>
      </c>
      <c r="GL17" s="52">
        <f t="shared" si="72"/>
        <v>741043</v>
      </c>
      <c r="GM17" s="52">
        <f t="shared" si="72"/>
        <v>717864</v>
      </c>
      <c r="GN17" s="52">
        <f>SUM(GN18:GN19)</f>
        <v>803347</v>
      </c>
      <c r="GO17" s="52">
        <f t="shared" si="30"/>
        <v>9026457</v>
      </c>
      <c r="GP17" s="52">
        <f t="shared" ref="GP17:HA17" si="73">SUM(GP18:GP19)</f>
        <v>855899</v>
      </c>
      <c r="GQ17" s="52">
        <f t="shared" si="73"/>
        <v>793159</v>
      </c>
      <c r="GR17" s="52">
        <f t="shared" si="73"/>
        <v>852909</v>
      </c>
      <c r="GS17" s="52">
        <f t="shared" si="73"/>
        <v>750836</v>
      </c>
      <c r="GT17" s="52">
        <f t="shared" si="73"/>
        <v>772531</v>
      </c>
      <c r="GU17" s="52">
        <f t="shared" si="73"/>
        <v>706060</v>
      </c>
      <c r="GV17" s="52">
        <f t="shared" si="73"/>
        <v>798375</v>
      </c>
      <c r="GW17" s="52">
        <f t="shared" si="73"/>
        <v>810309</v>
      </c>
      <c r="GX17" s="52">
        <f t="shared" si="73"/>
        <v>759229</v>
      </c>
      <c r="GY17" s="52">
        <f t="shared" si="73"/>
        <v>792243</v>
      </c>
      <c r="GZ17" s="52">
        <f t="shared" si="73"/>
        <v>764300</v>
      </c>
      <c r="HA17" s="52">
        <f t="shared" si="73"/>
        <v>867292</v>
      </c>
      <c r="HB17" s="52">
        <f t="shared" si="31"/>
        <v>9523142</v>
      </c>
      <c r="HC17" s="52">
        <f t="shared" ref="HC17:HN17" si="74">SUM(HC18:HC19)</f>
        <v>901458</v>
      </c>
      <c r="HD17" s="52">
        <f t="shared" si="74"/>
        <v>821354</v>
      </c>
      <c r="HE17" s="52">
        <f t="shared" si="74"/>
        <v>831839</v>
      </c>
      <c r="HF17" s="52">
        <f t="shared" si="74"/>
        <v>805461</v>
      </c>
      <c r="HG17" s="52">
        <f t="shared" si="74"/>
        <v>769356</v>
      </c>
      <c r="HH17" s="52">
        <f t="shared" si="74"/>
        <v>728436</v>
      </c>
      <c r="HI17" s="52">
        <f t="shared" si="74"/>
        <v>841718</v>
      </c>
      <c r="HJ17" s="52">
        <f t="shared" si="74"/>
        <v>842072</v>
      </c>
      <c r="HK17" s="52">
        <f t="shared" si="74"/>
        <v>762566</v>
      </c>
      <c r="HL17" s="52">
        <f>SUM(HL18:HL19)</f>
        <v>813952</v>
      </c>
      <c r="HM17" s="52">
        <f t="shared" si="74"/>
        <v>788356</v>
      </c>
      <c r="HN17" s="52">
        <f t="shared" si="74"/>
        <v>885224</v>
      </c>
      <c r="HO17" s="52">
        <f t="shared" si="47"/>
        <v>9791792</v>
      </c>
      <c r="HP17" s="52">
        <f t="shared" ref="HP17:HV17" si="75">SUM(HP18:HP19)</f>
        <v>912914</v>
      </c>
      <c r="HQ17" s="52">
        <f t="shared" si="75"/>
        <v>903721</v>
      </c>
      <c r="HR17" s="52">
        <f>SUM(HR18:HR19)</f>
        <v>577688</v>
      </c>
      <c r="HS17" s="52">
        <f t="shared" si="75"/>
        <v>246799</v>
      </c>
      <c r="HT17" s="52">
        <f t="shared" si="75"/>
        <v>402918</v>
      </c>
      <c r="HU17" s="52">
        <f t="shared" si="75"/>
        <v>562897</v>
      </c>
      <c r="HV17" s="52">
        <f t="shared" si="75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8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 t="shared" ref="JF17" si="76"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/>
      <c r="JX17" s="52"/>
      <c r="JY17" s="52"/>
      <c r="JZ17" s="52"/>
      <c r="KA17" s="52"/>
      <c r="KB17" s="52"/>
    </row>
    <row r="18" spans="2:288" x14ac:dyDescent="0.2">
      <c r="B18" s="48" t="s">
        <v>65</v>
      </c>
      <c r="C18" s="56">
        <f>C9+C12+C15</f>
        <v>0</v>
      </c>
      <c r="D18" s="56">
        <f t="shared" ref="D18:M19" si="77">D9+D12+D15</f>
        <v>0</v>
      </c>
      <c r="E18" s="56">
        <f t="shared" si="77"/>
        <v>0</v>
      </c>
      <c r="F18" s="56">
        <f t="shared" si="77"/>
        <v>0</v>
      </c>
      <c r="G18" s="56">
        <f t="shared" si="77"/>
        <v>0</v>
      </c>
      <c r="H18" s="56">
        <f t="shared" si="77"/>
        <v>0</v>
      </c>
      <c r="I18" s="56">
        <f t="shared" si="77"/>
        <v>0</v>
      </c>
      <c r="J18" s="56">
        <f t="shared" si="77"/>
        <v>0</v>
      </c>
      <c r="K18" s="56">
        <f t="shared" si="77"/>
        <v>0</v>
      </c>
      <c r="L18" s="56">
        <f t="shared" si="77"/>
        <v>0</v>
      </c>
      <c r="M18" s="56">
        <f t="shared" si="77"/>
        <v>92921</v>
      </c>
      <c r="N18" s="56">
        <f t="shared" ref="N18:P19" si="78">N9+N12+N15</f>
        <v>117116</v>
      </c>
      <c r="O18" s="56">
        <f t="shared" si="78"/>
        <v>210037</v>
      </c>
      <c r="P18" s="56">
        <f t="shared" si="78"/>
        <v>115933</v>
      </c>
      <c r="Q18" s="56">
        <f t="shared" ref="Q18:Z19" si="79">Q9+Q12+Q15</f>
        <v>107506</v>
      </c>
      <c r="R18" s="56">
        <f t="shared" si="79"/>
        <v>100272</v>
      </c>
      <c r="S18" s="56">
        <f t="shared" si="79"/>
        <v>118724</v>
      </c>
      <c r="T18" s="56">
        <f t="shared" si="79"/>
        <v>101630</v>
      </c>
      <c r="U18" s="56">
        <f t="shared" si="79"/>
        <v>90555</v>
      </c>
      <c r="V18" s="56">
        <f t="shared" si="79"/>
        <v>117598</v>
      </c>
      <c r="W18" s="56">
        <f t="shared" si="79"/>
        <v>115721</v>
      </c>
      <c r="X18" s="56">
        <f t="shared" si="79"/>
        <v>88174</v>
      </c>
      <c r="Y18" s="56">
        <f t="shared" si="79"/>
        <v>104028</v>
      </c>
      <c r="Z18" s="56">
        <f t="shared" si="79"/>
        <v>91770</v>
      </c>
      <c r="AA18" s="56">
        <f t="shared" ref="AA18:AC19" si="80">AA9+AA12+AA15</f>
        <v>114387</v>
      </c>
      <c r="AB18" s="56">
        <f t="shared" si="80"/>
        <v>1266298</v>
      </c>
      <c r="AC18" s="56">
        <f t="shared" si="80"/>
        <v>113672</v>
      </c>
      <c r="AD18" s="56">
        <f t="shared" ref="AD18:AM19" si="81">AD9+AD12+AD15</f>
        <v>101971</v>
      </c>
      <c r="AE18" s="56">
        <f t="shared" si="81"/>
        <v>126000</v>
      </c>
      <c r="AF18" s="56">
        <f t="shared" si="81"/>
        <v>93230</v>
      </c>
      <c r="AG18" s="56">
        <f t="shared" si="81"/>
        <v>99504</v>
      </c>
      <c r="AH18" s="56">
        <f t="shared" si="81"/>
        <v>92028</v>
      </c>
      <c r="AI18" s="56">
        <f t="shared" si="81"/>
        <v>124137</v>
      </c>
      <c r="AJ18" s="56">
        <f t="shared" si="81"/>
        <v>108193</v>
      </c>
      <c r="AK18" s="56">
        <f t="shared" si="81"/>
        <v>90154</v>
      </c>
      <c r="AL18" s="56">
        <f t="shared" si="81"/>
        <v>103764</v>
      </c>
      <c r="AM18" s="56">
        <f t="shared" si="81"/>
        <v>94755</v>
      </c>
      <c r="AN18" s="56">
        <f t="shared" ref="AN18:AP19" si="82">AN9+AN12+AN15</f>
        <v>117218</v>
      </c>
      <c r="AO18" s="56">
        <f t="shared" si="82"/>
        <v>1264626</v>
      </c>
      <c r="AP18" s="56">
        <f t="shared" si="82"/>
        <v>119065</v>
      </c>
      <c r="AQ18" s="56">
        <f t="shared" ref="AQ18:AZ19" si="83">AQ9+AQ12+AQ15</f>
        <v>106815</v>
      </c>
      <c r="AR18" s="56">
        <f t="shared" si="83"/>
        <v>107586</v>
      </c>
      <c r="AS18" s="56">
        <f t="shared" si="83"/>
        <v>125136</v>
      </c>
      <c r="AT18" s="56">
        <f t="shared" si="83"/>
        <v>99878</v>
      </c>
      <c r="AU18" s="56">
        <f t="shared" si="83"/>
        <v>98671</v>
      </c>
      <c r="AV18" s="56">
        <f t="shared" si="83"/>
        <v>123381</v>
      </c>
      <c r="AW18" s="56">
        <f t="shared" si="83"/>
        <v>109579</v>
      </c>
      <c r="AX18" s="56">
        <f t="shared" si="83"/>
        <v>98375</v>
      </c>
      <c r="AY18" s="56">
        <f t="shared" si="83"/>
        <v>105508</v>
      </c>
      <c r="AZ18" s="56">
        <f t="shared" si="83"/>
        <v>102556</v>
      </c>
      <c r="BA18" s="56">
        <f t="shared" ref="BA18:BC19" si="84">BA9+BA12+BA15</f>
        <v>117634</v>
      </c>
      <c r="BB18" s="56">
        <f t="shared" si="84"/>
        <v>1314184</v>
      </c>
      <c r="BC18" s="56">
        <f t="shared" si="84"/>
        <v>132002</v>
      </c>
      <c r="BD18" s="56">
        <f t="shared" ref="BD18:BM19" si="85">BD9+BD12+BD15</f>
        <v>121822</v>
      </c>
      <c r="BE18" s="56">
        <f t="shared" si="85"/>
        <v>117201</v>
      </c>
      <c r="BF18" s="56">
        <f t="shared" si="85"/>
        <v>141521</v>
      </c>
      <c r="BG18" s="56">
        <f t="shared" si="85"/>
        <v>116042</v>
      </c>
      <c r="BH18" s="56">
        <f t="shared" si="85"/>
        <v>109574</v>
      </c>
      <c r="BI18" s="56">
        <f t="shared" si="85"/>
        <v>127244</v>
      </c>
      <c r="BJ18" s="56">
        <f t="shared" si="85"/>
        <v>119671</v>
      </c>
      <c r="BK18" s="56">
        <f t="shared" si="85"/>
        <v>107381</v>
      </c>
      <c r="BL18" s="56">
        <f t="shared" si="85"/>
        <v>121289</v>
      </c>
      <c r="BM18" s="56">
        <f t="shared" si="85"/>
        <v>114582</v>
      </c>
      <c r="BN18" s="56">
        <f t="shared" ref="BN18:BP19" si="86">BN9+BN12+BN15</f>
        <v>141985</v>
      </c>
      <c r="BO18" s="56">
        <f t="shared" si="86"/>
        <v>1470314</v>
      </c>
      <c r="BP18" s="56">
        <f t="shared" si="86"/>
        <v>143121</v>
      </c>
      <c r="BQ18" s="56">
        <f t="shared" ref="BQ18:BZ19" si="87">BQ9+BQ12+BQ15</f>
        <v>135325</v>
      </c>
      <c r="BR18" s="56">
        <f t="shared" si="87"/>
        <v>161617</v>
      </c>
      <c r="BS18" s="56">
        <f t="shared" si="87"/>
        <v>116888</v>
      </c>
      <c r="BT18" s="56">
        <f t="shared" si="87"/>
        <v>142172</v>
      </c>
      <c r="BU18" s="56">
        <f t="shared" si="87"/>
        <v>118066</v>
      </c>
      <c r="BV18" s="56">
        <f t="shared" si="87"/>
        <v>159683</v>
      </c>
      <c r="BW18" s="56">
        <f t="shared" si="87"/>
        <v>140094</v>
      </c>
      <c r="BX18" s="56">
        <f t="shared" si="87"/>
        <v>121113</v>
      </c>
      <c r="BY18" s="56">
        <f t="shared" si="87"/>
        <v>130577</v>
      </c>
      <c r="BZ18" s="56">
        <f t="shared" si="87"/>
        <v>137148</v>
      </c>
      <c r="CA18" s="56">
        <f t="shared" ref="CA18:CC19" si="88">CA9+CA12+CA15</f>
        <v>156511</v>
      </c>
      <c r="CB18" s="56">
        <f t="shared" si="88"/>
        <v>1662315</v>
      </c>
      <c r="CC18" s="56">
        <f t="shared" si="88"/>
        <v>160023</v>
      </c>
      <c r="CD18" s="56">
        <f t="shared" ref="CD18:CM19" si="89">CD9+CD12+CD15</f>
        <v>150131</v>
      </c>
      <c r="CE18" s="56">
        <f t="shared" si="89"/>
        <v>139048</v>
      </c>
      <c r="CF18" s="56">
        <f t="shared" si="89"/>
        <v>161393</v>
      </c>
      <c r="CG18" s="56">
        <f t="shared" si="89"/>
        <v>145000</v>
      </c>
      <c r="CH18" s="56">
        <f t="shared" si="89"/>
        <v>136056</v>
      </c>
      <c r="CI18" s="56">
        <f t="shared" si="89"/>
        <v>173860</v>
      </c>
      <c r="CJ18" s="56">
        <f t="shared" si="89"/>
        <v>150923</v>
      </c>
      <c r="CK18" s="56">
        <f t="shared" si="89"/>
        <v>135318</v>
      </c>
      <c r="CL18" s="56">
        <f t="shared" si="89"/>
        <v>151708</v>
      </c>
      <c r="CM18" s="56">
        <f t="shared" si="89"/>
        <v>140793</v>
      </c>
      <c r="CN18" s="56">
        <f t="shared" ref="CN18:CP19" si="90">CN9+CN12+CN15</f>
        <v>175565</v>
      </c>
      <c r="CO18" s="56">
        <f t="shared" si="90"/>
        <v>1819818</v>
      </c>
      <c r="CP18" s="56">
        <f t="shared" si="90"/>
        <v>189083</v>
      </c>
      <c r="CQ18" s="56">
        <f t="shared" ref="CQ18:CZ19" si="91">CQ9+CQ12+CQ15</f>
        <v>170586</v>
      </c>
      <c r="CR18" s="56">
        <f t="shared" si="91"/>
        <v>158066</v>
      </c>
      <c r="CS18" s="56">
        <f t="shared" si="91"/>
        <v>188806</v>
      </c>
      <c r="CT18" s="56">
        <f t="shared" si="91"/>
        <v>164359</v>
      </c>
      <c r="CU18" s="56">
        <f t="shared" si="91"/>
        <v>154107</v>
      </c>
      <c r="CV18" s="56">
        <f t="shared" si="91"/>
        <v>190130</v>
      </c>
      <c r="CW18" s="56">
        <f t="shared" si="91"/>
        <v>188843</v>
      </c>
      <c r="CX18" s="56">
        <f t="shared" si="91"/>
        <v>158288</v>
      </c>
      <c r="CY18" s="56">
        <f t="shared" si="91"/>
        <v>187167</v>
      </c>
      <c r="CZ18" s="56">
        <f t="shared" si="91"/>
        <v>166027</v>
      </c>
      <c r="DA18" s="56">
        <f t="shared" ref="DA18:DC19" si="92">DA9+DA12+DA15</f>
        <v>208138</v>
      </c>
      <c r="DB18" s="56">
        <f t="shared" si="92"/>
        <v>2123600</v>
      </c>
      <c r="DC18" s="56">
        <f t="shared" si="92"/>
        <v>225173</v>
      </c>
      <c r="DD18" s="56">
        <f t="shared" ref="DD18:DM19" si="93">DD9+DD12+DD15</f>
        <v>202921</v>
      </c>
      <c r="DE18" s="56">
        <f t="shared" si="93"/>
        <v>189294</v>
      </c>
      <c r="DF18" s="56">
        <f t="shared" si="93"/>
        <v>223686</v>
      </c>
      <c r="DG18" s="56">
        <f t="shared" si="93"/>
        <v>191920</v>
      </c>
      <c r="DH18" s="56">
        <f t="shared" si="93"/>
        <v>185139</v>
      </c>
      <c r="DI18" s="56">
        <f t="shared" si="93"/>
        <v>232826</v>
      </c>
      <c r="DJ18" s="56">
        <f t="shared" si="93"/>
        <v>213703</v>
      </c>
      <c r="DK18" s="56">
        <f t="shared" si="93"/>
        <v>187504</v>
      </c>
      <c r="DL18" s="56">
        <f t="shared" si="93"/>
        <v>210706</v>
      </c>
      <c r="DM18" s="56">
        <f t="shared" si="93"/>
        <v>191211</v>
      </c>
      <c r="DN18" s="56">
        <f t="shared" ref="DN18:DP19" si="94">DN9+DN12+DN15</f>
        <v>235676</v>
      </c>
      <c r="DO18" s="56">
        <f t="shared" si="94"/>
        <v>2489759</v>
      </c>
      <c r="DP18" s="56">
        <f t="shared" si="94"/>
        <v>254003</v>
      </c>
      <c r="DQ18" s="56">
        <f t="shared" ref="DQ18:DZ19" si="95">DQ9+DQ12+DQ15</f>
        <v>243614</v>
      </c>
      <c r="DR18" s="56">
        <f t="shared" si="95"/>
        <v>219411</v>
      </c>
      <c r="DS18" s="56">
        <f t="shared" si="95"/>
        <v>262259</v>
      </c>
      <c r="DT18" s="56">
        <f t="shared" si="95"/>
        <v>220302</v>
      </c>
      <c r="DU18" s="56">
        <f t="shared" si="95"/>
        <v>210822</v>
      </c>
      <c r="DV18" s="56">
        <f t="shared" si="95"/>
        <v>248549</v>
      </c>
      <c r="DW18" s="56">
        <f t="shared" si="95"/>
        <v>244123</v>
      </c>
      <c r="DX18" s="56">
        <f t="shared" si="95"/>
        <v>228284</v>
      </c>
      <c r="DY18" s="56">
        <f t="shared" si="95"/>
        <v>247082</v>
      </c>
      <c r="DZ18" s="56">
        <f t="shared" si="95"/>
        <v>220643</v>
      </c>
      <c r="EA18" s="56">
        <f t="shared" ref="EA18:EC19" si="96">EA9+EA12+EA15</f>
        <v>268186</v>
      </c>
      <c r="EB18" s="56">
        <f t="shared" si="96"/>
        <v>2867278</v>
      </c>
      <c r="EC18" s="56">
        <f t="shared" si="96"/>
        <v>283272</v>
      </c>
      <c r="ED18" s="56">
        <f t="shared" ref="ED18:EM19" si="97">ED9+ED12+ED15</f>
        <v>263186</v>
      </c>
      <c r="EE18" s="56">
        <f t="shared" si="97"/>
        <v>297916</v>
      </c>
      <c r="EF18" s="56">
        <f t="shared" si="97"/>
        <v>222540</v>
      </c>
      <c r="EG18" s="56">
        <f t="shared" si="97"/>
        <v>246406</v>
      </c>
      <c r="EH18" s="56">
        <f t="shared" si="97"/>
        <v>241176</v>
      </c>
      <c r="EI18" s="56">
        <f t="shared" si="97"/>
        <v>279483</v>
      </c>
      <c r="EJ18" s="56">
        <f t="shared" si="97"/>
        <v>275096</v>
      </c>
      <c r="EK18" s="56">
        <f t="shared" si="97"/>
        <v>243687</v>
      </c>
      <c r="EL18" s="56">
        <f t="shared" si="97"/>
        <v>260727</v>
      </c>
      <c r="EM18" s="56">
        <f t="shared" si="97"/>
        <v>247346</v>
      </c>
      <c r="EN18" s="56">
        <f t="shared" ref="EN18:EP19" si="98">EN9+EN12+EN15</f>
        <v>294307</v>
      </c>
      <c r="EO18" s="56">
        <f t="shared" si="98"/>
        <v>3155142</v>
      </c>
      <c r="EP18" s="56">
        <f t="shared" si="98"/>
        <v>308009</v>
      </c>
      <c r="EQ18" s="56">
        <f t="shared" ref="EQ18:EU19" si="99">EQ9+EQ12+EQ15</f>
        <v>284291</v>
      </c>
      <c r="ER18" s="56">
        <f t="shared" si="99"/>
        <v>269721</v>
      </c>
      <c r="ES18" s="56">
        <f t="shared" si="99"/>
        <v>298961</v>
      </c>
      <c r="ET18" s="56">
        <f t="shared" si="99"/>
        <v>259488</v>
      </c>
      <c r="EU18" s="56">
        <f t="shared" si="99"/>
        <v>240006</v>
      </c>
      <c r="EV18" s="56">
        <f t="shared" ref="EV18:GA18" si="100">EV9+EV12+EV15</f>
        <v>305808</v>
      </c>
      <c r="EW18" s="56">
        <f t="shared" si="100"/>
        <v>288113</v>
      </c>
      <c r="EX18" s="56">
        <f t="shared" si="100"/>
        <v>249256</v>
      </c>
      <c r="EY18" s="56">
        <f t="shared" si="100"/>
        <v>279851</v>
      </c>
      <c r="EZ18" s="56">
        <f t="shared" si="100"/>
        <v>260519</v>
      </c>
      <c r="FA18" s="56">
        <f t="shared" si="100"/>
        <v>332887</v>
      </c>
      <c r="FB18" s="56">
        <f>FB9+FB12+FB15</f>
        <v>3376910</v>
      </c>
      <c r="FC18" s="56">
        <f t="shared" si="100"/>
        <v>369210</v>
      </c>
      <c r="FD18" s="56">
        <f t="shared" si="100"/>
        <v>341919</v>
      </c>
      <c r="FE18" s="56">
        <f t="shared" si="100"/>
        <v>313131</v>
      </c>
      <c r="FF18" s="56">
        <f t="shared" si="100"/>
        <v>350542</v>
      </c>
      <c r="FG18" s="56">
        <f t="shared" si="100"/>
        <v>323708</v>
      </c>
      <c r="FH18" s="56">
        <f t="shared" si="100"/>
        <v>293194</v>
      </c>
      <c r="FI18" s="56">
        <f t="shared" si="100"/>
        <v>371425</v>
      </c>
      <c r="FJ18" s="56">
        <f t="shared" si="100"/>
        <v>345171</v>
      </c>
      <c r="FK18" s="56">
        <f t="shared" si="100"/>
        <v>299045</v>
      </c>
      <c r="FL18" s="56">
        <f t="shared" si="100"/>
        <v>346857</v>
      </c>
      <c r="FM18" s="56">
        <f t="shared" si="100"/>
        <v>306525</v>
      </c>
      <c r="FN18" s="56">
        <f t="shared" si="100"/>
        <v>392451</v>
      </c>
      <c r="FO18" s="56">
        <f>FO9+FO12+FO15</f>
        <v>4053178</v>
      </c>
      <c r="FP18" s="56">
        <f t="shared" si="100"/>
        <v>437052</v>
      </c>
      <c r="FQ18" s="56">
        <f t="shared" si="100"/>
        <v>406648</v>
      </c>
      <c r="FR18" s="56">
        <f t="shared" si="100"/>
        <v>442941</v>
      </c>
      <c r="FS18" s="56">
        <f t="shared" si="100"/>
        <v>327458</v>
      </c>
      <c r="FT18" s="56">
        <f t="shared" si="100"/>
        <v>358674</v>
      </c>
      <c r="FU18" s="56">
        <f t="shared" si="100"/>
        <v>333739</v>
      </c>
      <c r="FV18" s="56">
        <f t="shared" si="100"/>
        <v>441571</v>
      </c>
      <c r="FW18" s="56">
        <f t="shared" si="100"/>
        <v>395226</v>
      </c>
      <c r="FX18" s="56">
        <f t="shared" si="100"/>
        <v>348358</v>
      </c>
      <c r="FY18" s="56">
        <f t="shared" si="100"/>
        <v>382258</v>
      </c>
      <c r="FZ18" s="56">
        <v>377903</v>
      </c>
      <c r="GA18" s="56">
        <f t="shared" si="100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101">GD9+GD12+GD15</f>
        <v>420895</v>
      </c>
      <c r="GE18" s="56">
        <f t="shared" si="101"/>
        <v>362876</v>
      </c>
      <c r="GF18" s="56">
        <f t="shared" si="101"/>
        <v>403877</v>
      </c>
      <c r="GG18" s="56">
        <f t="shared" si="101"/>
        <v>383494</v>
      </c>
      <c r="GH18" s="56">
        <f t="shared" si="101"/>
        <v>369660</v>
      </c>
      <c r="GI18" s="56">
        <f t="shared" si="101"/>
        <v>478803</v>
      </c>
      <c r="GJ18" s="56">
        <f t="shared" si="101"/>
        <v>421570</v>
      </c>
      <c r="GK18" s="56">
        <f t="shared" si="101"/>
        <v>366903</v>
      </c>
      <c r="GL18" s="56">
        <f t="shared" si="101"/>
        <v>378004</v>
      </c>
      <c r="GM18" s="56">
        <f t="shared" si="101"/>
        <v>356630</v>
      </c>
      <c r="GN18" s="56">
        <f>GN9+GN12+GN15</f>
        <v>427574</v>
      </c>
      <c r="GO18" s="56">
        <f t="shared" si="30"/>
        <v>4820363</v>
      </c>
      <c r="GP18" s="56">
        <f>GP9+GP12+GP15</f>
        <v>479892</v>
      </c>
      <c r="GQ18" s="56">
        <f t="shared" ref="GQ18:HA19" si="102">GQ9+GQ12+GQ15</f>
        <v>446068</v>
      </c>
      <c r="GR18" s="56">
        <f t="shared" si="102"/>
        <v>482103</v>
      </c>
      <c r="GS18" s="56">
        <f t="shared" si="102"/>
        <v>388519</v>
      </c>
      <c r="GT18" s="56">
        <f t="shared" si="102"/>
        <v>386505</v>
      </c>
      <c r="GU18" s="56">
        <f t="shared" si="102"/>
        <v>348087</v>
      </c>
      <c r="GV18" s="56">
        <f t="shared" si="102"/>
        <v>425550</v>
      </c>
      <c r="GW18" s="56">
        <f t="shared" si="102"/>
        <v>425243</v>
      </c>
      <c r="GX18" s="56">
        <f t="shared" si="102"/>
        <v>398078</v>
      </c>
      <c r="GY18" s="56">
        <f t="shared" si="102"/>
        <v>414186</v>
      </c>
      <c r="GZ18" s="56">
        <f t="shared" si="102"/>
        <v>392147</v>
      </c>
      <c r="HA18" s="56">
        <f t="shared" si="102"/>
        <v>476445</v>
      </c>
      <c r="HB18" s="56">
        <f t="shared" si="31"/>
        <v>5062823</v>
      </c>
      <c r="HC18" s="56">
        <f>HC9+HC12+HC15</f>
        <v>517665</v>
      </c>
      <c r="HD18" s="56">
        <f t="shared" ref="HD18:HN18" si="103">HD9+HD12+HD15</f>
        <v>476224</v>
      </c>
      <c r="HE18" s="56">
        <f t="shared" si="103"/>
        <v>445725</v>
      </c>
      <c r="HF18" s="56">
        <f t="shared" si="103"/>
        <v>460045</v>
      </c>
      <c r="HG18" s="56">
        <f t="shared" si="103"/>
        <v>393615</v>
      </c>
      <c r="HH18" s="56">
        <f t="shared" si="103"/>
        <v>367532</v>
      </c>
      <c r="HI18" s="56">
        <f t="shared" si="103"/>
        <v>465017</v>
      </c>
      <c r="HJ18" s="56">
        <f t="shared" si="103"/>
        <v>450658</v>
      </c>
      <c r="HK18" s="56">
        <f t="shared" si="103"/>
        <v>397868</v>
      </c>
      <c r="HL18" s="56">
        <f>HL9+HL12+HL15</f>
        <v>424968</v>
      </c>
      <c r="HM18" s="56">
        <f t="shared" si="103"/>
        <v>408767</v>
      </c>
      <c r="HN18" s="56">
        <f t="shared" si="103"/>
        <v>489888</v>
      </c>
      <c r="HO18" s="56">
        <f t="shared" si="47"/>
        <v>5297972</v>
      </c>
      <c r="HP18" s="56">
        <f t="shared" ref="HP18:IA18" si="104">HP9+HP12+HP15</f>
        <v>530860</v>
      </c>
      <c r="HQ18" s="56">
        <f t="shared" si="104"/>
        <v>528488</v>
      </c>
      <c r="HR18" s="56">
        <f t="shared" si="104"/>
        <v>301676</v>
      </c>
      <c r="HS18" s="56">
        <f t="shared" si="104"/>
        <v>85862</v>
      </c>
      <c r="HT18" s="56">
        <f t="shared" si="104"/>
        <v>190208</v>
      </c>
      <c r="HU18" s="56">
        <f t="shared" si="104"/>
        <v>298735</v>
      </c>
      <c r="HV18" s="56">
        <f t="shared" si="104"/>
        <v>432734</v>
      </c>
      <c r="HW18" s="56">
        <f t="shared" si="104"/>
        <v>409068</v>
      </c>
      <c r="HX18" s="56">
        <f t="shared" si="104"/>
        <v>434974</v>
      </c>
      <c r="HY18" s="56">
        <f t="shared" si="104"/>
        <v>494012</v>
      </c>
      <c r="HZ18" s="56">
        <f t="shared" si="104"/>
        <v>499840</v>
      </c>
      <c r="IA18" s="56">
        <f t="shared" si="104"/>
        <v>578210</v>
      </c>
      <c r="IB18" s="56">
        <f t="shared" si="48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9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 t="shared" ref="JF18:JF19" si="105"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/>
      <c r="JX18" s="56"/>
      <c r="JY18" s="56"/>
      <c r="JZ18" s="56"/>
      <c r="KA18" s="56"/>
      <c r="KB18" s="56"/>
    </row>
    <row r="19" spans="2:288" x14ac:dyDescent="0.2">
      <c r="B19" s="48" t="s">
        <v>66</v>
      </c>
      <c r="C19" s="56">
        <f>C10+C13+C16</f>
        <v>0</v>
      </c>
      <c r="D19" s="56">
        <f t="shared" si="77"/>
        <v>0</v>
      </c>
      <c r="E19" s="56">
        <f t="shared" si="77"/>
        <v>0</v>
      </c>
      <c r="F19" s="56">
        <f t="shared" si="77"/>
        <v>0</v>
      </c>
      <c r="G19" s="56">
        <f t="shared" si="77"/>
        <v>0</v>
      </c>
      <c r="H19" s="56">
        <f t="shared" si="77"/>
        <v>0</v>
      </c>
      <c r="I19" s="56">
        <f t="shared" si="77"/>
        <v>0</v>
      </c>
      <c r="J19" s="56">
        <f t="shared" si="77"/>
        <v>0</v>
      </c>
      <c r="K19" s="56">
        <f t="shared" si="77"/>
        <v>0</v>
      </c>
      <c r="L19" s="56">
        <f t="shared" si="77"/>
        <v>0</v>
      </c>
      <c r="M19" s="56">
        <f t="shared" si="77"/>
        <v>205091</v>
      </c>
      <c r="N19" s="56">
        <f t="shared" si="78"/>
        <v>217877</v>
      </c>
      <c r="O19" s="56">
        <f t="shared" si="78"/>
        <v>422968</v>
      </c>
      <c r="P19" s="56">
        <f t="shared" si="78"/>
        <v>211300</v>
      </c>
      <c r="Q19" s="56">
        <f t="shared" si="79"/>
        <v>185511</v>
      </c>
      <c r="R19" s="56">
        <f t="shared" si="79"/>
        <v>204938</v>
      </c>
      <c r="S19" s="56">
        <f t="shared" si="79"/>
        <v>190962</v>
      </c>
      <c r="T19" s="56">
        <f t="shared" si="79"/>
        <v>194525</v>
      </c>
      <c r="U19" s="56">
        <f t="shared" si="79"/>
        <v>188413</v>
      </c>
      <c r="V19" s="56">
        <f t="shared" si="79"/>
        <v>195831</v>
      </c>
      <c r="W19" s="56">
        <f t="shared" si="79"/>
        <v>206271</v>
      </c>
      <c r="X19" s="56">
        <f t="shared" si="79"/>
        <v>196218</v>
      </c>
      <c r="Y19" s="56">
        <f t="shared" si="79"/>
        <v>209220</v>
      </c>
      <c r="Z19" s="56">
        <f t="shared" si="79"/>
        <v>205465</v>
      </c>
      <c r="AA19" s="56">
        <f t="shared" si="80"/>
        <v>216079</v>
      </c>
      <c r="AB19" s="56">
        <f t="shared" si="80"/>
        <v>2404733</v>
      </c>
      <c r="AC19" s="56">
        <f t="shared" si="80"/>
        <v>207084</v>
      </c>
      <c r="AD19" s="56">
        <f t="shared" si="81"/>
        <v>184540</v>
      </c>
      <c r="AE19" s="56">
        <f t="shared" si="81"/>
        <v>198397</v>
      </c>
      <c r="AF19" s="56">
        <f t="shared" si="81"/>
        <v>188080</v>
      </c>
      <c r="AG19" s="56">
        <f t="shared" si="81"/>
        <v>199556</v>
      </c>
      <c r="AH19" s="56">
        <f t="shared" si="81"/>
        <v>200825</v>
      </c>
      <c r="AI19" s="56">
        <f t="shared" si="81"/>
        <v>204938</v>
      </c>
      <c r="AJ19" s="56">
        <f t="shared" si="81"/>
        <v>211298</v>
      </c>
      <c r="AK19" s="56">
        <f t="shared" si="81"/>
        <v>194005</v>
      </c>
      <c r="AL19" s="56">
        <f t="shared" si="81"/>
        <v>212446</v>
      </c>
      <c r="AM19" s="56">
        <f t="shared" si="81"/>
        <v>214227</v>
      </c>
      <c r="AN19" s="56">
        <f t="shared" si="82"/>
        <v>226287</v>
      </c>
      <c r="AO19" s="56">
        <f t="shared" si="82"/>
        <v>2441683</v>
      </c>
      <c r="AP19" s="56">
        <f t="shared" si="82"/>
        <v>220738</v>
      </c>
      <c r="AQ19" s="56">
        <f t="shared" si="83"/>
        <v>196025</v>
      </c>
      <c r="AR19" s="56">
        <f t="shared" si="83"/>
        <v>213057</v>
      </c>
      <c r="AS19" s="56">
        <f t="shared" si="83"/>
        <v>200160</v>
      </c>
      <c r="AT19" s="56">
        <f t="shared" si="83"/>
        <v>209562</v>
      </c>
      <c r="AU19" s="56">
        <f t="shared" si="83"/>
        <v>214327</v>
      </c>
      <c r="AV19" s="56">
        <f t="shared" si="83"/>
        <v>217150</v>
      </c>
      <c r="AW19" s="56">
        <f t="shared" si="83"/>
        <v>228281</v>
      </c>
      <c r="AX19" s="56">
        <f t="shared" si="83"/>
        <v>216050</v>
      </c>
      <c r="AY19" s="56">
        <f t="shared" si="83"/>
        <v>230101</v>
      </c>
      <c r="AZ19" s="56">
        <f t="shared" si="83"/>
        <v>227540</v>
      </c>
      <c r="BA19" s="56">
        <f t="shared" si="84"/>
        <v>225464</v>
      </c>
      <c r="BB19" s="56">
        <f t="shared" si="84"/>
        <v>2598455</v>
      </c>
      <c r="BC19" s="56">
        <f t="shared" si="84"/>
        <v>239403</v>
      </c>
      <c r="BD19" s="56">
        <f t="shared" si="85"/>
        <v>214122</v>
      </c>
      <c r="BE19" s="56">
        <f t="shared" si="85"/>
        <v>227849</v>
      </c>
      <c r="BF19" s="56">
        <f t="shared" si="85"/>
        <v>212815</v>
      </c>
      <c r="BG19" s="56">
        <f t="shared" si="85"/>
        <v>232887</v>
      </c>
      <c r="BH19" s="56">
        <f t="shared" si="85"/>
        <v>227900</v>
      </c>
      <c r="BI19" s="56">
        <f t="shared" si="85"/>
        <v>237625</v>
      </c>
      <c r="BJ19" s="56">
        <f t="shared" si="85"/>
        <v>242438</v>
      </c>
      <c r="BK19" s="56">
        <f t="shared" si="85"/>
        <v>230852</v>
      </c>
      <c r="BL19" s="56">
        <f t="shared" si="85"/>
        <v>249842</v>
      </c>
      <c r="BM19" s="56">
        <f t="shared" si="85"/>
        <v>251025</v>
      </c>
      <c r="BN19" s="56">
        <f t="shared" si="86"/>
        <v>265766</v>
      </c>
      <c r="BO19" s="56">
        <f t="shared" si="86"/>
        <v>2832524</v>
      </c>
      <c r="BP19" s="56">
        <f t="shared" si="86"/>
        <v>261349</v>
      </c>
      <c r="BQ19" s="56">
        <f t="shared" si="87"/>
        <v>242040</v>
      </c>
      <c r="BR19" s="56">
        <f t="shared" si="87"/>
        <v>246112</v>
      </c>
      <c r="BS19" s="56">
        <f t="shared" si="87"/>
        <v>235671</v>
      </c>
      <c r="BT19" s="56">
        <f t="shared" si="87"/>
        <v>247806</v>
      </c>
      <c r="BU19" s="56">
        <f t="shared" si="87"/>
        <v>243313</v>
      </c>
      <c r="BV19" s="56">
        <f t="shared" si="87"/>
        <v>257457</v>
      </c>
      <c r="BW19" s="56">
        <f t="shared" si="87"/>
        <v>259229</v>
      </c>
      <c r="BX19" s="56">
        <f t="shared" si="87"/>
        <v>243115</v>
      </c>
      <c r="BY19" s="56">
        <f t="shared" si="87"/>
        <v>261201</v>
      </c>
      <c r="BZ19" s="56">
        <f t="shared" si="87"/>
        <v>251865</v>
      </c>
      <c r="CA19" s="56">
        <f t="shared" si="88"/>
        <v>257685</v>
      </c>
      <c r="CB19" s="56">
        <f t="shared" si="88"/>
        <v>3006843</v>
      </c>
      <c r="CC19" s="56">
        <f t="shared" si="88"/>
        <v>259370</v>
      </c>
      <c r="CD19" s="56">
        <f t="shared" si="89"/>
        <v>234142</v>
      </c>
      <c r="CE19" s="56">
        <f t="shared" si="89"/>
        <v>244714</v>
      </c>
      <c r="CF19" s="56">
        <f t="shared" si="89"/>
        <v>229617</v>
      </c>
      <c r="CG19" s="56">
        <f t="shared" si="89"/>
        <v>245301</v>
      </c>
      <c r="CH19" s="56">
        <f t="shared" si="89"/>
        <v>240865</v>
      </c>
      <c r="CI19" s="56">
        <f t="shared" si="89"/>
        <v>251901</v>
      </c>
      <c r="CJ19" s="56">
        <f t="shared" si="89"/>
        <v>256160</v>
      </c>
      <c r="CK19" s="56">
        <f t="shared" si="89"/>
        <v>244857</v>
      </c>
      <c r="CL19" s="56">
        <f t="shared" si="89"/>
        <v>261389</v>
      </c>
      <c r="CM19" s="56">
        <f t="shared" si="89"/>
        <v>256414</v>
      </c>
      <c r="CN19" s="56">
        <f t="shared" si="90"/>
        <v>272865</v>
      </c>
      <c r="CO19" s="56">
        <f t="shared" si="90"/>
        <v>2997595</v>
      </c>
      <c r="CP19" s="56">
        <f t="shared" si="90"/>
        <v>257563</v>
      </c>
      <c r="CQ19" s="56">
        <f t="shared" si="91"/>
        <v>242779</v>
      </c>
      <c r="CR19" s="56">
        <f t="shared" si="91"/>
        <v>259758</v>
      </c>
      <c r="CS19" s="56">
        <f t="shared" si="91"/>
        <v>246216</v>
      </c>
      <c r="CT19" s="56">
        <f t="shared" si="91"/>
        <v>257463</v>
      </c>
      <c r="CU19" s="56">
        <f t="shared" si="91"/>
        <v>259744</v>
      </c>
      <c r="CV19" s="56">
        <f t="shared" si="91"/>
        <v>275466</v>
      </c>
      <c r="CW19" s="56">
        <f t="shared" si="91"/>
        <v>281788</v>
      </c>
      <c r="CX19" s="56">
        <f t="shared" si="91"/>
        <v>274356</v>
      </c>
      <c r="CY19" s="56">
        <f t="shared" si="91"/>
        <v>285353</v>
      </c>
      <c r="CZ19" s="56">
        <f t="shared" si="91"/>
        <v>282997</v>
      </c>
      <c r="DA19" s="56">
        <f t="shared" si="92"/>
        <v>296952</v>
      </c>
      <c r="DB19" s="56">
        <f t="shared" si="92"/>
        <v>3220435</v>
      </c>
      <c r="DC19" s="56">
        <f t="shared" si="92"/>
        <v>290128</v>
      </c>
      <c r="DD19" s="56">
        <f t="shared" si="93"/>
        <v>267534</v>
      </c>
      <c r="DE19" s="56">
        <f t="shared" si="93"/>
        <v>285514</v>
      </c>
      <c r="DF19" s="56">
        <f t="shared" si="93"/>
        <v>271543</v>
      </c>
      <c r="DG19" s="56">
        <f t="shared" si="93"/>
        <v>289779</v>
      </c>
      <c r="DH19" s="56">
        <f t="shared" si="93"/>
        <v>284045</v>
      </c>
      <c r="DI19" s="56">
        <f t="shared" si="93"/>
        <v>287802</v>
      </c>
      <c r="DJ19" s="56">
        <f t="shared" si="93"/>
        <v>300289</v>
      </c>
      <c r="DK19" s="56">
        <f t="shared" si="93"/>
        <v>284327</v>
      </c>
      <c r="DL19" s="56">
        <f t="shared" si="93"/>
        <v>297677</v>
      </c>
      <c r="DM19" s="56">
        <f t="shared" si="93"/>
        <v>288166</v>
      </c>
      <c r="DN19" s="56">
        <f t="shared" si="94"/>
        <v>309287</v>
      </c>
      <c r="DO19" s="56">
        <f t="shared" si="94"/>
        <v>3456091</v>
      </c>
      <c r="DP19" s="56">
        <f t="shared" si="94"/>
        <v>303223</v>
      </c>
      <c r="DQ19" s="56">
        <f t="shared" si="95"/>
        <v>287698</v>
      </c>
      <c r="DR19" s="56">
        <f t="shared" si="95"/>
        <v>298483</v>
      </c>
      <c r="DS19" s="56">
        <f t="shared" si="95"/>
        <v>279340</v>
      </c>
      <c r="DT19" s="56">
        <f t="shared" si="95"/>
        <v>296214</v>
      </c>
      <c r="DU19" s="56">
        <f t="shared" si="95"/>
        <v>294206</v>
      </c>
      <c r="DV19" s="56">
        <f t="shared" si="95"/>
        <v>308633</v>
      </c>
      <c r="DW19" s="56">
        <f t="shared" si="95"/>
        <v>318331</v>
      </c>
      <c r="DX19" s="56">
        <f t="shared" si="95"/>
        <v>299896</v>
      </c>
      <c r="DY19" s="56">
        <f t="shared" si="95"/>
        <v>321492</v>
      </c>
      <c r="DZ19" s="56">
        <f t="shared" si="95"/>
        <v>319756</v>
      </c>
      <c r="EA19" s="56">
        <f t="shared" si="96"/>
        <v>319707</v>
      </c>
      <c r="EB19" s="56">
        <f t="shared" si="96"/>
        <v>3646979</v>
      </c>
      <c r="EC19" s="56">
        <f t="shared" si="96"/>
        <v>322324</v>
      </c>
      <c r="ED19" s="56">
        <f t="shared" si="97"/>
        <v>289698</v>
      </c>
      <c r="EE19" s="56">
        <f t="shared" si="97"/>
        <v>304994</v>
      </c>
      <c r="EF19" s="56">
        <f t="shared" si="97"/>
        <v>297422</v>
      </c>
      <c r="EG19" s="56">
        <f t="shared" si="97"/>
        <v>313198</v>
      </c>
      <c r="EH19" s="56">
        <f t="shared" si="97"/>
        <v>306295</v>
      </c>
      <c r="EI19" s="56">
        <f t="shared" si="97"/>
        <v>316107</v>
      </c>
      <c r="EJ19" s="56">
        <f t="shared" si="97"/>
        <v>327765</v>
      </c>
      <c r="EK19" s="56">
        <f t="shared" si="97"/>
        <v>306426</v>
      </c>
      <c r="EL19" s="56">
        <f t="shared" si="97"/>
        <v>326237</v>
      </c>
      <c r="EM19" s="56">
        <f t="shared" si="97"/>
        <v>322708</v>
      </c>
      <c r="EN19" s="56">
        <f t="shared" si="98"/>
        <v>347580</v>
      </c>
      <c r="EO19" s="56">
        <f t="shared" si="98"/>
        <v>3780754</v>
      </c>
      <c r="EP19" s="56">
        <f t="shared" si="98"/>
        <v>338870</v>
      </c>
      <c r="EQ19" s="56">
        <f t="shared" si="99"/>
        <v>303289</v>
      </c>
      <c r="ER19" s="56">
        <f t="shared" si="99"/>
        <v>320333</v>
      </c>
      <c r="ES19" s="56">
        <f t="shared" si="99"/>
        <v>301078</v>
      </c>
      <c r="ET19" s="56">
        <f t="shared" si="99"/>
        <v>320364</v>
      </c>
      <c r="EU19" s="56">
        <f t="shared" si="99"/>
        <v>307378</v>
      </c>
      <c r="EV19" s="56">
        <f t="shared" ref="EV19:GA19" si="106">EV10+EV13+EV16</f>
        <v>316601</v>
      </c>
      <c r="EW19" s="56">
        <f t="shared" si="106"/>
        <v>323579</v>
      </c>
      <c r="EX19" s="56">
        <f t="shared" si="106"/>
        <v>309304</v>
      </c>
      <c r="EY19" s="56">
        <f t="shared" si="106"/>
        <v>332781</v>
      </c>
      <c r="EZ19" s="56">
        <f t="shared" si="106"/>
        <v>321604</v>
      </c>
      <c r="FA19" s="56">
        <f t="shared" si="106"/>
        <v>336800</v>
      </c>
      <c r="FB19" s="56">
        <f>FB10+FB13+FB16</f>
        <v>3831981</v>
      </c>
      <c r="FC19" s="56">
        <f t="shared" si="106"/>
        <v>324548</v>
      </c>
      <c r="FD19" s="56">
        <f t="shared" si="106"/>
        <v>304874</v>
      </c>
      <c r="FE19" s="56">
        <f t="shared" si="106"/>
        <v>325463</v>
      </c>
      <c r="FF19" s="56">
        <f t="shared" si="106"/>
        <v>317006</v>
      </c>
      <c r="FG19" s="56">
        <f t="shared" si="106"/>
        <v>325119</v>
      </c>
      <c r="FH19" s="56">
        <f t="shared" si="106"/>
        <v>320795</v>
      </c>
      <c r="FI19" s="56">
        <f t="shared" si="106"/>
        <v>333836</v>
      </c>
      <c r="FJ19" s="56">
        <f t="shared" si="106"/>
        <v>344391</v>
      </c>
      <c r="FK19" s="56">
        <f t="shared" si="106"/>
        <v>329145</v>
      </c>
      <c r="FL19" s="56">
        <f t="shared" si="106"/>
        <v>350269</v>
      </c>
      <c r="FM19" s="56">
        <f t="shared" si="106"/>
        <v>337794</v>
      </c>
      <c r="FN19" s="56">
        <f t="shared" si="106"/>
        <v>350885</v>
      </c>
      <c r="FO19" s="56">
        <f>FO10+FO13+FO16</f>
        <v>3964125</v>
      </c>
      <c r="FP19" s="56">
        <f t="shared" si="106"/>
        <v>338936</v>
      </c>
      <c r="FQ19" s="56">
        <f t="shared" si="106"/>
        <v>334254</v>
      </c>
      <c r="FR19" s="56">
        <f t="shared" si="106"/>
        <v>344378</v>
      </c>
      <c r="FS19" s="56">
        <f t="shared" si="106"/>
        <v>331858</v>
      </c>
      <c r="FT19" s="56">
        <f t="shared" si="106"/>
        <v>334915</v>
      </c>
      <c r="FU19" s="56">
        <f t="shared" si="106"/>
        <v>328038</v>
      </c>
      <c r="FV19" s="56">
        <f t="shared" si="106"/>
        <v>347258</v>
      </c>
      <c r="FW19" s="56">
        <f t="shared" si="106"/>
        <v>355214</v>
      </c>
      <c r="FX19" s="56">
        <f t="shared" si="106"/>
        <v>342326</v>
      </c>
      <c r="FY19" s="56">
        <f t="shared" si="106"/>
        <v>355166</v>
      </c>
      <c r="FZ19" s="56">
        <v>350056</v>
      </c>
      <c r="GA19" s="56">
        <f t="shared" si="106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7">GD10+GD13+GD16</f>
        <v>334256</v>
      </c>
      <c r="GE19" s="56">
        <f t="shared" si="101"/>
        <v>287282</v>
      </c>
      <c r="GF19" s="56">
        <f t="shared" si="101"/>
        <v>322168</v>
      </c>
      <c r="GG19" s="56">
        <f t="shared" si="107"/>
        <v>363632</v>
      </c>
      <c r="GH19" s="56">
        <f t="shared" si="107"/>
        <v>353784</v>
      </c>
      <c r="GI19" s="56">
        <f t="shared" si="101"/>
        <v>362564</v>
      </c>
      <c r="GJ19" s="56">
        <f t="shared" si="107"/>
        <v>366493</v>
      </c>
      <c r="GK19" s="56">
        <f t="shared" si="107"/>
        <v>350754</v>
      </c>
      <c r="GL19" s="56">
        <f t="shared" si="107"/>
        <v>363039</v>
      </c>
      <c r="GM19" s="56">
        <f t="shared" si="107"/>
        <v>361234</v>
      </c>
      <c r="GN19" s="56">
        <f>GN10+GN13+GN16</f>
        <v>375773</v>
      </c>
      <c r="GO19" s="56">
        <f t="shared" si="30"/>
        <v>4206094</v>
      </c>
      <c r="GP19" s="56">
        <f>GP10+GP13+GP16</f>
        <v>376007</v>
      </c>
      <c r="GQ19" s="56">
        <f t="shared" ref="GQ19:GZ19" si="108">GQ10+GQ13+GQ16</f>
        <v>347091</v>
      </c>
      <c r="GR19" s="56">
        <f t="shared" si="108"/>
        <v>370806</v>
      </c>
      <c r="GS19" s="56">
        <f t="shared" si="108"/>
        <v>362317</v>
      </c>
      <c r="GT19" s="56">
        <f t="shared" si="108"/>
        <v>386026</v>
      </c>
      <c r="GU19" s="56">
        <f t="shared" si="108"/>
        <v>357973</v>
      </c>
      <c r="GV19" s="56">
        <f t="shared" si="108"/>
        <v>372825</v>
      </c>
      <c r="GW19" s="56">
        <f t="shared" si="108"/>
        <v>385066</v>
      </c>
      <c r="GX19" s="56">
        <f t="shared" si="108"/>
        <v>361151</v>
      </c>
      <c r="GY19" s="56">
        <f t="shared" si="108"/>
        <v>378057</v>
      </c>
      <c r="GZ19" s="56">
        <f t="shared" si="108"/>
        <v>372153</v>
      </c>
      <c r="HA19" s="56">
        <f t="shared" si="102"/>
        <v>390847</v>
      </c>
      <c r="HB19" s="56">
        <f t="shared" si="31"/>
        <v>4460319</v>
      </c>
      <c r="HC19" s="56">
        <f>HC10+HC13+HC16</f>
        <v>383793</v>
      </c>
      <c r="HD19" s="56">
        <f t="shared" ref="HD19:HN19" si="109">HD10+HD13+HD16</f>
        <v>345130</v>
      </c>
      <c r="HE19" s="56">
        <f t="shared" si="109"/>
        <v>386114</v>
      </c>
      <c r="HF19" s="56">
        <f t="shared" si="109"/>
        <v>345416</v>
      </c>
      <c r="HG19" s="56">
        <f t="shared" si="109"/>
        <v>375741</v>
      </c>
      <c r="HH19" s="56">
        <f t="shared" si="109"/>
        <v>360904</v>
      </c>
      <c r="HI19" s="56">
        <f t="shared" si="109"/>
        <v>376701</v>
      </c>
      <c r="HJ19" s="56">
        <f t="shared" si="109"/>
        <v>391414</v>
      </c>
      <c r="HK19" s="56">
        <f t="shared" si="109"/>
        <v>364698</v>
      </c>
      <c r="HL19" s="56">
        <f>HL10+HL13+HL16</f>
        <v>388984</v>
      </c>
      <c r="HM19" s="56">
        <f t="shared" si="109"/>
        <v>379589</v>
      </c>
      <c r="HN19" s="56">
        <f t="shared" si="109"/>
        <v>395336</v>
      </c>
      <c r="HO19" s="56">
        <f t="shared" si="47"/>
        <v>4493820</v>
      </c>
      <c r="HP19" s="56">
        <f t="shared" ref="HP19:IA19" si="110">HP10+HP13+HP16</f>
        <v>382054</v>
      </c>
      <c r="HQ19" s="56">
        <f t="shared" si="110"/>
        <v>375233</v>
      </c>
      <c r="HR19" s="56">
        <f t="shared" si="110"/>
        <v>276012</v>
      </c>
      <c r="HS19" s="56">
        <f t="shared" si="110"/>
        <v>160937</v>
      </c>
      <c r="HT19" s="56">
        <f t="shared" si="110"/>
        <v>212710</v>
      </c>
      <c r="HU19" s="56">
        <f t="shared" si="110"/>
        <v>264162</v>
      </c>
      <c r="HV19" s="56">
        <f t="shared" si="110"/>
        <v>302454</v>
      </c>
      <c r="HW19" s="56">
        <f t="shared" si="110"/>
        <v>310734</v>
      </c>
      <c r="HX19" s="56">
        <f t="shared" si="110"/>
        <v>309885</v>
      </c>
      <c r="HY19" s="56">
        <f t="shared" si="110"/>
        <v>357914</v>
      </c>
      <c r="HZ19" s="56">
        <f t="shared" si="110"/>
        <v>365594</v>
      </c>
      <c r="IA19" s="56">
        <f t="shared" si="110"/>
        <v>367152</v>
      </c>
      <c r="IB19" s="56">
        <f t="shared" si="48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9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 t="shared" si="105"/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/>
      <c r="JX19" s="56"/>
      <c r="JY19" s="56"/>
      <c r="JZ19" s="56"/>
      <c r="KA19" s="56"/>
      <c r="KB19" s="56"/>
    </row>
    <row r="20" spans="2:288" ht="14.25" customHeight="1" x14ac:dyDescent="0.2"/>
    <row r="21" spans="2:288" ht="14.25" customHeight="1" x14ac:dyDescent="0.2">
      <c r="GA21" s="27"/>
    </row>
    <row r="22" spans="2:288" ht="14.25" customHeight="1" x14ac:dyDescent="0.2"/>
    <row r="23" spans="2:288" ht="14.25" customHeight="1" x14ac:dyDescent="0.25">
      <c r="B23" s="5" t="s">
        <v>71</v>
      </c>
    </row>
    <row r="24" spans="2:288" ht="14.25" customHeight="1" x14ac:dyDescent="0.25">
      <c r="B24" s="176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</row>
    <row r="25" spans="2:288" ht="14.25" customHeight="1" x14ac:dyDescent="0.25">
      <c r="B25" s="177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11">SUM(D27:D28)</f>
        <v>0</v>
      </c>
      <c r="E26" s="76">
        <f t="shared" si="111"/>
        <v>0</v>
      </c>
      <c r="F26" s="76">
        <f t="shared" si="111"/>
        <v>0</v>
      </c>
      <c r="G26" s="76">
        <f t="shared" si="111"/>
        <v>0</v>
      </c>
      <c r="H26" s="76">
        <f t="shared" si="111"/>
        <v>0</v>
      </c>
      <c r="I26" s="76">
        <f t="shared" si="111"/>
        <v>0</v>
      </c>
      <c r="J26" s="76">
        <f t="shared" si="111"/>
        <v>0</v>
      </c>
      <c r="K26" s="76">
        <f t="shared" si="111"/>
        <v>0</v>
      </c>
      <c r="L26" s="76">
        <f t="shared" si="111"/>
        <v>0</v>
      </c>
      <c r="M26" s="76">
        <f t="shared" si="111"/>
        <v>326843</v>
      </c>
      <c r="N26" s="76">
        <f t="shared" si="111"/>
        <v>358553</v>
      </c>
      <c r="O26" s="76">
        <f>SUM(C26:N26)</f>
        <v>685396</v>
      </c>
      <c r="P26" s="76">
        <f>SUM(P27:P28)</f>
        <v>354276</v>
      </c>
      <c r="Q26" s="76">
        <f t="shared" ref="Q26:AA26" si="112">SUM(Q27:Q28)</f>
        <v>303387</v>
      </c>
      <c r="R26" s="76">
        <f t="shared" si="112"/>
        <v>332418</v>
      </c>
      <c r="S26" s="76">
        <f t="shared" si="112"/>
        <v>318190</v>
      </c>
      <c r="T26" s="76">
        <f t="shared" si="112"/>
        <v>322161</v>
      </c>
      <c r="U26" s="76">
        <f t="shared" si="112"/>
        <v>305764</v>
      </c>
      <c r="V26" s="76">
        <f t="shared" si="112"/>
        <v>325414</v>
      </c>
      <c r="W26" s="76">
        <f t="shared" si="112"/>
        <v>336270</v>
      </c>
      <c r="X26" s="76">
        <f t="shared" si="112"/>
        <v>311014</v>
      </c>
      <c r="Y26" s="76">
        <f t="shared" si="112"/>
        <v>334105</v>
      </c>
      <c r="Z26" s="76">
        <f t="shared" si="112"/>
        <v>337075</v>
      </c>
      <c r="AA26" s="76">
        <f t="shared" si="112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13">SUM(AD27:AD28)</f>
        <v>305498</v>
      </c>
      <c r="AE26" s="76">
        <f t="shared" si="113"/>
        <v>331382</v>
      </c>
      <c r="AF26" s="76">
        <f t="shared" si="113"/>
        <v>306239</v>
      </c>
      <c r="AG26" s="76">
        <f t="shared" si="113"/>
        <v>326240</v>
      </c>
      <c r="AH26" s="76">
        <f t="shared" si="113"/>
        <v>323476</v>
      </c>
      <c r="AI26" s="76">
        <f t="shared" si="113"/>
        <v>342686</v>
      </c>
      <c r="AJ26" s="76">
        <f t="shared" si="113"/>
        <v>341402</v>
      </c>
      <c r="AK26" s="76">
        <f t="shared" si="113"/>
        <v>308890</v>
      </c>
      <c r="AL26" s="76">
        <f t="shared" si="113"/>
        <v>340767</v>
      </c>
      <c r="AM26" s="76">
        <f t="shared" si="113"/>
        <v>348101</v>
      </c>
      <c r="AN26" s="76">
        <f t="shared" si="113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14">SUM(AQ27:AQ28)</f>
        <v>321694</v>
      </c>
      <c r="AR26" s="76">
        <f t="shared" si="114"/>
        <v>350624</v>
      </c>
      <c r="AS26" s="76">
        <f t="shared" si="114"/>
        <v>331750</v>
      </c>
      <c r="AT26" s="76">
        <f t="shared" si="114"/>
        <v>346104</v>
      </c>
      <c r="AU26" s="76">
        <f t="shared" si="114"/>
        <v>353495</v>
      </c>
      <c r="AV26" s="76">
        <f t="shared" si="114"/>
        <v>365586</v>
      </c>
      <c r="AW26" s="76">
        <f t="shared" si="114"/>
        <v>377501</v>
      </c>
      <c r="AX26" s="76">
        <f t="shared" si="114"/>
        <v>354170</v>
      </c>
      <c r="AY26" s="76">
        <f t="shared" si="114"/>
        <v>376349</v>
      </c>
      <c r="AZ26" s="76">
        <f t="shared" si="114"/>
        <v>381064</v>
      </c>
      <c r="BA26" s="76">
        <f t="shared" si="114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5">SUM(BD27:BD28)</f>
        <v>367755</v>
      </c>
      <c r="BE26" s="76">
        <f t="shared" si="115"/>
        <v>385271</v>
      </c>
      <c r="BF26" s="76">
        <f t="shared" si="115"/>
        <v>364320</v>
      </c>
      <c r="BG26" s="76">
        <f t="shared" si="115"/>
        <v>392942</v>
      </c>
      <c r="BH26" s="76">
        <f t="shared" si="115"/>
        <v>382606</v>
      </c>
      <c r="BI26" s="76">
        <f t="shared" si="115"/>
        <v>412532</v>
      </c>
      <c r="BJ26" s="76">
        <f t="shared" si="115"/>
        <v>417923</v>
      </c>
      <c r="BK26" s="76">
        <f t="shared" si="115"/>
        <v>394542</v>
      </c>
      <c r="BL26" s="76">
        <f t="shared" si="115"/>
        <v>428360</v>
      </c>
      <c r="BM26" s="76">
        <f t="shared" si="115"/>
        <v>435018</v>
      </c>
      <c r="BN26" s="76">
        <f t="shared" si="115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6">SUM(BQ27:BQ28)</f>
        <v>429662</v>
      </c>
      <c r="BR26" s="76">
        <f t="shared" si="116"/>
        <v>443386</v>
      </c>
      <c r="BS26" s="76">
        <f t="shared" si="116"/>
        <v>411693</v>
      </c>
      <c r="BT26" s="76">
        <f t="shared" si="116"/>
        <v>440990</v>
      </c>
      <c r="BU26" s="76">
        <f t="shared" si="116"/>
        <v>430416</v>
      </c>
      <c r="BV26" s="76">
        <f t="shared" si="116"/>
        <v>467487</v>
      </c>
      <c r="BW26" s="76">
        <f t="shared" si="116"/>
        <v>469046</v>
      </c>
      <c r="BX26" s="76">
        <f t="shared" si="116"/>
        <v>433574</v>
      </c>
      <c r="BY26" s="76">
        <f t="shared" si="116"/>
        <v>464935</v>
      </c>
      <c r="BZ26" s="76">
        <f t="shared" si="116"/>
        <v>453006</v>
      </c>
      <c r="CA26" s="76">
        <f t="shared" si="116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7">SUM(CD27:CD28)</f>
        <v>426006</v>
      </c>
      <c r="CE26" s="76">
        <f t="shared" si="117"/>
        <v>437305</v>
      </c>
      <c r="CF26" s="76">
        <f t="shared" si="117"/>
        <v>420453</v>
      </c>
      <c r="CG26" s="76">
        <f t="shared" si="117"/>
        <v>445621</v>
      </c>
      <c r="CH26" s="76">
        <f t="shared" si="117"/>
        <v>438606</v>
      </c>
      <c r="CI26" s="76">
        <f t="shared" si="117"/>
        <v>468083</v>
      </c>
      <c r="CJ26" s="76">
        <f t="shared" si="117"/>
        <v>456465</v>
      </c>
      <c r="CK26" s="76">
        <f t="shared" si="117"/>
        <v>435151</v>
      </c>
      <c r="CL26" s="76">
        <f t="shared" si="117"/>
        <v>466198</v>
      </c>
      <c r="CM26" s="76">
        <f t="shared" si="117"/>
        <v>464665</v>
      </c>
      <c r="CN26" s="76">
        <f t="shared" si="117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8">SUM(CQ27:CQ28)</f>
        <v>448559</v>
      </c>
      <c r="CR26" s="76">
        <f t="shared" si="118"/>
        <v>464892</v>
      </c>
      <c r="CS26" s="76">
        <f t="shared" si="118"/>
        <v>461009</v>
      </c>
      <c r="CT26" s="76">
        <f t="shared" si="118"/>
        <v>467550</v>
      </c>
      <c r="CU26" s="76">
        <f t="shared" si="118"/>
        <v>477203</v>
      </c>
      <c r="CV26" s="76">
        <f t="shared" si="118"/>
        <v>521917</v>
      </c>
      <c r="CW26" s="76">
        <f t="shared" si="118"/>
        <v>525923</v>
      </c>
      <c r="CX26" s="76">
        <f t="shared" si="118"/>
        <v>508264</v>
      </c>
      <c r="CY26" s="76">
        <f t="shared" si="118"/>
        <v>522389</v>
      </c>
      <c r="CZ26" s="76">
        <f t="shared" si="118"/>
        <v>526835</v>
      </c>
      <c r="DA26" s="76">
        <f t="shared" si="118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9">SUM(DD27:DD28)</f>
        <v>514174</v>
      </c>
      <c r="DE26" s="76">
        <f t="shared" si="119"/>
        <v>535040</v>
      </c>
      <c r="DF26" s="76">
        <f t="shared" si="119"/>
        <v>520578</v>
      </c>
      <c r="DG26" s="76">
        <f t="shared" si="119"/>
        <v>545358</v>
      </c>
      <c r="DH26" s="76">
        <f t="shared" si="119"/>
        <v>526794</v>
      </c>
      <c r="DI26" s="76">
        <f t="shared" si="119"/>
        <v>552382</v>
      </c>
      <c r="DJ26" s="76">
        <f t="shared" si="119"/>
        <v>565675</v>
      </c>
      <c r="DK26" s="76">
        <f t="shared" si="119"/>
        <v>536241</v>
      </c>
      <c r="DL26" s="76">
        <f t="shared" si="119"/>
        <v>557550</v>
      </c>
      <c r="DM26" s="76">
        <f t="shared" si="119"/>
        <v>543672</v>
      </c>
      <c r="DN26" s="76">
        <f t="shared" si="119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20">SUM(DQ27:DQ28)</f>
        <v>568264</v>
      </c>
      <c r="DR26" s="76">
        <f t="shared" si="120"/>
        <v>567817</v>
      </c>
      <c r="DS26" s="76">
        <f t="shared" si="120"/>
        <v>552510</v>
      </c>
      <c r="DT26" s="76">
        <f t="shared" si="120"/>
        <v>556844</v>
      </c>
      <c r="DU26" s="76">
        <f t="shared" si="120"/>
        <v>561719</v>
      </c>
      <c r="DV26" s="76">
        <f t="shared" si="120"/>
        <v>600348</v>
      </c>
      <c r="DW26" s="76">
        <f t="shared" si="120"/>
        <v>613860</v>
      </c>
      <c r="DX26" s="76">
        <f t="shared" si="120"/>
        <v>577696</v>
      </c>
      <c r="DY26" s="76">
        <f t="shared" si="120"/>
        <v>614073</v>
      </c>
      <c r="DZ26" s="76">
        <f t="shared" si="120"/>
        <v>608618</v>
      </c>
      <c r="EA26" s="76">
        <f t="shared" si="120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21">SUM(ED27:ED28)</f>
        <v>564662</v>
      </c>
      <c r="EE26" s="76">
        <f t="shared" si="121"/>
        <v>607904</v>
      </c>
      <c r="EF26" s="76">
        <f t="shared" si="121"/>
        <v>560951</v>
      </c>
      <c r="EG26" s="76">
        <f t="shared" si="121"/>
        <v>605927</v>
      </c>
      <c r="EH26" s="76">
        <f t="shared" si="121"/>
        <v>598647</v>
      </c>
      <c r="EI26" s="76">
        <f t="shared" si="121"/>
        <v>632713</v>
      </c>
      <c r="EJ26" s="76">
        <f t="shared" si="121"/>
        <v>652762</v>
      </c>
      <c r="EK26" s="76">
        <f t="shared" si="121"/>
        <v>599354</v>
      </c>
      <c r="EL26" s="76">
        <f t="shared" si="121"/>
        <v>636155</v>
      </c>
      <c r="EM26" s="76">
        <f t="shared" si="121"/>
        <v>633854</v>
      </c>
      <c r="EN26" s="76">
        <f t="shared" si="121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22">SUM(EQ27:EQ28)</f>
        <v>603729</v>
      </c>
      <c r="ER26" s="76">
        <f t="shared" si="122"/>
        <v>616052</v>
      </c>
      <c r="ES26" s="76">
        <f t="shared" si="122"/>
        <v>596462</v>
      </c>
      <c r="ET26" s="76">
        <f t="shared" si="122"/>
        <v>616217</v>
      </c>
      <c r="EU26" s="76">
        <f t="shared" si="122"/>
        <v>587586</v>
      </c>
      <c r="EV26" s="76">
        <f t="shared" si="122"/>
        <v>626000</v>
      </c>
      <c r="EW26" s="76">
        <f t="shared" si="122"/>
        <v>631841</v>
      </c>
      <c r="EX26" s="76">
        <f t="shared" si="122"/>
        <v>592953</v>
      </c>
      <c r="EY26" s="76">
        <f t="shared" si="122"/>
        <v>639625</v>
      </c>
      <c r="EZ26" s="76">
        <f t="shared" si="122"/>
        <v>622256</v>
      </c>
      <c r="FA26" s="76">
        <f t="shared" si="122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23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23"/>
        <v>756352</v>
      </c>
      <c r="GH26" s="76">
        <f t="shared" si="123"/>
        <v>741164</v>
      </c>
      <c r="GI26" s="76">
        <f>SUM(GI27:GI28)</f>
        <v>776679</v>
      </c>
      <c r="GJ26" s="76">
        <f t="shared" si="123"/>
        <v>767870</v>
      </c>
      <c r="GK26" s="76">
        <f t="shared" si="123"/>
        <v>724855</v>
      </c>
      <c r="GL26" s="76">
        <f t="shared" si="123"/>
        <v>742268</v>
      </c>
      <c r="GM26" s="76">
        <f t="shared" si="123"/>
        <v>732369</v>
      </c>
      <c r="GN26" s="76">
        <f t="shared" si="123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24">SUM(GQ27:GQ28)</f>
        <v>741468</v>
      </c>
      <c r="GR26" s="76">
        <f t="shared" si="124"/>
        <v>786702</v>
      </c>
      <c r="GS26" s="76">
        <f t="shared" si="124"/>
        <v>747552</v>
      </c>
      <c r="GT26" s="76">
        <f t="shared" si="124"/>
        <v>801633</v>
      </c>
      <c r="GU26" s="76">
        <f t="shared" si="124"/>
        <v>733016</v>
      </c>
      <c r="GV26" s="76">
        <f t="shared" si="124"/>
        <v>775347</v>
      </c>
      <c r="GW26" s="76">
        <f t="shared" si="124"/>
        <v>796860</v>
      </c>
      <c r="GX26" s="76">
        <f t="shared" si="124"/>
        <v>751386</v>
      </c>
      <c r="GY26" s="76">
        <f t="shared" si="124"/>
        <v>788584</v>
      </c>
      <c r="GZ26" s="76">
        <f t="shared" si="124"/>
        <v>774423</v>
      </c>
      <c r="HA26" s="76">
        <f t="shared" si="124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5">SUM(HD27:HD28)</f>
        <v>750327</v>
      </c>
      <c r="HE26" s="76">
        <f t="shared" si="125"/>
        <v>828902</v>
      </c>
      <c r="HF26" s="76">
        <f t="shared" si="125"/>
        <v>735351</v>
      </c>
      <c r="HG26" s="76">
        <f t="shared" si="125"/>
        <v>778323</v>
      </c>
      <c r="HH26" s="76">
        <f t="shared" si="125"/>
        <v>749331</v>
      </c>
      <c r="HI26" s="76">
        <f t="shared" si="125"/>
        <v>802004</v>
      </c>
      <c r="HJ26" s="76">
        <f t="shared" si="125"/>
        <v>827432</v>
      </c>
      <c r="HK26" s="76">
        <f t="shared" si="125"/>
        <v>757076</v>
      </c>
      <c r="HL26" s="76">
        <f t="shared" si="125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/>
      <c r="JX26" s="72"/>
      <c r="JY26" s="72"/>
      <c r="JZ26" s="72"/>
      <c r="KA26" s="72"/>
      <c r="KB26" s="76"/>
    </row>
    <row r="27" spans="2:288" ht="14.25" customHeight="1" x14ac:dyDescent="0.2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6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7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8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9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30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31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32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33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34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5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6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7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8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9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40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41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/>
      <c r="JX27" s="73"/>
      <c r="JY27" s="73"/>
      <c r="JZ27" s="73"/>
      <c r="KA27" s="73"/>
      <c r="KB27" s="73"/>
    </row>
    <row r="28" spans="2:288" ht="14.25" customHeight="1" x14ac:dyDescent="0.2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6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7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8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9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30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31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32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33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34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5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6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7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8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9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40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41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/>
      <c r="JX28" s="73"/>
      <c r="JY28" s="73"/>
      <c r="JZ28" s="73"/>
      <c r="KA28" s="73"/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42">SUM(D30:D31)</f>
        <v>0</v>
      </c>
      <c r="E29" s="76">
        <f t="shared" si="142"/>
        <v>0</v>
      </c>
      <c r="F29" s="76">
        <f t="shared" si="142"/>
        <v>0</v>
      </c>
      <c r="G29" s="76">
        <f t="shared" si="142"/>
        <v>0</v>
      </c>
      <c r="H29" s="76">
        <f t="shared" si="142"/>
        <v>0</v>
      </c>
      <c r="I29" s="76">
        <f t="shared" si="142"/>
        <v>0</v>
      </c>
      <c r="J29" s="76">
        <f t="shared" si="142"/>
        <v>0</v>
      </c>
      <c r="K29" s="76">
        <f t="shared" si="142"/>
        <v>0</v>
      </c>
      <c r="L29" s="76">
        <f t="shared" si="142"/>
        <v>0</v>
      </c>
      <c r="M29" s="76">
        <f t="shared" si="142"/>
        <v>412512</v>
      </c>
      <c r="N29" s="76">
        <f t="shared" si="142"/>
        <v>434927</v>
      </c>
      <c r="O29" s="76">
        <f t="shared" si="126"/>
        <v>847439</v>
      </c>
      <c r="P29" s="76">
        <f>SUM(P30:P31)</f>
        <v>417619</v>
      </c>
      <c r="Q29" s="76">
        <f t="shared" ref="Q29:AA29" si="143">SUM(Q30:Q31)</f>
        <v>357163</v>
      </c>
      <c r="R29" s="76">
        <f t="shared" si="143"/>
        <v>403041</v>
      </c>
      <c r="S29" s="76">
        <f t="shared" si="143"/>
        <v>380169</v>
      </c>
      <c r="T29" s="76">
        <f t="shared" si="143"/>
        <v>389736</v>
      </c>
      <c r="U29" s="76">
        <f t="shared" si="143"/>
        <v>382722</v>
      </c>
      <c r="V29" s="76">
        <f t="shared" si="143"/>
        <v>395373</v>
      </c>
      <c r="W29" s="76">
        <f t="shared" si="143"/>
        <v>410539</v>
      </c>
      <c r="X29" s="76">
        <f t="shared" si="143"/>
        <v>401382</v>
      </c>
      <c r="Y29" s="76">
        <f t="shared" si="143"/>
        <v>418338</v>
      </c>
      <c r="Z29" s="76">
        <f t="shared" si="143"/>
        <v>415816</v>
      </c>
      <c r="AA29" s="76">
        <f t="shared" si="143"/>
        <v>435166</v>
      </c>
      <c r="AB29" s="76">
        <f t="shared" si="127"/>
        <v>4807064</v>
      </c>
      <c r="AC29" s="76">
        <f>SUM(AC30:AC31)</f>
        <v>410991</v>
      </c>
      <c r="AD29" s="76">
        <f t="shared" ref="AD29:AN29" si="144">SUM(AD30:AD31)</f>
        <v>359670</v>
      </c>
      <c r="AE29" s="76">
        <f t="shared" si="144"/>
        <v>388053</v>
      </c>
      <c r="AF29" s="76">
        <f t="shared" si="144"/>
        <v>377334</v>
      </c>
      <c r="AG29" s="76">
        <f t="shared" si="144"/>
        <v>408133</v>
      </c>
      <c r="AH29" s="76">
        <f t="shared" si="144"/>
        <v>414234</v>
      </c>
      <c r="AI29" s="76">
        <f t="shared" si="144"/>
        <v>409969</v>
      </c>
      <c r="AJ29" s="76">
        <f t="shared" si="144"/>
        <v>417238</v>
      </c>
      <c r="AK29" s="76">
        <f t="shared" si="144"/>
        <v>385594</v>
      </c>
      <c r="AL29" s="76">
        <f t="shared" si="144"/>
        <v>422639</v>
      </c>
      <c r="AM29" s="76">
        <f t="shared" si="144"/>
        <v>436022</v>
      </c>
      <c r="AN29" s="76">
        <f t="shared" si="144"/>
        <v>465872</v>
      </c>
      <c r="AO29" s="76">
        <f t="shared" si="128"/>
        <v>4895749</v>
      </c>
      <c r="AP29" s="76">
        <f>SUM(AP30:AP31)</f>
        <v>435535</v>
      </c>
      <c r="AQ29" s="76">
        <f t="shared" ref="AQ29:BA29" si="145">SUM(AQ30:AQ31)</f>
        <v>388203</v>
      </c>
      <c r="AR29" s="76">
        <f t="shared" si="145"/>
        <v>422943</v>
      </c>
      <c r="AS29" s="76">
        <f t="shared" si="145"/>
        <v>397063</v>
      </c>
      <c r="AT29" s="76">
        <f t="shared" si="145"/>
        <v>430125</v>
      </c>
      <c r="AU29" s="76">
        <f t="shared" si="145"/>
        <v>438569</v>
      </c>
      <c r="AV29" s="76">
        <f t="shared" si="145"/>
        <v>438156</v>
      </c>
      <c r="AW29" s="76">
        <f t="shared" si="145"/>
        <v>461826</v>
      </c>
      <c r="AX29" s="76">
        <f t="shared" si="145"/>
        <v>437056</v>
      </c>
      <c r="AY29" s="76">
        <f t="shared" si="145"/>
        <v>470294</v>
      </c>
      <c r="AZ29" s="76">
        <f t="shared" si="145"/>
        <v>462449</v>
      </c>
      <c r="BA29" s="76">
        <f t="shared" si="145"/>
        <v>465872</v>
      </c>
      <c r="BB29" s="76">
        <f t="shared" si="129"/>
        <v>5248091</v>
      </c>
      <c r="BC29" s="76">
        <f>SUM(BC30:BC31)</f>
        <v>488385</v>
      </c>
      <c r="BD29" s="76">
        <f t="shared" ref="BD29:BN29" si="146">SUM(BD30:BD31)</f>
        <v>430268</v>
      </c>
      <c r="BE29" s="76">
        <f t="shared" si="146"/>
        <v>461842</v>
      </c>
      <c r="BF29" s="76">
        <f t="shared" si="146"/>
        <v>436418</v>
      </c>
      <c r="BG29" s="76">
        <f t="shared" si="146"/>
        <v>475280</v>
      </c>
      <c r="BH29" s="76">
        <f t="shared" si="146"/>
        <v>456692</v>
      </c>
      <c r="BI29" s="76">
        <f t="shared" si="146"/>
        <v>479451</v>
      </c>
      <c r="BJ29" s="76">
        <f t="shared" si="146"/>
        <v>480418</v>
      </c>
      <c r="BK29" s="76">
        <f t="shared" si="146"/>
        <v>462814</v>
      </c>
      <c r="BL29" s="76">
        <f t="shared" si="146"/>
        <v>503844</v>
      </c>
      <c r="BM29" s="76">
        <f t="shared" si="146"/>
        <v>509690</v>
      </c>
      <c r="BN29" s="76">
        <f t="shared" si="146"/>
        <v>540049</v>
      </c>
      <c r="BO29" s="76">
        <f t="shared" si="130"/>
        <v>5725151</v>
      </c>
      <c r="BP29" s="76">
        <f>SUM(BP30:BP31)</f>
        <v>520579</v>
      </c>
      <c r="BQ29" s="76">
        <f t="shared" ref="BQ29:CA29" si="147">SUM(BQ30:BQ31)</f>
        <v>488836</v>
      </c>
      <c r="BR29" s="76">
        <f t="shared" si="147"/>
        <v>473411</v>
      </c>
      <c r="BS29" s="76">
        <f t="shared" si="147"/>
        <v>475526</v>
      </c>
      <c r="BT29" s="76">
        <f t="shared" si="147"/>
        <v>495194</v>
      </c>
      <c r="BU29" s="76">
        <f t="shared" si="147"/>
        <v>489002</v>
      </c>
      <c r="BV29" s="76">
        <f t="shared" si="147"/>
        <v>515030</v>
      </c>
      <c r="BW29" s="76">
        <f t="shared" si="147"/>
        <v>519416</v>
      </c>
      <c r="BX29" s="76">
        <f t="shared" si="147"/>
        <v>486775</v>
      </c>
      <c r="BY29" s="76">
        <f t="shared" si="147"/>
        <v>527372</v>
      </c>
      <c r="BZ29" s="76">
        <f t="shared" si="147"/>
        <v>500282</v>
      </c>
      <c r="CA29" s="76">
        <f t="shared" si="147"/>
        <v>504609</v>
      </c>
      <c r="CB29" s="76">
        <f t="shared" si="131"/>
        <v>5996032</v>
      </c>
      <c r="CC29" s="76">
        <f>SUM(CC30:CC31)</f>
        <v>509070</v>
      </c>
      <c r="CD29" s="76">
        <f t="shared" ref="CD29:CN29" si="148">SUM(CD30:CD31)</f>
        <v>449466</v>
      </c>
      <c r="CE29" s="76">
        <f t="shared" si="148"/>
        <v>468651</v>
      </c>
      <c r="CF29" s="76">
        <f t="shared" si="148"/>
        <v>437908</v>
      </c>
      <c r="CG29" s="76">
        <f t="shared" si="148"/>
        <v>472829</v>
      </c>
      <c r="CH29" s="76">
        <f t="shared" si="148"/>
        <v>467212</v>
      </c>
      <c r="CI29" s="76">
        <f t="shared" si="148"/>
        <v>479335</v>
      </c>
      <c r="CJ29" s="76">
        <f t="shared" si="148"/>
        <v>485715</v>
      </c>
      <c r="CK29" s="76">
        <f t="shared" si="148"/>
        <v>463178</v>
      </c>
      <c r="CL29" s="76">
        <f t="shared" si="148"/>
        <v>499093</v>
      </c>
      <c r="CM29" s="76">
        <f t="shared" si="148"/>
        <v>487703</v>
      </c>
      <c r="CN29" s="76">
        <f t="shared" si="148"/>
        <v>519025</v>
      </c>
      <c r="CO29" s="76">
        <f t="shared" si="132"/>
        <v>5739185</v>
      </c>
      <c r="CP29" s="76">
        <f>SUM(CP30:CP31)</f>
        <v>487286</v>
      </c>
      <c r="CQ29" s="76">
        <f t="shared" ref="CQ29:DA29" si="149">SUM(CQ30:CQ31)</f>
        <v>446949</v>
      </c>
      <c r="CR29" s="76">
        <f t="shared" si="149"/>
        <v>491807</v>
      </c>
      <c r="CS29" s="76">
        <f t="shared" si="149"/>
        <v>465463</v>
      </c>
      <c r="CT29" s="76">
        <f t="shared" si="149"/>
        <v>488686</v>
      </c>
      <c r="CU29" s="76">
        <f t="shared" si="149"/>
        <v>507499</v>
      </c>
      <c r="CV29" s="76">
        <f t="shared" si="149"/>
        <v>537760</v>
      </c>
      <c r="CW29" s="76">
        <f t="shared" si="149"/>
        <v>554378</v>
      </c>
      <c r="CX29" s="76">
        <f t="shared" si="149"/>
        <v>546107</v>
      </c>
      <c r="CY29" s="76">
        <f t="shared" si="149"/>
        <v>558756</v>
      </c>
      <c r="CZ29" s="76">
        <f t="shared" si="149"/>
        <v>560774</v>
      </c>
      <c r="DA29" s="76">
        <f t="shared" si="149"/>
        <v>587294</v>
      </c>
      <c r="DB29" s="76">
        <f t="shared" si="133"/>
        <v>6232759</v>
      </c>
      <c r="DC29" s="76">
        <f>SUM(DC30:DC31)</f>
        <v>562891</v>
      </c>
      <c r="DD29" s="76">
        <f t="shared" ref="DD29:DN29" si="150">SUM(DD30:DD31)</f>
        <v>515723</v>
      </c>
      <c r="DE29" s="76">
        <f t="shared" si="150"/>
        <v>560692</v>
      </c>
      <c r="DF29" s="76">
        <f t="shared" si="150"/>
        <v>537814</v>
      </c>
      <c r="DG29" s="76">
        <f t="shared" si="150"/>
        <v>590882</v>
      </c>
      <c r="DH29" s="76">
        <f t="shared" si="150"/>
        <v>567397</v>
      </c>
      <c r="DI29" s="76">
        <f t="shared" si="150"/>
        <v>572619</v>
      </c>
      <c r="DJ29" s="76">
        <f t="shared" si="150"/>
        <v>600961</v>
      </c>
      <c r="DK29" s="76">
        <f t="shared" si="150"/>
        <v>574454</v>
      </c>
      <c r="DL29" s="76">
        <f t="shared" si="150"/>
        <v>592513</v>
      </c>
      <c r="DM29" s="76">
        <f t="shared" si="150"/>
        <v>578072</v>
      </c>
      <c r="DN29" s="76">
        <f t="shared" si="150"/>
        <v>611040</v>
      </c>
      <c r="DO29" s="76">
        <f t="shared" si="134"/>
        <v>6865058</v>
      </c>
      <c r="DP29" s="76">
        <f>SUM(DP30:DP31)</f>
        <v>598963</v>
      </c>
      <c r="DQ29" s="76">
        <f t="shared" ref="DQ29:EA29" si="151">SUM(DQ30:DQ31)</f>
        <v>561616</v>
      </c>
      <c r="DR29" s="76">
        <f t="shared" si="151"/>
        <v>598068</v>
      </c>
      <c r="DS29" s="76">
        <f t="shared" si="151"/>
        <v>553087</v>
      </c>
      <c r="DT29" s="76">
        <f t="shared" si="151"/>
        <v>589235</v>
      </c>
      <c r="DU29" s="76">
        <f t="shared" si="151"/>
        <v>588136</v>
      </c>
      <c r="DV29" s="76">
        <f t="shared" si="151"/>
        <v>620957</v>
      </c>
      <c r="DW29" s="76">
        <f t="shared" si="151"/>
        <v>629590</v>
      </c>
      <c r="DX29" s="76">
        <f t="shared" si="151"/>
        <v>594839</v>
      </c>
      <c r="DY29" s="76">
        <f t="shared" si="151"/>
        <v>643637</v>
      </c>
      <c r="DZ29" s="76">
        <f t="shared" si="151"/>
        <v>643360</v>
      </c>
      <c r="EA29" s="76">
        <f t="shared" si="151"/>
        <v>636733</v>
      </c>
      <c r="EB29" s="76">
        <f t="shared" si="135"/>
        <v>7258221</v>
      </c>
      <c r="EC29" s="76">
        <f>SUM(EC30:EC31)</f>
        <v>635982</v>
      </c>
      <c r="ED29" s="76">
        <f t="shared" ref="ED29:EN29" si="152">SUM(ED30:ED31)</f>
        <v>566895</v>
      </c>
      <c r="EE29" s="76">
        <f t="shared" si="152"/>
        <v>596980</v>
      </c>
      <c r="EF29" s="76">
        <f t="shared" si="152"/>
        <v>600354</v>
      </c>
      <c r="EG29" s="76">
        <f t="shared" si="152"/>
        <v>630286</v>
      </c>
      <c r="EH29" s="76">
        <f t="shared" si="152"/>
        <v>610733</v>
      </c>
      <c r="EI29" s="76">
        <f t="shared" si="152"/>
        <v>633682</v>
      </c>
      <c r="EJ29" s="76">
        <f t="shared" si="152"/>
        <v>649001</v>
      </c>
      <c r="EK29" s="76">
        <f t="shared" si="152"/>
        <v>609774</v>
      </c>
      <c r="EL29" s="76">
        <f t="shared" si="152"/>
        <v>646900</v>
      </c>
      <c r="EM29" s="76">
        <f t="shared" si="152"/>
        <v>651384</v>
      </c>
      <c r="EN29" s="76">
        <f t="shared" si="152"/>
        <v>704367</v>
      </c>
      <c r="EO29" s="76">
        <f t="shared" si="136"/>
        <v>7536338</v>
      </c>
      <c r="EP29" s="76">
        <f>SUM(EP30:EP31)</f>
        <v>676518</v>
      </c>
      <c r="EQ29" s="76">
        <f t="shared" ref="EQ29:FA29" si="153">SUM(EQ30:EQ31)</f>
        <v>603725</v>
      </c>
      <c r="ER29" s="76">
        <f t="shared" si="153"/>
        <v>632551</v>
      </c>
      <c r="ES29" s="76">
        <f t="shared" si="153"/>
        <v>605605</v>
      </c>
      <c r="ET29" s="76">
        <f t="shared" si="153"/>
        <v>652379</v>
      </c>
      <c r="EU29" s="76">
        <f t="shared" si="153"/>
        <v>627244</v>
      </c>
      <c r="EV29" s="76">
        <f t="shared" si="153"/>
        <v>645588</v>
      </c>
      <c r="EW29" s="76">
        <f t="shared" si="153"/>
        <v>658049</v>
      </c>
      <c r="EX29" s="76">
        <f t="shared" si="153"/>
        <v>631312</v>
      </c>
      <c r="EY29" s="76">
        <f t="shared" si="153"/>
        <v>671920</v>
      </c>
      <c r="EZ29" s="76">
        <f t="shared" si="153"/>
        <v>656020</v>
      </c>
      <c r="FA29" s="76">
        <f t="shared" si="153"/>
        <v>676227</v>
      </c>
      <c r="FB29" s="76">
        <f t="shared" si="137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8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9"/>
        <v>8373761</v>
      </c>
      <c r="GC29" s="76">
        <f t="shared" ref="GC29:GN29" si="154">SUM(GC30:GC31)</f>
        <v>745502</v>
      </c>
      <c r="GD29" s="76">
        <f t="shared" si="154"/>
        <v>659667</v>
      </c>
      <c r="GE29" s="76">
        <f t="shared" si="154"/>
        <v>581788</v>
      </c>
      <c r="GF29" s="76">
        <f t="shared" si="154"/>
        <v>660416</v>
      </c>
      <c r="GG29" s="76">
        <f t="shared" si="154"/>
        <v>738618</v>
      </c>
      <c r="GH29" s="76">
        <f t="shared" si="154"/>
        <v>718492</v>
      </c>
      <c r="GI29" s="76">
        <f t="shared" si="154"/>
        <v>731592</v>
      </c>
      <c r="GJ29" s="76">
        <f t="shared" si="154"/>
        <v>740573</v>
      </c>
      <c r="GK29" s="76">
        <f t="shared" si="154"/>
        <v>716899</v>
      </c>
      <c r="GL29" s="76">
        <f t="shared" si="154"/>
        <v>733663</v>
      </c>
      <c r="GM29" s="76">
        <f t="shared" si="154"/>
        <v>723069</v>
      </c>
      <c r="GN29" s="76">
        <f t="shared" si="154"/>
        <v>720198</v>
      </c>
      <c r="GO29" s="76">
        <f t="shared" si="140"/>
        <v>8470477</v>
      </c>
      <c r="GP29" s="76">
        <f>SUM(GP30:GP31)</f>
        <v>608271</v>
      </c>
      <c r="GQ29" s="76">
        <f t="shared" ref="GQ29:HA29" si="155">SUM(GQ30:GQ31)</f>
        <v>580129</v>
      </c>
      <c r="GR29" s="76">
        <f t="shared" si="155"/>
        <v>617085</v>
      </c>
      <c r="GS29" s="76">
        <f t="shared" si="155"/>
        <v>642145</v>
      </c>
      <c r="GT29" s="76">
        <f t="shared" si="155"/>
        <v>713322</v>
      </c>
      <c r="GU29" s="76">
        <f t="shared" si="155"/>
        <v>655405</v>
      </c>
      <c r="GV29" s="76">
        <f t="shared" si="155"/>
        <v>669311</v>
      </c>
      <c r="GW29" s="76">
        <f t="shared" si="155"/>
        <v>677845</v>
      </c>
      <c r="GX29" s="76">
        <f t="shared" si="155"/>
        <v>647766</v>
      </c>
      <c r="GY29" s="76">
        <f t="shared" si="155"/>
        <v>660197</v>
      </c>
      <c r="GZ29" s="76">
        <f t="shared" si="155"/>
        <v>669555</v>
      </c>
      <c r="HA29" s="76">
        <f t="shared" si="155"/>
        <v>693619</v>
      </c>
      <c r="HB29" s="76">
        <f t="shared" si="141"/>
        <v>7834650</v>
      </c>
      <c r="HC29" s="76">
        <f>SUM(HC30:HC31)</f>
        <v>650329</v>
      </c>
      <c r="HD29" s="76">
        <f t="shared" ref="HD29:HL29" si="156">SUM(HD30:HD31)</f>
        <v>582799</v>
      </c>
      <c r="HE29" s="76">
        <f t="shared" si="156"/>
        <v>678651</v>
      </c>
      <c r="HF29" s="76">
        <f t="shared" si="156"/>
        <v>601836</v>
      </c>
      <c r="HG29" s="76">
        <f t="shared" si="156"/>
        <v>684445</v>
      </c>
      <c r="HH29" s="76">
        <f t="shared" si="156"/>
        <v>656455</v>
      </c>
      <c r="HI29" s="76">
        <f t="shared" si="156"/>
        <v>668979</v>
      </c>
      <c r="HJ29" s="76">
        <f t="shared" si="156"/>
        <v>691084</v>
      </c>
      <c r="HK29" s="76">
        <f t="shared" si="156"/>
        <v>656116</v>
      </c>
      <c r="HL29" s="76">
        <f t="shared" si="156"/>
        <v>699764</v>
      </c>
      <c r="HM29" s="76">
        <v>699852</v>
      </c>
      <c r="HN29" s="76">
        <v>708310</v>
      </c>
      <c r="HO29" s="76">
        <f t="shared" ref="HO29:HO37" si="157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8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/>
      <c r="JX29" s="72"/>
      <c r="JY29" s="72"/>
      <c r="JZ29" s="72"/>
      <c r="KA29" s="72"/>
      <c r="KB29" s="76"/>
    </row>
    <row r="30" spans="2:288" ht="14.25" customHeight="1" x14ac:dyDescent="0.2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6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7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8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9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30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31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32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33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34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5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6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7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8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9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40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41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/>
      <c r="JX30" s="73"/>
      <c r="JY30" s="73"/>
      <c r="JZ30" s="73"/>
      <c r="KA30" s="73"/>
      <c r="KB30" s="73"/>
    </row>
    <row r="31" spans="2:288" ht="14.25" customHeight="1" x14ac:dyDescent="0.2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6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7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8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9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30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31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32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33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34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5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6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7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8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9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40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41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/>
      <c r="JX31" s="73"/>
      <c r="JY31" s="73"/>
      <c r="JZ31" s="73"/>
      <c r="KA31" s="73"/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9">SUM(D33:D34)</f>
        <v>0</v>
      </c>
      <c r="E32" s="76">
        <f t="shared" si="159"/>
        <v>0</v>
      </c>
      <c r="F32" s="76">
        <f t="shared" si="159"/>
        <v>0</v>
      </c>
      <c r="G32" s="76">
        <f t="shared" si="159"/>
        <v>0</v>
      </c>
      <c r="H32" s="76">
        <f t="shared" si="159"/>
        <v>0</v>
      </c>
      <c r="I32" s="76">
        <f t="shared" si="159"/>
        <v>0</v>
      </c>
      <c r="J32" s="76">
        <f t="shared" si="159"/>
        <v>0</v>
      </c>
      <c r="K32" s="76">
        <f t="shared" si="159"/>
        <v>0</v>
      </c>
      <c r="L32" s="76">
        <f t="shared" si="159"/>
        <v>0</v>
      </c>
      <c r="M32" s="76">
        <f t="shared" si="159"/>
        <v>64749</v>
      </c>
      <c r="N32" s="76">
        <f t="shared" si="159"/>
        <v>78325</v>
      </c>
      <c r="O32" s="76">
        <f t="shared" si="126"/>
        <v>143074</v>
      </c>
      <c r="P32" s="76">
        <f>SUM(P33:P34)</f>
        <v>77621</v>
      </c>
      <c r="Q32" s="76">
        <f t="shared" ref="Q32:AA32" si="160">SUM(Q33:Q34)</f>
        <v>72595</v>
      </c>
      <c r="R32" s="76">
        <f t="shared" si="160"/>
        <v>68019</v>
      </c>
      <c r="S32" s="76">
        <f t="shared" si="160"/>
        <v>77816</v>
      </c>
      <c r="T32" s="76">
        <f t="shared" si="160"/>
        <v>68646</v>
      </c>
      <c r="U32" s="76">
        <f t="shared" si="160"/>
        <v>61711</v>
      </c>
      <c r="V32" s="76">
        <f t="shared" si="160"/>
        <v>77974</v>
      </c>
      <c r="W32" s="76">
        <f t="shared" si="160"/>
        <v>76504</v>
      </c>
      <c r="X32" s="76">
        <f t="shared" si="160"/>
        <v>60249</v>
      </c>
      <c r="Y32" s="76">
        <f t="shared" si="160"/>
        <v>70640</v>
      </c>
      <c r="Z32" s="76">
        <f t="shared" si="160"/>
        <v>62440</v>
      </c>
      <c r="AA32" s="76">
        <f t="shared" si="160"/>
        <v>75352</v>
      </c>
      <c r="AB32" s="76">
        <f t="shared" si="127"/>
        <v>849567</v>
      </c>
      <c r="AC32" s="76">
        <f>SUM(AC33:AC34)</f>
        <v>76654</v>
      </c>
      <c r="AD32" s="76">
        <f t="shared" ref="AD32:AN32" si="161">SUM(AD33:AD34)</f>
        <v>67892</v>
      </c>
      <c r="AE32" s="76">
        <f t="shared" si="161"/>
        <v>82039</v>
      </c>
      <c r="AF32" s="76">
        <f t="shared" si="161"/>
        <v>62414</v>
      </c>
      <c r="AG32" s="76">
        <f t="shared" si="161"/>
        <v>66750</v>
      </c>
      <c r="AH32" s="76">
        <f t="shared" si="161"/>
        <v>62601</v>
      </c>
      <c r="AI32" s="76">
        <f t="shared" si="161"/>
        <v>80327</v>
      </c>
      <c r="AJ32" s="76">
        <f t="shared" si="161"/>
        <v>71740</v>
      </c>
      <c r="AK32" s="76">
        <f t="shared" si="161"/>
        <v>60535</v>
      </c>
      <c r="AL32" s="76">
        <f t="shared" si="161"/>
        <v>69627</v>
      </c>
      <c r="AM32" s="76">
        <f t="shared" si="161"/>
        <v>63742</v>
      </c>
      <c r="AN32" s="76">
        <f t="shared" si="161"/>
        <v>76861</v>
      </c>
      <c r="AO32" s="76">
        <f t="shared" si="128"/>
        <v>841182</v>
      </c>
      <c r="AP32" s="76">
        <f>SUM(AP33:AP34)</f>
        <v>78014</v>
      </c>
      <c r="AQ32" s="76">
        <f t="shared" ref="AQ32:BA32" si="162">SUM(AQ33:AQ34)</f>
        <v>71086</v>
      </c>
      <c r="AR32" s="76">
        <f t="shared" si="162"/>
        <v>71577</v>
      </c>
      <c r="AS32" s="76">
        <f t="shared" si="162"/>
        <v>80939</v>
      </c>
      <c r="AT32" s="76">
        <f t="shared" si="162"/>
        <v>66588</v>
      </c>
      <c r="AU32" s="76">
        <f t="shared" si="162"/>
        <v>64915</v>
      </c>
      <c r="AV32" s="76">
        <f t="shared" si="162"/>
        <v>78721</v>
      </c>
      <c r="AW32" s="76">
        <f t="shared" si="162"/>
        <v>71110</v>
      </c>
      <c r="AX32" s="76">
        <f t="shared" si="162"/>
        <v>64823</v>
      </c>
      <c r="AY32" s="76">
        <f t="shared" si="162"/>
        <v>69428</v>
      </c>
      <c r="AZ32" s="76">
        <f t="shared" si="162"/>
        <v>67717</v>
      </c>
      <c r="BA32" s="76">
        <f t="shared" si="162"/>
        <v>76861</v>
      </c>
      <c r="BB32" s="76">
        <f t="shared" si="129"/>
        <v>861779</v>
      </c>
      <c r="BC32" s="76">
        <f>SUM(BC33:BC34)</f>
        <v>85598</v>
      </c>
      <c r="BD32" s="76">
        <f t="shared" ref="BD32:BN32" si="163">SUM(BD33:BD34)</f>
        <v>79981</v>
      </c>
      <c r="BE32" s="76">
        <f t="shared" si="163"/>
        <v>76996</v>
      </c>
      <c r="BF32" s="76">
        <f t="shared" si="163"/>
        <v>90782</v>
      </c>
      <c r="BG32" s="76">
        <f t="shared" si="163"/>
        <v>82825</v>
      </c>
      <c r="BH32" s="76">
        <f t="shared" si="163"/>
        <v>83666</v>
      </c>
      <c r="BI32" s="76">
        <f t="shared" si="163"/>
        <v>90444</v>
      </c>
      <c r="BJ32" s="76">
        <f t="shared" si="163"/>
        <v>99630</v>
      </c>
      <c r="BK32" s="76">
        <f t="shared" si="163"/>
        <v>83909</v>
      </c>
      <c r="BL32" s="76">
        <f t="shared" si="163"/>
        <v>92849</v>
      </c>
      <c r="BM32" s="76">
        <f t="shared" si="163"/>
        <v>89050</v>
      </c>
      <c r="BN32" s="76">
        <f t="shared" si="163"/>
        <v>107696</v>
      </c>
      <c r="BO32" s="76">
        <f t="shared" si="130"/>
        <v>1063426</v>
      </c>
      <c r="BP32" s="76">
        <f>SUM(BP33:BP34)</f>
        <v>111873</v>
      </c>
      <c r="BQ32" s="76">
        <f t="shared" ref="BQ32:CA32" si="164">SUM(BQ33:BQ34)</f>
        <v>106832</v>
      </c>
      <c r="BR32" s="76">
        <f t="shared" si="164"/>
        <v>131073</v>
      </c>
      <c r="BS32" s="76">
        <f t="shared" si="164"/>
        <v>95481</v>
      </c>
      <c r="BT32" s="76">
        <f t="shared" si="164"/>
        <v>113203</v>
      </c>
      <c r="BU32" s="76">
        <f t="shared" si="164"/>
        <v>101863</v>
      </c>
      <c r="BV32" s="76">
        <f t="shared" si="164"/>
        <v>129028</v>
      </c>
      <c r="BW32" s="76">
        <f t="shared" si="164"/>
        <v>110345</v>
      </c>
      <c r="BX32" s="76">
        <f t="shared" si="164"/>
        <v>102148</v>
      </c>
      <c r="BY32" s="76">
        <f t="shared" si="164"/>
        <v>113017</v>
      </c>
      <c r="BZ32" s="76">
        <f t="shared" si="164"/>
        <v>117541</v>
      </c>
      <c r="CA32" s="76">
        <f t="shared" si="164"/>
        <v>134311</v>
      </c>
      <c r="CB32" s="76">
        <f t="shared" si="131"/>
        <v>1366715</v>
      </c>
      <c r="CC32" s="76">
        <f>SUM(CC33:CC34)</f>
        <v>139042</v>
      </c>
      <c r="CD32" s="76">
        <f t="shared" ref="CD32:CN32" si="165">SUM(CD33:CD34)</f>
        <v>130909</v>
      </c>
      <c r="CE32" s="76">
        <f t="shared" si="165"/>
        <v>128007</v>
      </c>
      <c r="CF32" s="76">
        <f t="shared" si="165"/>
        <v>135818</v>
      </c>
      <c r="CG32" s="76">
        <f t="shared" si="165"/>
        <v>130560</v>
      </c>
      <c r="CH32" s="76">
        <f t="shared" si="165"/>
        <v>129818</v>
      </c>
      <c r="CI32" s="76">
        <f t="shared" si="165"/>
        <v>151368</v>
      </c>
      <c r="CJ32" s="76">
        <f t="shared" si="165"/>
        <v>138256</v>
      </c>
      <c r="CK32" s="76">
        <f t="shared" si="165"/>
        <v>128237</v>
      </c>
      <c r="CL32" s="76">
        <f t="shared" si="165"/>
        <v>136639</v>
      </c>
      <c r="CM32" s="76">
        <f t="shared" si="165"/>
        <v>132162</v>
      </c>
      <c r="CN32" s="76">
        <f t="shared" si="165"/>
        <v>154659</v>
      </c>
      <c r="CO32" s="76">
        <f t="shared" si="132"/>
        <v>1635475</v>
      </c>
      <c r="CP32" s="76">
        <f>SUM(CP33:CP34)</f>
        <v>160613</v>
      </c>
      <c r="CQ32" s="76">
        <f t="shared" ref="CQ32:DA32" si="166">SUM(CQ33:CQ34)</f>
        <v>151455</v>
      </c>
      <c r="CR32" s="76">
        <f t="shared" si="166"/>
        <v>147512</v>
      </c>
      <c r="CS32" s="76">
        <f t="shared" si="166"/>
        <v>161149</v>
      </c>
      <c r="CT32" s="76">
        <f t="shared" si="166"/>
        <v>152123</v>
      </c>
      <c r="CU32" s="76">
        <f t="shared" si="166"/>
        <v>142242</v>
      </c>
      <c r="CV32" s="76">
        <f t="shared" si="166"/>
        <v>164076</v>
      </c>
      <c r="CW32" s="76">
        <f t="shared" si="166"/>
        <v>162491</v>
      </c>
      <c r="CX32" s="76">
        <f t="shared" si="166"/>
        <v>141756</v>
      </c>
      <c r="CY32" s="76">
        <f t="shared" si="166"/>
        <v>163169</v>
      </c>
      <c r="CZ32" s="76">
        <f t="shared" si="166"/>
        <v>150008</v>
      </c>
      <c r="DA32" s="76">
        <f t="shared" si="166"/>
        <v>177730</v>
      </c>
      <c r="DB32" s="76">
        <f t="shared" si="133"/>
        <v>1874324</v>
      </c>
      <c r="DC32" s="76">
        <f>SUM(DC33:DC34)</f>
        <v>193784</v>
      </c>
      <c r="DD32" s="76">
        <f t="shared" ref="DD32:DN32" si="167">SUM(DD33:DD34)</f>
        <v>175478</v>
      </c>
      <c r="DE32" s="76">
        <f t="shared" si="167"/>
        <v>173128</v>
      </c>
      <c r="DF32" s="76">
        <f t="shared" si="167"/>
        <v>184507</v>
      </c>
      <c r="DG32" s="76">
        <f t="shared" si="167"/>
        <v>166409</v>
      </c>
      <c r="DH32" s="76">
        <f t="shared" si="167"/>
        <v>169216</v>
      </c>
      <c r="DI32" s="76">
        <f t="shared" si="167"/>
        <v>193759</v>
      </c>
      <c r="DJ32" s="76">
        <f t="shared" si="167"/>
        <v>186913</v>
      </c>
      <c r="DK32" s="76">
        <f t="shared" si="167"/>
        <v>164683</v>
      </c>
      <c r="DL32" s="76">
        <f t="shared" si="167"/>
        <v>184438</v>
      </c>
      <c r="DM32" s="76">
        <f t="shared" si="167"/>
        <v>168927</v>
      </c>
      <c r="DN32" s="76">
        <f t="shared" si="167"/>
        <v>200842</v>
      </c>
      <c r="DO32" s="76">
        <f t="shared" si="134"/>
        <v>2162084</v>
      </c>
      <c r="DP32" s="76">
        <f>SUM(DP33:DP34)</f>
        <v>212990</v>
      </c>
      <c r="DQ32" s="76">
        <f t="shared" ref="DQ32:EA32" si="168">SUM(DQ33:DQ34)</f>
        <v>203829</v>
      </c>
      <c r="DR32" s="76">
        <f t="shared" si="168"/>
        <v>188869</v>
      </c>
      <c r="DS32" s="76">
        <f t="shared" si="168"/>
        <v>214364</v>
      </c>
      <c r="DT32" s="76">
        <f t="shared" si="168"/>
        <v>195820</v>
      </c>
      <c r="DU32" s="76">
        <f t="shared" si="168"/>
        <v>185792</v>
      </c>
      <c r="DV32" s="76">
        <f t="shared" si="168"/>
        <v>210461</v>
      </c>
      <c r="DW32" s="76">
        <f t="shared" si="168"/>
        <v>210407</v>
      </c>
      <c r="DX32" s="76">
        <f t="shared" si="168"/>
        <v>196961</v>
      </c>
      <c r="DY32" s="76">
        <f t="shared" si="168"/>
        <v>212119</v>
      </c>
      <c r="DZ32" s="76">
        <f t="shared" si="168"/>
        <v>192558</v>
      </c>
      <c r="EA32" s="76">
        <f t="shared" si="168"/>
        <v>220718</v>
      </c>
      <c r="EB32" s="76">
        <f t="shared" si="135"/>
        <v>2444888</v>
      </c>
      <c r="EC32" s="76">
        <f>SUM(EC33:EC34)</f>
        <v>231666</v>
      </c>
      <c r="ED32" s="76">
        <f t="shared" ref="ED32:EN32" si="169">SUM(ED33:ED34)</f>
        <v>217969</v>
      </c>
      <c r="EE32" s="76">
        <f t="shared" si="169"/>
        <v>236999</v>
      </c>
      <c r="EF32" s="76">
        <f t="shared" si="169"/>
        <v>188128</v>
      </c>
      <c r="EG32" s="76">
        <f t="shared" si="169"/>
        <v>206971</v>
      </c>
      <c r="EH32" s="76">
        <f t="shared" si="169"/>
        <v>204115</v>
      </c>
      <c r="EI32" s="76">
        <f t="shared" si="169"/>
        <v>225531</v>
      </c>
      <c r="EJ32" s="76">
        <f t="shared" si="169"/>
        <v>223534</v>
      </c>
      <c r="EK32" s="76">
        <f t="shared" si="169"/>
        <v>203600</v>
      </c>
      <c r="EL32" s="76">
        <f t="shared" si="169"/>
        <v>219135</v>
      </c>
      <c r="EM32" s="76">
        <f t="shared" si="169"/>
        <v>207708</v>
      </c>
      <c r="EN32" s="76">
        <f t="shared" si="169"/>
        <v>240409</v>
      </c>
      <c r="EO32" s="76">
        <f t="shared" si="136"/>
        <v>2605765</v>
      </c>
      <c r="EP32" s="76">
        <f>SUM(EP33:EP34)</f>
        <v>249499</v>
      </c>
      <c r="EQ32" s="76">
        <f t="shared" ref="EQ32:FA32" si="170">SUM(EQ33:EQ34)</f>
        <v>232007</v>
      </c>
      <c r="ER32" s="76">
        <f t="shared" si="170"/>
        <v>227917</v>
      </c>
      <c r="ES32" s="76">
        <f t="shared" si="170"/>
        <v>237559</v>
      </c>
      <c r="ET32" s="76">
        <f t="shared" si="170"/>
        <v>218585</v>
      </c>
      <c r="EU32" s="76">
        <f t="shared" si="170"/>
        <v>208348</v>
      </c>
      <c r="EV32" s="76">
        <f t="shared" si="170"/>
        <v>242420</v>
      </c>
      <c r="EW32" s="76">
        <f t="shared" si="170"/>
        <v>225809</v>
      </c>
      <c r="EX32" s="76">
        <f t="shared" si="170"/>
        <v>205687</v>
      </c>
      <c r="EY32" s="76">
        <f t="shared" si="170"/>
        <v>230663</v>
      </c>
      <c r="EZ32" s="76">
        <f t="shared" si="170"/>
        <v>217387</v>
      </c>
      <c r="FA32" s="76">
        <f t="shared" si="170"/>
        <v>261224</v>
      </c>
      <c r="FB32" s="76">
        <f t="shared" si="137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8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9"/>
        <v>3608312</v>
      </c>
      <c r="GC32" s="76">
        <f t="shared" ref="GC32:GN32" si="171">SUM(GC33:GC34)</f>
        <v>341848</v>
      </c>
      <c r="GD32" s="76">
        <f t="shared" si="171"/>
        <v>334030</v>
      </c>
      <c r="GE32" s="76">
        <f t="shared" si="171"/>
        <v>278196</v>
      </c>
      <c r="GF32" s="76">
        <f t="shared" si="171"/>
        <v>307246</v>
      </c>
      <c r="GG32" s="76">
        <f t="shared" si="171"/>
        <v>324741</v>
      </c>
      <c r="GH32" s="76">
        <f t="shared" si="171"/>
        <v>311302</v>
      </c>
      <c r="GI32" s="76">
        <f t="shared" si="171"/>
        <v>377525</v>
      </c>
      <c r="GJ32" s="76">
        <f t="shared" si="171"/>
        <v>336515</v>
      </c>
      <c r="GK32" s="76">
        <f t="shared" si="171"/>
        <v>292672</v>
      </c>
      <c r="GL32" s="76">
        <f t="shared" si="171"/>
        <v>309326</v>
      </c>
      <c r="GM32" s="76">
        <f t="shared" si="171"/>
        <v>296804</v>
      </c>
      <c r="GN32" s="76">
        <f t="shared" si="171"/>
        <v>374032</v>
      </c>
      <c r="GO32" s="76">
        <f t="shared" si="140"/>
        <v>3884237</v>
      </c>
      <c r="GP32" s="76">
        <f>SUM(GP33:GP34)</f>
        <v>507531</v>
      </c>
      <c r="GQ32" s="76">
        <f t="shared" ref="GQ32:HA32" si="172">SUM(GQ33:GQ34)</f>
        <v>457440</v>
      </c>
      <c r="GR32" s="76">
        <f t="shared" si="172"/>
        <v>497470</v>
      </c>
      <c r="GS32" s="76">
        <f t="shared" si="172"/>
        <v>413992</v>
      </c>
      <c r="GT32" s="76">
        <f t="shared" si="172"/>
        <v>423212</v>
      </c>
      <c r="GU32" s="76">
        <f t="shared" si="172"/>
        <v>383093</v>
      </c>
      <c r="GV32" s="76">
        <f t="shared" si="172"/>
        <v>451612</v>
      </c>
      <c r="GW32" s="76">
        <f t="shared" si="172"/>
        <v>457327</v>
      </c>
      <c r="GX32" s="76">
        <f t="shared" si="172"/>
        <v>413569</v>
      </c>
      <c r="GY32" s="76">
        <f t="shared" si="172"/>
        <v>433338</v>
      </c>
      <c r="GZ32" s="76">
        <f t="shared" si="172"/>
        <v>409600</v>
      </c>
      <c r="HA32" s="76">
        <f t="shared" si="172"/>
        <v>478506</v>
      </c>
      <c r="HB32" s="76">
        <f t="shared" si="141"/>
        <v>5326690</v>
      </c>
      <c r="HC32" s="76">
        <f>SUM(HC33:HC34)</f>
        <v>511211</v>
      </c>
      <c r="HD32" s="76">
        <f t="shared" ref="HD32:HL32" si="173">SUM(HD33:HD34)</f>
        <v>474705</v>
      </c>
      <c r="HE32" s="76">
        <f t="shared" si="173"/>
        <v>455446</v>
      </c>
      <c r="HF32" s="76">
        <f t="shared" si="173"/>
        <v>449482</v>
      </c>
      <c r="HG32" s="76">
        <f t="shared" si="173"/>
        <v>411234</v>
      </c>
      <c r="HH32" s="76">
        <f t="shared" si="173"/>
        <v>389817</v>
      </c>
      <c r="HI32" s="76">
        <f t="shared" si="173"/>
        <v>466391</v>
      </c>
      <c r="HJ32" s="76">
        <f t="shared" si="173"/>
        <v>466431</v>
      </c>
      <c r="HK32" s="76">
        <f t="shared" si="173"/>
        <v>414881</v>
      </c>
      <c r="HL32" s="76">
        <f t="shared" si="173"/>
        <v>442358</v>
      </c>
      <c r="HM32" s="76">
        <v>423108</v>
      </c>
      <c r="HN32" s="76">
        <v>479538</v>
      </c>
      <c r="HO32" s="76">
        <f t="shared" si="157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8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/>
      <c r="JX32" s="72"/>
      <c r="JY32" s="72"/>
      <c r="JZ32" s="72"/>
      <c r="KA32" s="72"/>
      <c r="KB32" s="76"/>
    </row>
    <row r="33" spans="2:288" ht="14.25" customHeight="1" x14ac:dyDescent="0.2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6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7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8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9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30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31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32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33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34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5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6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7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8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9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40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41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/>
      <c r="JX33" s="73"/>
      <c r="JY33" s="73"/>
      <c r="JZ33" s="73"/>
      <c r="KA33" s="73"/>
      <c r="KB33" s="73"/>
    </row>
    <row r="34" spans="2:288" ht="14.25" customHeight="1" x14ac:dyDescent="0.2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6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7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8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9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30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31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32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33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34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5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6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7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8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9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40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41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/>
      <c r="JX34" s="73"/>
      <c r="JY34" s="73"/>
      <c r="JZ34" s="73"/>
      <c r="KA34" s="73"/>
      <c r="KB34" s="73"/>
    </row>
    <row r="35" spans="2:288" ht="14.25" customHeight="1" x14ac:dyDescent="0.2">
      <c r="B35" s="51" t="s">
        <v>70</v>
      </c>
      <c r="C35" s="52">
        <f>SUM(C36:C37)</f>
        <v>0</v>
      </c>
      <c r="D35" s="52">
        <f t="shared" ref="D35:M35" si="174">SUM(D36:D37)</f>
        <v>0</v>
      </c>
      <c r="E35" s="52">
        <f t="shared" si="174"/>
        <v>0</v>
      </c>
      <c r="F35" s="52">
        <f t="shared" si="174"/>
        <v>0</v>
      </c>
      <c r="G35" s="52">
        <f t="shared" si="174"/>
        <v>0</v>
      </c>
      <c r="H35" s="52">
        <f t="shared" si="174"/>
        <v>0</v>
      </c>
      <c r="I35" s="52">
        <f t="shared" si="174"/>
        <v>0</v>
      </c>
      <c r="J35" s="52">
        <f t="shared" si="174"/>
        <v>0</v>
      </c>
      <c r="K35" s="52">
        <f t="shared" si="174"/>
        <v>0</v>
      </c>
      <c r="L35" s="52">
        <f t="shared" si="174"/>
        <v>0</v>
      </c>
      <c r="M35" s="52">
        <f t="shared" si="174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5">SUM(Q36:Q37)</f>
        <v>733145</v>
      </c>
      <c r="R35" s="52">
        <f t="shared" si="175"/>
        <v>803478</v>
      </c>
      <c r="S35" s="52">
        <f t="shared" si="175"/>
        <v>776175</v>
      </c>
      <c r="T35" s="52">
        <f t="shared" si="175"/>
        <v>780543</v>
      </c>
      <c r="U35" s="52">
        <f t="shared" si="175"/>
        <v>750197</v>
      </c>
      <c r="V35" s="52">
        <f t="shared" si="175"/>
        <v>798761</v>
      </c>
      <c r="W35" s="52">
        <f t="shared" si="175"/>
        <v>823313</v>
      </c>
      <c r="X35" s="52">
        <f t="shared" si="175"/>
        <v>772645</v>
      </c>
      <c r="Y35" s="52">
        <f t="shared" si="175"/>
        <v>823083</v>
      </c>
      <c r="Z35" s="52">
        <f t="shared" si="175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6">SUM(AD36:AD37)</f>
        <v>733060</v>
      </c>
      <c r="AE35" s="52">
        <f t="shared" si="176"/>
        <v>801474</v>
      </c>
      <c r="AF35" s="52">
        <f t="shared" si="176"/>
        <v>745987</v>
      </c>
      <c r="AG35" s="52">
        <f t="shared" si="176"/>
        <v>801123</v>
      </c>
      <c r="AH35" s="52">
        <f t="shared" si="176"/>
        <v>800311</v>
      </c>
      <c r="AI35" s="52">
        <f t="shared" si="176"/>
        <v>832982</v>
      </c>
      <c r="AJ35" s="52">
        <f t="shared" si="176"/>
        <v>830380</v>
      </c>
      <c r="AK35" s="52">
        <f t="shared" si="176"/>
        <v>755019</v>
      </c>
      <c r="AL35" s="52">
        <f t="shared" si="176"/>
        <v>833033</v>
      </c>
      <c r="AM35" s="52">
        <f t="shared" si="176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7">SUM(AQ36:AQ37)</f>
        <v>780983</v>
      </c>
      <c r="AR35" s="52">
        <f t="shared" si="177"/>
        <v>845144</v>
      </c>
      <c r="AS35" s="52">
        <f t="shared" si="177"/>
        <v>809752</v>
      </c>
      <c r="AT35" s="52">
        <f t="shared" si="177"/>
        <v>842817</v>
      </c>
      <c r="AU35" s="52">
        <f t="shared" si="177"/>
        <v>856979</v>
      </c>
      <c r="AV35" s="52">
        <f t="shared" si="177"/>
        <v>882463</v>
      </c>
      <c r="AW35" s="52">
        <f t="shared" si="177"/>
        <v>910437</v>
      </c>
      <c r="AX35" s="52">
        <f t="shared" si="177"/>
        <v>856049</v>
      </c>
      <c r="AY35" s="52">
        <f t="shared" si="177"/>
        <v>916071</v>
      </c>
      <c r="AZ35" s="52">
        <f t="shared" si="177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8">SUM(BD36:BD37)</f>
        <v>878004</v>
      </c>
      <c r="BE35" s="52">
        <f t="shared" si="178"/>
        <v>924109</v>
      </c>
      <c r="BF35" s="52">
        <f t="shared" si="178"/>
        <v>891520</v>
      </c>
      <c r="BG35" s="52">
        <f t="shared" si="178"/>
        <v>951047</v>
      </c>
      <c r="BH35" s="52">
        <f t="shared" si="178"/>
        <v>922964</v>
      </c>
      <c r="BI35" s="52">
        <f t="shared" si="178"/>
        <v>982427</v>
      </c>
      <c r="BJ35" s="52">
        <f t="shared" si="178"/>
        <v>997971</v>
      </c>
      <c r="BK35" s="52">
        <f t="shared" si="178"/>
        <v>941265</v>
      </c>
      <c r="BL35" s="52">
        <f t="shared" si="178"/>
        <v>1025053</v>
      </c>
      <c r="BM35" s="52">
        <f t="shared" si="178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9">SUM(BQ36:BQ37)</f>
        <v>1025330</v>
      </c>
      <c r="BR35" s="52">
        <f t="shared" si="179"/>
        <v>1047870</v>
      </c>
      <c r="BS35" s="52">
        <f t="shared" si="179"/>
        <v>982700</v>
      </c>
      <c r="BT35" s="52">
        <f t="shared" si="179"/>
        <v>1049387</v>
      </c>
      <c r="BU35" s="52">
        <f t="shared" si="179"/>
        <v>1021281</v>
      </c>
      <c r="BV35" s="52">
        <f t="shared" si="179"/>
        <v>1111545</v>
      </c>
      <c r="BW35" s="52">
        <f t="shared" si="179"/>
        <v>1098807</v>
      </c>
      <c r="BX35" s="52">
        <f t="shared" si="179"/>
        <v>1022497</v>
      </c>
      <c r="BY35" s="52">
        <f t="shared" si="179"/>
        <v>1105324</v>
      </c>
      <c r="BZ35" s="52">
        <f t="shared" si="179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80">SUM(CD36:CD37)</f>
        <v>1006381</v>
      </c>
      <c r="CE35" s="52">
        <f t="shared" si="180"/>
        <v>1033963</v>
      </c>
      <c r="CF35" s="52">
        <f t="shared" si="180"/>
        <v>994179</v>
      </c>
      <c r="CG35" s="52">
        <f t="shared" si="180"/>
        <v>1049010</v>
      </c>
      <c r="CH35" s="52">
        <f t="shared" si="180"/>
        <v>1035636</v>
      </c>
      <c r="CI35" s="52">
        <f t="shared" si="180"/>
        <v>1098786</v>
      </c>
      <c r="CJ35" s="52">
        <f t="shared" si="180"/>
        <v>1080436</v>
      </c>
      <c r="CK35" s="52">
        <f t="shared" si="180"/>
        <v>1026566</v>
      </c>
      <c r="CL35" s="52">
        <f t="shared" si="180"/>
        <v>1101930</v>
      </c>
      <c r="CM35" s="52">
        <f t="shared" si="180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81">SUM(CQ36:CQ37)</f>
        <v>1046963</v>
      </c>
      <c r="CR35" s="52">
        <f t="shared" si="181"/>
        <v>1104211</v>
      </c>
      <c r="CS35" s="52">
        <f t="shared" si="181"/>
        <v>1087621</v>
      </c>
      <c r="CT35" s="52">
        <f t="shared" si="181"/>
        <v>1108359</v>
      </c>
      <c r="CU35" s="52">
        <f t="shared" si="181"/>
        <v>1126944</v>
      </c>
      <c r="CV35" s="52">
        <f t="shared" si="181"/>
        <v>1223753</v>
      </c>
      <c r="CW35" s="52">
        <f t="shared" si="181"/>
        <v>1242792</v>
      </c>
      <c r="CX35" s="52">
        <f t="shared" si="181"/>
        <v>1196127</v>
      </c>
      <c r="CY35" s="52">
        <f t="shared" si="181"/>
        <v>1244314</v>
      </c>
      <c r="CZ35" s="52">
        <f t="shared" si="181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82">SUM(DD36:DD37)</f>
        <v>1205375</v>
      </c>
      <c r="DE35" s="52">
        <f t="shared" si="182"/>
        <v>1268860</v>
      </c>
      <c r="DF35" s="52">
        <f t="shared" si="182"/>
        <v>1242899</v>
      </c>
      <c r="DG35" s="52">
        <f t="shared" si="182"/>
        <v>1302649</v>
      </c>
      <c r="DH35" s="52">
        <f t="shared" si="182"/>
        <v>1263407</v>
      </c>
      <c r="DI35" s="52">
        <f t="shared" si="182"/>
        <v>1318760</v>
      </c>
      <c r="DJ35" s="52">
        <f t="shared" si="182"/>
        <v>1353549</v>
      </c>
      <c r="DK35" s="52">
        <f t="shared" si="182"/>
        <v>1275378</v>
      </c>
      <c r="DL35" s="52">
        <f t="shared" si="182"/>
        <v>1334501</v>
      </c>
      <c r="DM35" s="52">
        <f t="shared" si="182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83">SUM(DQ36:DQ37)</f>
        <v>1333709</v>
      </c>
      <c r="DR35" s="52">
        <f t="shared" si="183"/>
        <v>1354754</v>
      </c>
      <c r="DS35" s="52">
        <f t="shared" si="183"/>
        <v>1319961</v>
      </c>
      <c r="DT35" s="52">
        <f t="shared" si="183"/>
        <v>1341899</v>
      </c>
      <c r="DU35" s="52">
        <f t="shared" si="183"/>
        <v>1335647</v>
      </c>
      <c r="DV35" s="52">
        <f t="shared" si="183"/>
        <v>1431766</v>
      </c>
      <c r="DW35" s="52">
        <f t="shared" si="183"/>
        <v>1453857</v>
      </c>
      <c r="DX35" s="52">
        <f t="shared" si="183"/>
        <v>1369496</v>
      </c>
      <c r="DY35" s="52">
        <f t="shared" si="183"/>
        <v>1469829</v>
      </c>
      <c r="DZ35" s="52">
        <f t="shared" si="183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84">SUM(ED36:ED37)</f>
        <v>1349526</v>
      </c>
      <c r="EE35" s="52">
        <f t="shared" si="184"/>
        <v>1441883</v>
      </c>
      <c r="EF35" s="52">
        <f t="shared" si="184"/>
        <v>1349433</v>
      </c>
      <c r="EG35" s="52">
        <f t="shared" si="184"/>
        <v>1443184</v>
      </c>
      <c r="EH35" s="52">
        <f t="shared" si="184"/>
        <v>1413495</v>
      </c>
      <c r="EI35" s="52">
        <f t="shared" si="184"/>
        <v>1491926</v>
      </c>
      <c r="EJ35" s="52">
        <f t="shared" si="184"/>
        <v>1525297</v>
      </c>
      <c r="EK35" s="52">
        <f t="shared" si="184"/>
        <v>1412728</v>
      </c>
      <c r="EL35" s="52">
        <f t="shared" si="184"/>
        <v>1502190</v>
      </c>
      <c r="EM35" s="52">
        <f t="shared" si="184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5">SUM(EQ36:EQ37)</f>
        <v>1439461</v>
      </c>
      <c r="ER35" s="52">
        <f t="shared" si="185"/>
        <v>1476520</v>
      </c>
      <c r="ES35" s="52">
        <f t="shared" si="185"/>
        <v>1439626</v>
      </c>
      <c r="ET35" s="52">
        <f t="shared" si="185"/>
        <v>1487181</v>
      </c>
      <c r="EU35" s="52">
        <f t="shared" si="185"/>
        <v>1423178</v>
      </c>
      <c r="EV35" s="52">
        <f t="shared" si="185"/>
        <v>1514008</v>
      </c>
      <c r="EW35" s="52">
        <f t="shared" si="185"/>
        <v>1515699</v>
      </c>
      <c r="EX35" s="52">
        <f t="shared" si="185"/>
        <v>1429952</v>
      </c>
      <c r="EY35" s="52">
        <f t="shared" si="185"/>
        <v>1542208</v>
      </c>
      <c r="EZ35" s="52">
        <f t="shared" si="185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6">SUM(FD36:FD37)</f>
        <v>1486764</v>
      </c>
      <c r="FE35" s="52">
        <f t="shared" si="186"/>
        <v>1539323</v>
      </c>
      <c r="FF35" s="52">
        <f t="shared" si="186"/>
        <v>1561764</v>
      </c>
      <c r="FG35" s="52">
        <f t="shared" si="186"/>
        <v>1571937</v>
      </c>
      <c r="FH35" s="52">
        <f t="shared" si="186"/>
        <v>1525830</v>
      </c>
      <c r="FI35" s="52">
        <f t="shared" si="186"/>
        <v>1649466</v>
      </c>
      <c r="FJ35" s="52">
        <f t="shared" si="186"/>
        <v>1664515</v>
      </c>
      <c r="FK35" s="52">
        <f t="shared" si="186"/>
        <v>1560399</v>
      </c>
      <c r="FL35" s="52">
        <f t="shared" si="186"/>
        <v>1687030</v>
      </c>
      <c r="FM35" s="52">
        <f t="shared" si="186"/>
        <v>1610670</v>
      </c>
      <c r="FN35" s="52">
        <f t="shared" si="186"/>
        <v>1719273</v>
      </c>
      <c r="FO35" s="52">
        <f>SUM(FO36:FO37)</f>
        <v>19168805</v>
      </c>
      <c r="FP35" s="52">
        <f t="shared" si="186"/>
        <v>1707822</v>
      </c>
      <c r="FQ35" s="52">
        <f t="shared" si="186"/>
        <v>1670780</v>
      </c>
      <c r="FR35" s="52">
        <f t="shared" si="186"/>
        <v>1738292</v>
      </c>
      <c r="FS35" s="52">
        <f t="shared" si="186"/>
        <v>1581536</v>
      </c>
      <c r="FT35" s="52">
        <f t="shared" si="186"/>
        <v>1627635</v>
      </c>
      <c r="FU35" s="52">
        <f t="shared" si="186"/>
        <v>1596362</v>
      </c>
      <c r="FV35" s="52">
        <f t="shared" si="186"/>
        <v>1779578</v>
      </c>
      <c r="FW35" s="52">
        <f t="shared" si="186"/>
        <v>1766270</v>
      </c>
      <c r="FX35" s="52">
        <v>1680151</v>
      </c>
      <c r="FY35" s="52">
        <v>1751966</v>
      </c>
      <c r="FZ35" s="52">
        <v>1743150</v>
      </c>
      <c r="GA35" s="52">
        <f t="shared" si="186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7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7"/>
        <v>1819711</v>
      </c>
      <c r="GH35" s="52">
        <f t="shared" si="187"/>
        <v>1770958</v>
      </c>
      <c r="GI35" s="52">
        <f>SUM(GI36:GI37)</f>
        <v>1885796</v>
      </c>
      <c r="GJ35" s="52">
        <f t="shared" si="187"/>
        <v>1844958</v>
      </c>
      <c r="GK35" s="52">
        <f t="shared" si="187"/>
        <v>1734426</v>
      </c>
      <c r="GL35" s="52">
        <f t="shared" si="187"/>
        <v>1785257</v>
      </c>
      <c r="GM35" s="52">
        <f t="shared" si="187"/>
        <v>1752242</v>
      </c>
      <c r="GN35" s="52">
        <f>SUM(GN36:GN37)</f>
        <v>1868305</v>
      </c>
      <c r="GO35" s="52">
        <f t="shared" si="140"/>
        <v>21147309</v>
      </c>
      <c r="GP35" s="52">
        <f>SUM(GP36:GP37)</f>
        <v>1928316</v>
      </c>
      <c r="GQ35" s="52">
        <f t="shared" ref="GQ35:HA35" si="188">SUM(GQ36:GQ37)</f>
        <v>1779037</v>
      </c>
      <c r="GR35" s="52">
        <f t="shared" si="188"/>
        <v>1901257</v>
      </c>
      <c r="GS35" s="52">
        <f t="shared" si="188"/>
        <v>1803689</v>
      </c>
      <c r="GT35" s="52">
        <f t="shared" si="188"/>
        <v>1938167</v>
      </c>
      <c r="GU35" s="52">
        <f t="shared" si="188"/>
        <v>1771514</v>
      </c>
      <c r="GV35" s="52">
        <f t="shared" si="188"/>
        <v>1896270</v>
      </c>
      <c r="GW35" s="52">
        <f t="shared" si="188"/>
        <v>1932032</v>
      </c>
      <c r="GX35" s="52">
        <f t="shared" si="188"/>
        <v>1812721</v>
      </c>
      <c r="GY35" s="52">
        <f t="shared" si="188"/>
        <v>1882119</v>
      </c>
      <c r="GZ35" s="52">
        <f t="shared" si="188"/>
        <v>1853578</v>
      </c>
      <c r="HA35" s="52">
        <f t="shared" si="188"/>
        <v>2018802</v>
      </c>
      <c r="HB35" s="52">
        <f t="shared" si="141"/>
        <v>22517502</v>
      </c>
      <c r="HC35" s="52">
        <f>SUM(HC36:HC37)</f>
        <v>2012145</v>
      </c>
      <c r="HD35" s="52">
        <f t="shared" ref="HD35:HN35" si="189">SUM(HD36:HD37)</f>
        <v>1807831</v>
      </c>
      <c r="HE35" s="52">
        <f t="shared" si="189"/>
        <v>1962999</v>
      </c>
      <c r="HF35" s="52">
        <f t="shared" si="189"/>
        <v>1786669</v>
      </c>
      <c r="HG35" s="52">
        <f t="shared" si="189"/>
        <v>1874002</v>
      </c>
      <c r="HH35" s="52">
        <f t="shared" si="189"/>
        <v>1795603</v>
      </c>
      <c r="HI35" s="52">
        <f t="shared" si="189"/>
        <v>1937374</v>
      </c>
      <c r="HJ35" s="52">
        <f t="shared" si="189"/>
        <v>1984947</v>
      </c>
      <c r="HK35" s="52">
        <f t="shared" si="189"/>
        <v>1828073</v>
      </c>
      <c r="HL35" s="52">
        <f>SUM(HL36:HL37)</f>
        <v>1959368</v>
      </c>
      <c r="HM35" s="52">
        <f t="shared" si="189"/>
        <v>1914286</v>
      </c>
      <c r="HN35" s="52">
        <f t="shared" si="189"/>
        <v>2047568</v>
      </c>
      <c r="HO35" s="52">
        <f t="shared" si="157"/>
        <v>22910865</v>
      </c>
      <c r="HP35" s="52">
        <f t="shared" ref="HP35:IA35" si="190">SUM(HP36:HP37)</f>
        <v>2032438</v>
      </c>
      <c r="HQ35" s="52">
        <f t="shared" si="190"/>
        <v>1996458</v>
      </c>
      <c r="HR35" s="52">
        <f t="shared" si="190"/>
        <v>1411571</v>
      </c>
      <c r="HS35" s="52">
        <f t="shared" si="190"/>
        <v>769265</v>
      </c>
      <c r="HT35" s="52">
        <f t="shared" si="190"/>
        <v>1102088</v>
      </c>
      <c r="HU35" s="52">
        <f t="shared" si="190"/>
        <v>1448793</v>
      </c>
      <c r="HV35" s="52">
        <f t="shared" si="190"/>
        <v>1753778</v>
      </c>
      <c r="HW35" s="52">
        <f t="shared" si="190"/>
        <v>1751185</v>
      </c>
      <c r="HX35" s="52">
        <f t="shared" si="190"/>
        <v>1766734</v>
      </c>
      <c r="HY35" s="52">
        <f t="shared" si="190"/>
        <v>1973941</v>
      </c>
      <c r="HZ35" s="52">
        <f t="shared" si="190"/>
        <v>2014647</v>
      </c>
      <c r="IA35" s="52">
        <f t="shared" si="190"/>
        <v>2074718</v>
      </c>
      <c r="IB35" s="52">
        <f t="shared" si="158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/>
      <c r="JX35" s="52"/>
      <c r="JY35" s="52"/>
      <c r="JZ35" s="52"/>
      <c r="KA35" s="52"/>
      <c r="KB35" s="52"/>
    </row>
    <row r="36" spans="2:288" ht="14.25" customHeight="1" x14ac:dyDescent="0.2">
      <c r="B36" s="48" t="s">
        <v>65</v>
      </c>
      <c r="C36" s="56">
        <f>C27+C30+C33</f>
        <v>0</v>
      </c>
      <c r="D36" s="56">
        <f t="shared" ref="D36:M36" si="191">D27+D30+D33</f>
        <v>0</v>
      </c>
      <c r="E36" s="56">
        <f t="shared" si="191"/>
        <v>0</v>
      </c>
      <c r="F36" s="56">
        <f t="shared" si="191"/>
        <v>0</v>
      </c>
      <c r="G36" s="56">
        <f t="shared" si="191"/>
        <v>0</v>
      </c>
      <c r="H36" s="56">
        <f t="shared" si="191"/>
        <v>0</v>
      </c>
      <c r="I36" s="56">
        <f t="shared" si="191"/>
        <v>0</v>
      </c>
      <c r="J36" s="56">
        <f t="shared" si="191"/>
        <v>0</v>
      </c>
      <c r="K36" s="56">
        <f t="shared" si="191"/>
        <v>0</v>
      </c>
      <c r="L36" s="56">
        <f t="shared" si="191"/>
        <v>0</v>
      </c>
      <c r="M36" s="56">
        <f t="shared" si="191"/>
        <v>92921</v>
      </c>
      <c r="N36" s="56">
        <f t="shared" ref="N36:P37" si="192">N27+N30+N33</f>
        <v>117116</v>
      </c>
      <c r="O36" s="56">
        <f t="shared" si="192"/>
        <v>210037</v>
      </c>
      <c r="P36" s="56">
        <f t="shared" si="192"/>
        <v>115933</v>
      </c>
      <c r="Q36" s="56">
        <f t="shared" ref="Q36:Z36" si="193">Q27+Q30+Q33</f>
        <v>107506</v>
      </c>
      <c r="R36" s="56">
        <f t="shared" si="193"/>
        <v>100272</v>
      </c>
      <c r="S36" s="56">
        <f t="shared" si="193"/>
        <v>118724</v>
      </c>
      <c r="T36" s="56">
        <f t="shared" si="193"/>
        <v>101630</v>
      </c>
      <c r="U36" s="56">
        <f t="shared" si="193"/>
        <v>90555</v>
      </c>
      <c r="V36" s="56">
        <f t="shared" si="193"/>
        <v>117598</v>
      </c>
      <c r="W36" s="56">
        <f t="shared" si="193"/>
        <v>115721</v>
      </c>
      <c r="X36" s="56">
        <f t="shared" si="193"/>
        <v>88174</v>
      </c>
      <c r="Y36" s="56">
        <f t="shared" si="193"/>
        <v>104028</v>
      </c>
      <c r="Z36" s="56">
        <f t="shared" si="193"/>
        <v>91770</v>
      </c>
      <c r="AA36" s="56">
        <f t="shared" ref="AA36:AC37" si="194">AA27+AA30+AA33</f>
        <v>114387</v>
      </c>
      <c r="AB36" s="56">
        <f t="shared" si="194"/>
        <v>1266298</v>
      </c>
      <c r="AC36" s="56">
        <f t="shared" si="194"/>
        <v>113672</v>
      </c>
      <c r="AD36" s="56">
        <f t="shared" ref="AD36:AM36" si="195">AD27+AD30+AD33</f>
        <v>101971</v>
      </c>
      <c r="AE36" s="56">
        <f t="shared" si="195"/>
        <v>126000</v>
      </c>
      <c r="AF36" s="56">
        <f t="shared" si="195"/>
        <v>93230</v>
      </c>
      <c r="AG36" s="56">
        <f t="shared" si="195"/>
        <v>99504</v>
      </c>
      <c r="AH36" s="56">
        <f t="shared" si="195"/>
        <v>92028</v>
      </c>
      <c r="AI36" s="56">
        <f t="shared" si="195"/>
        <v>124137</v>
      </c>
      <c r="AJ36" s="56">
        <f t="shared" si="195"/>
        <v>108193</v>
      </c>
      <c r="AK36" s="56">
        <f t="shared" si="195"/>
        <v>90154</v>
      </c>
      <c r="AL36" s="56">
        <f t="shared" si="195"/>
        <v>103764</v>
      </c>
      <c r="AM36" s="56">
        <f t="shared" si="195"/>
        <v>94755</v>
      </c>
      <c r="AN36" s="56">
        <f t="shared" ref="AN36:AP37" si="196">AN27+AN30+AN33</f>
        <v>117218</v>
      </c>
      <c r="AO36" s="56">
        <f t="shared" si="196"/>
        <v>1264626</v>
      </c>
      <c r="AP36" s="56">
        <f t="shared" si="196"/>
        <v>119065</v>
      </c>
      <c r="AQ36" s="56">
        <f t="shared" ref="AQ36:AZ36" si="197">AQ27+AQ30+AQ33</f>
        <v>106815</v>
      </c>
      <c r="AR36" s="56">
        <f t="shared" si="197"/>
        <v>107586</v>
      </c>
      <c r="AS36" s="56">
        <f t="shared" si="197"/>
        <v>125136</v>
      </c>
      <c r="AT36" s="56">
        <f t="shared" si="197"/>
        <v>99878</v>
      </c>
      <c r="AU36" s="56">
        <f t="shared" si="197"/>
        <v>98671</v>
      </c>
      <c r="AV36" s="56">
        <f t="shared" si="197"/>
        <v>123381</v>
      </c>
      <c r="AW36" s="56">
        <f t="shared" si="197"/>
        <v>109579</v>
      </c>
      <c r="AX36" s="56">
        <f t="shared" si="197"/>
        <v>98375</v>
      </c>
      <c r="AY36" s="56">
        <f t="shared" si="197"/>
        <v>105508</v>
      </c>
      <c r="AZ36" s="56">
        <f t="shared" si="197"/>
        <v>102556</v>
      </c>
      <c r="BA36" s="56">
        <f t="shared" ref="BA36:BC37" si="198">BA27+BA30+BA33</f>
        <v>117634</v>
      </c>
      <c r="BB36" s="56">
        <f t="shared" si="198"/>
        <v>1314184</v>
      </c>
      <c r="BC36" s="56">
        <f t="shared" si="198"/>
        <v>132002</v>
      </c>
      <c r="BD36" s="56">
        <f t="shared" ref="BD36:BM36" si="199">BD27+BD30+BD33</f>
        <v>121822</v>
      </c>
      <c r="BE36" s="56">
        <f t="shared" si="199"/>
        <v>117201</v>
      </c>
      <c r="BF36" s="56">
        <f t="shared" si="199"/>
        <v>141521</v>
      </c>
      <c r="BG36" s="56">
        <f t="shared" si="199"/>
        <v>116042</v>
      </c>
      <c r="BH36" s="56">
        <f t="shared" si="199"/>
        <v>109574</v>
      </c>
      <c r="BI36" s="56">
        <f t="shared" si="199"/>
        <v>127244</v>
      </c>
      <c r="BJ36" s="56">
        <f t="shared" si="199"/>
        <v>119671</v>
      </c>
      <c r="BK36" s="56">
        <f t="shared" si="199"/>
        <v>107381</v>
      </c>
      <c r="BL36" s="56">
        <f t="shared" si="199"/>
        <v>121289</v>
      </c>
      <c r="BM36" s="56">
        <f t="shared" si="199"/>
        <v>114582</v>
      </c>
      <c r="BN36" s="56">
        <f t="shared" ref="BN36:BP37" si="200">BN27+BN30+BN33</f>
        <v>141985</v>
      </c>
      <c r="BO36" s="56">
        <f t="shared" si="200"/>
        <v>1470314</v>
      </c>
      <c r="BP36" s="56">
        <f t="shared" si="200"/>
        <v>143121</v>
      </c>
      <c r="BQ36" s="56">
        <f t="shared" ref="BQ36:BZ36" si="201">BQ27+BQ30+BQ33</f>
        <v>135325</v>
      </c>
      <c r="BR36" s="56">
        <f t="shared" si="201"/>
        <v>161617</v>
      </c>
      <c r="BS36" s="56">
        <f t="shared" si="201"/>
        <v>116888</v>
      </c>
      <c r="BT36" s="56">
        <f t="shared" si="201"/>
        <v>142172</v>
      </c>
      <c r="BU36" s="56">
        <f t="shared" si="201"/>
        <v>118066</v>
      </c>
      <c r="BV36" s="56">
        <f t="shared" si="201"/>
        <v>159683</v>
      </c>
      <c r="BW36" s="56">
        <f t="shared" si="201"/>
        <v>140094</v>
      </c>
      <c r="BX36" s="56">
        <f t="shared" si="201"/>
        <v>121113</v>
      </c>
      <c r="BY36" s="56">
        <f t="shared" si="201"/>
        <v>130577</v>
      </c>
      <c r="BZ36" s="56">
        <f t="shared" si="201"/>
        <v>137148</v>
      </c>
      <c r="CA36" s="56">
        <f t="shared" ref="CA36:CC37" si="202">CA27+CA30+CA33</f>
        <v>156511</v>
      </c>
      <c r="CB36" s="56">
        <f t="shared" si="202"/>
        <v>1662315</v>
      </c>
      <c r="CC36" s="56">
        <f t="shared" si="202"/>
        <v>160023</v>
      </c>
      <c r="CD36" s="56">
        <f t="shared" ref="CD36:CM36" si="203">CD27+CD30+CD33</f>
        <v>150131</v>
      </c>
      <c r="CE36" s="56">
        <f t="shared" si="203"/>
        <v>139048</v>
      </c>
      <c r="CF36" s="56">
        <f t="shared" si="203"/>
        <v>161393</v>
      </c>
      <c r="CG36" s="56">
        <f t="shared" si="203"/>
        <v>145000</v>
      </c>
      <c r="CH36" s="56">
        <f t="shared" si="203"/>
        <v>136056</v>
      </c>
      <c r="CI36" s="56">
        <f t="shared" si="203"/>
        <v>173860</v>
      </c>
      <c r="CJ36" s="56">
        <f t="shared" si="203"/>
        <v>150923</v>
      </c>
      <c r="CK36" s="56">
        <f t="shared" si="203"/>
        <v>135318</v>
      </c>
      <c r="CL36" s="56">
        <f t="shared" si="203"/>
        <v>151708</v>
      </c>
      <c r="CM36" s="56">
        <f t="shared" si="203"/>
        <v>140793</v>
      </c>
      <c r="CN36" s="56">
        <f t="shared" ref="CN36:CP37" si="204">CN27+CN30+CN33</f>
        <v>175565</v>
      </c>
      <c r="CO36" s="56">
        <f t="shared" si="204"/>
        <v>1819818</v>
      </c>
      <c r="CP36" s="56">
        <f t="shared" si="204"/>
        <v>189083</v>
      </c>
      <c r="CQ36" s="56">
        <f t="shared" ref="CQ36:CZ36" si="205">CQ27+CQ30+CQ33</f>
        <v>170586</v>
      </c>
      <c r="CR36" s="56">
        <f t="shared" si="205"/>
        <v>158066</v>
      </c>
      <c r="CS36" s="56">
        <f t="shared" si="205"/>
        <v>188806</v>
      </c>
      <c r="CT36" s="56">
        <f t="shared" si="205"/>
        <v>164359</v>
      </c>
      <c r="CU36" s="56">
        <f t="shared" si="205"/>
        <v>154107</v>
      </c>
      <c r="CV36" s="56">
        <f t="shared" si="205"/>
        <v>190130</v>
      </c>
      <c r="CW36" s="56">
        <f t="shared" si="205"/>
        <v>188843</v>
      </c>
      <c r="CX36" s="56">
        <f t="shared" si="205"/>
        <v>158288</v>
      </c>
      <c r="CY36" s="56">
        <f t="shared" si="205"/>
        <v>187167</v>
      </c>
      <c r="CZ36" s="56">
        <f t="shared" si="205"/>
        <v>166027</v>
      </c>
      <c r="DA36" s="56">
        <f t="shared" ref="DA36:DC37" si="206">DA27+DA30+DA33</f>
        <v>208138</v>
      </c>
      <c r="DB36" s="56">
        <f t="shared" si="206"/>
        <v>2123600</v>
      </c>
      <c r="DC36" s="56">
        <f t="shared" si="206"/>
        <v>225173</v>
      </c>
      <c r="DD36" s="56">
        <f t="shared" ref="DD36:DM36" si="207">DD27+DD30+DD33</f>
        <v>202921</v>
      </c>
      <c r="DE36" s="56">
        <f t="shared" si="207"/>
        <v>189294</v>
      </c>
      <c r="DF36" s="56">
        <f t="shared" si="207"/>
        <v>223686</v>
      </c>
      <c r="DG36" s="56">
        <f t="shared" si="207"/>
        <v>191920</v>
      </c>
      <c r="DH36" s="56">
        <f t="shared" si="207"/>
        <v>185139</v>
      </c>
      <c r="DI36" s="56">
        <f t="shared" si="207"/>
        <v>232826</v>
      </c>
      <c r="DJ36" s="56">
        <f t="shared" si="207"/>
        <v>213703</v>
      </c>
      <c r="DK36" s="56">
        <f t="shared" si="207"/>
        <v>187504</v>
      </c>
      <c r="DL36" s="56">
        <f t="shared" si="207"/>
        <v>210706</v>
      </c>
      <c r="DM36" s="56">
        <f t="shared" si="207"/>
        <v>191211</v>
      </c>
      <c r="DN36" s="56">
        <f t="shared" ref="DN36:DP37" si="208">DN27+DN30+DN33</f>
        <v>235676</v>
      </c>
      <c r="DO36" s="56">
        <f t="shared" si="208"/>
        <v>2489759</v>
      </c>
      <c r="DP36" s="56">
        <f t="shared" si="208"/>
        <v>254003</v>
      </c>
      <c r="DQ36" s="56">
        <f t="shared" ref="DQ36:DZ36" si="209">DQ27+DQ30+DQ33</f>
        <v>243614</v>
      </c>
      <c r="DR36" s="56">
        <f t="shared" si="209"/>
        <v>219411</v>
      </c>
      <c r="DS36" s="56">
        <f t="shared" si="209"/>
        <v>262259</v>
      </c>
      <c r="DT36" s="56">
        <f t="shared" si="209"/>
        <v>220302</v>
      </c>
      <c r="DU36" s="56">
        <f t="shared" si="209"/>
        <v>210822</v>
      </c>
      <c r="DV36" s="56">
        <f t="shared" si="209"/>
        <v>248549</v>
      </c>
      <c r="DW36" s="56">
        <f t="shared" si="209"/>
        <v>244123</v>
      </c>
      <c r="DX36" s="56">
        <f t="shared" si="209"/>
        <v>228284</v>
      </c>
      <c r="DY36" s="56">
        <f t="shared" si="209"/>
        <v>247082</v>
      </c>
      <c r="DZ36" s="56">
        <f t="shared" si="209"/>
        <v>220643</v>
      </c>
      <c r="EA36" s="56">
        <f t="shared" ref="EA36:EC37" si="210">EA27+EA30+EA33</f>
        <v>268186</v>
      </c>
      <c r="EB36" s="56">
        <f t="shared" si="210"/>
        <v>2867278</v>
      </c>
      <c r="EC36" s="56">
        <f t="shared" si="210"/>
        <v>283272</v>
      </c>
      <c r="ED36" s="56">
        <f t="shared" ref="ED36:EM36" si="211">ED27+ED30+ED33</f>
        <v>263186</v>
      </c>
      <c r="EE36" s="56">
        <f t="shared" si="211"/>
        <v>297916</v>
      </c>
      <c r="EF36" s="56">
        <f t="shared" si="211"/>
        <v>222540</v>
      </c>
      <c r="EG36" s="56">
        <f t="shared" si="211"/>
        <v>246406</v>
      </c>
      <c r="EH36" s="56">
        <f t="shared" si="211"/>
        <v>241176</v>
      </c>
      <c r="EI36" s="56">
        <f t="shared" si="211"/>
        <v>279483</v>
      </c>
      <c r="EJ36" s="56">
        <f t="shared" si="211"/>
        <v>275096</v>
      </c>
      <c r="EK36" s="56">
        <f t="shared" si="211"/>
        <v>243687</v>
      </c>
      <c r="EL36" s="56">
        <f t="shared" si="211"/>
        <v>260727</v>
      </c>
      <c r="EM36" s="56">
        <f t="shared" si="211"/>
        <v>247346</v>
      </c>
      <c r="EN36" s="56">
        <f t="shared" ref="EN36:EP37" si="212">EN27+EN30+EN33</f>
        <v>294307</v>
      </c>
      <c r="EO36" s="56">
        <f t="shared" si="212"/>
        <v>3155142</v>
      </c>
      <c r="EP36" s="56">
        <f t="shared" si="212"/>
        <v>308009</v>
      </c>
      <c r="EQ36" s="56">
        <f t="shared" ref="EQ36:GA36" si="213">EQ27+EQ30+EQ33</f>
        <v>284291</v>
      </c>
      <c r="ER36" s="56">
        <f t="shared" si="213"/>
        <v>269721</v>
      </c>
      <c r="ES36" s="56">
        <f t="shared" si="213"/>
        <v>298961</v>
      </c>
      <c r="ET36" s="56">
        <f t="shared" si="213"/>
        <v>259488</v>
      </c>
      <c r="EU36" s="56">
        <f t="shared" si="213"/>
        <v>240006</v>
      </c>
      <c r="EV36" s="56">
        <f t="shared" si="213"/>
        <v>305808</v>
      </c>
      <c r="EW36" s="56">
        <f t="shared" si="213"/>
        <v>288113</v>
      </c>
      <c r="EX36" s="56">
        <f t="shared" si="213"/>
        <v>249256</v>
      </c>
      <c r="EY36" s="56">
        <f t="shared" si="213"/>
        <v>279851</v>
      </c>
      <c r="EZ36" s="56">
        <f t="shared" si="213"/>
        <v>260519</v>
      </c>
      <c r="FA36" s="56">
        <f t="shared" si="213"/>
        <v>332887</v>
      </c>
      <c r="FB36" s="56">
        <f>FB27+FB30+FB33</f>
        <v>3376910</v>
      </c>
      <c r="FC36" s="56">
        <f t="shared" si="213"/>
        <v>369210</v>
      </c>
      <c r="FD36" s="56">
        <f t="shared" si="213"/>
        <v>341919</v>
      </c>
      <c r="FE36" s="56">
        <f t="shared" si="213"/>
        <v>313131</v>
      </c>
      <c r="FF36" s="56">
        <f t="shared" si="213"/>
        <v>350542</v>
      </c>
      <c r="FG36" s="56">
        <f t="shared" si="213"/>
        <v>323708</v>
      </c>
      <c r="FH36" s="56">
        <f t="shared" si="213"/>
        <v>293194</v>
      </c>
      <c r="FI36" s="56">
        <f t="shared" si="213"/>
        <v>371425</v>
      </c>
      <c r="FJ36" s="56">
        <f t="shared" si="213"/>
        <v>345171</v>
      </c>
      <c r="FK36" s="56">
        <f t="shared" si="213"/>
        <v>299045</v>
      </c>
      <c r="FL36" s="56">
        <f t="shared" si="213"/>
        <v>346857</v>
      </c>
      <c r="FM36" s="56">
        <f t="shared" si="213"/>
        <v>306525</v>
      </c>
      <c r="FN36" s="56">
        <f t="shared" si="213"/>
        <v>392451</v>
      </c>
      <c r="FO36" s="56">
        <f>FO27+FO30+FO33</f>
        <v>4053178</v>
      </c>
      <c r="FP36" s="56">
        <f t="shared" si="213"/>
        <v>437052</v>
      </c>
      <c r="FQ36" s="56">
        <f t="shared" si="213"/>
        <v>406648</v>
      </c>
      <c r="FR36" s="56">
        <f t="shared" si="213"/>
        <v>442941</v>
      </c>
      <c r="FS36" s="56">
        <f t="shared" si="213"/>
        <v>327458</v>
      </c>
      <c r="FT36" s="56">
        <f t="shared" si="213"/>
        <v>358674</v>
      </c>
      <c r="FU36" s="56">
        <f t="shared" si="213"/>
        <v>333739</v>
      </c>
      <c r="FV36" s="56">
        <f t="shared" si="213"/>
        <v>441571</v>
      </c>
      <c r="FW36" s="56">
        <f t="shared" si="213"/>
        <v>395226</v>
      </c>
      <c r="FX36" s="56">
        <v>348358</v>
      </c>
      <c r="FY36" s="56">
        <v>382258</v>
      </c>
      <c r="FZ36" s="56">
        <v>377903</v>
      </c>
      <c r="GA36" s="56">
        <f t="shared" si="213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14">GD27+GD30+GD33</f>
        <v>420895</v>
      </c>
      <c r="GE36" s="56">
        <f t="shared" si="214"/>
        <v>362876</v>
      </c>
      <c r="GF36" s="56">
        <f t="shared" si="214"/>
        <v>403877</v>
      </c>
      <c r="GG36" s="56">
        <f t="shared" si="214"/>
        <v>383494</v>
      </c>
      <c r="GH36" s="56">
        <f t="shared" si="214"/>
        <v>369660</v>
      </c>
      <c r="GI36" s="56">
        <f t="shared" si="214"/>
        <v>478803</v>
      </c>
      <c r="GJ36" s="56">
        <f t="shared" si="214"/>
        <v>421570</v>
      </c>
      <c r="GK36" s="56">
        <f t="shared" si="214"/>
        <v>366903</v>
      </c>
      <c r="GL36" s="56">
        <f t="shared" si="214"/>
        <v>378004</v>
      </c>
      <c r="GM36" s="56">
        <f t="shared" si="214"/>
        <v>356630</v>
      </c>
      <c r="GN36" s="56">
        <f>GN27+GN30+GN33</f>
        <v>427574</v>
      </c>
      <c r="GO36" s="56">
        <f t="shared" si="140"/>
        <v>4820363</v>
      </c>
      <c r="GP36" s="56">
        <f>GP27+GP30+GP33</f>
        <v>479892</v>
      </c>
      <c r="GQ36" s="56">
        <f t="shared" ref="GQ36:HA37" si="215">GQ27+GQ30+GQ33</f>
        <v>446068</v>
      </c>
      <c r="GR36" s="56">
        <f t="shared" si="215"/>
        <v>482103</v>
      </c>
      <c r="GS36" s="56">
        <f t="shared" si="215"/>
        <v>388519</v>
      </c>
      <c r="GT36" s="56">
        <f t="shared" si="215"/>
        <v>386505</v>
      </c>
      <c r="GU36" s="56">
        <f t="shared" si="215"/>
        <v>348087</v>
      </c>
      <c r="GV36" s="56">
        <f t="shared" si="215"/>
        <v>425550</v>
      </c>
      <c r="GW36" s="56">
        <f t="shared" si="215"/>
        <v>425243</v>
      </c>
      <c r="GX36" s="56">
        <f t="shared" si="215"/>
        <v>398078</v>
      </c>
      <c r="GY36" s="56">
        <f t="shared" si="215"/>
        <v>414186</v>
      </c>
      <c r="GZ36" s="56">
        <f t="shared" si="215"/>
        <v>392147</v>
      </c>
      <c r="HA36" s="56">
        <f t="shared" si="215"/>
        <v>476445</v>
      </c>
      <c r="HB36" s="56">
        <f t="shared" si="141"/>
        <v>5062823</v>
      </c>
      <c r="HC36" s="56">
        <f>HC27+HC30+HC33</f>
        <v>517665</v>
      </c>
      <c r="HD36" s="56">
        <f t="shared" ref="HD36:HN36" si="216">HD27+HD30+HD33</f>
        <v>476224</v>
      </c>
      <c r="HE36" s="56">
        <f t="shared" si="216"/>
        <v>445725</v>
      </c>
      <c r="HF36" s="56">
        <f t="shared" si="216"/>
        <v>460045</v>
      </c>
      <c r="HG36" s="56">
        <f t="shared" si="216"/>
        <v>393615</v>
      </c>
      <c r="HH36" s="56">
        <f t="shared" si="216"/>
        <v>367532</v>
      </c>
      <c r="HI36" s="56">
        <f t="shared" si="216"/>
        <v>465017</v>
      </c>
      <c r="HJ36" s="56">
        <f t="shared" si="216"/>
        <v>450658</v>
      </c>
      <c r="HK36" s="56">
        <f t="shared" si="216"/>
        <v>397868</v>
      </c>
      <c r="HL36" s="56">
        <f>HL27+HL30+HL33</f>
        <v>424968</v>
      </c>
      <c r="HM36" s="56">
        <f t="shared" si="216"/>
        <v>408767</v>
      </c>
      <c r="HN36" s="56">
        <f t="shared" si="216"/>
        <v>489888</v>
      </c>
      <c r="HO36" s="56">
        <f t="shared" si="157"/>
        <v>5297972</v>
      </c>
      <c r="HP36" s="56">
        <f t="shared" ref="HP36:IA36" si="217">HP27+HP30+HP33</f>
        <v>530860</v>
      </c>
      <c r="HQ36" s="56">
        <f t="shared" si="217"/>
        <v>528488</v>
      </c>
      <c r="HR36" s="56">
        <f t="shared" si="217"/>
        <v>301676</v>
      </c>
      <c r="HS36" s="56">
        <f t="shared" si="217"/>
        <v>85862</v>
      </c>
      <c r="HT36" s="56">
        <f t="shared" si="217"/>
        <v>190208</v>
      </c>
      <c r="HU36" s="56">
        <f t="shared" si="217"/>
        <v>298735</v>
      </c>
      <c r="HV36" s="56">
        <f t="shared" si="217"/>
        <v>432734</v>
      </c>
      <c r="HW36" s="56">
        <f t="shared" si="217"/>
        <v>409068</v>
      </c>
      <c r="HX36" s="56">
        <f t="shared" si="217"/>
        <v>434974</v>
      </c>
      <c r="HY36" s="56">
        <f t="shared" si="217"/>
        <v>494012</v>
      </c>
      <c r="HZ36" s="56">
        <f t="shared" si="217"/>
        <v>499840</v>
      </c>
      <c r="IA36" s="56">
        <f t="shared" si="217"/>
        <v>578210</v>
      </c>
      <c r="IB36" s="56">
        <f t="shared" si="158"/>
        <v>4784667</v>
      </c>
      <c r="IC36" s="56">
        <f t="shared" ref="IC36:IE37" si="218">IC27+IC30+IC33</f>
        <v>577307</v>
      </c>
      <c r="ID36" s="56">
        <f t="shared" si="218"/>
        <v>344566</v>
      </c>
      <c r="IE36" s="56">
        <f t="shared" si="218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/>
      <c r="JX36" s="56"/>
      <c r="JY36" s="56"/>
      <c r="JZ36" s="56"/>
      <c r="KA36" s="56"/>
      <c r="KB36" s="56"/>
    </row>
    <row r="37" spans="2:288" ht="14.25" customHeight="1" x14ac:dyDescent="0.2">
      <c r="B37" s="48" t="s">
        <v>66</v>
      </c>
      <c r="C37" s="56">
        <f>C28+C31+C34</f>
        <v>0</v>
      </c>
      <c r="D37" s="56">
        <f t="shared" ref="D37:M37" si="219">D28+D31+D34</f>
        <v>0</v>
      </c>
      <c r="E37" s="56">
        <f t="shared" si="219"/>
        <v>0</v>
      </c>
      <c r="F37" s="56">
        <f t="shared" si="219"/>
        <v>0</v>
      </c>
      <c r="G37" s="56">
        <f t="shared" si="219"/>
        <v>0</v>
      </c>
      <c r="H37" s="56">
        <f t="shared" si="219"/>
        <v>0</v>
      </c>
      <c r="I37" s="56">
        <f t="shared" si="219"/>
        <v>0</v>
      </c>
      <c r="J37" s="56">
        <f t="shared" si="219"/>
        <v>0</v>
      </c>
      <c r="K37" s="56">
        <f t="shared" si="219"/>
        <v>0</v>
      </c>
      <c r="L37" s="56">
        <f t="shared" si="219"/>
        <v>0</v>
      </c>
      <c r="M37" s="56">
        <f t="shared" si="219"/>
        <v>711183</v>
      </c>
      <c r="N37" s="56">
        <f t="shared" si="192"/>
        <v>754689</v>
      </c>
      <c r="O37" s="56">
        <f t="shared" si="192"/>
        <v>1465872</v>
      </c>
      <c r="P37" s="56">
        <f t="shared" si="192"/>
        <v>733583</v>
      </c>
      <c r="Q37" s="56">
        <f t="shared" ref="Q37:Z37" si="220">Q28+Q31+Q34</f>
        <v>625639</v>
      </c>
      <c r="R37" s="56">
        <f t="shared" si="220"/>
        <v>703206</v>
      </c>
      <c r="S37" s="56">
        <f t="shared" si="220"/>
        <v>657451</v>
      </c>
      <c r="T37" s="56">
        <f t="shared" si="220"/>
        <v>678913</v>
      </c>
      <c r="U37" s="56">
        <f t="shared" si="220"/>
        <v>659642</v>
      </c>
      <c r="V37" s="56">
        <f t="shared" si="220"/>
        <v>681163</v>
      </c>
      <c r="W37" s="56">
        <f t="shared" si="220"/>
        <v>707592</v>
      </c>
      <c r="X37" s="56">
        <f t="shared" si="220"/>
        <v>684471</v>
      </c>
      <c r="Y37" s="56">
        <f t="shared" si="220"/>
        <v>719055</v>
      </c>
      <c r="Z37" s="56">
        <f t="shared" si="220"/>
        <v>723561</v>
      </c>
      <c r="AA37" s="56">
        <f t="shared" si="194"/>
        <v>752873</v>
      </c>
      <c r="AB37" s="56">
        <f t="shared" si="194"/>
        <v>8327149</v>
      </c>
      <c r="AC37" s="56">
        <f t="shared" si="194"/>
        <v>715291</v>
      </c>
      <c r="AD37" s="56">
        <f t="shared" ref="AD37:AM37" si="221">AD28+AD31+AD34</f>
        <v>631089</v>
      </c>
      <c r="AE37" s="56">
        <f t="shared" si="221"/>
        <v>675474</v>
      </c>
      <c r="AF37" s="56">
        <f t="shared" si="221"/>
        <v>652757</v>
      </c>
      <c r="AG37" s="56">
        <f t="shared" si="221"/>
        <v>701619</v>
      </c>
      <c r="AH37" s="56">
        <f t="shared" si="221"/>
        <v>708283</v>
      </c>
      <c r="AI37" s="56">
        <f t="shared" si="221"/>
        <v>708845</v>
      </c>
      <c r="AJ37" s="56">
        <f t="shared" si="221"/>
        <v>722187</v>
      </c>
      <c r="AK37" s="56">
        <f t="shared" si="221"/>
        <v>664865</v>
      </c>
      <c r="AL37" s="56">
        <f t="shared" si="221"/>
        <v>729269</v>
      </c>
      <c r="AM37" s="56">
        <f t="shared" si="221"/>
        <v>753110</v>
      </c>
      <c r="AN37" s="56">
        <f t="shared" si="196"/>
        <v>798734</v>
      </c>
      <c r="AO37" s="56">
        <f t="shared" si="196"/>
        <v>8461523</v>
      </c>
      <c r="AP37" s="56">
        <f t="shared" si="196"/>
        <v>765635</v>
      </c>
      <c r="AQ37" s="56">
        <f t="shared" ref="AQ37:AZ37" si="222">AQ28+AQ31+AQ34</f>
        <v>674168</v>
      </c>
      <c r="AR37" s="56">
        <f t="shared" si="222"/>
        <v>737558</v>
      </c>
      <c r="AS37" s="56">
        <f t="shared" si="222"/>
        <v>684616</v>
      </c>
      <c r="AT37" s="56">
        <f t="shared" si="222"/>
        <v>742939</v>
      </c>
      <c r="AU37" s="56">
        <f t="shared" si="222"/>
        <v>758308</v>
      </c>
      <c r="AV37" s="56">
        <f t="shared" si="222"/>
        <v>759082</v>
      </c>
      <c r="AW37" s="56">
        <f t="shared" si="222"/>
        <v>800858</v>
      </c>
      <c r="AX37" s="56">
        <f t="shared" si="222"/>
        <v>757674</v>
      </c>
      <c r="AY37" s="56">
        <f t="shared" si="222"/>
        <v>810563</v>
      </c>
      <c r="AZ37" s="56">
        <f t="shared" si="222"/>
        <v>808674</v>
      </c>
      <c r="BA37" s="56">
        <f t="shared" si="198"/>
        <v>796043</v>
      </c>
      <c r="BB37" s="56">
        <f t="shared" si="198"/>
        <v>9096118</v>
      </c>
      <c r="BC37" s="56">
        <f t="shared" si="198"/>
        <v>853579</v>
      </c>
      <c r="BD37" s="56">
        <f t="shared" ref="BD37:BM37" si="223">BD28+BD31+BD34</f>
        <v>756182</v>
      </c>
      <c r="BE37" s="56">
        <f t="shared" si="223"/>
        <v>806908</v>
      </c>
      <c r="BF37" s="56">
        <f t="shared" si="223"/>
        <v>749999</v>
      </c>
      <c r="BG37" s="56">
        <f t="shared" si="223"/>
        <v>835005</v>
      </c>
      <c r="BH37" s="56">
        <f t="shared" si="223"/>
        <v>813390</v>
      </c>
      <c r="BI37" s="56">
        <f t="shared" si="223"/>
        <v>855183</v>
      </c>
      <c r="BJ37" s="56">
        <f t="shared" si="223"/>
        <v>878300</v>
      </c>
      <c r="BK37" s="56">
        <f t="shared" si="223"/>
        <v>833884</v>
      </c>
      <c r="BL37" s="56">
        <f t="shared" si="223"/>
        <v>903764</v>
      </c>
      <c r="BM37" s="56">
        <f t="shared" si="223"/>
        <v>919176</v>
      </c>
      <c r="BN37" s="56">
        <f t="shared" si="200"/>
        <v>975303</v>
      </c>
      <c r="BO37" s="56">
        <f t="shared" si="200"/>
        <v>10180673</v>
      </c>
      <c r="BP37" s="56">
        <f t="shared" si="200"/>
        <v>956914</v>
      </c>
      <c r="BQ37" s="56">
        <f t="shared" ref="BQ37:BZ37" si="224">BQ28+BQ31+BQ34</f>
        <v>890005</v>
      </c>
      <c r="BR37" s="56">
        <f t="shared" si="224"/>
        <v>886253</v>
      </c>
      <c r="BS37" s="56">
        <f t="shared" si="224"/>
        <v>865812</v>
      </c>
      <c r="BT37" s="56">
        <f t="shared" si="224"/>
        <v>907215</v>
      </c>
      <c r="BU37" s="56">
        <f t="shared" si="224"/>
        <v>903215</v>
      </c>
      <c r="BV37" s="56">
        <f t="shared" si="224"/>
        <v>951862</v>
      </c>
      <c r="BW37" s="56">
        <f t="shared" si="224"/>
        <v>958713</v>
      </c>
      <c r="BX37" s="56">
        <f t="shared" si="224"/>
        <v>901384</v>
      </c>
      <c r="BY37" s="56">
        <f t="shared" si="224"/>
        <v>974747</v>
      </c>
      <c r="BZ37" s="56">
        <f t="shared" si="224"/>
        <v>933681</v>
      </c>
      <c r="CA37" s="56">
        <f t="shared" si="202"/>
        <v>951314</v>
      </c>
      <c r="CB37" s="56">
        <f t="shared" si="202"/>
        <v>11081115</v>
      </c>
      <c r="CC37" s="56">
        <f t="shared" si="202"/>
        <v>962510</v>
      </c>
      <c r="CD37" s="56">
        <f t="shared" ref="CD37:CM37" si="225">CD28+CD31+CD34</f>
        <v>856250</v>
      </c>
      <c r="CE37" s="56">
        <f t="shared" si="225"/>
        <v>894915</v>
      </c>
      <c r="CF37" s="56">
        <f t="shared" si="225"/>
        <v>832786</v>
      </c>
      <c r="CG37" s="56">
        <f t="shared" si="225"/>
        <v>904010</v>
      </c>
      <c r="CH37" s="56">
        <f t="shared" si="225"/>
        <v>899580</v>
      </c>
      <c r="CI37" s="56">
        <f t="shared" si="225"/>
        <v>924926</v>
      </c>
      <c r="CJ37" s="56">
        <f t="shared" si="225"/>
        <v>929513</v>
      </c>
      <c r="CK37" s="56">
        <f t="shared" si="225"/>
        <v>891248</v>
      </c>
      <c r="CL37" s="56">
        <f t="shared" si="225"/>
        <v>950222</v>
      </c>
      <c r="CM37" s="56">
        <f t="shared" si="225"/>
        <v>943737</v>
      </c>
      <c r="CN37" s="56">
        <f t="shared" si="204"/>
        <v>1006297</v>
      </c>
      <c r="CO37" s="56">
        <f t="shared" si="204"/>
        <v>10995994</v>
      </c>
      <c r="CP37" s="56">
        <f t="shared" si="204"/>
        <v>947943</v>
      </c>
      <c r="CQ37" s="56">
        <f t="shared" ref="CQ37:CZ37" si="226">CQ28+CQ31+CQ34</f>
        <v>876377</v>
      </c>
      <c r="CR37" s="56">
        <f t="shared" si="226"/>
        <v>946145</v>
      </c>
      <c r="CS37" s="56">
        <f t="shared" si="226"/>
        <v>898815</v>
      </c>
      <c r="CT37" s="56">
        <f t="shared" si="226"/>
        <v>944000</v>
      </c>
      <c r="CU37" s="56">
        <f t="shared" si="226"/>
        <v>972837</v>
      </c>
      <c r="CV37" s="56">
        <f t="shared" si="226"/>
        <v>1033623</v>
      </c>
      <c r="CW37" s="56">
        <f t="shared" si="226"/>
        <v>1053949</v>
      </c>
      <c r="CX37" s="56">
        <f t="shared" si="226"/>
        <v>1037839</v>
      </c>
      <c r="CY37" s="56">
        <f t="shared" si="226"/>
        <v>1057147</v>
      </c>
      <c r="CZ37" s="56">
        <f t="shared" si="226"/>
        <v>1071590</v>
      </c>
      <c r="DA37" s="56">
        <f t="shared" si="206"/>
        <v>1117665</v>
      </c>
      <c r="DB37" s="56">
        <f t="shared" si="206"/>
        <v>11957930</v>
      </c>
      <c r="DC37" s="56">
        <f t="shared" si="206"/>
        <v>1089314</v>
      </c>
      <c r="DD37" s="56">
        <f t="shared" ref="DD37:DM37" si="227">DD28+DD31+DD34</f>
        <v>1002454</v>
      </c>
      <c r="DE37" s="56">
        <f t="shared" si="227"/>
        <v>1079566</v>
      </c>
      <c r="DF37" s="56">
        <f t="shared" si="227"/>
        <v>1019213</v>
      </c>
      <c r="DG37" s="56">
        <f t="shared" si="227"/>
        <v>1110729</v>
      </c>
      <c r="DH37" s="56">
        <f t="shared" si="227"/>
        <v>1078268</v>
      </c>
      <c r="DI37" s="56">
        <f t="shared" si="227"/>
        <v>1085934</v>
      </c>
      <c r="DJ37" s="56">
        <f t="shared" si="227"/>
        <v>1139846</v>
      </c>
      <c r="DK37" s="56">
        <f t="shared" si="227"/>
        <v>1087874</v>
      </c>
      <c r="DL37" s="56">
        <f t="shared" si="227"/>
        <v>1123795</v>
      </c>
      <c r="DM37" s="56">
        <f t="shared" si="227"/>
        <v>1099460</v>
      </c>
      <c r="DN37" s="56">
        <f t="shared" si="208"/>
        <v>1173602</v>
      </c>
      <c r="DO37" s="56">
        <f t="shared" si="208"/>
        <v>13090055</v>
      </c>
      <c r="DP37" s="56">
        <f t="shared" si="208"/>
        <v>1145582</v>
      </c>
      <c r="DQ37" s="56">
        <f t="shared" ref="DQ37:DZ37" si="228">DQ28+DQ31+DQ34</f>
        <v>1090095</v>
      </c>
      <c r="DR37" s="56">
        <f t="shared" si="228"/>
        <v>1135343</v>
      </c>
      <c r="DS37" s="56">
        <f t="shared" si="228"/>
        <v>1057702</v>
      </c>
      <c r="DT37" s="56">
        <f t="shared" si="228"/>
        <v>1121597</v>
      </c>
      <c r="DU37" s="56">
        <f t="shared" si="228"/>
        <v>1124825</v>
      </c>
      <c r="DV37" s="56">
        <f t="shared" si="228"/>
        <v>1183217</v>
      </c>
      <c r="DW37" s="56">
        <f t="shared" si="228"/>
        <v>1209734</v>
      </c>
      <c r="DX37" s="56">
        <f t="shared" si="228"/>
        <v>1141212</v>
      </c>
      <c r="DY37" s="56">
        <f t="shared" si="228"/>
        <v>1222747</v>
      </c>
      <c r="DZ37" s="56">
        <f t="shared" si="228"/>
        <v>1223893</v>
      </c>
      <c r="EA37" s="56">
        <f t="shared" si="210"/>
        <v>1204621</v>
      </c>
      <c r="EB37" s="56">
        <f t="shared" si="210"/>
        <v>13860568</v>
      </c>
      <c r="EC37" s="56">
        <f t="shared" si="210"/>
        <v>1215079</v>
      </c>
      <c r="ED37" s="56">
        <f t="shared" ref="ED37:EM37" si="229">ED28+ED31+ED34</f>
        <v>1086340</v>
      </c>
      <c r="EE37" s="56">
        <f t="shared" si="229"/>
        <v>1143967</v>
      </c>
      <c r="EF37" s="56">
        <f t="shared" si="229"/>
        <v>1126893</v>
      </c>
      <c r="EG37" s="56">
        <f t="shared" si="229"/>
        <v>1196778</v>
      </c>
      <c r="EH37" s="56">
        <f t="shared" si="229"/>
        <v>1172319</v>
      </c>
      <c r="EI37" s="56">
        <f t="shared" si="229"/>
        <v>1212443</v>
      </c>
      <c r="EJ37" s="56">
        <f t="shared" si="229"/>
        <v>1250201</v>
      </c>
      <c r="EK37" s="56">
        <f t="shared" si="229"/>
        <v>1169041</v>
      </c>
      <c r="EL37" s="56">
        <f t="shared" si="229"/>
        <v>1241463</v>
      </c>
      <c r="EM37" s="56">
        <f t="shared" si="229"/>
        <v>1245600</v>
      </c>
      <c r="EN37" s="56">
        <f t="shared" si="212"/>
        <v>1345943</v>
      </c>
      <c r="EO37" s="56">
        <f t="shared" si="212"/>
        <v>14406067</v>
      </c>
      <c r="EP37" s="56">
        <f t="shared" si="212"/>
        <v>1304912</v>
      </c>
      <c r="EQ37" s="56">
        <f t="shared" ref="EQ37:GA37" si="230">EQ28+EQ31+EQ34</f>
        <v>1155170</v>
      </c>
      <c r="ER37" s="56">
        <f t="shared" si="230"/>
        <v>1206799</v>
      </c>
      <c r="ES37" s="56">
        <f t="shared" si="230"/>
        <v>1140665</v>
      </c>
      <c r="ET37" s="56">
        <f t="shared" si="230"/>
        <v>1227693</v>
      </c>
      <c r="EU37" s="56">
        <f t="shared" si="230"/>
        <v>1183172</v>
      </c>
      <c r="EV37" s="56">
        <f t="shared" si="230"/>
        <v>1208200</v>
      </c>
      <c r="EW37" s="56">
        <f t="shared" si="230"/>
        <v>1227586</v>
      </c>
      <c r="EX37" s="56">
        <f t="shared" si="230"/>
        <v>1180696</v>
      </c>
      <c r="EY37" s="56">
        <f t="shared" si="230"/>
        <v>1262357</v>
      </c>
      <c r="EZ37" s="56">
        <f t="shared" si="230"/>
        <v>1235144</v>
      </c>
      <c r="FA37" s="56">
        <f t="shared" si="230"/>
        <v>1275017</v>
      </c>
      <c r="FB37" s="56">
        <f>FB28+FB31+FB34</f>
        <v>14607411</v>
      </c>
      <c r="FC37" s="56">
        <f t="shared" si="230"/>
        <v>1222624</v>
      </c>
      <c r="FD37" s="56">
        <f t="shared" si="230"/>
        <v>1144845</v>
      </c>
      <c r="FE37" s="56">
        <f t="shared" si="230"/>
        <v>1226192</v>
      </c>
      <c r="FF37" s="56">
        <f t="shared" si="230"/>
        <v>1211222</v>
      </c>
      <c r="FG37" s="56">
        <f t="shared" si="230"/>
        <v>1248229</v>
      </c>
      <c r="FH37" s="56">
        <f t="shared" si="230"/>
        <v>1232636</v>
      </c>
      <c r="FI37" s="56">
        <f t="shared" si="230"/>
        <v>1278041</v>
      </c>
      <c r="FJ37" s="56">
        <f t="shared" si="230"/>
        <v>1319344</v>
      </c>
      <c r="FK37" s="56">
        <f t="shared" si="230"/>
        <v>1261354</v>
      </c>
      <c r="FL37" s="56">
        <f t="shared" si="230"/>
        <v>1340173</v>
      </c>
      <c r="FM37" s="56">
        <f t="shared" si="230"/>
        <v>1304145</v>
      </c>
      <c r="FN37" s="56">
        <f t="shared" si="230"/>
        <v>1326822</v>
      </c>
      <c r="FO37" s="56">
        <f>FO28+FO31+FO34</f>
        <v>15115627</v>
      </c>
      <c r="FP37" s="56">
        <f t="shared" si="230"/>
        <v>1270770</v>
      </c>
      <c r="FQ37" s="56">
        <f t="shared" si="230"/>
        <v>1264132</v>
      </c>
      <c r="FR37" s="56">
        <f t="shared" si="230"/>
        <v>1295351</v>
      </c>
      <c r="FS37" s="56">
        <f t="shared" si="230"/>
        <v>1254078</v>
      </c>
      <c r="FT37" s="56">
        <f t="shared" si="230"/>
        <v>1268961</v>
      </c>
      <c r="FU37" s="56">
        <f t="shared" si="230"/>
        <v>1262623</v>
      </c>
      <c r="FV37" s="56">
        <f t="shared" si="230"/>
        <v>1338007</v>
      </c>
      <c r="FW37" s="56">
        <f t="shared" si="230"/>
        <v>1371044</v>
      </c>
      <c r="FX37" s="56">
        <v>1331793</v>
      </c>
      <c r="FY37" s="56">
        <v>1369708</v>
      </c>
      <c r="FZ37" s="56">
        <v>1365247</v>
      </c>
      <c r="GA37" s="56">
        <f t="shared" si="230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31">GD28+GD31+GD34</f>
        <v>1288434</v>
      </c>
      <c r="GE37" s="56">
        <f t="shared" si="214"/>
        <v>1081097</v>
      </c>
      <c r="GF37" s="56">
        <f t="shared" si="214"/>
        <v>1259411</v>
      </c>
      <c r="GG37" s="56">
        <f t="shared" si="231"/>
        <v>1436217</v>
      </c>
      <c r="GH37" s="56">
        <f t="shared" si="231"/>
        <v>1401298</v>
      </c>
      <c r="GI37" s="56">
        <f t="shared" si="214"/>
        <v>1406993</v>
      </c>
      <c r="GJ37" s="56">
        <f t="shared" si="231"/>
        <v>1423388</v>
      </c>
      <c r="GK37" s="56">
        <f t="shared" si="231"/>
        <v>1367523</v>
      </c>
      <c r="GL37" s="56">
        <f t="shared" si="231"/>
        <v>1407253</v>
      </c>
      <c r="GM37" s="56">
        <f t="shared" si="231"/>
        <v>1395612</v>
      </c>
      <c r="GN37" s="56">
        <f>GN28+GN31+GN34</f>
        <v>1440731</v>
      </c>
      <c r="GO37" s="56">
        <f t="shared" si="140"/>
        <v>16326946</v>
      </c>
      <c r="GP37" s="56">
        <f>GP28+GP31+GP34</f>
        <v>1448424</v>
      </c>
      <c r="GQ37" s="56">
        <f t="shared" ref="GQ37:GZ37" si="232">GQ28+GQ31+GQ34</f>
        <v>1332969</v>
      </c>
      <c r="GR37" s="56">
        <f t="shared" si="232"/>
        <v>1419154</v>
      </c>
      <c r="GS37" s="56">
        <f t="shared" si="232"/>
        <v>1415170</v>
      </c>
      <c r="GT37" s="56">
        <f t="shared" si="232"/>
        <v>1551662</v>
      </c>
      <c r="GU37" s="56">
        <f t="shared" si="232"/>
        <v>1423427</v>
      </c>
      <c r="GV37" s="56">
        <f t="shared" si="232"/>
        <v>1470720</v>
      </c>
      <c r="GW37" s="56">
        <f t="shared" si="232"/>
        <v>1506789</v>
      </c>
      <c r="GX37" s="56">
        <f t="shared" si="232"/>
        <v>1414643</v>
      </c>
      <c r="GY37" s="56">
        <f t="shared" si="232"/>
        <v>1467933</v>
      </c>
      <c r="GZ37" s="56">
        <f t="shared" si="232"/>
        <v>1461431</v>
      </c>
      <c r="HA37" s="56">
        <f t="shared" si="215"/>
        <v>1542357</v>
      </c>
      <c r="HB37" s="56">
        <f t="shared" si="141"/>
        <v>17454679</v>
      </c>
      <c r="HC37" s="56">
        <f>HC28+HC31+HC34</f>
        <v>1494480</v>
      </c>
      <c r="HD37" s="56">
        <f t="shared" ref="HD37:HN37" si="233">HD28+HD31+HD34</f>
        <v>1331607</v>
      </c>
      <c r="HE37" s="56">
        <f t="shared" si="233"/>
        <v>1517274</v>
      </c>
      <c r="HF37" s="56">
        <f t="shared" si="233"/>
        <v>1326624</v>
      </c>
      <c r="HG37" s="56">
        <f t="shared" si="233"/>
        <v>1480387</v>
      </c>
      <c r="HH37" s="56">
        <f t="shared" si="233"/>
        <v>1428071</v>
      </c>
      <c r="HI37" s="56">
        <f t="shared" si="233"/>
        <v>1472357</v>
      </c>
      <c r="HJ37" s="56">
        <f t="shared" si="233"/>
        <v>1534289</v>
      </c>
      <c r="HK37" s="56">
        <f t="shared" si="233"/>
        <v>1430205</v>
      </c>
      <c r="HL37" s="56">
        <f>HL28+HL31+HL34</f>
        <v>1534400</v>
      </c>
      <c r="HM37" s="56">
        <f t="shared" si="233"/>
        <v>1505519</v>
      </c>
      <c r="HN37" s="56">
        <f t="shared" si="233"/>
        <v>1557680</v>
      </c>
      <c r="HO37" s="56">
        <f t="shared" si="157"/>
        <v>17612893</v>
      </c>
      <c r="HP37" s="56">
        <f t="shared" ref="HP37:IA37" si="234">HP28+HP31+HP34</f>
        <v>1501578</v>
      </c>
      <c r="HQ37" s="56">
        <f t="shared" si="234"/>
        <v>1467970</v>
      </c>
      <c r="HR37" s="56">
        <f t="shared" si="234"/>
        <v>1109895</v>
      </c>
      <c r="HS37" s="56">
        <f t="shared" si="234"/>
        <v>683403</v>
      </c>
      <c r="HT37" s="56">
        <f t="shared" si="234"/>
        <v>911880</v>
      </c>
      <c r="HU37" s="56">
        <f t="shared" si="234"/>
        <v>1150058</v>
      </c>
      <c r="HV37" s="56">
        <f t="shared" si="234"/>
        <v>1321044</v>
      </c>
      <c r="HW37" s="56">
        <f t="shared" si="234"/>
        <v>1342117</v>
      </c>
      <c r="HX37" s="56">
        <f t="shared" si="234"/>
        <v>1331760</v>
      </c>
      <c r="HY37" s="56">
        <f t="shared" si="234"/>
        <v>1479929</v>
      </c>
      <c r="HZ37" s="56">
        <f t="shared" si="234"/>
        <v>1514807</v>
      </c>
      <c r="IA37" s="56">
        <f t="shared" si="234"/>
        <v>1496508</v>
      </c>
      <c r="IB37" s="56">
        <f t="shared" si="158"/>
        <v>15310949</v>
      </c>
      <c r="IC37" s="56">
        <f t="shared" si="218"/>
        <v>1559012</v>
      </c>
      <c r="ID37" s="56">
        <f t="shared" si="218"/>
        <v>1272991</v>
      </c>
      <c r="IE37" s="56">
        <f t="shared" si="218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/>
      <c r="JX37" s="56"/>
      <c r="JY37" s="56"/>
      <c r="JZ37" s="56"/>
      <c r="KA37" s="56"/>
      <c r="KB37" s="56"/>
    </row>
    <row r="38" spans="2:288" ht="14.25" customHeight="1" x14ac:dyDescent="0.2"/>
    <row r="39" spans="2:288" ht="14.25" customHeight="1" x14ac:dyDescent="0.2"/>
    <row r="40" spans="2:288" ht="15" x14ac:dyDescent="0.25">
      <c r="B40" s="5" t="s">
        <v>72</v>
      </c>
    </row>
    <row r="41" spans="2:288" ht="15" customHeight="1" x14ac:dyDescent="0.25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</row>
    <row r="42" spans="2:288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</row>
    <row r="43" spans="2:288" s="5" customFormat="1" ht="16.5" customHeight="1" x14ac:dyDescent="0.25">
      <c r="B43" s="51" t="s">
        <v>97</v>
      </c>
      <c r="C43" s="52">
        <f t="shared" ref="C43:BS43" si="235">C44+C45</f>
        <v>0</v>
      </c>
      <c r="D43" s="52">
        <f t="shared" si="235"/>
        <v>0</v>
      </c>
      <c r="E43" s="52">
        <f t="shared" si="235"/>
        <v>0</v>
      </c>
      <c r="F43" s="52">
        <f t="shared" si="235"/>
        <v>0</v>
      </c>
      <c r="G43" s="52">
        <f t="shared" si="235"/>
        <v>0</v>
      </c>
      <c r="H43" s="52">
        <f t="shared" si="235"/>
        <v>0</v>
      </c>
      <c r="I43" s="52">
        <f t="shared" si="235"/>
        <v>0</v>
      </c>
      <c r="J43" s="52">
        <f t="shared" si="235"/>
        <v>0</v>
      </c>
      <c r="K43" s="52">
        <f t="shared" si="235"/>
        <v>0</v>
      </c>
      <c r="L43" s="52">
        <f t="shared" si="235"/>
        <v>0</v>
      </c>
      <c r="M43" s="52">
        <f t="shared" si="235"/>
        <v>0</v>
      </c>
      <c r="N43" s="52">
        <f t="shared" si="235"/>
        <v>4834507.4470000006</v>
      </c>
      <c r="O43" s="52">
        <f>SUM(C43:N43)</f>
        <v>4834507.4470000006</v>
      </c>
      <c r="P43" s="52">
        <f t="shared" si="235"/>
        <v>4710906.0264000008</v>
      </c>
      <c r="Q43" s="52">
        <f t="shared" si="235"/>
        <v>4065582.2830000008</v>
      </c>
      <c r="R43" s="52">
        <f t="shared" si="235"/>
        <v>4451055.7699999996</v>
      </c>
      <c r="S43" s="52">
        <f t="shared" si="235"/>
        <v>4302000</v>
      </c>
      <c r="T43" s="52">
        <f t="shared" si="235"/>
        <v>4324000</v>
      </c>
      <c r="U43" s="52">
        <f t="shared" si="235"/>
        <v>4158000.0000000005</v>
      </c>
      <c r="V43" s="52">
        <f t="shared" si="235"/>
        <v>4431560</v>
      </c>
      <c r="W43" s="52">
        <f t="shared" si="235"/>
        <v>4574360</v>
      </c>
      <c r="X43" s="52">
        <f t="shared" si="235"/>
        <v>4264960</v>
      </c>
      <c r="Y43" s="52">
        <f t="shared" si="235"/>
        <v>4567220</v>
      </c>
      <c r="Z43" s="52">
        <f t="shared" si="235"/>
        <v>4567220</v>
      </c>
      <c r="AA43" s="52">
        <f t="shared" si="235"/>
        <v>4804030</v>
      </c>
      <c r="AB43" s="52">
        <f>SUM(P43:AA43)</f>
        <v>53220894.079400003</v>
      </c>
      <c r="AC43" s="52">
        <f t="shared" si="235"/>
        <v>4585865.9000000004</v>
      </c>
      <c r="AD43" s="52">
        <f t="shared" si="235"/>
        <v>4071098.9000000004</v>
      </c>
      <c r="AE43" s="52">
        <f t="shared" si="235"/>
        <v>4433940</v>
      </c>
      <c r="AF43" s="52">
        <f t="shared" si="235"/>
        <v>4142390</v>
      </c>
      <c r="AG43" s="52">
        <f t="shared" si="235"/>
        <v>4324000</v>
      </c>
      <c r="AH43" s="52">
        <f t="shared" si="235"/>
        <v>4450600</v>
      </c>
      <c r="AI43" s="52">
        <f t="shared" si="235"/>
        <v>4566030</v>
      </c>
      <c r="AJ43" s="52">
        <f t="shared" si="235"/>
        <v>4492250</v>
      </c>
      <c r="AK43" s="52">
        <f t="shared" si="235"/>
        <v>4113830</v>
      </c>
      <c r="AL43" s="52">
        <f t="shared" si="235"/>
        <v>4502960</v>
      </c>
      <c r="AM43" s="52">
        <f t="shared" si="235"/>
        <v>4593400</v>
      </c>
      <c r="AN43" s="52">
        <f t="shared" si="235"/>
        <v>4968250</v>
      </c>
      <c r="AO43" s="52">
        <f>SUM(AC43:AN43)</f>
        <v>53244614.799999997</v>
      </c>
      <c r="AP43" s="52">
        <f t="shared" si="235"/>
        <v>4774281.5000000009</v>
      </c>
      <c r="AQ43" s="52">
        <f t="shared" si="235"/>
        <v>4231640</v>
      </c>
      <c r="AR43" s="52">
        <f t="shared" si="235"/>
        <v>4593400</v>
      </c>
      <c r="AS43" s="52">
        <f t="shared" si="235"/>
        <v>5209820</v>
      </c>
      <c r="AT43" s="52">
        <f t="shared" si="235"/>
        <v>4538660</v>
      </c>
      <c r="AU43" s="52">
        <f t="shared" si="235"/>
        <v>4643380</v>
      </c>
      <c r="AV43" s="52">
        <f t="shared" si="235"/>
        <v>4950400</v>
      </c>
      <c r="AW43" s="52">
        <f t="shared" si="235"/>
        <v>4949962.9999999991</v>
      </c>
      <c r="AX43" s="52">
        <f t="shared" si="235"/>
        <v>4967060</v>
      </c>
      <c r="AY43" s="52">
        <f t="shared" si="235"/>
        <v>5362610.3999999985</v>
      </c>
      <c r="AZ43" s="52">
        <f t="shared" si="235"/>
        <v>5288360</v>
      </c>
      <c r="BA43" s="52">
        <f t="shared" si="235"/>
        <v>5794872.8000000007</v>
      </c>
      <c r="BB43" s="52">
        <f>SUM(AP43:BA43)</f>
        <v>59304447.700000003</v>
      </c>
      <c r="BC43" s="52">
        <f t="shared" si="235"/>
        <v>5678420.4000000013</v>
      </c>
      <c r="BD43" s="52">
        <f t="shared" si="235"/>
        <v>5092063.6000000006</v>
      </c>
      <c r="BE43" s="52">
        <f t="shared" si="235"/>
        <v>5338963.799999997</v>
      </c>
      <c r="BF43" s="52">
        <f t="shared" si="235"/>
        <v>5141259.1999999993</v>
      </c>
      <c r="BG43" s="52">
        <f t="shared" si="235"/>
        <v>5524152</v>
      </c>
      <c r="BH43" s="52">
        <f t="shared" si="235"/>
        <v>5388478.4000000004</v>
      </c>
      <c r="BI43" s="52">
        <f t="shared" si="235"/>
        <v>5662638.6000000015</v>
      </c>
      <c r="BJ43" s="52">
        <f t="shared" si="235"/>
        <v>5847589</v>
      </c>
      <c r="BK43" s="52">
        <f t="shared" si="235"/>
        <v>5389481.8000000007</v>
      </c>
      <c r="BL43" s="52">
        <f t="shared" si="235"/>
        <v>6019193.6000000006</v>
      </c>
      <c r="BM43" s="52">
        <f t="shared" si="235"/>
        <v>5971703.1999999974</v>
      </c>
      <c r="BN43" s="52">
        <f t="shared" si="235"/>
        <v>6455400.1527445037</v>
      </c>
      <c r="BO43" s="52">
        <f>SUM(BC43:BN43)</f>
        <v>67509343.752744496</v>
      </c>
      <c r="BP43" s="52">
        <f t="shared" si="235"/>
        <v>6451485</v>
      </c>
      <c r="BQ43" s="52">
        <f t="shared" si="235"/>
        <v>5923516.7999999961</v>
      </c>
      <c r="BR43" s="52">
        <f t="shared" si="235"/>
        <v>6109273.3999999994</v>
      </c>
      <c r="BS43" s="52">
        <f t="shared" si="235"/>
        <v>5670990.5999999968</v>
      </c>
      <c r="BT43" s="52">
        <f t="shared" ref="BT43:EJ43" si="236">BT44+BT45</f>
        <v>6059039.6000000015</v>
      </c>
      <c r="BU43" s="52">
        <f t="shared" si="236"/>
        <v>6011549.200000002</v>
      </c>
      <c r="BV43" s="52">
        <f t="shared" si="236"/>
        <v>6433133.7999999989</v>
      </c>
      <c r="BW43" s="52">
        <f t="shared" si="236"/>
        <v>6370888.1999999993</v>
      </c>
      <c r="BX43" s="52">
        <f t="shared" si="236"/>
        <v>5916591.6000000015</v>
      </c>
      <c r="BY43" s="52">
        <f t="shared" si="236"/>
        <v>6402857.7999999989</v>
      </c>
      <c r="BZ43" s="52">
        <f t="shared" si="236"/>
        <v>6281974.2000000011</v>
      </c>
      <c r="CA43" s="52">
        <f t="shared" si="236"/>
        <v>6365905.9999999981</v>
      </c>
      <c r="CB43" s="52">
        <f>SUM(BP43:CA43)</f>
        <v>73997206.199999988</v>
      </c>
      <c r="CC43" s="52">
        <f t="shared" si="236"/>
        <v>6591125.799999997</v>
      </c>
      <c r="CD43" s="52">
        <f t="shared" si="236"/>
        <v>5812371.3999999985</v>
      </c>
      <c r="CE43" s="52">
        <f t="shared" si="236"/>
        <v>6038310.4000000004</v>
      </c>
      <c r="CF43" s="52">
        <f t="shared" si="236"/>
        <v>5751395.9999999981</v>
      </c>
      <c r="CG43" s="52">
        <f t="shared" si="236"/>
        <v>6111837.0000000019</v>
      </c>
      <c r="CH43" s="52">
        <f t="shared" si="236"/>
        <v>5970189.3999999985</v>
      </c>
      <c r="CI43" s="52">
        <f t="shared" si="236"/>
        <v>6522973.5999999987</v>
      </c>
      <c r="CJ43" s="52">
        <f t="shared" si="236"/>
        <v>6417156</v>
      </c>
      <c r="CK43" s="52">
        <f t="shared" si="236"/>
        <v>6183984</v>
      </c>
      <c r="CL43" s="52">
        <f t="shared" si="236"/>
        <v>6645042</v>
      </c>
      <c r="CM43" s="52">
        <f t="shared" si="236"/>
        <v>6478368.0000000009</v>
      </c>
      <c r="CN43" s="52">
        <f t="shared" si="236"/>
        <v>7086714</v>
      </c>
      <c r="CO43" s="52">
        <f>SUM(CC43:CN43)</f>
        <v>75609467.599999994</v>
      </c>
      <c r="CP43" s="52">
        <f t="shared" si="236"/>
        <v>6833585.9999999944</v>
      </c>
      <c r="CQ43" s="52">
        <f t="shared" si="236"/>
        <v>6300102</v>
      </c>
      <c r="CR43" s="52">
        <f t="shared" si="236"/>
        <v>6568440</v>
      </c>
      <c r="CS43" s="52">
        <f t="shared" si="236"/>
        <v>6556902</v>
      </c>
      <c r="CT43" s="52">
        <f t="shared" si="236"/>
        <v>6630228.0000000009</v>
      </c>
      <c r="CU43" s="52">
        <f t="shared" si="236"/>
        <v>6792168</v>
      </c>
      <c r="CV43" s="52">
        <f t="shared" si="236"/>
        <v>7298856</v>
      </c>
      <c r="CW43" s="52">
        <f t="shared" si="236"/>
        <v>7478700.0000000009</v>
      </c>
      <c r="CX43" s="52">
        <f t="shared" si="236"/>
        <v>7166622</v>
      </c>
      <c r="CY43" s="52">
        <f t="shared" si="236"/>
        <v>7482282</v>
      </c>
      <c r="CZ43" s="52">
        <f t="shared" si="236"/>
        <v>7425330</v>
      </c>
      <c r="DA43" s="52">
        <f t="shared" si="236"/>
        <v>7938329.9999999991</v>
      </c>
      <c r="DB43" s="52">
        <f>SUM(CP43:DA43)</f>
        <v>84471546</v>
      </c>
      <c r="DC43" s="52">
        <f t="shared" si="236"/>
        <v>7920408.0000000037</v>
      </c>
      <c r="DD43" s="52">
        <f t="shared" si="236"/>
        <v>7238892.0000000075</v>
      </c>
      <c r="DE43" s="52">
        <f t="shared" si="236"/>
        <v>7474627.3999999994</v>
      </c>
      <c r="DF43" s="52">
        <f t="shared" si="236"/>
        <v>7282700.3999999994</v>
      </c>
      <c r="DG43" s="52">
        <f t="shared" si="236"/>
        <v>7717288.4999999991</v>
      </c>
      <c r="DH43" s="52">
        <f t="shared" si="236"/>
        <v>7464585.5999999996</v>
      </c>
      <c r="DI43" s="52">
        <f t="shared" si="236"/>
        <v>7874966.7000000011</v>
      </c>
      <c r="DJ43" s="52">
        <f t="shared" si="236"/>
        <v>8116170.0000000056</v>
      </c>
      <c r="DK43" s="52">
        <f t="shared" si="236"/>
        <v>7655034.0000000037</v>
      </c>
      <c r="DL43" s="52">
        <f t="shared" si="236"/>
        <v>7978158.0000000028</v>
      </c>
      <c r="DM43" s="52">
        <f t="shared" si="236"/>
        <v>7785089.9999999963</v>
      </c>
      <c r="DN43" s="52">
        <f t="shared" si="236"/>
        <v>8446992.0000000019</v>
      </c>
      <c r="DO43" s="52">
        <f>SUM(DC43:DN43)</f>
        <v>92954912.600000024</v>
      </c>
      <c r="DP43" s="52">
        <f t="shared" si="236"/>
        <v>8378519.4539999906</v>
      </c>
      <c r="DQ43" s="52">
        <f t="shared" si="236"/>
        <v>8023314.0000000037</v>
      </c>
      <c r="DR43" s="52">
        <f t="shared" si="236"/>
        <v>8106600</v>
      </c>
      <c r="DS43" s="52">
        <f t="shared" si="236"/>
        <v>7898051.9999999981</v>
      </c>
      <c r="DT43" s="52">
        <f t="shared" si="236"/>
        <v>8083764.0000000019</v>
      </c>
      <c r="DU43" s="52">
        <f t="shared" si="236"/>
        <v>8000526.0000000028</v>
      </c>
      <c r="DV43" s="52">
        <f t="shared" si="236"/>
        <v>8637319</v>
      </c>
      <c r="DW43" s="52">
        <f t="shared" si="236"/>
        <v>8873157.5999999978</v>
      </c>
      <c r="DX43" s="52">
        <f t="shared" si="236"/>
        <v>8371194.6999999993</v>
      </c>
      <c r="DY43" s="52">
        <f t="shared" si="236"/>
        <v>9028390.4000000041</v>
      </c>
      <c r="DZ43" s="52">
        <f t="shared" si="236"/>
        <v>8794363.8999999948</v>
      </c>
      <c r="EA43" s="52">
        <f t="shared" si="236"/>
        <v>8920682.7000000011</v>
      </c>
      <c r="EB43" s="52">
        <f>SUM(DP43:EA43)</f>
        <v>101115883.75399999</v>
      </c>
      <c r="EC43" s="52">
        <f t="shared" si="236"/>
        <v>9022162.3000000007</v>
      </c>
      <c r="ED43" s="52">
        <f t="shared" si="236"/>
        <v>8097689</v>
      </c>
      <c r="EE43" s="52">
        <f t="shared" si="236"/>
        <v>8630060.3999999985</v>
      </c>
      <c r="EF43" s="52">
        <f t="shared" si="236"/>
        <v>8033645.1000000015</v>
      </c>
      <c r="EG43" s="52">
        <f t="shared" si="236"/>
        <v>8591032.5999999996</v>
      </c>
      <c r="EH43" s="52">
        <f t="shared" si="236"/>
        <v>8431041.8000000026</v>
      </c>
      <c r="EI43" s="52">
        <f t="shared" si="236"/>
        <v>8993362.4000000022</v>
      </c>
      <c r="EJ43" s="52">
        <f t="shared" si="236"/>
        <v>9361485.0000000019</v>
      </c>
      <c r="EK43" s="52">
        <f t="shared" ref="EK43:FG43" si="237">EK44+EK45</f>
        <v>8703500.3999999985</v>
      </c>
      <c r="EL43" s="52">
        <f>EL44+EL45</f>
        <v>9463797</v>
      </c>
      <c r="EM43" s="52">
        <f t="shared" si="237"/>
        <v>9405559.8000000026</v>
      </c>
      <c r="EN43" s="52">
        <f t="shared" si="237"/>
        <v>10333575</v>
      </c>
      <c r="EO43" s="52">
        <f>SUM(EC43:EN43)</f>
        <v>107066910.8</v>
      </c>
      <c r="EP43" s="52">
        <f t="shared" si="237"/>
        <v>10161402.300000001</v>
      </c>
      <c r="EQ43" s="52">
        <f t="shared" si="237"/>
        <v>9068604.2999999989</v>
      </c>
      <c r="ER43" s="52">
        <f t="shared" si="237"/>
        <v>9302076.0000000037</v>
      </c>
      <c r="ES43" s="52">
        <f t="shared" si="237"/>
        <v>9069643.6999999993</v>
      </c>
      <c r="ET43" s="52">
        <f t="shared" si="237"/>
        <v>9369241</v>
      </c>
      <c r="EU43" s="52">
        <f t="shared" si="237"/>
        <v>8966021.4000000004</v>
      </c>
      <c r="EV43" s="52">
        <f t="shared" si="237"/>
        <v>9781961.0999999978</v>
      </c>
      <c r="EW43" s="52">
        <f t="shared" si="237"/>
        <v>10003613.399999999</v>
      </c>
      <c r="EX43" s="52">
        <f t="shared" si="237"/>
        <v>9437683.1999999974</v>
      </c>
      <c r="EY43" s="52">
        <f t="shared" si="237"/>
        <v>10178572.799999999</v>
      </c>
      <c r="EZ43" s="52">
        <f t="shared" si="237"/>
        <v>9871375.7999999989</v>
      </c>
      <c r="FA43" s="52">
        <f t="shared" si="237"/>
        <v>10612166.399999995</v>
      </c>
      <c r="FB43" s="52">
        <f>SUM(EP43:FA43)</f>
        <v>115822361.39999998</v>
      </c>
      <c r="FC43" s="52">
        <f t="shared" si="237"/>
        <v>10506104.399999999</v>
      </c>
      <c r="FD43" s="52">
        <f t="shared" si="237"/>
        <v>9812642.3999999985</v>
      </c>
      <c r="FE43" s="52">
        <f t="shared" si="237"/>
        <v>10159531.799999999</v>
      </c>
      <c r="FF43" s="52">
        <f t="shared" si="237"/>
        <v>10307642.4</v>
      </c>
      <c r="FG43" s="52">
        <f t="shared" si="237"/>
        <v>10374784.200000001</v>
      </c>
      <c r="FH43" s="52">
        <f>FH44+FH45</f>
        <v>10082884.999999998</v>
      </c>
      <c r="FI43" s="52">
        <f t="shared" ref="FI43:GA43" si="238">FI44+FI45</f>
        <v>11340060.599999996</v>
      </c>
      <c r="FJ43" s="52">
        <f t="shared" si="238"/>
        <v>11818056.500000004</v>
      </c>
      <c r="FK43" s="52">
        <f t="shared" si="238"/>
        <v>11078832.9</v>
      </c>
      <c r="FL43" s="52">
        <f t="shared" si="238"/>
        <v>11977913</v>
      </c>
      <c r="FM43" s="52">
        <f t="shared" si="238"/>
        <v>11435757.000000002</v>
      </c>
      <c r="FN43" s="52">
        <f t="shared" si="238"/>
        <v>12206838.299999999</v>
      </c>
      <c r="FO43" s="52">
        <f>SUM(FC43:FN43)</f>
        <v>131101048.5</v>
      </c>
      <c r="FP43" s="52">
        <f t="shared" si="238"/>
        <v>12125536.200000001</v>
      </c>
      <c r="FQ43" s="52">
        <f t="shared" si="238"/>
        <v>11862538</v>
      </c>
      <c r="FR43" s="52">
        <f t="shared" si="238"/>
        <v>12341873.199999999</v>
      </c>
      <c r="FS43" s="52">
        <f t="shared" si="238"/>
        <v>11228905.599999998</v>
      </c>
      <c r="FT43" s="52">
        <f t="shared" si="238"/>
        <v>11556208.500000002</v>
      </c>
      <c r="FU43" s="52">
        <f t="shared" si="238"/>
        <v>11334170.199999999</v>
      </c>
      <c r="FV43" s="52">
        <f t="shared" si="238"/>
        <v>12923394.999999996</v>
      </c>
      <c r="FW43" s="52">
        <f t="shared" si="238"/>
        <v>13070398</v>
      </c>
      <c r="FX43" s="52">
        <f t="shared" si="238"/>
        <v>12434003.399999991</v>
      </c>
      <c r="FY43" s="52">
        <f t="shared" si="238"/>
        <v>12966824.399999999</v>
      </c>
      <c r="FZ43" s="52">
        <f t="shared" si="238"/>
        <v>12898911</v>
      </c>
      <c r="GA43" s="52">
        <f t="shared" si="238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9">SUM(GD44:GD45)</f>
        <v>12648472.200000005</v>
      </c>
      <c r="GE43" s="52">
        <f t="shared" si="239"/>
        <v>10685400.199999999</v>
      </c>
      <c r="GF43" s="52">
        <f t="shared" si="239"/>
        <v>12308331.199999999</v>
      </c>
      <c r="GG43" s="52">
        <f t="shared" si="239"/>
        <v>13465476.600000003</v>
      </c>
      <c r="GH43" s="52">
        <f t="shared" si="239"/>
        <v>13104452.799999997</v>
      </c>
      <c r="GI43" s="52">
        <f t="shared" si="239"/>
        <v>13104881.999999998</v>
      </c>
      <c r="GJ43" s="52">
        <f t="shared" si="239"/>
        <v>13836712.5</v>
      </c>
      <c r="GK43" s="52">
        <f t="shared" si="239"/>
        <v>14055144.1</v>
      </c>
      <c r="GL43" s="52">
        <f t="shared" si="239"/>
        <v>13388917.5</v>
      </c>
      <c r="GM43" s="52">
        <f t="shared" si="239"/>
        <v>13141260</v>
      </c>
      <c r="GN43" s="52">
        <f t="shared" si="239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40">SUM(GQ44:GQ45)</f>
        <v>13342260</v>
      </c>
      <c r="GR43" s="52">
        <f t="shared" si="240"/>
        <v>14258917.5</v>
      </c>
      <c r="GS43" s="52">
        <f t="shared" si="240"/>
        <v>13527112.5</v>
      </c>
      <c r="GT43" s="52">
        <f t="shared" si="240"/>
        <v>13535560.5</v>
      </c>
      <c r="GU43" s="52">
        <f t="shared" si="240"/>
        <v>13285770</v>
      </c>
      <c r="GV43" s="52">
        <f t="shared" si="240"/>
        <v>14427002.899999999</v>
      </c>
      <c r="GW43" s="52">
        <f t="shared" si="240"/>
        <v>14875984.199999997</v>
      </c>
      <c r="GX43" s="52">
        <f t="shared" si="240"/>
        <v>13957089.300000001</v>
      </c>
      <c r="GY43" s="52">
        <f t="shared" si="240"/>
        <v>14491561.700000001</v>
      </c>
      <c r="GZ43" s="52">
        <f t="shared" si="240"/>
        <v>14271926.900000002</v>
      </c>
      <c r="HA43" s="52">
        <f t="shared" si="240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41">SUM(HD44:HD45)</f>
        <v>13920298.699999999</v>
      </c>
      <c r="HE43" s="52">
        <f t="shared" si="241"/>
        <v>15115092.299999999</v>
      </c>
      <c r="HF43" s="52">
        <f t="shared" si="241"/>
        <v>13757351.299999997</v>
      </c>
      <c r="HG43" s="52">
        <f t="shared" si="241"/>
        <v>14429815.399999999</v>
      </c>
      <c r="HH43" s="52">
        <f t="shared" si="241"/>
        <v>13826143.1</v>
      </c>
      <c r="HI43" s="52">
        <f t="shared" si="241"/>
        <v>15130148.200000007</v>
      </c>
      <c r="HJ43" s="52">
        <f t="shared" si="241"/>
        <v>15681081.300000001</v>
      </c>
      <c r="HK43" s="52">
        <f t="shared" si="241"/>
        <v>14441776.699999999</v>
      </c>
      <c r="HL43" s="52">
        <f>SUM(HL44:HL45)</f>
        <v>15479007.199999999</v>
      </c>
      <c r="HM43" s="52">
        <f t="shared" si="241"/>
        <v>15122859.4</v>
      </c>
      <c r="HN43" s="52">
        <f t="shared" si="241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41"/>
        <v>15772018.199999999</v>
      </c>
      <c r="HR43" s="52">
        <f t="shared" si="241"/>
        <v>11151410</v>
      </c>
      <c r="HS43" s="52">
        <f t="shared" si="241"/>
        <v>6077193.5</v>
      </c>
      <c r="HT43" s="52">
        <f t="shared" si="241"/>
        <v>2112728.6</v>
      </c>
      <c r="HU43" s="52">
        <f t="shared" si="241"/>
        <v>0</v>
      </c>
      <c r="HV43" s="52">
        <f t="shared" si="241"/>
        <v>14038781.599999998</v>
      </c>
      <c r="HW43" s="52">
        <f t="shared" si="241"/>
        <v>14184598.5</v>
      </c>
      <c r="HX43" s="52">
        <f t="shared" si="241"/>
        <v>14310545.4</v>
      </c>
      <c r="HY43" s="52">
        <f t="shared" si="241"/>
        <v>15988922.100000001</v>
      </c>
      <c r="HZ43" s="52">
        <f t="shared" si="241"/>
        <v>16318640.699999999</v>
      </c>
      <c r="IA43" s="52">
        <f t="shared" si="241"/>
        <v>16805215.800000001</v>
      </c>
      <c r="IB43" s="52">
        <f>SUM(HP43:IA43)</f>
        <v>142816314.59999999</v>
      </c>
      <c r="IC43" s="52">
        <f t="shared" si="241"/>
        <v>17304183.900000002</v>
      </c>
      <c r="ID43" s="52">
        <f t="shared" si="241"/>
        <v>13102211</v>
      </c>
      <c r="IE43" s="52">
        <f t="shared" si="241"/>
        <v>15681196</v>
      </c>
      <c r="IF43" s="52">
        <f t="shared" si="241"/>
        <v>15135773</v>
      </c>
      <c r="IG43" s="52">
        <f t="shared" si="241"/>
        <v>16745422</v>
      </c>
      <c r="IH43" s="52">
        <f t="shared" si="241"/>
        <v>16748864.100000001</v>
      </c>
      <c r="II43" s="52">
        <f t="shared" si="241"/>
        <v>19233022.5</v>
      </c>
      <c r="IJ43" s="52">
        <f t="shared" si="241"/>
        <v>20558439</v>
      </c>
      <c r="IK43" s="52">
        <f t="shared" si="241"/>
        <v>19783953</v>
      </c>
      <c r="IL43" s="52">
        <f t="shared" si="241"/>
        <v>20899809</v>
      </c>
      <c r="IM43" s="52">
        <f t="shared" si="241"/>
        <v>19970892</v>
      </c>
      <c r="IN43" s="52">
        <f t="shared" si="241"/>
        <v>21453093</v>
      </c>
      <c r="IO43" s="52">
        <f>SUM(IC43:IN43)</f>
        <v>216616858.5</v>
      </c>
      <c r="IP43" s="52">
        <f t="shared" ref="IP43:JA43" si="242">SUM(IP44:IP45)</f>
        <v>20368440</v>
      </c>
      <c r="IQ43" s="52">
        <f t="shared" si="242"/>
        <v>19401786</v>
      </c>
      <c r="IR43" s="52">
        <f t="shared" si="242"/>
        <v>19392543</v>
      </c>
      <c r="IS43" s="52">
        <f t="shared" si="242"/>
        <v>18497322</v>
      </c>
      <c r="IT43" s="52">
        <f t="shared" si="242"/>
        <v>20057409</v>
      </c>
      <c r="IU43" s="52">
        <f t="shared" si="242"/>
        <v>18950067</v>
      </c>
      <c r="IV43" s="52">
        <f t="shared" si="242"/>
        <v>20776999.5</v>
      </c>
      <c r="IW43" s="52">
        <f t="shared" si="242"/>
        <v>21786350</v>
      </c>
      <c r="IX43" s="52">
        <f t="shared" si="242"/>
        <v>20897615.5</v>
      </c>
      <c r="IY43" s="52">
        <f t="shared" si="242"/>
        <v>21837992</v>
      </c>
      <c r="IZ43" s="52">
        <f t="shared" si="242"/>
        <v>20266074.5</v>
      </c>
      <c r="JA43" s="52">
        <f t="shared" si="242"/>
        <v>20966918</v>
      </c>
      <c r="JB43" s="52">
        <f>SUM(IP43:JA43)</f>
        <v>243199516.5</v>
      </c>
      <c r="JC43" s="52">
        <f t="shared" ref="JC43:JM43" si="243">SUM(JC44:JC45)</f>
        <v>20408251.5</v>
      </c>
      <c r="JD43" s="52">
        <f t="shared" si="243"/>
        <v>19686641</v>
      </c>
      <c r="JE43" s="52">
        <f t="shared" si="243"/>
        <v>19242440</v>
      </c>
      <c r="JF43" s="52">
        <f t="shared" si="243"/>
        <v>19065341</v>
      </c>
      <c r="JG43" s="52">
        <f t="shared" si="243"/>
        <v>19153577</v>
      </c>
      <c r="JH43" s="52">
        <f t="shared" si="243"/>
        <v>19464360</v>
      </c>
      <c r="JI43" s="52">
        <f t="shared" si="243"/>
        <v>21055009.699999999</v>
      </c>
      <c r="JJ43" s="52">
        <f t="shared" si="243"/>
        <v>21836232</v>
      </c>
      <c r="JK43" s="52">
        <v>20805513.300000004</v>
      </c>
      <c r="JL43" s="52">
        <f t="shared" si="243"/>
        <v>21787573.500000004</v>
      </c>
      <c r="JM43" s="52">
        <f t="shared" si="243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/>
      <c r="JX43" s="52"/>
      <c r="JY43" s="52"/>
      <c r="JZ43" s="52"/>
      <c r="KA43" s="52"/>
      <c r="KB43" s="52"/>
    </row>
    <row r="44" spans="2:288" ht="15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/>
      <c r="JX44" s="56"/>
      <c r="JY44" s="56"/>
      <c r="JZ44" s="56"/>
      <c r="KA44" s="56"/>
      <c r="KB44" s="56"/>
    </row>
    <row r="45" spans="2:288" ht="15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/>
      <c r="JX45" s="56"/>
      <c r="JY45" s="56"/>
      <c r="JZ45" s="56"/>
      <c r="KA45" s="56"/>
      <c r="KB45" s="56"/>
    </row>
    <row r="50" spans="159:279" x14ac:dyDescent="0.2">
      <c r="FC50" s="22"/>
      <c r="FD50" s="22"/>
      <c r="FE50" s="22"/>
      <c r="FF50" s="22"/>
      <c r="FG50" s="22"/>
      <c r="FH50" s="22"/>
      <c r="FI50" s="22"/>
      <c r="FJ50" s="22"/>
    </row>
    <row r="51" spans="159:279" x14ac:dyDescent="0.2">
      <c r="FC51" s="22"/>
      <c r="FD51" s="22"/>
      <c r="FE51" s="22"/>
      <c r="FF51" s="22"/>
      <c r="FG51" s="22"/>
      <c r="FH51" s="22"/>
      <c r="FI51" s="22"/>
      <c r="FJ51" s="22"/>
    </row>
    <row r="52" spans="159:279" x14ac:dyDescent="0.2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</row>
    <row r="53" spans="159:279" x14ac:dyDescent="0.2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</row>
    <row r="54" spans="159:279" x14ac:dyDescent="0.2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</row>
  </sheetData>
  <mergeCells count="130"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52"/>
  <sheetViews>
    <sheetView showGridLines="0" zoomScale="70" zoomScaleNormal="70" workbookViewId="0">
      <pane xSplit="2" ySplit="3" topLeftCell="IT15" activePane="bottomRight" state="frozen"/>
      <selection pane="topRight" activeCell="EP48" sqref="EP48:FA48"/>
      <selection pane="bottomLeft" activeCell="EP48" sqref="EP48:FA48"/>
      <selection pane="bottomRight" activeCell="IV32" sqref="IV32:IV33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0" width="11.42578125" style="2"/>
    <col min="201" max="201" width="14.85546875" style="2" customWidth="1"/>
    <col min="202" max="203" width="14.140625" style="2" customWidth="1"/>
    <col min="204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254" width="13.85546875" style="2" customWidth="1"/>
    <col min="255" max="255" width="14.42578125" style="2" bestFit="1" customWidth="1"/>
    <col min="256" max="256" width="13" style="2" bestFit="1" customWidth="1"/>
    <col min="257" max="16384" width="11.42578125" style="2"/>
  </cols>
  <sheetData>
    <row r="1" spans="1:262" ht="15" x14ac:dyDescent="0.25">
      <c r="A1" s="178" t="s">
        <v>0</v>
      </c>
      <c r="B1" s="178"/>
    </row>
    <row r="2" spans="1:262" ht="30" customHeight="1" x14ac:dyDescent="0.2">
      <c r="A2" s="179" t="s">
        <v>115</v>
      </c>
      <c r="B2" s="180"/>
    </row>
    <row r="3" spans="1:262" x14ac:dyDescent="0.2">
      <c r="A3" s="39" t="s">
        <v>116</v>
      </c>
    </row>
    <row r="4" spans="1:262" x14ac:dyDescent="0.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ht="1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6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</row>
    <row r="7" spans="1:262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ht="1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/>
      <c r="IX8" s="76"/>
      <c r="IY8" s="76"/>
      <c r="IZ8" s="76"/>
      <c r="JA8" s="76"/>
      <c r="JB8" s="76"/>
    </row>
    <row r="9" spans="1:262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/>
      <c r="IX9" s="73"/>
      <c r="IY9" s="73"/>
      <c r="IZ9" s="73"/>
      <c r="JA9" s="73"/>
      <c r="JB9" s="73"/>
    </row>
    <row r="10" spans="1:262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/>
      <c r="IX10" s="73"/>
      <c r="IY10" s="73"/>
      <c r="IZ10" s="73"/>
      <c r="JA10" s="73"/>
      <c r="JB10" s="73"/>
    </row>
    <row r="11" spans="1:262" ht="1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/>
      <c r="IX11" s="76"/>
      <c r="IY11" s="76"/>
      <c r="IZ11" s="76"/>
      <c r="JA11" s="76"/>
      <c r="JB11" s="76"/>
    </row>
    <row r="12" spans="1:262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/>
      <c r="IX12" s="73"/>
      <c r="IY12" s="73"/>
      <c r="IZ12" s="73"/>
      <c r="JA12" s="73"/>
      <c r="JB12" s="73"/>
    </row>
    <row r="13" spans="1:262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/>
      <c r="IX13" s="73"/>
      <c r="IY13" s="73"/>
      <c r="IZ13" s="73"/>
      <c r="JA13" s="73"/>
      <c r="JB13" s="73"/>
    </row>
    <row r="14" spans="1:262" ht="1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/>
      <c r="IX14" s="76"/>
      <c r="IY14" s="76"/>
      <c r="IZ14" s="76"/>
      <c r="JA14" s="76"/>
      <c r="JB14" s="76"/>
    </row>
    <row r="15" spans="1:262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/>
      <c r="IX15" s="73"/>
      <c r="IY15" s="73"/>
      <c r="IZ15" s="73"/>
      <c r="JA15" s="73"/>
      <c r="JB15" s="73"/>
    </row>
    <row r="16" spans="1:262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/>
      <c r="IX16" s="73"/>
      <c r="IY16" s="73"/>
      <c r="IZ16" s="73"/>
      <c r="JA16" s="73"/>
      <c r="JB16" s="73"/>
    </row>
    <row r="17" spans="2:262" s="5" customFormat="1" ht="15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/>
      <c r="IX17" s="52"/>
      <c r="IY17" s="52"/>
      <c r="IZ17" s="52"/>
      <c r="JA17" s="52"/>
      <c r="JB17" s="52"/>
    </row>
    <row r="18" spans="2:262" x14ac:dyDescent="0.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/>
      <c r="IX18" s="56"/>
      <c r="IY18" s="56"/>
      <c r="IZ18" s="56"/>
      <c r="JA18" s="56"/>
      <c r="JB18" s="56"/>
    </row>
    <row r="19" spans="2:262" x14ac:dyDescent="0.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/>
      <c r="IX19" s="56"/>
      <c r="IY19" s="56"/>
      <c r="IZ19" s="56"/>
      <c r="JA19" s="56"/>
      <c r="JB19" s="56"/>
    </row>
    <row r="21" spans="2:262" x14ac:dyDescent="0.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76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</row>
    <row r="24" spans="2:262" ht="15" x14ac:dyDescent="0.25">
      <c r="B24" s="177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</row>
    <row r="25" spans="2:262" ht="1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/>
      <c r="IX25" s="76"/>
      <c r="IY25" s="76"/>
      <c r="IZ25" s="76"/>
      <c r="JA25" s="76"/>
      <c r="JB25" s="76"/>
    </row>
    <row r="26" spans="2:262" x14ac:dyDescent="0.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/>
      <c r="IX26" s="73"/>
      <c r="IY26" s="73"/>
      <c r="IZ26" s="73"/>
      <c r="JA26" s="73"/>
      <c r="JB26" s="73"/>
    </row>
    <row r="27" spans="2:262" x14ac:dyDescent="0.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/>
      <c r="IX27" s="73"/>
      <c r="IY27" s="73"/>
      <c r="IZ27" s="73"/>
      <c r="JA27" s="73"/>
      <c r="JB27" s="73"/>
    </row>
    <row r="28" spans="2:262" ht="1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/>
      <c r="IX28" s="76"/>
      <c r="IY28" s="76"/>
      <c r="IZ28" s="76"/>
      <c r="JA28" s="76"/>
      <c r="JB28" s="76"/>
    </row>
    <row r="29" spans="2:262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/>
      <c r="IX29" s="73"/>
      <c r="IY29" s="73"/>
      <c r="IZ29" s="73"/>
      <c r="JA29" s="73"/>
      <c r="JB29" s="73"/>
    </row>
    <row r="30" spans="2:262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/>
      <c r="IX30" s="73"/>
      <c r="IY30" s="73"/>
      <c r="IZ30" s="73"/>
      <c r="JA30" s="73"/>
      <c r="JB30" s="73"/>
    </row>
    <row r="31" spans="2:262" ht="1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/>
      <c r="IX31" s="76"/>
      <c r="IY31" s="76"/>
      <c r="IZ31" s="76"/>
      <c r="JA31" s="76"/>
      <c r="JB31" s="76"/>
    </row>
    <row r="32" spans="2:262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/>
      <c r="IX32" s="73"/>
      <c r="IY32" s="73"/>
      <c r="IZ32" s="73"/>
      <c r="JA32" s="73"/>
      <c r="JB32" s="73"/>
    </row>
    <row r="33" spans="2:262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/>
      <c r="IX33" s="73"/>
      <c r="IY33" s="73"/>
      <c r="IZ33" s="73"/>
      <c r="JA33" s="73"/>
      <c r="JB33" s="73"/>
    </row>
    <row r="34" spans="2:262" s="5" customFormat="1" ht="15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/>
      <c r="IX34" s="52"/>
      <c r="IY34" s="52"/>
      <c r="IZ34" s="52"/>
      <c r="JA34" s="52"/>
      <c r="JB34" s="52"/>
    </row>
    <row r="35" spans="2:262" x14ac:dyDescent="0.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/>
      <c r="IX35" s="56"/>
      <c r="IY35" s="56"/>
      <c r="IZ35" s="56"/>
      <c r="JA35" s="56"/>
      <c r="JB35" s="56"/>
    </row>
    <row r="36" spans="2:262" x14ac:dyDescent="0.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/>
      <c r="IX36" s="56"/>
      <c r="IY36" s="56"/>
      <c r="IZ36" s="56"/>
      <c r="JA36" s="56"/>
      <c r="JB36" s="56"/>
    </row>
    <row r="37" spans="2:262" x14ac:dyDescent="0.2">
      <c r="IU37" s="159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</row>
    <row r="41" spans="2:262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</row>
    <row r="42" spans="2:262" ht="16.5" customHeight="1" x14ac:dyDescent="0.2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29867660.800000001</v>
      </c>
      <c r="IR42" s="52">
        <v>29998596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/>
      <c r="IX42" s="52"/>
      <c r="IY42" s="52"/>
      <c r="IZ42" s="52"/>
      <c r="JA42" s="52"/>
      <c r="JB42" s="52"/>
    </row>
    <row r="43" spans="2:262" x14ac:dyDescent="0.2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11357590</v>
      </c>
      <c r="IR43" s="122">
        <v>10844516.800000001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/>
      <c r="IX43" s="56"/>
      <c r="IY43" s="56"/>
      <c r="IZ43" s="56"/>
      <c r="JA43" s="56"/>
      <c r="JB43" s="56"/>
    </row>
    <row r="44" spans="2:262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18510070.800000001</v>
      </c>
      <c r="IR44" s="122">
        <v>19154079.199999999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/>
      <c r="IX44" s="56"/>
      <c r="IY44" s="56"/>
      <c r="IZ44" s="56"/>
      <c r="JA44" s="56"/>
      <c r="JB44" s="56"/>
    </row>
    <row r="46" spans="2:262" x14ac:dyDescent="0.2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62" x14ac:dyDescent="0.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5" x14ac:dyDescent="0.25">
      <c r="FA48" s="27"/>
      <c r="IR48"/>
      <c r="IS48"/>
      <c r="IT48"/>
    </row>
    <row r="50" spans="211:254" x14ac:dyDescent="0.2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</row>
    <row r="51" spans="211:254" x14ac:dyDescent="0.2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</row>
    <row r="52" spans="211:254" x14ac:dyDescent="0.2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</row>
  </sheetData>
  <mergeCells count="122"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5"/>
  <sheetViews>
    <sheetView showGridLines="0" zoomScale="70" zoomScaleNormal="70" workbookViewId="0">
      <pane xSplit="2" ySplit="3" topLeftCell="IE60" activePane="bottomRight" state="frozen"/>
      <selection pane="topRight" activeCell="C1" sqref="C1"/>
      <selection pane="bottomLeft" activeCell="A4" sqref="A4"/>
      <selection pane="bottomRight" activeCell="II72" sqref="II72:II73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2" width="11.42578125" style="2"/>
    <col min="203" max="203" width="13.85546875" style="2" customWidth="1"/>
    <col min="204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12.85546875" style="2" customWidth="1"/>
    <col min="211" max="221" width="11.42578125" style="2"/>
    <col min="222" max="222" width="13.28515625" style="2" customWidth="1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241" width="13.85546875" style="2" customWidth="1"/>
    <col min="242" max="16384" width="11.42578125" style="2"/>
  </cols>
  <sheetData>
    <row r="1" spans="1:249" ht="15" x14ac:dyDescent="0.25">
      <c r="A1" s="178" t="s">
        <v>0</v>
      </c>
      <c r="B1" s="178"/>
    </row>
    <row r="2" spans="1:249" ht="30" customHeight="1" x14ac:dyDescent="0.2">
      <c r="A2" s="179" t="s">
        <v>121</v>
      </c>
      <c r="B2" s="180"/>
    </row>
    <row r="3" spans="1:249" x14ac:dyDescent="0.2">
      <c r="A3" s="39" t="s">
        <v>122</v>
      </c>
    </row>
    <row r="5" spans="1:249" ht="15" x14ac:dyDescent="0.25">
      <c r="B5" s="5" t="s">
        <v>38</v>
      </c>
    </row>
    <row r="6" spans="1:249" ht="15" customHeight="1" x14ac:dyDescent="0.25">
      <c r="B6" s="176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</row>
    <row r="7" spans="1:249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ht="15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/>
      <c r="IK8" s="47"/>
      <c r="IL8" s="47"/>
      <c r="IM8" s="47"/>
      <c r="IN8" s="47"/>
      <c r="IO8" s="47"/>
    </row>
    <row r="9" spans="1:249" x14ac:dyDescent="0.2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/>
      <c r="IK9" s="49"/>
      <c r="IL9" s="49"/>
      <c r="IM9" s="49"/>
      <c r="IN9" s="49"/>
      <c r="IO9" s="49"/>
    </row>
    <row r="10" spans="1:249" x14ac:dyDescent="0.2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/>
      <c r="IK10" s="49"/>
      <c r="IL10" s="49"/>
      <c r="IM10" s="49"/>
      <c r="IN10" s="49"/>
      <c r="IO10" s="49"/>
    </row>
    <row r="11" spans="1:249" ht="15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/>
      <c r="IK11" s="47"/>
      <c r="IL11" s="47"/>
      <c r="IM11" s="47"/>
      <c r="IN11" s="47"/>
      <c r="IO11" s="47"/>
    </row>
    <row r="12" spans="1:249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/>
      <c r="IK12" s="49"/>
      <c r="IL12" s="49"/>
      <c r="IM12" s="49"/>
      <c r="IN12" s="49"/>
      <c r="IO12" s="49"/>
    </row>
    <row r="13" spans="1:249" x14ac:dyDescent="0.2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/>
      <c r="IK13" s="49"/>
      <c r="IL13" s="49"/>
      <c r="IM13" s="49"/>
      <c r="IN13" s="49"/>
      <c r="IO13" s="49"/>
    </row>
    <row r="14" spans="1:249" ht="15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/>
      <c r="IK14" s="47"/>
      <c r="IL14" s="47"/>
      <c r="IM14" s="47"/>
      <c r="IN14" s="47"/>
      <c r="IO14" s="47"/>
    </row>
    <row r="15" spans="1:249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/>
      <c r="IK15" s="49"/>
      <c r="IL15" s="49"/>
      <c r="IM15" s="49"/>
      <c r="IN15" s="49"/>
      <c r="IO15" s="49"/>
    </row>
    <row r="16" spans="1:249" x14ac:dyDescent="0.2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/>
      <c r="IK16" s="49"/>
      <c r="IL16" s="49"/>
      <c r="IM16" s="49"/>
      <c r="IN16" s="49"/>
      <c r="IO16" s="49"/>
    </row>
    <row r="17" spans="2:249" ht="15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/>
      <c r="IK17" s="47"/>
      <c r="IL17" s="47"/>
      <c r="IM17" s="47"/>
      <c r="IN17" s="47"/>
      <c r="IO17" s="47"/>
    </row>
    <row r="18" spans="2:249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/>
      <c r="IK18" s="49"/>
      <c r="IL18" s="49"/>
      <c r="IM18" s="49"/>
      <c r="IN18" s="49"/>
      <c r="IO18" s="49"/>
    </row>
    <row r="19" spans="2:249" x14ac:dyDescent="0.2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/>
      <c r="IK19" s="49"/>
      <c r="IL19" s="49"/>
      <c r="IM19" s="49"/>
      <c r="IN19" s="49"/>
      <c r="IO19" s="49"/>
    </row>
    <row r="20" spans="2:249" ht="15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/>
      <c r="IK20" s="47"/>
      <c r="IL20" s="47"/>
      <c r="IM20" s="47"/>
      <c r="IN20" s="47"/>
      <c r="IO20" s="47"/>
    </row>
    <row r="21" spans="2:249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/>
      <c r="IK21" s="49"/>
      <c r="IL21" s="49"/>
      <c r="IM21" s="49"/>
      <c r="IN21" s="49"/>
      <c r="IO21" s="49"/>
    </row>
    <row r="22" spans="2:249" x14ac:dyDescent="0.2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/>
      <c r="IK22" s="49"/>
      <c r="IL22" s="49"/>
      <c r="IM22" s="49"/>
      <c r="IN22" s="49"/>
      <c r="IO22" s="49"/>
    </row>
    <row r="23" spans="2:249" ht="15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/>
      <c r="IK23" s="47"/>
      <c r="IL23" s="47"/>
      <c r="IM23" s="47"/>
      <c r="IN23" s="47"/>
      <c r="IO23" s="47"/>
    </row>
    <row r="24" spans="2:249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/>
      <c r="IK24" s="49"/>
      <c r="IL24" s="49"/>
      <c r="IM24" s="49"/>
      <c r="IN24" s="49"/>
      <c r="IO24" s="49"/>
    </row>
    <row r="25" spans="2:249" x14ac:dyDescent="0.2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/>
      <c r="IK25" s="49"/>
      <c r="IL25" s="49"/>
      <c r="IM25" s="49"/>
      <c r="IN25" s="49"/>
      <c r="IO25" s="49"/>
    </row>
    <row r="26" spans="2:249" ht="15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/>
      <c r="IK26" s="47"/>
      <c r="IL26" s="47"/>
      <c r="IM26" s="47"/>
      <c r="IN26" s="47"/>
      <c r="IO26" s="47"/>
    </row>
    <row r="27" spans="2:249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/>
      <c r="IK27" s="49"/>
      <c r="IL27" s="49"/>
      <c r="IM27" s="49"/>
      <c r="IN27" s="49"/>
      <c r="IO27" s="49"/>
    </row>
    <row r="28" spans="2:249" x14ac:dyDescent="0.2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/>
      <c r="IK28" s="49"/>
      <c r="IL28" s="49"/>
      <c r="IM28" s="49"/>
      <c r="IN28" s="49"/>
      <c r="IO28" s="49"/>
    </row>
    <row r="29" spans="2:249" ht="15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/>
      <c r="IK29" s="47"/>
      <c r="IL29" s="47"/>
      <c r="IM29" s="47"/>
      <c r="IN29" s="47"/>
      <c r="IO29" s="47"/>
    </row>
    <row r="30" spans="2:249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/>
      <c r="IK30" s="49"/>
      <c r="IL30" s="49"/>
      <c r="IM30" s="49"/>
      <c r="IN30" s="49"/>
      <c r="IO30" s="49"/>
    </row>
    <row r="31" spans="2:249" x14ac:dyDescent="0.2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/>
      <c r="IK31" s="49"/>
      <c r="IL31" s="49"/>
      <c r="IM31" s="49"/>
      <c r="IN31" s="49"/>
      <c r="IO31" s="49"/>
    </row>
    <row r="32" spans="2:249" ht="15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/>
      <c r="IK32" s="47"/>
      <c r="IL32" s="47"/>
      <c r="IM32" s="47"/>
      <c r="IN32" s="47"/>
      <c r="IO32" s="47"/>
    </row>
    <row r="33" spans="2:249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/>
      <c r="IK33" s="49"/>
      <c r="IL33" s="49"/>
      <c r="IM33" s="49"/>
      <c r="IN33" s="49"/>
      <c r="IO33" s="49"/>
    </row>
    <row r="34" spans="2:249" x14ac:dyDescent="0.2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/>
      <c r="IK34" s="49"/>
      <c r="IL34" s="49"/>
      <c r="IM34" s="49"/>
      <c r="IN34" s="49"/>
      <c r="IO34" s="49"/>
    </row>
    <row r="35" spans="2:249" ht="15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/>
      <c r="IK35" s="47"/>
      <c r="IL35" s="47"/>
      <c r="IM35" s="47"/>
      <c r="IN35" s="47"/>
      <c r="IO35" s="47"/>
    </row>
    <row r="36" spans="2:249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/>
      <c r="IK36" s="49"/>
      <c r="IL36" s="49"/>
      <c r="IM36" s="49"/>
      <c r="IN36" s="49"/>
      <c r="IO36" s="49"/>
    </row>
    <row r="37" spans="2:249" x14ac:dyDescent="0.2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/>
      <c r="IK37" s="49"/>
      <c r="IL37" s="49"/>
      <c r="IM37" s="49"/>
      <c r="IN37" s="49"/>
      <c r="IO37" s="49"/>
    </row>
    <row r="38" spans="2:249" ht="15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/>
      <c r="IK38" s="84"/>
      <c r="IL38" s="84"/>
      <c r="IM38" s="84"/>
      <c r="IN38" s="84"/>
      <c r="IO38" s="84"/>
    </row>
    <row r="39" spans="2:249" x14ac:dyDescent="0.2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/>
      <c r="IK39" s="125"/>
      <c r="IL39" s="125"/>
      <c r="IM39" s="125"/>
      <c r="IN39" s="125"/>
      <c r="IO39" s="125"/>
    </row>
    <row r="40" spans="2:249" x14ac:dyDescent="0.2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/>
      <c r="IK40" s="125"/>
      <c r="IL40" s="125"/>
      <c r="IM40" s="125"/>
      <c r="IN40" s="125"/>
      <c r="IO40" s="125"/>
    </row>
    <row r="41" spans="2:249" x14ac:dyDescent="0.2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ht="15" x14ac:dyDescent="0.25">
      <c r="B44" s="5" t="s">
        <v>71</v>
      </c>
    </row>
    <row r="45" spans="2:249" ht="15" customHeight="1" x14ac:dyDescent="0.25">
      <c r="B45" s="176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</row>
    <row r="46" spans="2:249" ht="15" x14ac:dyDescent="0.25">
      <c r="B46" s="177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</row>
    <row r="47" spans="2:249" ht="15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/>
      <c r="IK47" s="47"/>
      <c r="IL47" s="47"/>
      <c r="IM47" s="47"/>
      <c r="IN47" s="47"/>
      <c r="IO47" s="47"/>
    </row>
    <row r="48" spans="2:249" x14ac:dyDescent="0.2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/>
      <c r="IK48" s="49"/>
      <c r="IL48" s="49"/>
      <c r="IM48" s="49"/>
      <c r="IN48" s="49"/>
      <c r="IO48" s="49"/>
    </row>
    <row r="49" spans="2:249" x14ac:dyDescent="0.2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/>
      <c r="IK49" s="49"/>
      <c r="IL49" s="49"/>
      <c r="IM49" s="49"/>
      <c r="IN49" s="49"/>
      <c r="IO49" s="49"/>
    </row>
    <row r="50" spans="2:249" ht="15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/>
      <c r="IK50" s="47"/>
      <c r="IL50" s="47"/>
      <c r="IM50" s="47"/>
      <c r="IN50" s="47"/>
      <c r="IO50" s="47"/>
    </row>
    <row r="51" spans="2:249" x14ac:dyDescent="0.2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/>
      <c r="IK51" s="49"/>
      <c r="IL51" s="49"/>
      <c r="IM51" s="49"/>
      <c r="IN51" s="49"/>
      <c r="IO51" s="49"/>
    </row>
    <row r="52" spans="2:249" x14ac:dyDescent="0.2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/>
      <c r="IK52" s="49"/>
      <c r="IL52" s="49"/>
      <c r="IM52" s="49"/>
      <c r="IN52" s="49"/>
      <c r="IO52" s="49"/>
    </row>
    <row r="53" spans="2:249" ht="15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/>
      <c r="IK53" s="47"/>
      <c r="IL53" s="47"/>
      <c r="IM53" s="47"/>
      <c r="IN53" s="47"/>
      <c r="IO53" s="47"/>
    </row>
    <row r="54" spans="2:249" x14ac:dyDescent="0.2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/>
      <c r="IK54" s="49"/>
      <c r="IL54" s="49"/>
      <c r="IM54" s="49"/>
      <c r="IN54" s="49"/>
      <c r="IO54" s="49"/>
    </row>
    <row r="55" spans="2:249" x14ac:dyDescent="0.2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/>
      <c r="IK55" s="49"/>
      <c r="IL55" s="49"/>
      <c r="IM55" s="49"/>
      <c r="IN55" s="49"/>
      <c r="IO55" s="49"/>
    </row>
    <row r="56" spans="2:249" ht="15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/>
      <c r="IK56" s="47"/>
      <c r="IL56" s="47"/>
      <c r="IM56" s="47"/>
      <c r="IN56" s="47"/>
      <c r="IO56" s="47"/>
    </row>
    <row r="57" spans="2:249" x14ac:dyDescent="0.2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/>
      <c r="IK57" s="49"/>
      <c r="IL57" s="49"/>
      <c r="IM57" s="49"/>
      <c r="IN57" s="49"/>
      <c r="IO57" s="49"/>
    </row>
    <row r="58" spans="2:249" x14ac:dyDescent="0.2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/>
      <c r="IK58" s="49"/>
      <c r="IL58" s="49"/>
      <c r="IM58" s="49"/>
      <c r="IN58" s="49"/>
      <c r="IO58" s="49"/>
    </row>
    <row r="59" spans="2:249" ht="15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>
        <v>174404</v>
      </c>
      <c r="IH59" s="47">
        <v>180671</v>
      </c>
      <c r="II59" s="47">
        <v>201543</v>
      </c>
      <c r="IJ59" s="47"/>
      <c r="IK59" s="47"/>
      <c r="IL59" s="47"/>
      <c r="IM59" s="47"/>
      <c r="IN59" s="47"/>
      <c r="IO59" s="47"/>
    </row>
    <row r="60" spans="2:249" x14ac:dyDescent="0.2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/>
      <c r="IK60" s="49"/>
      <c r="IL60" s="49"/>
      <c r="IM60" s="49"/>
      <c r="IN60" s="49"/>
      <c r="IO60" s="49"/>
    </row>
    <row r="61" spans="2:249" x14ac:dyDescent="0.2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>
        <v>106059</v>
      </c>
      <c r="IH61" s="49">
        <v>111618</v>
      </c>
      <c r="II61" s="49">
        <v>123388</v>
      </c>
      <c r="IJ61" s="49"/>
      <c r="IK61" s="49"/>
      <c r="IL61" s="49"/>
      <c r="IM61" s="49"/>
      <c r="IN61" s="49"/>
      <c r="IO61" s="49"/>
    </row>
    <row r="62" spans="2:249" ht="15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/>
      <c r="IK62" s="47"/>
      <c r="IL62" s="47"/>
      <c r="IM62" s="47"/>
      <c r="IN62" s="47"/>
      <c r="IO62" s="47"/>
    </row>
    <row r="63" spans="2:249" x14ac:dyDescent="0.2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/>
      <c r="IK63" s="49"/>
      <c r="IL63" s="49"/>
      <c r="IM63" s="49"/>
      <c r="IN63" s="49"/>
      <c r="IO63" s="49"/>
    </row>
    <row r="64" spans="2:249" x14ac:dyDescent="0.2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/>
      <c r="IK64" s="49"/>
      <c r="IL64" s="49"/>
      <c r="IM64" s="49"/>
      <c r="IN64" s="49"/>
      <c r="IO64" s="49"/>
    </row>
    <row r="65" spans="2:249" ht="15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/>
      <c r="IK65" s="47"/>
      <c r="IL65" s="47"/>
      <c r="IM65" s="47"/>
      <c r="IN65" s="47"/>
      <c r="IO65" s="47"/>
    </row>
    <row r="66" spans="2:249" x14ac:dyDescent="0.2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/>
      <c r="IK66" s="49"/>
      <c r="IL66" s="49"/>
      <c r="IM66" s="49"/>
      <c r="IN66" s="49"/>
      <c r="IO66" s="49"/>
    </row>
    <row r="67" spans="2:249" x14ac:dyDescent="0.2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/>
      <c r="IK67" s="49"/>
      <c r="IL67" s="49"/>
      <c r="IM67" s="49"/>
      <c r="IN67" s="49"/>
      <c r="IO67" s="49"/>
    </row>
    <row r="68" spans="2:249" ht="15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/>
      <c r="IK68" s="47"/>
      <c r="IL68" s="47"/>
      <c r="IM68" s="47"/>
      <c r="IN68" s="47"/>
      <c r="IO68" s="47"/>
    </row>
    <row r="69" spans="2:249" x14ac:dyDescent="0.2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/>
      <c r="IK69" s="49"/>
      <c r="IL69" s="49"/>
      <c r="IM69" s="49"/>
      <c r="IN69" s="49"/>
      <c r="IO69" s="49"/>
    </row>
    <row r="70" spans="2:249" x14ac:dyDescent="0.2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/>
      <c r="IK70" s="49"/>
      <c r="IL70" s="49"/>
      <c r="IM70" s="49"/>
      <c r="IN70" s="49"/>
      <c r="IO70" s="49"/>
    </row>
    <row r="71" spans="2:249" ht="15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/>
      <c r="IK71" s="47"/>
      <c r="IL71" s="47"/>
      <c r="IM71" s="47"/>
      <c r="IN71" s="47"/>
      <c r="IO71" s="47"/>
    </row>
    <row r="72" spans="2:249" x14ac:dyDescent="0.2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/>
      <c r="IK72" s="49"/>
      <c r="IL72" s="49"/>
      <c r="IM72" s="49"/>
      <c r="IN72" s="49"/>
      <c r="IO72" s="49"/>
    </row>
    <row r="73" spans="2:249" x14ac:dyDescent="0.2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/>
      <c r="IK73" s="49"/>
      <c r="IL73" s="49"/>
      <c r="IM73" s="49"/>
      <c r="IN73" s="49"/>
      <c r="IO73" s="49"/>
    </row>
    <row r="74" spans="2:249" ht="15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/>
      <c r="IK74" s="47"/>
      <c r="IL74" s="47"/>
      <c r="IM74" s="47"/>
      <c r="IN74" s="47"/>
      <c r="IO74" s="47"/>
    </row>
    <row r="75" spans="2:249" x14ac:dyDescent="0.2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/>
      <c r="IK75" s="49"/>
      <c r="IL75" s="49"/>
      <c r="IM75" s="49"/>
      <c r="IN75" s="49"/>
      <c r="IO75" s="49"/>
    </row>
    <row r="76" spans="2:249" x14ac:dyDescent="0.2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/>
      <c r="IK76" s="49"/>
      <c r="IL76" s="49"/>
      <c r="IM76" s="49"/>
      <c r="IN76" s="49"/>
      <c r="IO76" s="49"/>
    </row>
    <row r="77" spans="2:249" ht="15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>
        <v>782098</v>
      </c>
      <c r="IH77" s="84">
        <v>791060</v>
      </c>
      <c r="II77" s="84">
        <v>893661</v>
      </c>
      <c r="IJ77" s="84"/>
      <c r="IK77" s="84"/>
      <c r="IL77" s="84"/>
      <c r="IM77" s="84"/>
      <c r="IN77" s="84"/>
      <c r="IO77" s="84"/>
    </row>
    <row r="78" spans="2:249" x14ac:dyDescent="0.2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/>
      <c r="IK78" s="125"/>
      <c r="IL78" s="125"/>
      <c r="IM78" s="125"/>
      <c r="IN78" s="125"/>
      <c r="IO78" s="125"/>
    </row>
    <row r="79" spans="2:249" x14ac:dyDescent="0.2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492908</v>
      </c>
      <c r="IG79" s="125">
        <v>524369</v>
      </c>
      <c r="IH79" s="125">
        <v>532475</v>
      </c>
      <c r="II79" s="125">
        <v>581785</v>
      </c>
      <c r="IJ79" s="125"/>
      <c r="IK79" s="125"/>
      <c r="IL79" s="125"/>
      <c r="IM79" s="125"/>
      <c r="IN79" s="125"/>
      <c r="IO79" s="125"/>
    </row>
    <row r="82" spans="2:249" ht="15" x14ac:dyDescent="0.25">
      <c r="B82" s="5" t="s">
        <v>72</v>
      </c>
    </row>
    <row r="83" spans="2:249" ht="15" customHeight="1" x14ac:dyDescent="0.25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</row>
    <row r="84" spans="2:249" ht="15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</row>
    <row r="85" spans="2:249" s="5" customFormat="1" ht="15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 t="shared" ref="IC85" si="303"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>
        <v>6580184.5000000009</v>
      </c>
      <c r="IH85" s="84">
        <v>6691599.2000000002</v>
      </c>
      <c r="II85" s="84">
        <v>7530294.3000000007</v>
      </c>
      <c r="IJ85" s="84"/>
      <c r="IK85" s="84"/>
      <c r="IL85" s="84"/>
      <c r="IM85" s="84"/>
      <c r="IN85" s="84"/>
      <c r="IO85" s="84"/>
    </row>
    <row r="86" spans="2:249" x14ac:dyDescent="0.2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/>
      <c r="IK86" s="125"/>
      <c r="IL86" s="125"/>
      <c r="IM86" s="125"/>
      <c r="IN86" s="125"/>
      <c r="IO86" s="47"/>
    </row>
    <row r="87" spans="2:249" x14ac:dyDescent="0.2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4174766.9</v>
      </c>
      <c r="IG87" s="125">
        <v>4449816.5000000009</v>
      </c>
      <c r="IH87" s="125">
        <v>4546726.4000000004</v>
      </c>
      <c r="II87" s="125">
        <v>4956997.9000000004</v>
      </c>
      <c r="IJ87" s="125"/>
      <c r="IK87" s="125"/>
      <c r="IL87" s="125"/>
      <c r="IM87" s="125"/>
      <c r="IN87" s="125"/>
      <c r="IO87" s="47"/>
    </row>
    <row r="88" spans="2:249" x14ac:dyDescent="0.2">
      <c r="FC88" s="11"/>
      <c r="FP88" s="11"/>
    </row>
    <row r="90" spans="2:249" x14ac:dyDescent="0.2">
      <c r="FC90" s="11"/>
      <c r="FP90" s="11"/>
    </row>
    <row r="91" spans="2:249" x14ac:dyDescent="0.2">
      <c r="FC91" s="11"/>
      <c r="FP91" s="11"/>
    </row>
    <row r="93" spans="2:249" x14ac:dyDescent="0.2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</row>
    <row r="94" spans="2:249" x14ac:dyDescent="0.2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</row>
    <row r="95" spans="2:249" x14ac:dyDescent="0.2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</row>
  </sheetData>
  <mergeCells count="118"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dec60b28-bff6-4ad7-8112-7b3db1bb7621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d7e237e5-7155-4fe3-a513-6925ecf4f47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Sergio Manuel Lozano Celi</cp:lastModifiedBy>
  <cp:revision/>
  <dcterms:created xsi:type="dcterms:W3CDTF">2014-11-05T18:43:27Z</dcterms:created>
  <dcterms:modified xsi:type="dcterms:W3CDTF">2024-09-24T01:57:52Z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