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10" documentId="13_ncr:1_{92DCFA6F-E542-4E5A-B5A1-90CF6112E477}" xr6:coauthVersionLast="47" xr6:coauthVersionMax="47" xr10:uidLastSave="{C247AF10-719D-49B4-873A-D636342E3A94}"/>
  <bookViews>
    <workbookView xWindow="11520" yWindow="0" windowWidth="11520" windowHeight="12360" tabRatio="929" firstSheet="10" activeTab="2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T34" i="2"/>
  <c r="DS34" i="2"/>
  <c r="DF34" i="2"/>
  <c r="CT34" i="2"/>
  <c r="CN34" i="2"/>
  <c r="BZ34" i="2"/>
  <c r="BS34" i="2"/>
  <c r="BJ34" i="2"/>
  <c r="BI34" i="2"/>
  <c r="AV34" i="2"/>
  <c r="AJ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W17" i="2" s="1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W17" i="2" s="1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U17" i="2" s="1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U17" i="2" s="1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S17" i="2" s="1"/>
  <c r="DR18" i="2"/>
  <c r="DQ18" i="2"/>
  <c r="DQ17" i="2" s="1"/>
  <c r="DP18" i="2"/>
  <c r="DN18" i="2"/>
  <c r="DM18" i="2"/>
  <c r="DL18" i="2"/>
  <c r="DK18" i="2"/>
  <c r="DJ18" i="2"/>
  <c r="DI18" i="2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DI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O19" i="2" s="1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H35" i="7" s="1"/>
  <c r="EG37" i="7"/>
  <c r="EG35" i="7" s="1"/>
  <c r="EF37" i="7"/>
  <c r="EE37" i="7"/>
  <c r="ED37" i="7"/>
  <c r="EC37" i="7"/>
  <c r="EA37" i="7"/>
  <c r="DZ37" i="7"/>
  <c r="DX37" i="7"/>
  <c r="DX35" i="7" s="1"/>
  <c r="DW37" i="7"/>
  <c r="DV37" i="7"/>
  <c r="DU37" i="7"/>
  <c r="DT37" i="7"/>
  <c r="DS37" i="7"/>
  <c r="DR37" i="7"/>
  <c r="DQ37" i="7"/>
  <c r="DP37" i="7"/>
  <c r="DP35" i="7" s="1"/>
  <c r="DN37" i="7"/>
  <c r="DN35" i="7" s="1"/>
  <c r="DM37" i="7"/>
  <c r="DL37" i="7"/>
  <c r="DK37" i="7"/>
  <c r="DJ37" i="7"/>
  <c r="DI37" i="7"/>
  <c r="DH37" i="7"/>
  <c r="DG37" i="7"/>
  <c r="DG35" i="7" s="1"/>
  <c r="DF37" i="7"/>
  <c r="DE37" i="7"/>
  <c r="DD37" i="7"/>
  <c r="DC37" i="7"/>
  <c r="DA37" i="7"/>
  <c r="CZ37" i="7"/>
  <c r="CY37" i="7"/>
  <c r="CX37" i="7"/>
  <c r="CX35" i="7" s="1"/>
  <c r="CW37" i="7"/>
  <c r="CW35" i="7" s="1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E35" i="7" s="1"/>
  <c r="CD37" i="7"/>
  <c r="CD35" i="7" s="1"/>
  <c r="CC37" i="7"/>
  <c r="CA37" i="7"/>
  <c r="BZ37" i="7"/>
  <c r="BY37" i="7"/>
  <c r="BX37" i="7"/>
  <c r="BW37" i="7"/>
  <c r="BV37" i="7"/>
  <c r="BV35" i="7" s="1"/>
  <c r="BU37" i="7"/>
  <c r="BT37" i="7"/>
  <c r="BS37" i="7"/>
  <c r="BR37" i="7"/>
  <c r="BQ37" i="7"/>
  <c r="BP37" i="7"/>
  <c r="BN37" i="7"/>
  <c r="BM37" i="7"/>
  <c r="BL37" i="7"/>
  <c r="BL35" i="7" s="1"/>
  <c r="BK37" i="7"/>
  <c r="BJ37" i="7"/>
  <c r="BI37" i="7"/>
  <c r="BH37" i="7"/>
  <c r="BG37" i="7"/>
  <c r="BF37" i="7"/>
  <c r="BE37" i="7"/>
  <c r="BE35" i="7" s="1"/>
  <c r="BD37" i="7"/>
  <c r="BD35" i="7" s="1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M35" i="7" s="1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V35" i="7" s="1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E35" i="7" s="1"/>
  <c r="D37" i="7"/>
  <c r="D35" i="7" s="1"/>
  <c r="C37" i="7"/>
  <c r="GB36" i="7"/>
  <c r="FO36" i="7"/>
  <c r="FB36" i="7"/>
  <c r="EN36" i="7"/>
  <c r="EM36" i="7"/>
  <c r="EL36" i="7"/>
  <c r="EL35" i="7" s="1"/>
  <c r="EK36" i="7"/>
  <c r="EK35" i="7" s="1"/>
  <c r="EJ36" i="7"/>
  <c r="EJ35" i="7" s="1"/>
  <c r="EI36" i="7"/>
  <c r="EH36" i="7"/>
  <c r="EG36" i="7"/>
  <c r="EF36" i="7"/>
  <c r="EE36" i="7"/>
  <c r="ED36" i="7"/>
  <c r="ED35" i="7" s="1"/>
  <c r="EC36" i="7"/>
  <c r="EC35" i="7" s="1"/>
  <c r="EA36" i="7"/>
  <c r="EA35" i="7" s="1"/>
  <c r="DZ36" i="7"/>
  <c r="DX36" i="7"/>
  <c r="DW36" i="7"/>
  <c r="DV36" i="7"/>
  <c r="DU36" i="7"/>
  <c r="DT36" i="7"/>
  <c r="DT35" i="7" s="1"/>
  <c r="DS36" i="7"/>
  <c r="DS35" i="7" s="1"/>
  <c r="DR36" i="7"/>
  <c r="DR35" i="7" s="1"/>
  <c r="DQ36" i="7"/>
  <c r="DP36" i="7"/>
  <c r="DN36" i="7"/>
  <c r="DM36" i="7"/>
  <c r="DL36" i="7"/>
  <c r="DK36" i="7"/>
  <c r="DK35" i="7" s="1"/>
  <c r="DJ36" i="7"/>
  <c r="DI36" i="7"/>
  <c r="DI35" i="7" s="1"/>
  <c r="DH36" i="7"/>
  <c r="DG36" i="7"/>
  <c r="DF36" i="7"/>
  <c r="DE36" i="7"/>
  <c r="DD36" i="7"/>
  <c r="DD35" i="7" s="1"/>
  <c r="DC36" i="7"/>
  <c r="DC35" i="7" s="1"/>
  <c r="DA36" i="7"/>
  <c r="DA35" i="7" s="1"/>
  <c r="CZ36" i="7"/>
  <c r="CZ35" i="7" s="1"/>
  <c r="CY36" i="7"/>
  <c r="CX36" i="7"/>
  <c r="CW36" i="7"/>
  <c r="CV36" i="7"/>
  <c r="CU36" i="7"/>
  <c r="CT36" i="7"/>
  <c r="CT35" i="7" s="1"/>
  <c r="CS36" i="7"/>
  <c r="CR36" i="7"/>
  <c r="CR35" i="7" s="1"/>
  <c r="CP36" i="7"/>
  <c r="CN36" i="7"/>
  <c r="CL36" i="7"/>
  <c r="CK36" i="7"/>
  <c r="CJ36" i="7"/>
  <c r="CI36" i="7"/>
  <c r="CI35" i="7" s="1"/>
  <c r="CH36" i="7"/>
  <c r="CH35" i="7" s="1"/>
  <c r="CG36" i="7"/>
  <c r="CG35" i="7" s="1"/>
  <c r="CF36" i="7"/>
  <c r="CE36" i="7"/>
  <c r="CD36" i="7"/>
  <c r="CC36" i="7"/>
  <c r="CA36" i="7"/>
  <c r="BZ36" i="7"/>
  <c r="BZ35" i="7" s="1"/>
  <c r="BY36" i="7"/>
  <c r="BY35" i="7" s="1"/>
  <c r="BX36" i="7"/>
  <c r="BX35" i="7" s="1"/>
  <c r="BW36" i="7"/>
  <c r="BV36" i="7"/>
  <c r="BU36" i="7"/>
  <c r="BT36" i="7"/>
  <c r="BS36" i="7"/>
  <c r="BS35" i="7" s="1"/>
  <c r="BR36" i="7"/>
  <c r="BR35" i="7" s="1"/>
  <c r="BQ36" i="7"/>
  <c r="BQ35" i="7" s="1"/>
  <c r="BP36" i="7"/>
  <c r="BP35" i="7" s="1"/>
  <c r="BN36" i="7"/>
  <c r="BM36" i="7"/>
  <c r="BL36" i="7"/>
  <c r="BK36" i="7"/>
  <c r="BJ36" i="7"/>
  <c r="BI36" i="7"/>
  <c r="BI35" i="7" s="1"/>
  <c r="BH36" i="7"/>
  <c r="BG36" i="7"/>
  <c r="BG35" i="7" s="1"/>
  <c r="BF36" i="7"/>
  <c r="BE36" i="7"/>
  <c r="BD36" i="7"/>
  <c r="BC36" i="7"/>
  <c r="BA36" i="7"/>
  <c r="AZ36" i="7"/>
  <c r="AZ35" i="7" s="1"/>
  <c r="AY36" i="7"/>
  <c r="AY35" i="7" s="1"/>
  <c r="AX36" i="7"/>
  <c r="AX35" i="7" s="1"/>
  <c r="AW36" i="7"/>
  <c r="AW35" i="7" s="1"/>
  <c r="AV36" i="7"/>
  <c r="AU36" i="7"/>
  <c r="AT36" i="7"/>
  <c r="AS36" i="7"/>
  <c r="AR36" i="7"/>
  <c r="AR35" i="7" s="1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I35" i="7" s="1"/>
  <c r="AH36" i="7"/>
  <c r="AH35" i="7" s="1"/>
  <c r="AG36" i="7"/>
  <c r="AG35" i="7" s="1"/>
  <c r="AF36" i="7"/>
  <c r="AF35" i="7" s="1"/>
  <c r="AE36" i="7"/>
  <c r="AD36" i="7"/>
  <c r="AC36" i="7"/>
  <c r="AA36" i="7"/>
  <c r="Z36" i="7"/>
  <c r="Z35" i="7" s="1"/>
  <c r="Y36" i="7"/>
  <c r="X36" i="7"/>
  <c r="X35" i="7" s="1"/>
  <c r="W36" i="7"/>
  <c r="W35" i="7" s="1"/>
  <c r="V36" i="7"/>
  <c r="U36" i="7"/>
  <c r="T36" i="7"/>
  <c r="S36" i="7"/>
  <c r="R36" i="7"/>
  <c r="R35" i="7" s="1"/>
  <c r="Q36" i="7"/>
  <c r="Q35" i="7" s="1"/>
  <c r="P36" i="7"/>
  <c r="P35" i="7" s="1"/>
  <c r="N36" i="7"/>
  <c r="N35" i="7" s="1"/>
  <c r="M36" i="7"/>
  <c r="L36" i="7"/>
  <c r="K36" i="7"/>
  <c r="J36" i="7"/>
  <c r="I36" i="7"/>
  <c r="I35" i="7" s="1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J35" i="7"/>
  <c r="DF35" i="7"/>
  <c r="DE35" i="7"/>
  <c r="CV35" i="7"/>
  <c r="CU35" i="7"/>
  <c r="CS35" i="7"/>
  <c r="CN35" i="7"/>
  <c r="CL35" i="7"/>
  <c r="CC35" i="7"/>
  <c r="CA35" i="7"/>
  <c r="BU35" i="7"/>
  <c r="BT35" i="7"/>
  <c r="BM35" i="7"/>
  <c r="BK35" i="7"/>
  <c r="BH35" i="7"/>
  <c r="BC35" i="7"/>
  <c r="AV35" i="7"/>
  <c r="AU35" i="7"/>
  <c r="AL35" i="7"/>
  <c r="AK35" i="7"/>
  <c r="AE35" i="7"/>
  <c r="AD35" i="7"/>
  <c r="AC35" i="7"/>
  <c r="AA35" i="7"/>
  <c r="Y35" i="7"/>
  <c r="M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P19" i="7"/>
  <c r="EN19" i="7"/>
  <c r="EM19" i="7"/>
  <c r="EL19" i="7"/>
  <c r="EK19" i="7"/>
  <c r="EJ19" i="7"/>
  <c r="EI19" i="7"/>
  <c r="EH19" i="7"/>
  <c r="EG19" i="7"/>
  <c r="EF19" i="7"/>
  <c r="EE19" i="7"/>
  <c r="EE17" i="7" s="1"/>
  <c r="ED19" i="7"/>
  <c r="EC19" i="7"/>
  <c r="EA19" i="7"/>
  <c r="DZ19" i="7"/>
  <c r="DX19" i="7"/>
  <c r="DW19" i="7"/>
  <c r="DV19" i="7"/>
  <c r="DU19" i="7"/>
  <c r="DU17" i="7" s="1"/>
  <c r="DT19" i="7"/>
  <c r="DS19" i="7"/>
  <c r="DR19" i="7"/>
  <c r="DQ19" i="7"/>
  <c r="DP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U17" i="7" s="1"/>
  <c r="CT19" i="7"/>
  <c r="CS19" i="7"/>
  <c r="CR19" i="7"/>
  <c r="CR17" i="7" s="1"/>
  <c r="CP19" i="7"/>
  <c r="CN19" i="7"/>
  <c r="CL19" i="7"/>
  <c r="CK19" i="7"/>
  <c r="CJ19" i="7"/>
  <c r="CI19" i="7"/>
  <c r="CH19" i="7"/>
  <c r="CG19" i="7"/>
  <c r="CF19" i="7"/>
  <c r="CE19" i="7"/>
  <c r="CD19" i="7"/>
  <c r="CC19" i="7"/>
  <c r="CA19" i="7"/>
  <c r="BZ19" i="7"/>
  <c r="BY19" i="7"/>
  <c r="BX19" i="7"/>
  <c r="BW19" i="7"/>
  <c r="BV19" i="7"/>
  <c r="BU19" i="7"/>
  <c r="BT19" i="7"/>
  <c r="BS19" i="7"/>
  <c r="BS17" i="7" s="1"/>
  <c r="BR19" i="7"/>
  <c r="BQ19" i="7"/>
  <c r="BP19" i="7"/>
  <c r="BP17" i="7" s="1"/>
  <c r="BN19" i="7"/>
  <c r="BM19" i="7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S17" i="7" s="1"/>
  <c r="AR19" i="7"/>
  <c r="AQ19" i="7"/>
  <c r="AP19" i="7"/>
  <c r="AP17" i="7" s="1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S17" i="7" s="1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FB18" i="7" s="1"/>
  <c r="EN18" i="7"/>
  <c r="EM18" i="7"/>
  <c r="EL18" i="7"/>
  <c r="EL17" i="7" s="1"/>
  <c r="EK18" i="7"/>
  <c r="EK17" i="7" s="1"/>
  <c r="EJ18" i="7"/>
  <c r="EI18" i="7"/>
  <c r="EH18" i="7"/>
  <c r="EG18" i="7"/>
  <c r="EF18" i="7"/>
  <c r="EE18" i="7"/>
  <c r="ED18" i="7"/>
  <c r="EC18" i="7"/>
  <c r="EC17" i="7" s="1"/>
  <c r="EA18" i="7"/>
  <c r="DZ18" i="7"/>
  <c r="DX18" i="7"/>
  <c r="DX17" i="7" s="1"/>
  <c r="DW18" i="7"/>
  <c r="DV18" i="7"/>
  <c r="DU18" i="7"/>
  <c r="DT18" i="7"/>
  <c r="DT17" i="7" s="1"/>
  <c r="DS18" i="7"/>
  <c r="DS17" i="7" s="1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G17" i="7" s="1"/>
  <c r="DF18" i="7"/>
  <c r="DE18" i="7"/>
  <c r="DD18" i="7"/>
  <c r="DC18" i="7"/>
  <c r="DC17" i="7" s="1"/>
  <c r="DA18" i="7"/>
  <c r="DA17" i="7" s="1"/>
  <c r="CZ18" i="7"/>
  <c r="CY18" i="7"/>
  <c r="CX18" i="7"/>
  <c r="CX17" i="7" s="1"/>
  <c r="CW18" i="7"/>
  <c r="CV18" i="7"/>
  <c r="CU18" i="7"/>
  <c r="CT18" i="7"/>
  <c r="CS18" i="7"/>
  <c r="CS17" i="7" s="1"/>
  <c r="CR18" i="7"/>
  <c r="CP18" i="7"/>
  <c r="CP17" i="7" s="1"/>
  <c r="CN18" i="7"/>
  <c r="CN17" i="7" s="1"/>
  <c r="CL18" i="7"/>
  <c r="CK18" i="7"/>
  <c r="CJ18" i="7"/>
  <c r="CI18" i="7"/>
  <c r="CI17" i="7" s="1"/>
  <c r="CH18" i="7"/>
  <c r="CH17" i="7" s="1"/>
  <c r="CG18" i="7"/>
  <c r="CF18" i="7"/>
  <c r="CE18" i="7"/>
  <c r="CD18" i="7"/>
  <c r="CC18" i="7"/>
  <c r="CA18" i="7"/>
  <c r="BZ18" i="7"/>
  <c r="BZ17" i="7" s="1"/>
  <c r="BY18" i="7"/>
  <c r="BY17" i="7" s="1"/>
  <c r="BX18" i="7"/>
  <c r="BW18" i="7"/>
  <c r="BV18" i="7"/>
  <c r="BV17" i="7" s="1"/>
  <c r="BU18" i="7"/>
  <c r="BT18" i="7"/>
  <c r="BS18" i="7"/>
  <c r="BR18" i="7"/>
  <c r="BR17" i="7" s="1"/>
  <c r="BQ18" i="7"/>
  <c r="BQ17" i="7" s="1"/>
  <c r="BP18" i="7"/>
  <c r="BN18" i="7"/>
  <c r="BN17" i="7" s="1"/>
  <c r="BM18" i="7"/>
  <c r="BL18" i="7"/>
  <c r="BL17" i="7" s="1"/>
  <c r="BK18" i="7"/>
  <c r="BJ18" i="7"/>
  <c r="BI18" i="7"/>
  <c r="BI17" i="7" s="1"/>
  <c r="BH18" i="7"/>
  <c r="BH17" i="7" s="1"/>
  <c r="BG18" i="7"/>
  <c r="BF18" i="7"/>
  <c r="BE18" i="7"/>
  <c r="BD18" i="7"/>
  <c r="BC18" i="7"/>
  <c r="BA18" i="7"/>
  <c r="AZ18" i="7"/>
  <c r="AZ17" i="7" s="1"/>
  <c r="AY18" i="7"/>
  <c r="AY17" i="7" s="1"/>
  <c r="AX18" i="7"/>
  <c r="AW18" i="7"/>
  <c r="AV18" i="7"/>
  <c r="AV17" i="7" s="1"/>
  <c r="AU18" i="7"/>
  <c r="AT18" i="7"/>
  <c r="AS18" i="7"/>
  <c r="AR18" i="7"/>
  <c r="AQ18" i="7"/>
  <c r="AQ17" i="7" s="1"/>
  <c r="AP18" i="7"/>
  <c r="AN18" i="7"/>
  <c r="AN17" i="7" s="1"/>
  <c r="AM18" i="7"/>
  <c r="AL18" i="7"/>
  <c r="AK18" i="7"/>
  <c r="AJ18" i="7"/>
  <c r="AI18" i="7"/>
  <c r="AI17" i="7" s="1"/>
  <c r="AH18" i="7"/>
  <c r="AH17" i="7" s="1"/>
  <c r="AG18" i="7"/>
  <c r="AF18" i="7"/>
  <c r="AE18" i="7"/>
  <c r="AD18" i="7"/>
  <c r="AC18" i="7"/>
  <c r="AA18" i="7"/>
  <c r="Z18" i="7"/>
  <c r="Y18" i="7"/>
  <c r="Y17" i="7" s="1"/>
  <c r="X18" i="7"/>
  <c r="W18" i="7"/>
  <c r="V18" i="7"/>
  <c r="V17" i="7" s="1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E18" i="7"/>
  <c r="E17" i="7" s="1"/>
  <c r="D18" i="7"/>
  <c r="C18" i="7"/>
  <c r="GB17" i="7"/>
  <c r="FO17" i="7"/>
  <c r="EU17" i="7"/>
  <c r="EI17" i="7"/>
  <c r="EH17" i="7"/>
  <c r="ED17" i="7"/>
  <c r="DQ17" i="7"/>
  <c r="DP17" i="7"/>
  <c r="DK17" i="7"/>
  <c r="DH17" i="7"/>
  <c r="CT17" i="7"/>
  <c r="CF17" i="7"/>
  <c r="CE17" i="7"/>
  <c r="BM17" i="7"/>
  <c r="BF17" i="7"/>
  <c r="BE17" i="7"/>
  <c r="AR17" i="7"/>
  <c r="AM17" i="7"/>
  <c r="AF17" i="7"/>
  <c r="AE17" i="7"/>
  <c r="Z17" i="7"/>
  <c r="M17" i="7"/>
  <c r="F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T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G48" i="11"/>
  <c r="GF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Z36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P30" i="14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Y28" i="14" s="1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N28" i="14" s="1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DB29" i="14" s="1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D29" i="14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AE28" i="14"/>
  <c r="AD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AB30" i="14" s="1"/>
  <c r="O24" i="14"/>
  <c r="EB23" i="14"/>
  <c r="DO23" i="14"/>
  <c r="DB23" i="14"/>
  <c r="CO23" i="14"/>
  <c r="BO23" i="14"/>
  <c r="BB23" i="14"/>
  <c r="AO23" i="14"/>
  <c r="AO29" i="14" s="1"/>
  <c r="AB23" i="14"/>
  <c r="AB29" i="14" s="1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W15" i="14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N15" i="14"/>
  <c r="AM15" i="14"/>
  <c r="AM14" i="14" s="1"/>
  <c r="AL15" i="14"/>
  <c r="AK15" i="14"/>
  <c r="AK14" i="14" s="1"/>
  <c r="AJ15" i="14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P15" i="14"/>
  <c r="N15" i="14"/>
  <c r="M15" i="14"/>
  <c r="M14" i="14" s="1"/>
  <c r="L15" i="14"/>
  <c r="K15" i="14"/>
  <c r="K14" i="14" s="1"/>
  <c r="J15" i="14"/>
  <c r="I15" i="14"/>
  <c r="I14" i="14" s="1"/>
  <c r="H15" i="14"/>
  <c r="H14" i="14" s="1"/>
  <c r="G15" i="14"/>
  <c r="F15" i="14"/>
  <c r="F14" i="14" s="1"/>
  <c r="E15" i="14"/>
  <c r="E14" i="14" s="1"/>
  <c r="D15" i="14"/>
  <c r="D14" i="14" s="1"/>
  <c r="C15" i="14"/>
  <c r="C14" i="14" s="1"/>
  <c r="CP14" i="14"/>
  <c r="DB14" i="14" s="1"/>
  <c r="CJ14" i="14"/>
  <c r="CH14" i="14"/>
  <c r="BX14" i="14"/>
  <c r="BW14" i="14"/>
  <c r="BP14" i="14"/>
  <c r="BL14" i="14"/>
  <c r="BJ14" i="14"/>
  <c r="BH14" i="14"/>
  <c r="AX14" i="14"/>
  <c r="AW14" i="14"/>
  <c r="AQ14" i="14"/>
  <c r="AP14" i="14"/>
  <c r="AJ14" i="14"/>
  <c r="AG14" i="14"/>
  <c r="X14" i="14"/>
  <c r="W14" i="14"/>
  <c r="Q14" i="14"/>
  <c r="P14" i="14"/>
  <c r="J14" i="14"/>
  <c r="G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O16" i="14" s="1"/>
  <c r="EB9" i="14"/>
  <c r="DO9" i="14"/>
  <c r="DB9" i="14"/>
  <c r="CO9" i="14"/>
  <c r="BO9" i="14"/>
  <c r="BB9" i="14"/>
  <c r="AO9" i="14"/>
  <c r="AB9" i="14"/>
  <c r="AB15" i="14" s="1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O48" i="3" l="1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O28" i="14" s="1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B17" i="7" s="1"/>
  <c r="DE17" i="7"/>
  <c r="DV17" i="7"/>
  <c r="EF17" i="7"/>
  <c r="EP17" i="7"/>
  <c r="S35" i="7"/>
  <c r="T35" i="7"/>
  <c r="AS35" i="7"/>
  <c r="AT35" i="7"/>
  <c r="BA35" i="7"/>
  <c r="BJ35" i="7"/>
  <c r="CJ35" i="7"/>
  <c r="CK35" i="7"/>
  <c r="DL35" i="7"/>
  <c r="DM35" i="7"/>
  <c r="DU35" i="7"/>
  <c r="EE35" i="7"/>
  <c r="EO35" i="7" s="1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DO28" i="14" s="1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C22" i="17"/>
  <c r="AO22" i="17" s="1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FB17" i="7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EO17" i="7" s="1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B28" i="14" s="1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DO4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CO28" i="14" s="1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AB2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DO17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DO35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O35" i="7" s="1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EO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ED22" i="7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AO34" i="9" l="1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<sst xmlns="http://schemas.openxmlformats.org/spreadsheetml/2006/main" count="9835" uniqueCount="175">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</sst>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 * #,##0.00_ ;_ * \-#,##0.00_ ;_ * &quot;-&quot;??_ ;_ @_ "/>
    <numFmt numFmtId="166" formatCode="_ * #,##0_ ;_ * \-#,##0_ ;_ * &quot;-&quot;??_ ;_ @_ "/>
    <numFmt numFmtId="167" formatCode="#,##0_ ;\-#,##0\ "/>
    <numFmt numFmtId="168" formatCode="_ &quot;S/.&quot;\ * #,##0.00_ ;_ &quot;S/.&quot;\ * \-#,##0.00_ ;_ &quot;S/.&quot;\ * &quot;-&quot;??_ ;_ @_ "/>
    <numFmt numFmtId="169" formatCode="_ [$€]* #,##0.00_ ;_ [$€]* \-#,##0.00_ ;_ [$€]* &quot;-&quot;??_ ;_ @_ "/>
    <numFmt numFmtId="170" formatCode="_ &quot;S/&quot;\ * #,##0.00_ ;_ &quot;S/&quot;\ * \-#,##0.00_ ;_ &quot;S/&quot;\ * &quot;-&quot;??_ ;_ @_ "/>
    <numFmt numFmtId="171" formatCode="_(&quot;S/.&quot;\ * #,##0.00_);_(&quot;S/.&quot;\ * \(#,##0.00\);_(&quot;S/.&quot;\ * &quot;-&quot;??_);_(@_)"/>
    <numFmt numFmtId="172" formatCode="#,##0.0"/>
    <numFmt numFmtId="173" formatCode="_(* #,##0_);_(* \(#,##0\);_(* &quot;-&quot;??_);_(@_)"/>
    <numFmt numFmtId="174" formatCode="&quot; S/. &quot;#,##0.00\ ;&quot; S/. -&quot;#,##0.00\ ;&quot; S/. -&quot;#\ ;@\ "/>
    <numFmt numFmtId="175" formatCode="_-* #,##0.00\ _P_t_s_-;\-* #,##0.00\ _P_t_s_-;_-* &quot;-&quot;??\ _P_t_s_-;_-@_-"/>
  </numFmts>
  <fonts count="44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4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39">
    <xf numFmtId="0" fontId="0" fillId="0" borderId="0"/>
    <xf numFmtId="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0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164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6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4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6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</cellStyleXfs>
  <cellXfs count="180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7" fontId="14" fillId="4" borderId="2" xfId="2" applyNumberFormat="1" applyFont="1" applyFill="1" applyBorder="1" applyAlignment="1">
      <alignment horizontal="center"/>
    </xf>
    <xf numFmtId="167" fontId="14" fillId="0" borderId="2" xfId="2" applyNumberFormat="1" applyFont="1" applyBorder="1" applyAlignment="1">
      <alignment horizontal="center"/>
    </xf>
    <xf numFmtId="167" fontId="14" fillId="0" borderId="8" xfId="2" applyNumberFormat="1" applyFont="1" applyBorder="1" applyAlignment="1">
      <alignment horizontal="center"/>
    </xf>
    <xf numFmtId="167" fontId="13" fillId="4" borderId="2" xfId="2" applyNumberFormat="1" applyFont="1" applyFill="1" applyBorder="1" applyAlignment="1">
      <alignment horizontal="center"/>
    </xf>
    <xf numFmtId="167" fontId="13" fillId="0" borderId="2" xfId="2" applyNumberFormat="1" applyFont="1" applyBorder="1" applyAlignment="1">
      <alignment horizontal="center"/>
    </xf>
    <xf numFmtId="167" fontId="13" fillId="0" borderId="8" xfId="2" applyNumberFormat="1" applyFont="1" applyBorder="1" applyAlignment="1">
      <alignment horizontal="center"/>
    </xf>
    <xf numFmtId="167" fontId="13" fillId="0" borderId="10" xfId="2" applyNumberFormat="1" applyFont="1" applyBorder="1" applyAlignment="1">
      <alignment horizontal="center"/>
    </xf>
    <xf numFmtId="167" fontId="13" fillId="0" borderId="11" xfId="2" applyNumberFormat="1" applyFont="1" applyBorder="1" applyAlignment="1">
      <alignment horizontal="center"/>
    </xf>
    <xf numFmtId="166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7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6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6" fontId="0" fillId="0" borderId="85" xfId="0" applyNumberFormat="1" applyBorder="1"/>
    <xf numFmtId="166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7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7" fontId="12" fillId="0" borderId="85" xfId="1" quotePrefix="1" applyNumberFormat="1" applyFont="1" applyBorder="1" applyAlignment="1">
      <alignment horizontal="center" vertical="center"/>
    </xf>
    <xf numFmtId="167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7" fontId="13" fillId="3" borderId="85" xfId="0" applyNumberFormat="1" applyFont="1" applyFill="1" applyBorder="1" applyAlignment="1">
      <alignment horizontal="center"/>
    </xf>
    <xf numFmtId="166" fontId="43" fillId="0" borderId="85" xfId="4" quotePrefix="1" applyNumberFormat="1" applyFont="1" applyBorder="1" applyAlignment="1">
      <alignment horizontal="center" vertical="center"/>
    </xf>
    <xf numFmtId="166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7" fontId="14" fillId="0" borderId="85" xfId="2" applyNumberFormat="1" applyFont="1" applyBorder="1" applyAlignment="1">
      <alignment horizontal="center"/>
    </xf>
    <xf numFmtId="166" fontId="6" fillId="0" borderId="85" xfId="0" applyNumberFormat="1" applyFont="1" applyBorder="1" applyAlignment="1">
      <alignment horizontal="center" vertical="center"/>
    </xf>
    <xf numFmtId="167" fontId="6" fillId="0" borderId="85" xfId="0" applyNumberFormat="1" applyFont="1" applyBorder="1"/>
    <xf numFmtId="167" fontId="13" fillId="0" borderId="85" xfId="2" applyNumberFormat="1" applyFont="1" applyBorder="1" applyAlignment="1">
      <alignment horizontal="center"/>
    </xf>
    <xf numFmtId="166" fontId="5" fillId="0" borderId="85" xfId="0" quotePrefix="1" applyNumberFormat="1" applyFont="1" applyBorder="1" applyAlignment="1">
      <alignment horizontal="center" vertical="center"/>
    </xf>
    <xf numFmtId="167" fontId="13" fillId="3" borderId="85" xfId="2" applyNumberFormat="1" applyFont="1" applyFill="1" applyBorder="1" applyAlignment="1">
      <alignment horizontal="center"/>
    </xf>
    <xf numFmtId="167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6" fontId="5" fillId="0" borderId="85" xfId="2" applyNumberFormat="1" applyFont="1" applyBorder="1"/>
    <xf numFmtId="167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7" fontId="13" fillId="0" borderId="85" xfId="0" quotePrefix="1" applyNumberFormat="1" applyFont="1" applyBorder="1" applyAlignment="1">
      <alignment horizontal="center"/>
    </xf>
    <xf numFmtId="166" fontId="5" fillId="0" borderId="85" xfId="0" quotePrefix="1" applyNumberFormat="1" applyFont="1" applyBorder="1"/>
    <xf numFmtId="167" fontId="13" fillId="0" borderId="85" xfId="1" quotePrefix="1" applyNumberFormat="1" applyFont="1" applyBorder="1" applyAlignment="1">
      <alignment horizontal="center" vertical="center"/>
    </xf>
    <xf numFmtId="166" fontId="12" fillId="0" borderId="85" xfId="4" quotePrefix="1" applyNumberFormat="1" applyFont="1" applyBorder="1" applyAlignment="1">
      <alignment horizontal="center" vertical="center"/>
    </xf>
    <xf numFmtId="167" fontId="13" fillId="0" borderId="85" xfId="1" applyNumberFormat="1" applyFont="1" applyBorder="1" applyAlignment="1">
      <alignment horizontal="center" vertical="center"/>
    </xf>
    <xf numFmtId="166" fontId="12" fillId="0" borderId="85" xfId="4" applyNumberFormat="1" applyFont="1" applyBorder="1" applyAlignment="1">
      <alignment horizontal="center" vertical="center"/>
    </xf>
    <xf numFmtId="167" fontId="6" fillId="0" borderId="85" xfId="0" quotePrefix="1" applyNumberFormat="1" applyFont="1" applyBorder="1" applyAlignment="1">
      <alignment horizontal="center"/>
    </xf>
    <xf numFmtId="167" fontId="14" fillId="0" borderId="85" xfId="0" quotePrefix="1" applyNumberFormat="1" applyFont="1" applyBorder="1" applyAlignment="1">
      <alignment horizontal="center"/>
    </xf>
    <xf numFmtId="166" fontId="6" fillId="0" borderId="85" xfId="0" quotePrefix="1" applyNumberFormat="1" applyFont="1" applyBorder="1"/>
    <xf numFmtId="167" fontId="5" fillId="3" borderId="85" xfId="0" applyNumberFormat="1" applyFont="1" applyFill="1" applyBorder="1" applyAlignment="1">
      <alignment horizontal="center"/>
    </xf>
    <xf numFmtId="166" fontId="5" fillId="0" borderId="85" xfId="0" applyNumberFormat="1" applyFont="1" applyBorder="1"/>
    <xf numFmtId="167" fontId="6" fillId="0" borderId="85" xfId="0" quotePrefix="1" applyNumberFormat="1" applyFont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center" vertical="center"/>
    </xf>
    <xf numFmtId="166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3" fontId="0" fillId="0" borderId="85" xfId="189" quotePrefix="1" applyNumberFormat="1" applyFont="1" applyBorder="1"/>
    <xf numFmtId="173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3" fontId="42" fillId="0" borderId="85" xfId="189" applyNumberFormat="1" applyFont="1" applyBorder="1" applyAlignment="1">
      <alignment horizontal="center" vertical="center"/>
    </xf>
    <xf numFmtId="173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2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6" fontId="8" fillId="0" borderId="85" xfId="2" applyNumberFormat="1" applyFont="1" applyFill="1" applyBorder="1" applyAlignment="1">
      <alignment vertical="center" wrapText="1"/>
    </xf>
    <xf numFmtId="166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6" fontId="6" fillId="0" borderId="119" xfId="0" quotePrefix="1" applyNumberFormat="1" applyFont="1" applyBorder="1"/>
    <xf numFmtId="166" fontId="6" fillId="0" borderId="85" xfId="4" applyNumberFormat="1" applyFont="1" applyBorder="1" applyAlignment="1">
      <alignment vertical="center" wrapText="1"/>
    </xf>
    <xf numFmtId="166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6" fontId="8" fillId="0" borderId="85" xfId="0" quotePrefix="1" applyNumberFormat="1" applyFont="1" applyBorder="1"/>
    <xf numFmtId="166" fontId="39" fillId="0" borderId="85" xfId="4" quotePrefix="1" applyNumberFormat="1" applyFont="1" applyBorder="1" applyAlignment="1">
      <alignment horizontal="center" vertical="center"/>
    </xf>
    <xf numFmtId="166" fontId="39" fillId="0" borderId="85" xfId="4" applyNumberFormat="1" applyFont="1" applyBorder="1" applyAlignment="1">
      <alignment horizontal="center" vertical="center"/>
    </xf>
    <xf numFmtId="166" fontId="40" fillId="0" borderId="85" xfId="0" quotePrefix="1" applyNumberFormat="1" applyFont="1" applyBorder="1"/>
    <xf numFmtId="166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3" fontId="5" fillId="29" borderId="85" xfId="0" applyNumberFormat="1" applyFont="1" applyFill="1" applyBorder="1" applyAlignment="1">
      <alignment horizontal="center" vertical="center"/>
    </xf>
    <xf numFmtId="166" fontId="8" fillId="3" borderId="85" xfId="0" applyNumberFormat="1" applyFont="1" applyFill="1" applyBorder="1"/>
    <xf numFmtId="167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6" fontId="12" fillId="0" borderId="85" xfId="1" quotePrefix="1" applyNumberFormat="1" applyFont="1" applyBorder="1" applyAlignment="1">
      <alignment horizontal="center" vertical="center"/>
    </xf>
    <xf numFmtId="166" fontId="12" fillId="0" borderId="85" xfId="220" quotePrefix="1" applyNumberFormat="1" applyFont="1" applyBorder="1" applyAlignment="1">
      <alignment horizontal="center" vertical="center"/>
    </xf>
    <xf numFmtId="166" fontId="12" fillId="0" borderId="85" xfId="1" applyNumberFormat="1" applyFont="1" applyBorder="1" applyAlignment="1">
      <alignment horizontal="center" vertical="center"/>
    </xf>
    <xf numFmtId="166" fontId="12" fillId="0" borderId="85" xfId="220" applyNumberFormat="1" applyFont="1" applyBorder="1" applyAlignment="1">
      <alignment horizontal="center" vertical="center"/>
    </xf>
    <xf numFmtId="166" fontId="12" fillId="0" borderId="85" xfId="3" quotePrefix="1" applyNumberFormat="1" applyFont="1" applyBorder="1" applyAlignment="1">
      <alignment horizontal="center" vertical="center"/>
    </xf>
    <xf numFmtId="166" fontId="12" fillId="0" borderId="85" xfId="3" applyNumberFormat="1" applyFont="1" applyBorder="1" applyAlignment="1">
      <alignment horizontal="center" vertical="center"/>
    </xf>
    <xf numFmtId="166" fontId="39" fillId="0" borderId="85" xfId="3" quotePrefix="1" applyNumberFormat="1" applyFont="1" applyBorder="1" applyAlignment="1">
      <alignment horizontal="center" vertical="center"/>
    </xf>
    <xf numFmtId="166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6" fontId="5" fillId="3" borderId="85" xfId="0" applyNumberFormat="1" applyFont="1" applyFill="1" applyBorder="1"/>
    <xf numFmtId="167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7" fontId="12" fillId="0" borderId="85" xfId="1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vertical="center"/>
    </xf>
    <xf numFmtId="166" fontId="12" fillId="0" borderId="85" xfId="4" quotePrefix="1" applyNumberFormat="1" applyFont="1" applyBorder="1" applyAlignment="1">
      <alignment vertical="center"/>
    </xf>
    <xf numFmtId="166" fontId="12" fillId="0" borderId="85" xfId="4" applyNumberFormat="1" applyFont="1" applyBorder="1" applyAlignment="1">
      <alignment vertical="center"/>
    </xf>
    <xf numFmtId="167" fontId="14" fillId="0" borderId="85" xfId="1" applyNumberFormat="1" applyFont="1" applyBorder="1" applyAlignment="1">
      <alignment vertical="center"/>
    </xf>
    <xf numFmtId="167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7" fontId="6" fillId="0" borderId="85" xfId="0" applyNumberFormat="1" applyFont="1" applyBorder="1" applyAlignment="1">
      <alignment horizontal="center"/>
    </xf>
    <xf numFmtId="166" fontId="14" fillId="0" borderId="85" xfId="4" quotePrefix="1" applyNumberFormat="1" applyFont="1" applyFill="1" applyBorder="1" applyAlignment="1">
      <alignment horizontal="center" vertical="center"/>
    </xf>
    <xf numFmtId="166" fontId="13" fillId="0" borderId="85" xfId="4" quotePrefix="1" applyNumberFormat="1" applyFont="1" applyFill="1" applyBorder="1" applyAlignment="1">
      <alignment horizontal="center" vertical="center"/>
    </xf>
    <xf numFmtId="166" fontId="13" fillId="0" borderId="85" xfId="4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right"/>
    </xf>
    <xf numFmtId="167" fontId="6" fillId="0" borderId="85" xfId="0" quotePrefix="1" applyNumberFormat="1" applyFont="1" applyBorder="1" applyAlignment="1">
      <alignment horizontal="right"/>
    </xf>
    <xf numFmtId="166" fontId="5" fillId="3" borderId="120" xfId="0" applyNumberFormat="1" applyFont="1" applyFill="1" applyBorder="1"/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20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166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</cellXfs>
  <cellStyles count="2439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" xfId="2" builtinId="3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yperlink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15,%20CHANCAY-ACO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, CHANCAY-ACOS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zoomScale="80" zoomScaleNormal="112" zoomScaleSheetLayoutView="80" workbookViewId="0">
      <selection activeCell="C29" sqref="C28:C29"/>
    </sheetView>
  </sheetViews>
  <sheetFormatPr defaultColWidth="11.42578125" defaultRowHeight="13.9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149999999999999">
      <c r="B2" s="1" t="s">
        <v>0</v>
      </c>
    </row>
    <row r="3" spans="2:4">
      <c r="B3" s="2" t="s">
        <v>1</v>
      </c>
    </row>
    <row r="4" spans="2:4" ht="14.45" thickBot="1"/>
    <row r="5" spans="2:4" s="5" customFormat="1" ht="14.45" thickBot="1">
      <c r="B5" s="3"/>
      <c r="C5" s="4" t="s">
        <v>2</v>
      </c>
      <c r="D5" s="4" t="s">
        <v>3</v>
      </c>
    </row>
    <row r="6" spans="2:4" ht="14.45" thickTop="1">
      <c r="B6" s="6">
        <v>1</v>
      </c>
      <c r="C6" s="6" t="s">
        <v>4</v>
      </c>
      <c r="D6" s="2" t="s">
        <v>5</v>
      </c>
    </row>
    <row r="7" spans="2:4">
      <c r="B7" s="6">
        <v>2</v>
      </c>
      <c r="C7" s="7" t="s">
        <v>6</v>
      </c>
      <c r="D7" s="8" t="s">
        <v>7</v>
      </c>
    </row>
    <row r="8" spans="2:4">
      <c r="B8" s="6">
        <v>3</v>
      </c>
      <c r="C8" s="6" t="s">
        <v>8</v>
      </c>
      <c r="D8" s="8" t="s">
        <v>9</v>
      </c>
    </row>
    <row r="9" spans="2:4">
      <c r="B9" s="6">
        <v>4</v>
      </c>
      <c r="C9" s="6" t="s">
        <v>10</v>
      </c>
      <c r="D9" s="8" t="s">
        <v>11</v>
      </c>
    </row>
    <row r="10" spans="2:4">
      <c r="B10" s="6">
        <v>5</v>
      </c>
      <c r="C10" s="6" t="s">
        <v>12</v>
      </c>
      <c r="D10" s="8" t="s">
        <v>13</v>
      </c>
    </row>
    <row r="11" spans="2:4">
      <c r="B11" s="6">
        <v>6</v>
      </c>
      <c r="C11" s="6" t="s">
        <v>14</v>
      </c>
      <c r="D11" s="8" t="s">
        <v>15</v>
      </c>
    </row>
    <row r="12" spans="2:4">
      <c r="B12" s="6">
        <v>7</v>
      </c>
      <c r="C12" s="6" t="s">
        <v>16</v>
      </c>
      <c r="D12" s="8" t="s">
        <v>17</v>
      </c>
    </row>
    <row r="13" spans="2:4">
      <c r="B13" s="6">
        <v>8</v>
      </c>
      <c r="C13" s="7" t="s">
        <v>18</v>
      </c>
      <c r="D13" s="8" t="s">
        <v>19</v>
      </c>
    </row>
    <row r="14" spans="2:4">
      <c r="B14" s="6">
        <v>9</v>
      </c>
      <c r="C14" s="6" t="s">
        <v>20</v>
      </c>
      <c r="D14" s="8" t="s">
        <v>21</v>
      </c>
    </row>
    <row r="15" spans="2:4">
      <c r="B15" s="6">
        <v>10</v>
      </c>
      <c r="C15" s="6" t="s">
        <v>22</v>
      </c>
      <c r="D15" s="8" t="s">
        <v>23</v>
      </c>
    </row>
    <row r="16" spans="2:4">
      <c r="B16" s="6">
        <v>11</v>
      </c>
      <c r="C16" s="6" t="s">
        <v>24</v>
      </c>
      <c r="D16" s="8" t="s">
        <v>25</v>
      </c>
    </row>
    <row r="17" spans="2:4">
      <c r="B17" s="6">
        <v>12</v>
      </c>
      <c r="C17" s="6" t="s">
        <v>26</v>
      </c>
      <c r="D17" s="8" t="s">
        <v>27</v>
      </c>
    </row>
    <row r="18" spans="2:4">
      <c r="B18" s="6">
        <v>13</v>
      </c>
      <c r="C18" s="6" t="s">
        <v>28</v>
      </c>
      <c r="D18" s="8" t="s">
        <v>29</v>
      </c>
    </row>
    <row r="19" spans="2:4">
      <c r="B19" s="9">
        <v>14</v>
      </c>
      <c r="C19" s="9" t="s">
        <v>30</v>
      </c>
      <c r="D19" s="8" t="s">
        <v>31</v>
      </c>
    </row>
    <row r="20" spans="2:4">
      <c r="B20" s="9">
        <v>15</v>
      </c>
      <c r="C20" s="9" t="s">
        <v>32</v>
      </c>
      <c r="D20" s="8" t="s">
        <v>33</v>
      </c>
    </row>
    <row r="21" spans="2:4">
      <c r="B21" s="9">
        <v>16</v>
      </c>
      <c r="C21" s="9" t="s">
        <v>34</v>
      </c>
      <c r="D21" s="8" t="s">
        <v>35</v>
      </c>
    </row>
    <row r="22" spans="2:4">
      <c r="B22" s="9"/>
      <c r="C22" s="9"/>
      <c r="D22" s="8"/>
    </row>
    <row r="23" spans="2:4">
      <c r="B23" s="9"/>
      <c r="C23" s="9"/>
      <c r="D23" s="8"/>
    </row>
    <row r="24" spans="2:4">
      <c r="B24" s="9"/>
      <c r="C24" s="9"/>
      <c r="D24" s="8"/>
    </row>
    <row r="26" spans="2:4" ht="15" customHeight="1">
      <c r="C26" s="10"/>
      <c r="D26" s="10"/>
    </row>
    <row r="27" spans="2:4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49"/>
  <sheetViews>
    <sheetView showGridLines="0" zoomScale="70" zoomScaleNormal="70" workbookViewId="0">
      <pane xSplit="2" ySplit="3" topLeftCell="GD25" activePane="bottomRight" state="frozen"/>
      <selection pane="bottomRight" activeCell="GD20" sqref="GD20"/>
      <selection pane="bottomLeft" activeCell="HN17" sqref="HC17:HN17"/>
      <selection pane="topRight" activeCell="HN17" sqref="HC17:HN17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6384" width="11.42578125" style="2"/>
  </cols>
  <sheetData>
    <row r="1" spans="1:197">
      <c r="A1" s="164" t="s">
        <v>0</v>
      </c>
      <c r="B1" s="164"/>
    </row>
    <row r="2" spans="1:197" ht="30" customHeight="1">
      <c r="A2" s="165" t="s">
        <v>133</v>
      </c>
      <c r="B2" s="166"/>
    </row>
    <row r="3" spans="1:197">
      <c r="A3" s="39" t="s">
        <v>134</v>
      </c>
    </row>
    <row r="5" spans="1:197">
      <c r="B5" s="5" t="s">
        <v>38</v>
      </c>
    </row>
    <row r="6" spans="1:197" ht="15" customHeight="1">
      <c r="B6" s="174" t="s">
        <v>39</v>
      </c>
      <c r="C6" s="160">
        <v>2010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80</v>
      </c>
      <c r="P6" s="160">
        <v>2011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81</v>
      </c>
      <c r="AC6" s="160">
        <v>2012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82</v>
      </c>
      <c r="AP6" s="160">
        <v>2013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40</v>
      </c>
      <c r="BC6" s="160">
        <v>2014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41</v>
      </c>
      <c r="BP6" s="160">
        <v>2015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42</v>
      </c>
      <c r="CC6" s="160">
        <v>2016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43</v>
      </c>
      <c r="CP6" s="160">
        <v>2017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44</v>
      </c>
      <c r="DC6" s="160">
        <v>2018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45</v>
      </c>
      <c r="DP6" s="160">
        <v>2019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46</v>
      </c>
      <c r="EC6" s="156">
        <v>2020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75" t="s">
        <v>47</v>
      </c>
      <c r="EP6" s="156">
        <v>2021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75" t="s">
        <v>48</v>
      </c>
      <c r="FC6" s="156">
        <v>2022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75" t="s">
        <v>49</v>
      </c>
      <c r="FP6" s="156">
        <v>2023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75" t="s">
        <v>50</v>
      </c>
      <c r="GC6" s="156">
        <v>2024</v>
      </c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8"/>
      <c r="GO6" s="175" t="s">
        <v>51</v>
      </c>
    </row>
    <row r="7" spans="1:197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</row>
    <row r="8" spans="1:197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/>
      <c r="GG8" s="47"/>
      <c r="GH8" s="47"/>
      <c r="GI8" s="47"/>
      <c r="GJ8" s="47"/>
      <c r="GK8" s="47"/>
      <c r="GL8" s="47"/>
      <c r="GM8" s="47"/>
      <c r="GN8" s="47"/>
      <c r="GO8" s="47"/>
    </row>
    <row r="9" spans="1:197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/>
      <c r="GG9" s="49"/>
      <c r="GH9" s="49"/>
      <c r="GI9" s="49"/>
      <c r="GJ9" s="49"/>
      <c r="GK9" s="49"/>
      <c r="GL9" s="49"/>
      <c r="GM9" s="49"/>
      <c r="GN9" s="49"/>
      <c r="GO9" s="49"/>
    </row>
    <row r="10" spans="1:197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/>
      <c r="GG10" s="50"/>
      <c r="GH10" s="50"/>
      <c r="GI10" s="50"/>
      <c r="GJ10" s="50"/>
      <c r="GK10" s="50"/>
      <c r="GL10" s="50"/>
      <c r="GM10" s="50"/>
      <c r="GN10" s="50"/>
      <c r="GO10" s="50"/>
    </row>
    <row r="11" spans="1:197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/>
      <c r="GG11" s="47"/>
      <c r="GH11" s="47"/>
      <c r="GI11" s="47"/>
      <c r="GJ11" s="47"/>
      <c r="GK11" s="47"/>
      <c r="GL11" s="47"/>
      <c r="GM11" s="47"/>
      <c r="GN11" s="47"/>
      <c r="GO11" s="47"/>
    </row>
    <row r="12" spans="1:197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/>
      <c r="GG12" s="49"/>
      <c r="GH12" s="49"/>
      <c r="GI12" s="49"/>
      <c r="GJ12" s="49"/>
      <c r="GK12" s="49"/>
      <c r="GL12" s="49"/>
      <c r="GM12" s="49"/>
      <c r="GN12" s="49"/>
      <c r="GO12" s="49"/>
    </row>
    <row r="13" spans="1:197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/>
      <c r="GG13" s="50"/>
      <c r="GH13" s="50"/>
      <c r="GI13" s="50"/>
      <c r="GJ13" s="50"/>
      <c r="GK13" s="50"/>
      <c r="GL13" s="50"/>
      <c r="GM13" s="50"/>
      <c r="GN13" s="50"/>
      <c r="GO13" s="50"/>
    </row>
    <row r="14" spans="1:197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/>
      <c r="GG14" s="47"/>
      <c r="GH14" s="47"/>
      <c r="GI14" s="47"/>
      <c r="GJ14" s="47"/>
      <c r="GK14" s="47"/>
      <c r="GL14" s="47"/>
      <c r="GM14" s="47"/>
      <c r="GN14" s="47"/>
      <c r="GO14" s="47"/>
    </row>
    <row r="15" spans="1:197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/>
      <c r="GG15" s="49"/>
      <c r="GH15" s="49"/>
      <c r="GI15" s="49"/>
      <c r="GJ15" s="49"/>
      <c r="GK15" s="49"/>
      <c r="GL15" s="49"/>
      <c r="GM15" s="49"/>
      <c r="GN15" s="49"/>
      <c r="GO15" s="49"/>
    </row>
    <row r="16" spans="1:197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/>
      <c r="GG16" s="50"/>
      <c r="GH16" s="50"/>
      <c r="GI16" s="50"/>
      <c r="GJ16" s="50"/>
      <c r="GK16" s="50"/>
      <c r="GL16" s="50"/>
      <c r="GM16" s="50"/>
      <c r="GN16" s="50"/>
      <c r="GO16" s="50"/>
    </row>
    <row r="17" spans="2:197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/>
      <c r="GG17" s="52"/>
      <c r="GH17" s="52"/>
      <c r="GI17" s="52"/>
      <c r="GJ17" s="52"/>
      <c r="GK17" s="52"/>
      <c r="GL17" s="52"/>
      <c r="GM17" s="52"/>
      <c r="GN17" s="52"/>
      <c r="GO17" s="52"/>
    </row>
    <row r="18" spans="2:197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/>
      <c r="GG18" s="56"/>
      <c r="GH18" s="56"/>
      <c r="GI18" s="56"/>
      <c r="GJ18" s="56"/>
      <c r="GK18" s="56"/>
      <c r="GL18" s="56"/>
      <c r="GM18" s="56"/>
      <c r="GN18" s="56"/>
      <c r="GO18" s="56"/>
    </row>
    <row r="19" spans="2:197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/>
      <c r="GG19" s="56"/>
      <c r="GH19" s="56"/>
      <c r="GI19" s="56"/>
      <c r="GJ19" s="56"/>
      <c r="GK19" s="56"/>
      <c r="GL19" s="56"/>
      <c r="GM19" s="56"/>
      <c r="GN19" s="56"/>
      <c r="GO19" s="56"/>
    </row>
    <row r="21" spans="2:197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>
      <c r="ED22" s="2">
        <f>EO19/EB19-1</f>
        <v>-0.19273851769085271</v>
      </c>
    </row>
    <row r="23" spans="2:197">
      <c r="B23" s="5" t="s">
        <v>71</v>
      </c>
    </row>
    <row r="24" spans="2:197" ht="15" customHeight="1">
      <c r="B24" s="174" t="s">
        <v>39</v>
      </c>
      <c r="C24" s="160">
        <v>2010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2"/>
      <c r="O24" s="175" t="s">
        <v>80</v>
      </c>
      <c r="P24" s="160">
        <v>2011</v>
      </c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2"/>
      <c r="AB24" s="175" t="s">
        <v>81</v>
      </c>
      <c r="AC24" s="160">
        <v>2012</v>
      </c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2"/>
      <c r="AO24" s="175" t="s">
        <v>82</v>
      </c>
      <c r="AP24" s="160">
        <v>2013</v>
      </c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2"/>
      <c r="BB24" s="175" t="s">
        <v>40</v>
      </c>
      <c r="BC24" s="160">
        <v>2014</v>
      </c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2"/>
      <c r="BO24" s="175" t="s">
        <v>41</v>
      </c>
      <c r="BP24" s="160">
        <v>2015</v>
      </c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2"/>
      <c r="CB24" s="175" t="s">
        <v>42</v>
      </c>
      <c r="CC24" s="160">
        <v>2016</v>
      </c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2"/>
      <c r="CO24" s="175" t="s">
        <v>43</v>
      </c>
      <c r="CP24" s="160">
        <v>2017</v>
      </c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2"/>
      <c r="DB24" s="175" t="s">
        <v>44</v>
      </c>
      <c r="DC24" s="160">
        <v>2018</v>
      </c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2"/>
      <c r="DO24" s="175" t="s">
        <v>45</v>
      </c>
      <c r="DP24" s="160">
        <v>2019</v>
      </c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2"/>
      <c r="EB24" s="175" t="s">
        <v>46</v>
      </c>
      <c r="EC24" s="156">
        <v>2020</v>
      </c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8"/>
      <c r="EO24" s="175" t="s">
        <v>47</v>
      </c>
      <c r="EP24" s="156">
        <v>2021</v>
      </c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8"/>
      <c r="FB24" s="175" t="s">
        <v>48</v>
      </c>
      <c r="FC24" s="156">
        <v>2022</v>
      </c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8"/>
      <c r="FO24" s="175" t="s">
        <v>49</v>
      </c>
      <c r="FP24" s="156">
        <v>2023</v>
      </c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8"/>
      <c r="GB24" s="175" t="s">
        <v>50</v>
      </c>
      <c r="GC24" s="156">
        <v>2024</v>
      </c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8"/>
      <c r="GO24" s="175" t="s">
        <v>51</v>
      </c>
    </row>
    <row r="25" spans="2:197">
      <c r="B25" s="163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59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59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59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59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59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59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59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59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59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59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59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59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59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59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59"/>
    </row>
    <row r="26" spans="2:197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/>
      <c r="GG26" s="47"/>
      <c r="GH26" s="47"/>
      <c r="GI26" s="47"/>
      <c r="GJ26" s="47"/>
      <c r="GK26" s="47"/>
      <c r="GL26" s="47"/>
      <c r="GM26" s="47"/>
      <c r="GN26" s="47"/>
      <c r="GO26" s="47"/>
    </row>
    <row r="27" spans="2:197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/>
      <c r="GG27" s="49"/>
      <c r="GH27" s="49"/>
      <c r="GI27" s="49"/>
      <c r="GJ27" s="49"/>
      <c r="GK27" s="49"/>
      <c r="GL27" s="49"/>
      <c r="GM27" s="49"/>
      <c r="GN27" s="49"/>
      <c r="GO27" s="49"/>
    </row>
    <row r="28" spans="2:197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/>
      <c r="GG28" s="50"/>
      <c r="GH28" s="50"/>
      <c r="GI28" s="50"/>
      <c r="GJ28" s="50"/>
      <c r="GK28" s="50"/>
      <c r="GL28" s="50"/>
      <c r="GM28" s="50"/>
      <c r="GN28" s="50"/>
      <c r="GO28" s="50"/>
    </row>
    <row r="29" spans="2:197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/>
      <c r="GG29" s="47"/>
      <c r="GH29" s="47"/>
      <c r="GI29" s="47"/>
      <c r="GJ29" s="47"/>
      <c r="GK29" s="47"/>
      <c r="GL29" s="47"/>
      <c r="GM29" s="47"/>
      <c r="GN29" s="47"/>
      <c r="GO29" s="47"/>
    </row>
    <row r="30" spans="2:197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/>
      <c r="GG30" s="49"/>
      <c r="GH30" s="49"/>
      <c r="GI30" s="49"/>
      <c r="GJ30" s="49"/>
      <c r="GK30" s="49"/>
      <c r="GL30" s="49"/>
      <c r="GM30" s="49"/>
      <c r="GN30" s="49"/>
      <c r="GO30" s="49"/>
    </row>
    <row r="31" spans="2:197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/>
      <c r="GG31" s="50"/>
      <c r="GH31" s="50"/>
      <c r="GI31" s="50"/>
      <c r="GJ31" s="50"/>
      <c r="GK31" s="50"/>
      <c r="GL31" s="50"/>
      <c r="GM31" s="50"/>
      <c r="GN31" s="50"/>
      <c r="GO31" s="50"/>
    </row>
    <row r="32" spans="2:197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/>
      <c r="GG32" s="47"/>
      <c r="GH32" s="47"/>
      <c r="GI32" s="47"/>
      <c r="GJ32" s="47"/>
      <c r="GK32" s="47"/>
      <c r="GL32" s="47"/>
      <c r="GM32" s="47"/>
      <c r="GN32" s="47"/>
      <c r="GO32" s="47"/>
    </row>
    <row r="33" spans="2:197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/>
      <c r="GG33" s="49"/>
      <c r="GH33" s="49"/>
      <c r="GI33" s="49"/>
      <c r="GJ33" s="49"/>
      <c r="GK33" s="49"/>
      <c r="GL33" s="49"/>
      <c r="GM33" s="49"/>
      <c r="GN33" s="49"/>
      <c r="GO33" s="49"/>
    </row>
    <row r="34" spans="2:197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/>
      <c r="GG34" s="50"/>
      <c r="GH34" s="50"/>
      <c r="GI34" s="50"/>
      <c r="GJ34" s="50"/>
      <c r="GK34" s="50"/>
      <c r="GL34" s="50"/>
      <c r="GM34" s="50"/>
      <c r="GN34" s="50"/>
      <c r="GO34" s="50"/>
    </row>
    <row r="35" spans="2:197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/>
      <c r="GG35" s="52"/>
      <c r="GH35" s="52"/>
      <c r="GI35" s="52"/>
      <c r="GJ35" s="52"/>
      <c r="GK35" s="52"/>
      <c r="GL35" s="52"/>
      <c r="GM35" s="52"/>
      <c r="GN35" s="52"/>
      <c r="GO35" s="52"/>
    </row>
    <row r="36" spans="2:197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/>
      <c r="GG36" s="56"/>
      <c r="GH36" s="56"/>
      <c r="GI36" s="56"/>
      <c r="GJ36" s="56"/>
      <c r="GK36" s="56"/>
      <c r="GL36" s="56"/>
      <c r="GM36" s="56"/>
      <c r="GN36" s="56"/>
      <c r="GO36" s="56"/>
    </row>
    <row r="37" spans="2:197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/>
      <c r="GG37" s="56"/>
      <c r="GH37" s="56"/>
      <c r="GI37" s="56"/>
      <c r="GJ37" s="56"/>
      <c r="GK37" s="56"/>
      <c r="GL37" s="56"/>
      <c r="GM37" s="56"/>
      <c r="GN37" s="56"/>
      <c r="GO37" s="56"/>
    </row>
    <row r="40" spans="2:197">
      <c r="B40" s="5" t="s">
        <v>72</v>
      </c>
    </row>
    <row r="41" spans="2:197" ht="15" customHeight="1">
      <c r="B41" s="12" t="s">
        <v>73</v>
      </c>
      <c r="C41" s="160">
        <v>2010</v>
      </c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2"/>
      <c r="O41" s="175" t="s">
        <v>80</v>
      </c>
      <c r="P41" s="160">
        <v>2011</v>
      </c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2"/>
      <c r="AB41" s="175" t="s">
        <v>81</v>
      </c>
      <c r="AC41" s="160">
        <v>2012</v>
      </c>
      <c r="AD41" s="161">
        <v>2012</v>
      </c>
      <c r="AE41" s="161">
        <v>2012</v>
      </c>
      <c r="AF41" s="161">
        <v>2012</v>
      </c>
      <c r="AG41" s="161">
        <v>2012</v>
      </c>
      <c r="AH41" s="161">
        <v>2012</v>
      </c>
      <c r="AI41" s="161">
        <v>2012</v>
      </c>
      <c r="AJ41" s="161">
        <v>2012</v>
      </c>
      <c r="AK41" s="161">
        <v>2012</v>
      </c>
      <c r="AL41" s="161">
        <v>2012</v>
      </c>
      <c r="AM41" s="161">
        <v>2012</v>
      </c>
      <c r="AN41" s="162">
        <v>2012</v>
      </c>
      <c r="AO41" s="175" t="s">
        <v>82</v>
      </c>
      <c r="AP41" s="160">
        <v>2013</v>
      </c>
      <c r="AQ41" s="161">
        <v>2012</v>
      </c>
      <c r="AR41" s="161">
        <v>2012</v>
      </c>
      <c r="AS41" s="161">
        <v>2012</v>
      </c>
      <c r="AT41" s="161">
        <v>2012</v>
      </c>
      <c r="AU41" s="161">
        <v>2012</v>
      </c>
      <c r="AV41" s="161">
        <v>2012</v>
      </c>
      <c r="AW41" s="161">
        <v>2012</v>
      </c>
      <c r="AX41" s="161">
        <v>2012</v>
      </c>
      <c r="AY41" s="161">
        <v>2012</v>
      </c>
      <c r="AZ41" s="161">
        <v>2012</v>
      </c>
      <c r="BA41" s="162">
        <v>2012</v>
      </c>
      <c r="BB41" s="175" t="s">
        <v>40</v>
      </c>
      <c r="BC41" s="160">
        <v>2014</v>
      </c>
      <c r="BD41" s="161">
        <v>2012</v>
      </c>
      <c r="BE41" s="161">
        <v>2012</v>
      </c>
      <c r="BF41" s="161">
        <v>2012</v>
      </c>
      <c r="BG41" s="161">
        <v>2012</v>
      </c>
      <c r="BH41" s="161">
        <v>2012</v>
      </c>
      <c r="BI41" s="161">
        <v>2012</v>
      </c>
      <c r="BJ41" s="161">
        <v>2012</v>
      </c>
      <c r="BK41" s="161">
        <v>2012</v>
      </c>
      <c r="BL41" s="161">
        <v>2012</v>
      </c>
      <c r="BM41" s="161">
        <v>2012</v>
      </c>
      <c r="BN41" s="162">
        <v>2012</v>
      </c>
      <c r="BO41" s="175" t="s">
        <v>41</v>
      </c>
      <c r="BP41" s="160">
        <v>2015</v>
      </c>
      <c r="BQ41" s="161">
        <v>2012</v>
      </c>
      <c r="BR41" s="161">
        <v>2012</v>
      </c>
      <c r="BS41" s="161">
        <v>2012</v>
      </c>
      <c r="BT41" s="161">
        <v>2012</v>
      </c>
      <c r="BU41" s="161">
        <v>2012</v>
      </c>
      <c r="BV41" s="161">
        <v>2012</v>
      </c>
      <c r="BW41" s="161">
        <v>2012</v>
      </c>
      <c r="BX41" s="161">
        <v>2012</v>
      </c>
      <c r="BY41" s="161">
        <v>2012</v>
      </c>
      <c r="BZ41" s="161">
        <v>2012</v>
      </c>
      <c r="CA41" s="162">
        <v>2012</v>
      </c>
      <c r="CB41" s="175" t="s">
        <v>42</v>
      </c>
      <c r="CC41" s="160">
        <v>2016</v>
      </c>
      <c r="CD41" s="161">
        <v>2011.38461538462</v>
      </c>
      <c r="CE41" s="161">
        <v>2011.26923076923</v>
      </c>
      <c r="CF41" s="161">
        <v>2011.1538461538501</v>
      </c>
      <c r="CG41" s="161">
        <v>2011.0384615384601</v>
      </c>
      <c r="CH41" s="161">
        <v>2010.9230769230801</v>
      </c>
      <c r="CI41" s="161">
        <v>2010.8076923076901</v>
      </c>
      <c r="CJ41" s="161">
        <v>2010.6923076923099</v>
      </c>
      <c r="CK41" s="161">
        <v>2010.5769230769199</v>
      </c>
      <c r="CL41" s="161">
        <v>2010.4615384615399</v>
      </c>
      <c r="CM41" s="161">
        <v>2010.3461538461499</v>
      </c>
      <c r="CN41" s="162">
        <v>2010.23076923077</v>
      </c>
      <c r="CO41" s="175" t="s">
        <v>43</v>
      </c>
      <c r="CP41" s="160">
        <v>2017</v>
      </c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2"/>
      <c r="DB41" s="175" t="s">
        <v>44</v>
      </c>
      <c r="DC41" s="160">
        <v>2018</v>
      </c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2"/>
      <c r="DO41" s="175" t="s">
        <v>45</v>
      </c>
      <c r="DP41" s="160">
        <v>2019</v>
      </c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2"/>
      <c r="EB41" s="175" t="s">
        <v>46</v>
      </c>
      <c r="EC41" s="156">
        <v>2020</v>
      </c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8"/>
      <c r="EO41" s="175" t="s">
        <v>47</v>
      </c>
      <c r="EP41" s="156">
        <v>2021</v>
      </c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8"/>
      <c r="FB41" s="175" t="s">
        <v>48</v>
      </c>
      <c r="FC41" s="156">
        <v>2022</v>
      </c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8"/>
      <c r="FO41" s="175" t="s">
        <v>49</v>
      </c>
      <c r="FP41" s="156">
        <v>2023</v>
      </c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8"/>
      <c r="GB41" s="175" t="s">
        <v>50</v>
      </c>
      <c r="GC41" s="156">
        <v>2024</v>
      </c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8"/>
      <c r="GO41" s="175" t="s">
        <v>51</v>
      </c>
    </row>
    <row r="42" spans="2:197">
      <c r="B42" s="13" t="s">
        <v>74</v>
      </c>
      <c r="C42" s="176" t="s">
        <v>52</v>
      </c>
      <c r="D42" s="176" t="s">
        <v>53</v>
      </c>
      <c r="E42" s="176" t="s">
        <v>54</v>
      </c>
      <c r="F42" s="176" t="s">
        <v>55</v>
      </c>
      <c r="G42" s="176" t="s">
        <v>56</v>
      </c>
      <c r="H42" s="176" t="s">
        <v>57</v>
      </c>
      <c r="I42" s="176" t="s">
        <v>58</v>
      </c>
      <c r="J42" s="176" t="s">
        <v>59</v>
      </c>
      <c r="K42" s="176" t="s">
        <v>60</v>
      </c>
      <c r="L42" s="176" t="s">
        <v>61</v>
      </c>
      <c r="M42" s="176" t="s">
        <v>62</v>
      </c>
      <c r="N42" s="176" t="s">
        <v>63</v>
      </c>
      <c r="O42" s="159"/>
      <c r="P42" s="176" t="s">
        <v>52</v>
      </c>
      <c r="Q42" s="176" t="s">
        <v>53</v>
      </c>
      <c r="R42" s="176" t="s">
        <v>54</v>
      </c>
      <c r="S42" s="176" t="s">
        <v>55</v>
      </c>
      <c r="T42" s="176" t="s">
        <v>56</v>
      </c>
      <c r="U42" s="176" t="s">
        <v>57</v>
      </c>
      <c r="V42" s="176" t="s">
        <v>58</v>
      </c>
      <c r="W42" s="176" t="s">
        <v>59</v>
      </c>
      <c r="X42" s="176" t="s">
        <v>60</v>
      </c>
      <c r="Y42" s="176" t="s">
        <v>61</v>
      </c>
      <c r="Z42" s="176" t="s">
        <v>62</v>
      </c>
      <c r="AA42" s="176" t="s">
        <v>63</v>
      </c>
      <c r="AB42" s="159"/>
      <c r="AC42" s="176" t="s">
        <v>52</v>
      </c>
      <c r="AD42" s="176" t="s">
        <v>53</v>
      </c>
      <c r="AE42" s="176" t="s">
        <v>54</v>
      </c>
      <c r="AF42" s="176" t="s">
        <v>55</v>
      </c>
      <c r="AG42" s="176" t="s">
        <v>56</v>
      </c>
      <c r="AH42" s="176" t="s">
        <v>57</v>
      </c>
      <c r="AI42" s="176" t="s">
        <v>58</v>
      </c>
      <c r="AJ42" s="176" t="s">
        <v>59</v>
      </c>
      <c r="AK42" s="176" t="s">
        <v>60</v>
      </c>
      <c r="AL42" s="176" t="s">
        <v>61</v>
      </c>
      <c r="AM42" s="176" t="s">
        <v>62</v>
      </c>
      <c r="AN42" s="176" t="s">
        <v>63</v>
      </c>
      <c r="AO42" s="159"/>
      <c r="AP42" s="176" t="s">
        <v>52</v>
      </c>
      <c r="AQ42" s="176" t="s">
        <v>53</v>
      </c>
      <c r="AR42" s="176" t="s">
        <v>54</v>
      </c>
      <c r="AS42" s="176" t="s">
        <v>55</v>
      </c>
      <c r="AT42" s="176" t="s">
        <v>56</v>
      </c>
      <c r="AU42" s="176" t="s">
        <v>57</v>
      </c>
      <c r="AV42" s="176" t="s">
        <v>58</v>
      </c>
      <c r="AW42" s="176" t="s">
        <v>59</v>
      </c>
      <c r="AX42" s="176" t="s">
        <v>60</v>
      </c>
      <c r="AY42" s="176" t="s">
        <v>61</v>
      </c>
      <c r="AZ42" s="176" t="s">
        <v>62</v>
      </c>
      <c r="BA42" s="176" t="s">
        <v>63</v>
      </c>
      <c r="BB42" s="159"/>
      <c r="BC42" s="176" t="s">
        <v>52</v>
      </c>
      <c r="BD42" s="176" t="s">
        <v>53</v>
      </c>
      <c r="BE42" s="176" t="s">
        <v>54</v>
      </c>
      <c r="BF42" s="176" t="s">
        <v>55</v>
      </c>
      <c r="BG42" s="176" t="s">
        <v>56</v>
      </c>
      <c r="BH42" s="176" t="s">
        <v>57</v>
      </c>
      <c r="BI42" s="176" t="s">
        <v>58</v>
      </c>
      <c r="BJ42" s="176" t="s">
        <v>59</v>
      </c>
      <c r="BK42" s="176" t="s">
        <v>60</v>
      </c>
      <c r="BL42" s="176" t="s">
        <v>61</v>
      </c>
      <c r="BM42" s="176" t="s">
        <v>62</v>
      </c>
      <c r="BN42" s="176" t="s">
        <v>63</v>
      </c>
      <c r="BO42" s="159"/>
      <c r="BP42" s="176" t="s">
        <v>52</v>
      </c>
      <c r="BQ42" s="176" t="s">
        <v>53</v>
      </c>
      <c r="BR42" s="176" t="s">
        <v>54</v>
      </c>
      <c r="BS42" s="176" t="s">
        <v>55</v>
      </c>
      <c r="BT42" s="176" t="s">
        <v>56</v>
      </c>
      <c r="BU42" s="176" t="s">
        <v>57</v>
      </c>
      <c r="BV42" s="176" t="s">
        <v>58</v>
      </c>
      <c r="BW42" s="176" t="s">
        <v>59</v>
      </c>
      <c r="BX42" s="176" t="s">
        <v>60</v>
      </c>
      <c r="BY42" s="176" t="s">
        <v>61</v>
      </c>
      <c r="BZ42" s="176" t="s">
        <v>62</v>
      </c>
      <c r="CA42" s="176" t="s">
        <v>63</v>
      </c>
      <c r="CB42" s="159"/>
      <c r="CC42" s="176" t="s">
        <v>52</v>
      </c>
      <c r="CD42" s="176" t="s">
        <v>53</v>
      </c>
      <c r="CE42" s="176" t="s">
        <v>54</v>
      </c>
      <c r="CF42" s="176" t="s">
        <v>55</v>
      </c>
      <c r="CG42" s="176" t="s">
        <v>56</v>
      </c>
      <c r="CH42" s="176" t="s">
        <v>57</v>
      </c>
      <c r="CI42" s="176" t="s">
        <v>58</v>
      </c>
      <c r="CJ42" s="176" t="s">
        <v>59</v>
      </c>
      <c r="CK42" s="176" t="s">
        <v>60</v>
      </c>
      <c r="CL42" s="176" t="s">
        <v>61</v>
      </c>
      <c r="CM42" s="176" t="s">
        <v>62</v>
      </c>
      <c r="CN42" s="176" t="s">
        <v>63</v>
      </c>
      <c r="CO42" s="159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59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59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59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59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59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59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59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59"/>
    </row>
    <row r="43" spans="2:197" s="5" customFormat="1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/>
      <c r="GG43" s="52"/>
      <c r="GH43" s="52"/>
      <c r="GI43" s="52"/>
      <c r="GJ43" s="52"/>
      <c r="GK43" s="52"/>
      <c r="GL43" s="52"/>
      <c r="GM43" s="52"/>
      <c r="GN43" s="52"/>
      <c r="GO43" s="52"/>
    </row>
    <row r="44" spans="2:197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/>
      <c r="GG44" s="56"/>
      <c r="GH44" s="56"/>
      <c r="GI44" s="56"/>
      <c r="GJ44" s="56"/>
      <c r="GK44" s="56"/>
      <c r="GL44" s="56"/>
      <c r="GM44" s="56"/>
      <c r="GN44" s="56"/>
      <c r="GO44" s="56"/>
    </row>
    <row r="45" spans="2:197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/>
      <c r="GG45" s="56"/>
      <c r="GH45" s="56"/>
      <c r="GI45" s="56"/>
      <c r="GJ45" s="56"/>
      <c r="GK45" s="56"/>
      <c r="GL45" s="56"/>
      <c r="GM45" s="56"/>
      <c r="GN45" s="56"/>
      <c r="GO45" s="56"/>
    </row>
    <row r="46" spans="2:197">
      <c r="O46" s="127"/>
      <c r="AB46" s="127"/>
      <c r="AO46" s="127"/>
      <c r="BB46" s="127"/>
      <c r="BO46" s="127"/>
      <c r="CB46" s="127"/>
      <c r="CO46" s="127"/>
    </row>
    <row r="47" spans="2:197">
      <c r="B47" s="5"/>
    </row>
    <row r="49" spans="2:2">
      <c r="B49" s="5"/>
    </row>
  </sheetData>
  <mergeCells count="94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2"/>
  <sheetViews>
    <sheetView showGridLines="0" zoomScale="80" zoomScaleNormal="80" workbookViewId="0">
      <pane xSplit="2" ySplit="3" topLeftCell="HQ22" activePane="bottomRight" state="frozen"/>
      <selection pane="bottomRight" activeCell="IG34" sqref="IG34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16384" width="11.42578125" style="2"/>
  </cols>
  <sheetData>
    <row r="1" spans="1:236">
      <c r="A1" s="164" t="s">
        <v>0</v>
      </c>
      <c r="B1" s="164"/>
    </row>
    <row r="2" spans="1:236" ht="30" customHeight="1">
      <c r="A2" s="165" t="s">
        <v>138</v>
      </c>
      <c r="B2" s="166"/>
    </row>
    <row r="3" spans="1:236">
      <c r="A3" s="39" t="s">
        <v>139</v>
      </c>
    </row>
    <row r="5" spans="1:236">
      <c r="B5" s="5" t="s">
        <v>38</v>
      </c>
    </row>
    <row r="6" spans="1:236">
      <c r="B6" s="174" t="s">
        <v>39</v>
      </c>
      <c r="C6" s="160">
        <v>2007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110</v>
      </c>
      <c r="P6" s="160">
        <v>2008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111</v>
      </c>
      <c r="AC6" s="160">
        <v>2009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91</v>
      </c>
      <c r="AP6" s="160">
        <v>2010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80</v>
      </c>
      <c r="BC6" s="160">
        <v>2011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81</v>
      </c>
      <c r="BP6" s="160">
        <v>2012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82</v>
      </c>
      <c r="CC6" s="160">
        <v>2013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40</v>
      </c>
      <c r="CP6" s="160">
        <v>2014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41</v>
      </c>
      <c r="DC6" s="160">
        <v>2015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42</v>
      </c>
      <c r="DP6" s="160">
        <v>2016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43</v>
      </c>
      <c r="EC6" s="160">
        <v>2017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44</v>
      </c>
      <c r="EP6" s="160">
        <v>2018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75" t="s">
        <v>45</v>
      </c>
      <c r="FC6" s="160">
        <v>2019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75" t="s">
        <v>46</v>
      </c>
      <c r="FP6" s="156">
        <v>2020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75" t="s">
        <v>47</v>
      </c>
      <c r="GC6" s="156">
        <v>2021</v>
      </c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8"/>
      <c r="GO6" s="175" t="s">
        <v>48</v>
      </c>
      <c r="GP6" s="156">
        <v>2022</v>
      </c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8"/>
      <c r="HB6" s="175" t="s">
        <v>49</v>
      </c>
      <c r="HC6" s="156">
        <v>2023</v>
      </c>
      <c r="HD6" s="157"/>
      <c r="HE6" s="157"/>
      <c r="HF6" s="157"/>
      <c r="HG6" s="157"/>
      <c r="HH6" s="157"/>
      <c r="HI6" s="157"/>
      <c r="HJ6" s="157"/>
      <c r="HK6" s="157"/>
      <c r="HL6" s="157"/>
      <c r="HM6" s="157"/>
      <c r="HN6" s="158"/>
      <c r="HO6" s="175" t="s">
        <v>50</v>
      </c>
      <c r="HP6" s="156">
        <v>2024</v>
      </c>
      <c r="HQ6" s="157"/>
      <c r="HR6" s="157"/>
      <c r="HS6" s="157"/>
      <c r="HT6" s="157"/>
      <c r="HU6" s="157"/>
      <c r="HV6" s="157"/>
      <c r="HW6" s="157"/>
      <c r="HX6" s="157"/>
      <c r="HY6" s="157"/>
      <c r="HZ6" s="157"/>
      <c r="IA6" s="158"/>
      <c r="IB6" s="175" t="s">
        <v>51</v>
      </c>
    </row>
    <row r="7" spans="1:236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59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59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59"/>
    </row>
    <row r="8" spans="1:236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/>
      <c r="HT8" s="47"/>
      <c r="HU8" s="47"/>
      <c r="HV8" s="47"/>
      <c r="HW8" s="47"/>
      <c r="HX8" s="47"/>
      <c r="HY8" s="47"/>
      <c r="HZ8" s="47"/>
      <c r="IA8" s="47"/>
      <c r="IB8" s="47"/>
    </row>
    <row r="9" spans="1:236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8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/>
      <c r="HT9" s="49"/>
      <c r="HU9" s="49"/>
      <c r="HV9" s="49"/>
      <c r="HW9" s="49"/>
      <c r="HX9" s="49"/>
      <c r="HY9" s="49"/>
      <c r="HZ9" s="49"/>
      <c r="IA9" s="49"/>
      <c r="IB9" s="49"/>
    </row>
    <row r="10" spans="1:236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30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1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/>
      <c r="HT10" s="50"/>
      <c r="HU10" s="50"/>
      <c r="HV10" s="50"/>
      <c r="HW10" s="50"/>
      <c r="HX10" s="50"/>
      <c r="HY10" s="50"/>
      <c r="HZ10" s="50"/>
      <c r="IA10" s="50"/>
      <c r="IB10" s="50"/>
    </row>
    <row r="11" spans="1:236">
      <c r="B11" s="46" t="s">
        <v>141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/>
      <c r="HT11" s="47"/>
      <c r="HU11" s="47"/>
      <c r="HV11" s="47"/>
      <c r="HW11" s="47"/>
      <c r="HX11" s="47"/>
      <c r="HY11" s="47"/>
      <c r="HZ11" s="47"/>
      <c r="IA11" s="47"/>
      <c r="IB11" s="47"/>
    </row>
    <row r="12" spans="1:236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8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9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/>
      <c r="HT12" s="49"/>
      <c r="HU12" s="49"/>
      <c r="HV12" s="49"/>
      <c r="HW12" s="49"/>
      <c r="HX12" s="49"/>
      <c r="HY12" s="49"/>
      <c r="HZ12" s="49"/>
      <c r="IA12" s="49"/>
      <c r="IB12" s="49"/>
    </row>
    <row r="13" spans="1:236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30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1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/>
      <c r="HT13" s="50"/>
      <c r="HU13" s="50"/>
      <c r="HV13" s="50"/>
      <c r="HW13" s="50"/>
      <c r="HX13" s="50"/>
      <c r="HY13" s="50"/>
      <c r="HZ13" s="50"/>
      <c r="IA13" s="50"/>
      <c r="IB13" s="50"/>
    </row>
    <row r="14" spans="1:236">
      <c r="B14" s="46" t="s">
        <v>142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/>
      <c r="HT14" s="47"/>
      <c r="HU14" s="47"/>
      <c r="HV14" s="47"/>
      <c r="HW14" s="47"/>
      <c r="HX14" s="47"/>
      <c r="HY14" s="47"/>
      <c r="HZ14" s="47"/>
      <c r="IA14" s="47"/>
      <c r="IB14" s="47"/>
    </row>
    <row r="15" spans="1:236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8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9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/>
      <c r="HT15" s="50"/>
      <c r="HU15" s="49"/>
      <c r="HV15" s="49"/>
      <c r="HW15" s="49"/>
      <c r="HX15" s="49"/>
      <c r="HY15" s="49"/>
      <c r="HZ15" s="49"/>
      <c r="IA15" s="49"/>
      <c r="IB15" s="49"/>
    </row>
    <row r="16" spans="1:236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30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1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/>
      <c r="HT16" s="50"/>
      <c r="HU16" s="50"/>
      <c r="HV16" s="50"/>
      <c r="HW16" s="50"/>
      <c r="HX16" s="50"/>
      <c r="HY16" s="50"/>
      <c r="HZ16" s="50"/>
      <c r="IA16" s="50"/>
      <c r="IB16" s="50"/>
    </row>
    <row r="17" spans="2:236">
      <c r="B17" s="46" t="s">
        <v>143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/>
      <c r="HT17" s="47"/>
      <c r="HU17" s="47"/>
      <c r="HV17" s="47"/>
      <c r="HW17" s="47"/>
      <c r="HX17" s="47"/>
      <c r="HY17" s="47"/>
      <c r="HZ17" s="47"/>
      <c r="IA17" s="47"/>
      <c r="IB17" s="47"/>
    </row>
    <row r="18" spans="2:236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8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9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/>
      <c r="HT18" s="50"/>
      <c r="HU18" s="49"/>
      <c r="HV18" s="49"/>
      <c r="HW18" s="49"/>
      <c r="HX18" s="49"/>
      <c r="HY18" s="49"/>
      <c r="HZ18" s="49"/>
      <c r="IA18" s="49"/>
      <c r="IB18" s="49"/>
    </row>
    <row r="19" spans="2:236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30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1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/>
      <c r="HT19" s="50"/>
      <c r="HU19" s="50"/>
      <c r="HV19" s="50"/>
      <c r="HW19" s="50"/>
      <c r="HX19" s="50"/>
      <c r="HY19" s="50"/>
      <c r="HZ19" s="50"/>
      <c r="IA19" s="50"/>
      <c r="IB19" s="50"/>
    </row>
    <row r="20" spans="2:236">
      <c r="B20" s="46" t="s">
        <v>144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/>
      <c r="HT20" s="47"/>
      <c r="HU20" s="47"/>
      <c r="HV20" s="47"/>
      <c r="HW20" s="47"/>
      <c r="HX20" s="47"/>
      <c r="HY20" s="47"/>
      <c r="HZ20" s="47"/>
      <c r="IA20" s="47"/>
      <c r="IB20" s="47"/>
    </row>
    <row r="21" spans="2:236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8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9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/>
      <c r="HT21" s="50"/>
      <c r="HU21" s="49"/>
      <c r="HV21" s="49"/>
      <c r="HW21" s="49"/>
      <c r="HX21" s="49"/>
      <c r="HY21" s="49"/>
      <c r="HZ21" s="49"/>
      <c r="IA21" s="49"/>
      <c r="IB21" s="49"/>
    </row>
    <row r="22" spans="2:236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30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1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/>
      <c r="HT22" s="50"/>
      <c r="HU22" s="50"/>
      <c r="HV22" s="50"/>
      <c r="HW22" s="50"/>
      <c r="HX22" s="50"/>
      <c r="HY22" s="50"/>
      <c r="HZ22" s="50"/>
      <c r="IA22" s="50"/>
      <c r="IB22" s="50"/>
    </row>
    <row r="23" spans="2:236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/>
      <c r="HT23" s="84"/>
      <c r="HU23" s="84"/>
      <c r="HV23" s="84"/>
      <c r="HW23" s="84"/>
      <c r="HX23" s="84"/>
      <c r="HY23" s="84"/>
      <c r="HZ23" s="84"/>
      <c r="IA23" s="84"/>
      <c r="IB23" s="84"/>
    </row>
    <row r="24" spans="2:236">
      <c r="B24" s="48" t="s">
        <v>65</v>
      </c>
      <c r="C24" s="126">
        <f>C9+C12+C15+C18+C21</f>
        <v>0</v>
      </c>
      <c r="D24" s="126">
        <f t="shared" ref="D24:N25" si="88">D9+D12+D15+D18+D21</f>
        <v>0</v>
      </c>
      <c r="E24" s="126">
        <f t="shared" si="88"/>
        <v>0</v>
      </c>
      <c r="F24" s="126">
        <f t="shared" si="88"/>
        <v>0</v>
      </c>
      <c r="G24" s="126">
        <f t="shared" si="88"/>
        <v>0</v>
      </c>
      <c r="H24" s="126">
        <f t="shared" si="88"/>
        <v>0</v>
      </c>
      <c r="I24" s="126">
        <f t="shared" si="88"/>
        <v>0</v>
      </c>
      <c r="J24" s="126">
        <f t="shared" si="88"/>
        <v>0</v>
      </c>
      <c r="K24" s="126">
        <f t="shared" si="88"/>
        <v>0</v>
      </c>
      <c r="L24" s="126">
        <f t="shared" si="88"/>
        <v>0</v>
      </c>
      <c r="M24" s="126">
        <f t="shared" si="88"/>
        <v>0</v>
      </c>
      <c r="N24" s="126">
        <f t="shared" si="88"/>
        <v>32693</v>
      </c>
      <c r="O24" s="126">
        <f>O9+O12+O15+O18+O21</f>
        <v>32693</v>
      </c>
      <c r="P24" s="126">
        <f>P9+P12+P15+P18+P21</f>
        <v>37219</v>
      </c>
      <c r="Q24" s="126">
        <f t="shared" ref="Q24:AA25" si="89">Q9+Q12+Q15+Q18+Q21</f>
        <v>34509</v>
      </c>
      <c r="R24" s="126">
        <f t="shared" si="89"/>
        <v>37328</v>
      </c>
      <c r="S24" s="126">
        <f t="shared" si="89"/>
        <v>35129</v>
      </c>
      <c r="T24" s="126">
        <f t="shared" si="89"/>
        <v>38355</v>
      </c>
      <c r="U24" s="126">
        <f t="shared" si="89"/>
        <v>37564</v>
      </c>
      <c r="V24" s="126">
        <f t="shared" si="89"/>
        <v>44297</v>
      </c>
      <c r="W24" s="126">
        <f t="shared" si="89"/>
        <v>45426</v>
      </c>
      <c r="X24" s="126">
        <f t="shared" si="89"/>
        <v>42631</v>
      </c>
      <c r="Y24" s="126">
        <f t="shared" si="89"/>
        <v>41899</v>
      </c>
      <c r="Z24" s="126">
        <f t="shared" si="89"/>
        <v>40659</v>
      </c>
      <c r="AA24" s="126">
        <f t="shared" si="89"/>
        <v>43359</v>
      </c>
      <c r="AB24" s="126">
        <f>AB9+AB12+AB15+AB18+AB21</f>
        <v>478375</v>
      </c>
      <c r="AC24" s="126">
        <f>AC9+AC12+AC15+AC18+AC21</f>
        <v>42825</v>
      </c>
      <c r="AD24" s="126">
        <f t="shared" ref="AD24:AN25" si="90">AD9+AD12+AD15+AD18+AD21</f>
        <v>39484</v>
      </c>
      <c r="AE24" s="126">
        <f t="shared" si="90"/>
        <v>40276</v>
      </c>
      <c r="AF24" s="126">
        <f t="shared" si="90"/>
        <v>40915</v>
      </c>
      <c r="AG24" s="126">
        <f t="shared" si="90"/>
        <v>42877</v>
      </c>
      <c r="AH24" s="126">
        <f t="shared" si="90"/>
        <v>41627</v>
      </c>
      <c r="AI24" s="126">
        <f t="shared" si="90"/>
        <v>49196</v>
      </c>
      <c r="AJ24" s="126">
        <f t="shared" si="90"/>
        <v>50190</v>
      </c>
      <c r="AK24" s="126">
        <f t="shared" si="90"/>
        <v>47123</v>
      </c>
      <c r="AL24" s="126">
        <f t="shared" si="90"/>
        <v>46770</v>
      </c>
      <c r="AM24" s="126">
        <f t="shared" si="90"/>
        <v>44404</v>
      </c>
      <c r="AN24" s="126">
        <f t="shared" si="90"/>
        <v>51182</v>
      </c>
      <c r="AO24" s="126">
        <f>AO9+AO12+AO15+AO18+AO21</f>
        <v>536869</v>
      </c>
      <c r="AP24" s="126">
        <f>AP9+AP12+AP15+AP18+AP21</f>
        <v>49721</v>
      </c>
      <c r="AQ24" s="126">
        <f t="shared" ref="AQ24:BA25" si="91">AQ9+AQ12+AQ15+AQ18+AQ21</f>
        <v>41858</v>
      </c>
      <c r="AR24" s="126">
        <f t="shared" si="91"/>
        <v>46806</v>
      </c>
      <c r="AS24" s="126">
        <f t="shared" si="91"/>
        <v>47330</v>
      </c>
      <c r="AT24" s="126">
        <f t="shared" si="91"/>
        <v>50995</v>
      </c>
      <c r="AU24" s="126">
        <f t="shared" si="91"/>
        <v>49209</v>
      </c>
      <c r="AV24" s="126">
        <f t="shared" si="91"/>
        <v>55962</v>
      </c>
      <c r="AW24" s="126">
        <f t="shared" si="91"/>
        <v>56762</v>
      </c>
      <c r="AX24" s="126">
        <f t="shared" si="91"/>
        <v>51394</v>
      </c>
      <c r="AY24" s="126">
        <f t="shared" si="91"/>
        <v>52303</v>
      </c>
      <c r="AZ24" s="126">
        <f t="shared" si="91"/>
        <v>49493</v>
      </c>
      <c r="BA24" s="126">
        <f t="shared" si="91"/>
        <v>55151</v>
      </c>
      <c r="BB24" s="126">
        <f>BB9+BB12+BB15+BB18+BB21</f>
        <v>606984</v>
      </c>
      <c r="BC24" s="126">
        <f>BC9+BC12+BC15+BC18+BC21</f>
        <v>55611</v>
      </c>
      <c r="BD24" s="126">
        <f t="shared" ref="BD24:BN25" si="92">BD9+BD12+BD15+BD18+BD21</f>
        <v>48319</v>
      </c>
      <c r="BE24" s="126">
        <f t="shared" si="92"/>
        <v>51089</v>
      </c>
      <c r="BF24" s="126">
        <f t="shared" si="92"/>
        <v>55096</v>
      </c>
      <c r="BG24" s="126">
        <f t="shared" si="92"/>
        <v>53264</v>
      </c>
      <c r="BH24" s="126">
        <f t="shared" si="92"/>
        <v>54412</v>
      </c>
      <c r="BI24" s="126">
        <f t="shared" si="92"/>
        <v>61470</v>
      </c>
      <c r="BJ24" s="126">
        <f t="shared" si="92"/>
        <v>61779</v>
      </c>
      <c r="BK24" s="126">
        <f t="shared" si="92"/>
        <v>55110</v>
      </c>
      <c r="BL24" s="126">
        <f t="shared" si="92"/>
        <v>53546</v>
      </c>
      <c r="BM24" s="126">
        <f t="shared" si="92"/>
        <v>51296</v>
      </c>
      <c r="BN24" s="126">
        <f t="shared" si="92"/>
        <v>56709</v>
      </c>
      <c r="BO24" s="126">
        <f>BO9+BO12+BO15+BO18+BO21</f>
        <v>657701</v>
      </c>
      <c r="BP24" s="126">
        <f>BP9+BP12+BP15+BP18+BP21</f>
        <v>59255</v>
      </c>
      <c r="BQ24" s="126">
        <f t="shared" ref="BQ24:CA25" si="93">BQ9+BQ12+BQ15+BQ18+BQ21</f>
        <v>55492</v>
      </c>
      <c r="BR24" s="126">
        <f t="shared" si="93"/>
        <v>51004</v>
      </c>
      <c r="BS24" s="126">
        <f t="shared" si="93"/>
        <v>53614</v>
      </c>
      <c r="BT24" s="126">
        <f t="shared" si="93"/>
        <v>54834</v>
      </c>
      <c r="BU24" s="126">
        <f t="shared" si="93"/>
        <v>53946</v>
      </c>
      <c r="BV24" s="126">
        <f t="shared" si="93"/>
        <v>62482</v>
      </c>
      <c r="BW24" s="126">
        <f t="shared" si="93"/>
        <v>65771</v>
      </c>
      <c r="BX24" s="126">
        <f t="shared" si="93"/>
        <v>61259</v>
      </c>
      <c r="BY24" s="126">
        <f t="shared" si="93"/>
        <v>60378</v>
      </c>
      <c r="BZ24" s="126">
        <f t="shared" si="93"/>
        <v>58892</v>
      </c>
      <c r="CA24" s="126">
        <f t="shared" si="93"/>
        <v>64024</v>
      </c>
      <c r="CB24" s="126">
        <f>CB9+CB12+CB15+CB18+CB21</f>
        <v>700951</v>
      </c>
      <c r="CC24" s="126">
        <f>CC9+CC12+CC15+CC18+CC21</f>
        <v>65955</v>
      </c>
      <c r="CD24" s="126">
        <f t="shared" ref="CD24:CN25" si="94">CD9+CD12+CD15+CD18+CD21</f>
        <v>57758</v>
      </c>
      <c r="CE24" s="126">
        <f t="shared" si="94"/>
        <v>63103</v>
      </c>
      <c r="CF24" s="126">
        <f t="shared" si="94"/>
        <v>60085</v>
      </c>
      <c r="CG24" s="126">
        <f t="shared" si="94"/>
        <v>64759</v>
      </c>
      <c r="CH24" s="126">
        <f t="shared" si="94"/>
        <v>63179</v>
      </c>
      <c r="CI24" s="126">
        <f t="shared" si="94"/>
        <v>72802</v>
      </c>
      <c r="CJ24" s="126">
        <f t="shared" si="94"/>
        <v>75073</v>
      </c>
      <c r="CK24" s="126">
        <f t="shared" si="94"/>
        <v>69209</v>
      </c>
      <c r="CL24" s="126">
        <f t="shared" si="94"/>
        <v>67746</v>
      </c>
      <c r="CM24" s="126">
        <f t="shared" si="94"/>
        <v>69012</v>
      </c>
      <c r="CN24" s="126">
        <f t="shared" si="94"/>
        <v>75073</v>
      </c>
      <c r="CO24" s="126">
        <f>CO9+CO12+CO15+CO18+CO21</f>
        <v>803754</v>
      </c>
      <c r="CP24" s="126">
        <f>CP9+CP12+CP15+CP18+CP21</f>
        <v>74768</v>
      </c>
      <c r="CQ24" s="126">
        <f t="shared" ref="CQ24:DA25" si="95">CQ9+CQ12+CQ15+CQ18+CQ21</f>
        <v>68886</v>
      </c>
      <c r="CR24" s="126">
        <f t="shared" si="95"/>
        <v>75348</v>
      </c>
      <c r="CS24" s="126">
        <f t="shared" si="95"/>
        <v>72157</v>
      </c>
      <c r="CT24" s="126">
        <f t="shared" si="95"/>
        <v>73171</v>
      </c>
      <c r="CU24" s="126">
        <f t="shared" si="95"/>
        <v>69362</v>
      </c>
      <c r="CV24" s="126">
        <f t="shared" si="95"/>
        <v>79915</v>
      </c>
      <c r="CW24" s="126">
        <f t="shared" si="95"/>
        <v>78839</v>
      </c>
      <c r="CX24" s="126">
        <f t="shared" si="95"/>
        <v>69474</v>
      </c>
      <c r="CY24" s="126">
        <f t="shared" si="95"/>
        <v>68937</v>
      </c>
      <c r="CZ24" s="126">
        <f t="shared" si="95"/>
        <v>67052</v>
      </c>
      <c r="DA24" s="126">
        <f t="shared" si="95"/>
        <v>79792</v>
      </c>
      <c r="DB24" s="126">
        <f>DB9+DB12+DB15+DB18+DB21</f>
        <v>877701</v>
      </c>
      <c r="DC24" s="126">
        <f>DC9+DC12+DC15+DC18+DC21</f>
        <v>84517</v>
      </c>
      <c r="DD24" s="126">
        <f t="shared" ref="DD24:DH25" si="96">DD9+DD12+DD15+DD18+DD21</f>
        <v>78045</v>
      </c>
      <c r="DE24" s="126">
        <f t="shared" si="96"/>
        <v>77847</v>
      </c>
      <c r="DF24" s="126">
        <f t="shared" si="96"/>
        <v>78938</v>
      </c>
      <c r="DG24" s="126">
        <f t="shared" si="96"/>
        <v>76567</v>
      </c>
      <c r="DH24" s="126">
        <f t="shared" si="96"/>
        <v>78609</v>
      </c>
      <c r="DI24" s="126">
        <f t="shared" ref="DI24:EA24" si="97">DI9+DI12+DI15+DI18+DI21</f>
        <v>88205</v>
      </c>
      <c r="DJ24" s="126">
        <f t="shared" si="97"/>
        <v>92046</v>
      </c>
      <c r="DK24" s="126">
        <f t="shared" si="97"/>
        <v>84561</v>
      </c>
      <c r="DL24" s="126">
        <f t="shared" si="97"/>
        <v>81706</v>
      </c>
      <c r="DM24" s="126">
        <f t="shared" si="97"/>
        <v>79116</v>
      </c>
      <c r="DN24" s="126">
        <f t="shared" si="97"/>
        <v>87365</v>
      </c>
      <c r="DO24" s="126">
        <f>DO9+DO12+DO15+DO18+DO21</f>
        <v>987522</v>
      </c>
      <c r="DP24" s="126">
        <f t="shared" si="97"/>
        <v>89791</v>
      </c>
      <c r="DQ24" s="126">
        <f t="shared" si="97"/>
        <v>84408</v>
      </c>
      <c r="DR24" s="126">
        <f t="shared" si="97"/>
        <v>85079</v>
      </c>
      <c r="DS24" s="126">
        <f t="shared" si="97"/>
        <v>78095</v>
      </c>
      <c r="DT24" s="126">
        <f t="shared" si="97"/>
        <v>76418</v>
      </c>
      <c r="DU24" s="126">
        <f t="shared" si="97"/>
        <v>76686</v>
      </c>
      <c r="DV24" s="126">
        <f t="shared" si="97"/>
        <v>91776</v>
      </c>
      <c r="DW24" s="126">
        <f t="shared" si="97"/>
        <v>91518</v>
      </c>
      <c r="DX24" s="126">
        <f t="shared" si="97"/>
        <v>83983</v>
      </c>
      <c r="DY24" s="126">
        <f t="shared" si="97"/>
        <v>84164</v>
      </c>
      <c r="DZ24" s="126">
        <v>80780</v>
      </c>
      <c r="EA24" s="126">
        <f t="shared" si="97"/>
        <v>90556</v>
      </c>
      <c r="EB24" s="126">
        <f>EB9+EB12+EB15+EB18+EB21</f>
        <v>1013254</v>
      </c>
      <c r="EC24" s="126">
        <f>EC9+EC12+EC15+EC18+EC21</f>
        <v>93060</v>
      </c>
      <c r="ED24" s="126">
        <v>83203</v>
      </c>
      <c r="EE24" s="126">
        <f t="shared" ref="EE24:EN24" si="98">EE9+EE12+EE15+EE18+EE21</f>
        <v>83946</v>
      </c>
      <c r="EF24" s="126">
        <f t="shared" si="98"/>
        <v>85672</v>
      </c>
      <c r="EG24" s="126">
        <f t="shared" si="98"/>
        <v>85480</v>
      </c>
      <c r="EH24" s="126">
        <f t="shared" si="98"/>
        <v>83575</v>
      </c>
      <c r="EI24" s="126">
        <f t="shared" si="98"/>
        <v>98427</v>
      </c>
      <c r="EJ24" s="126">
        <f t="shared" si="98"/>
        <v>95086</v>
      </c>
      <c r="EK24" s="126">
        <f t="shared" si="98"/>
        <v>88181</v>
      </c>
      <c r="EL24" s="126">
        <f t="shared" si="98"/>
        <v>84231</v>
      </c>
      <c r="EM24" s="126">
        <f t="shared" si="98"/>
        <v>82398</v>
      </c>
      <c r="EN24" s="126">
        <f t="shared" si="98"/>
        <v>96666</v>
      </c>
      <c r="EO24" s="126">
        <f t="shared" si="22"/>
        <v>1059925</v>
      </c>
      <c r="EP24" s="126">
        <f t="shared" ref="EP24:EU24" si="99">EP9+EP12+EP15+EP18+EP21</f>
        <v>104171</v>
      </c>
      <c r="EQ24" s="126">
        <f t="shared" si="99"/>
        <v>90821</v>
      </c>
      <c r="ER24" s="126">
        <f t="shared" si="99"/>
        <v>91901</v>
      </c>
      <c r="ES24" s="126">
        <f t="shared" si="99"/>
        <v>85309</v>
      </c>
      <c r="ET24" s="126">
        <f t="shared" si="99"/>
        <v>85946</v>
      </c>
      <c r="EU24" s="126">
        <f t="shared" si="99"/>
        <v>78047</v>
      </c>
      <c r="EV24" s="126">
        <f t="shared" ref="EV24:FA24" si="100">EV9+EV12+EV15+EV18+EV21</f>
        <v>93521</v>
      </c>
      <c r="EW24" s="126">
        <f t="shared" si="100"/>
        <v>98357</v>
      </c>
      <c r="EX24" s="126">
        <f t="shared" si="100"/>
        <v>91843</v>
      </c>
      <c r="EY24" s="126">
        <f t="shared" si="100"/>
        <v>98833</v>
      </c>
      <c r="EZ24" s="126">
        <f t="shared" si="100"/>
        <v>95296</v>
      </c>
      <c r="FA24" s="126">
        <f t="shared" si="100"/>
        <v>111380</v>
      </c>
      <c r="FB24" s="126">
        <f t="shared" si="23"/>
        <v>1125425</v>
      </c>
      <c r="FC24" s="126">
        <f t="shared" ref="FC24:FH24" si="101">FC9+FC12+FC15+FC18+FC21</f>
        <v>116585</v>
      </c>
      <c r="FD24" s="126">
        <f t="shared" si="101"/>
        <v>87104</v>
      </c>
      <c r="FE24" s="126">
        <f t="shared" si="101"/>
        <v>101819</v>
      </c>
      <c r="FF24" s="126">
        <f t="shared" si="101"/>
        <v>96637</v>
      </c>
      <c r="FG24" s="126">
        <f t="shared" si="101"/>
        <v>101104</v>
      </c>
      <c r="FH24" s="126">
        <f t="shared" si="101"/>
        <v>96620</v>
      </c>
      <c r="FI24" s="126">
        <f t="shared" ref="FI24:FN24" si="102">FI9+FI12+FI15+FI18+FI21</f>
        <v>112193</v>
      </c>
      <c r="FJ24" s="126">
        <f t="shared" si="102"/>
        <v>119934</v>
      </c>
      <c r="FK24" s="126">
        <f t="shared" si="102"/>
        <v>105028</v>
      </c>
      <c r="FL24" s="126">
        <v>101020</v>
      </c>
      <c r="FM24" s="126">
        <f t="shared" si="102"/>
        <v>100753</v>
      </c>
      <c r="FN24" s="126">
        <f t="shared" si="102"/>
        <v>113791</v>
      </c>
      <c r="FO24" s="126">
        <f t="shared" si="60"/>
        <v>1252588</v>
      </c>
      <c r="FP24" s="126">
        <f t="shared" ref="FP24:GA24" si="103">FP9+FP12+FP15+FP18+FP21</f>
        <v>117580</v>
      </c>
      <c r="FQ24" s="126">
        <f t="shared" si="103"/>
        <v>111930</v>
      </c>
      <c r="FR24" s="126">
        <f t="shared" si="103"/>
        <v>69651</v>
      </c>
      <c r="FS24" s="126">
        <f t="shared" si="103"/>
        <v>17782</v>
      </c>
      <c r="FT24" s="126">
        <f t="shared" si="103"/>
        <v>33241</v>
      </c>
      <c r="FU24" s="126">
        <f t="shared" si="103"/>
        <v>53468</v>
      </c>
      <c r="FV24" s="126">
        <f t="shared" si="103"/>
        <v>87476</v>
      </c>
      <c r="FW24" s="126">
        <f t="shared" si="103"/>
        <v>75799</v>
      </c>
      <c r="FX24" s="126">
        <f t="shared" si="103"/>
        <v>93279</v>
      </c>
      <c r="FY24" s="126">
        <f t="shared" si="103"/>
        <v>107236</v>
      </c>
      <c r="FZ24" s="126">
        <f t="shared" si="103"/>
        <v>107837</v>
      </c>
      <c r="GA24" s="126">
        <f t="shared" si="103"/>
        <v>115629</v>
      </c>
      <c r="GB24" s="126">
        <f t="shared" si="61"/>
        <v>990908</v>
      </c>
      <c r="GC24" s="126">
        <f>GC9+GC12+GC15+GC18+GC21</f>
        <v>118601</v>
      </c>
      <c r="GD24" s="126">
        <v>69466</v>
      </c>
      <c r="GE24" s="126">
        <v>106475</v>
      </c>
      <c r="GF24" s="126">
        <v>102651</v>
      </c>
      <c r="GG24" s="126">
        <v>115932</v>
      </c>
      <c r="GH24" s="126">
        <v>115069</v>
      </c>
      <c r="GI24" s="126">
        <v>129999</v>
      </c>
      <c r="GJ24" s="126">
        <v>141498</v>
      </c>
      <c r="GK24" s="126">
        <v>130374</v>
      </c>
      <c r="GL24" s="126">
        <v>138665</v>
      </c>
      <c r="GM24" s="126">
        <v>126871</v>
      </c>
      <c r="GN24" s="126">
        <v>140728</v>
      </c>
      <c r="GO24" s="126">
        <f>+SUM(GC24:GN24)</f>
        <v>1436329</v>
      </c>
      <c r="GP24" s="126">
        <v>136263</v>
      </c>
      <c r="GQ24" s="126">
        <v>124989</v>
      </c>
      <c r="GR24" s="126">
        <v>123789</v>
      </c>
      <c r="GS24" s="126">
        <v>123021</v>
      </c>
      <c r="GT24" s="126">
        <v>131640</v>
      </c>
      <c r="GU24" s="126">
        <v>118700</v>
      </c>
      <c r="GV24" s="126">
        <v>140959</v>
      </c>
      <c r="GW24" s="126">
        <v>144574</v>
      </c>
      <c r="GX24" s="126">
        <v>128429</v>
      </c>
      <c r="GY24" s="126">
        <v>133024</v>
      </c>
      <c r="GZ24" s="126">
        <v>116952</v>
      </c>
      <c r="HA24" s="126">
        <v>47014</v>
      </c>
      <c r="HB24" s="126">
        <f>+SUM(GP24:HA24)</f>
        <v>1469354</v>
      </c>
      <c r="HC24" s="126">
        <v>0</v>
      </c>
      <c r="HD24" s="126">
        <v>3205</v>
      </c>
      <c r="HE24" s="88">
        <v>56287</v>
      </c>
      <c r="HF24" s="126">
        <v>74812</v>
      </c>
      <c r="HG24" s="126">
        <v>74820</v>
      </c>
      <c r="HH24" s="126">
        <v>72562</v>
      </c>
      <c r="HI24" s="126">
        <v>80263</v>
      </c>
      <c r="HJ24" s="126">
        <v>81054</v>
      </c>
      <c r="HK24" s="126">
        <v>70948</v>
      </c>
      <c r="HL24" s="126">
        <v>73388</v>
      </c>
      <c r="HM24" s="126">
        <v>71841</v>
      </c>
      <c r="HN24" s="126">
        <v>82764</v>
      </c>
      <c r="HO24" s="126">
        <f>+SUM(HC24:HN24)</f>
        <v>741944</v>
      </c>
      <c r="HP24" s="126">
        <v>74881</v>
      </c>
      <c r="HQ24" s="126">
        <v>50741</v>
      </c>
      <c r="HR24" s="126">
        <v>77920</v>
      </c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</row>
    <row r="25" spans="2:236">
      <c r="B25" s="48" t="s">
        <v>66</v>
      </c>
      <c r="C25" s="126">
        <f>C10+C13+C16+C19+C22</f>
        <v>0</v>
      </c>
      <c r="D25" s="126">
        <f t="shared" si="88"/>
        <v>0</v>
      </c>
      <c r="E25" s="126">
        <f t="shared" si="88"/>
        <v>0</v>
      </c>
      <c r="F25" s="126">
        <f t="shared" si="88"/>
        <v>0</v>
      </c>
      <c r="G25" s="126">
        <f t="shared" si="88"/>
        <v>0</v>
      </c>
      <c r="H25" s="126">
        <f t="shared" si="88"/>
        <v>0</v>
      </c>
      <c r="I25" s="126">
        <f t="shared" si="88"/>
        <v>0</v>
      </c>
      <c r="J25" s="126">
        <f t="shared" si="88"/>
        <v>0</v>
      </c>
      <c r="K25" s="126">
        <f t="shared" si="88"/>
        <v>0</v>
      </c>
      <c r="L25" s="126">
        <f t="shared" si="88"/>
        <v>0</v>
      </c>
      <c r="M25" s="126">
        <f t="shared" si="88"/>
        <v>0</v>
      </c>
      <c r="N25" s="126">
        <f>N10+N13+N16+N19+N22</f>
        <v>26068</v>
      </c>
      <c r="O25" s="126">
        <f>O10+O13+O16+O19+O22</f>
        <v>26068</v>
      </c>
      <c r="P25" s="126">
        <f>P10+P13+P16+P19+P22</f>
        <v>30781</v>
      </c>
      <c r="Q25" s="126">
        <f t="shared" si="89"/>
        <v>28248</v>
      </c>
      <c r="R25" s="126">
        <f t="shared" si="89"/>
        <v>30684</v>
      </c>
      <c r="S25" s="126">
        <f t="shared" si="89"/>
        <v>30079</v>
      </c>
      <c r="T25" s="126">
        <f t="shared" si="89"/>
        <v>31531</v>
      </c>
      <c r="U25" s="126">
        <f t="shared" si="89"/>
        <v>32678</v>
      </c>
      <c r="V25" s="126">
        <f t="shared" si="89"/>
        <v>34304</v>
      </c>
      <c r="W25" s="126">
        <f t="shared" si="89"/>
        <v>36769</v>
      </c>
      <c r="X25" s="126">
        <f t="shared" si="89"/>
        <v>36086</v>
      </c>
      <c r="Y25" s="126">
        <f t="shared" si="89"/>
        <v>37169</v>
      </c>
      <c r="Z25" s="126">
        <f t="shared" si="89"/>
        <v>36055</v>
      </c>
      <c r="AA25" s="126">
        <f>AA10+AA13+AA16+AA19+AA22</f>
        <v>36246</v>
      </c>
      <c r="AB25" s="126">
        <f>AB10+AB13+AB16+AB19+AB22</f>
        <v>400630</v>
      </c>
      <c r="AC25" s="126">
        <f>AC10+AC13+AC16+AC19+AC22</f>
        <v>34747</v>
      </c>
      <c r="AD25" s="126">
        <f t="shared" si="90"/>
        <v>32110</v>
      </c>
      <c r="AE25" s="126">
        <f t="shared" si="90"/>
        <v>35084</v>
      </c>
      <c r="AF25" s="126">
        <f t="shared" si="90"/>
        <v>33299</v>
      </c>
      <c r="AG25" s="126">
        <f t="shared" si="90"/>
        <v>35002</v>
      </c>
      <c r="AH25" s="126">
        <f t="shared" si="90"/>
        <v>36561</v>
      </c>
      <c r="AI25" s="126">
        <f t="shared" si="90"/>
        <v>38953</v>
      </c>
      <c r="AJ25" s="126">
        <f t="shared" si="90"/>
        <v>41988</v>
      </c>
      <c r="AK25" s="126">
        <f t="shared" si="90"/>
        <v>39197</v>
      </c>
      <c r="AL25" s="126">
        <f t="shared" si="90"/>
        <v>41108</v>
      </c>
      <c r="AM25" s="126">
        <f t="shared" si="90"/>
        <v>38434</v>
      </c>
      <c r="AN25" s="126">
        <f>AN10+AN13+AN16+AN19+AN22</f>
        <v>41819</v>
      </c>
      <c r="AO25" s="126">
        <f>AO10+AO13+AO16+AO19+AO22</f>
        <v>448302</v>
      </c>
      <c r="AP25" s="126">
        <f>AP10+AP13+AP16+AP19+AP22</f>
        <v>35379</v>
      </c>
      <c r="AQ25" s="126">
        <f t="shared" si="91"/>
        <v>30227</v>
      </c>
      <c r="AR25" s="126">
        <f t="shared" si="91"/>
        <v>39980</v>
      </c>
      <c r="AS25" s="126">
        <f t="shared" si="91"/>
        <v>38902</v>
      </c>
      <c r="AT25" s="126">
        <f t="shared" si="91"/>
        <v>43651</v>
      </c>
      <c r="AU25" s="126">
        <f t="shared" si="91"/>
        <v>43830</v>
      </c>
      <c r="AV25" s="126">
        <f t="shared" si="91"/>
        <v>44907</v>
      </c>
      <c r="AW25" s="126">
        <f t="shared" si="91"/>
        <v>44339</v>
      </c>
      <c r="AX25" s="126">
        <f t="shared" si="91"/>
        <v>45096</v>
      </c>
      <c r="AY25" s="126">
        <f t="shared" si="91"/>
        <v>47568</v>
      </c>
      <c r="AZ25" s="126">
        <f t="shared" si="91"/>
        <v>47580</v>
      </c>
      <c r="BA25" s="126">
        <f>BA10+BA13+BA16+BA19+BA22</f>
        <v>46568</v>
      </c>
      <c r="BB25" s="126">
        <f>BB10+BB13+BB16+BB19+BB22</f>
        <v>508027</v>
      </c>
      <c r="BC25" s="126">
        <f>BC10+BC13+BC16+BC19+BC22</f>
        <v>42014</v>
      </c>
      <c r="BD25" s="126">
        <f t="shared" si="92"/>
        <v>38059</v>
      </c>
      <c r="BE25" s="126">
        <f t="shared" si="92"/>
        <v>44433</v>
      </c>
      <c r="BF25" s="126">
        <f t="shared" si="92"/>
        <v>43625</v>
      </c>
      <c r="BG25" s="126">
        <f t="shared" si="92"/>
        <v>45845</v>
      </c>
      <c r="BH25" s="126">
        <f t="shared" si="92"/>
        <v>45474</v>
      </c>
      <c r="BI25" s="126">
        <f t="shared" si="92"/>
        <v>47550</v>
      </c>
      <c r="BJ25" s="126">
        <f t="shared" si="92"/>
        <v>47770</v>
      </c>
      <c r="BK25" s="126">
        <f t="shared" si="92"/>
        <v>45810</v>
      </c>
      <c r="BL25" s="126">
        <f t="shared" si="92"/>
        <v>49833</v>
      </c>
      <c r="BM25" s="126">
        <f t="shared" si="92"/>
        <v>48958</v>
      </c>
      <c r="BN25" s="126">
        <f>BN10+BN13+BN16+BN19+BN22</f>
        <v>51731</v>
      </c>
      <c r="BO25" s="126">
        <f>BO10+BO13+BO16+BO19+BO22</f>
        <v>551102</v>
      </c>
      <c r="BP25" s="126">
        <f>BP10+BP13+BP16+BP19+BP22</f>
        <v>48362</v>
      </c>
      <c r="BQ25" s="126">
        <f t="shared" si="93"/>
        <v>43372</v>
      </c>
      <c r="BR25" s="126">
        <f t="shared" si="93"/>
        <v>43465</v>
      </c>
      <c r="BS25" s="126">
        <f t="shared" si="93"/>
        <v>44073</v>
      </c>
      <c r="BT25" s="126">
        <f t="shared" si="93"/>
        <v>45977</v>
      </c>
      <c r="BU25" s="126">
        <f t="shared" si="93"/>
        <v>46844</v>
      </c>
      <c r="BV25" s="126">
        <f t="shared" si="93"/>
        <v>50384</v>
      </c>
      <c r="BW25" s="126">
        <f t="shared" si="93"/>
        <v>53945</v>
      </c>
      <c r="BX25" s="126">
        <f t="shared" si="93"/>
        <v>53084</v>
      </c>
      <c r="BY25" s="126">
        <f t="shared" si="93"/>
        <v>54481</v>
      </c>
      <c r="BZ25" s="126">
        <f t="shared" si="93"/>
        <v>55000</v>
      </c>
      <c r="CA25" s="126">
        <f>CA10+CA13+CA16+CA19+CA22</f>
        <v>55467</v>
      </c>
      <c r="CB25" s="126">
        <f>CB10+CB13+CB16+CB19+CB22</f>
        <v>594454</v>
      </c>
      <c r="CC25" s="126">
        <f>CC10+CC13+CC16+CC19+CC22</f>
        <v>51495</v>
      </c>
      <c r="CD25" s="126">
        <f t="shared" si="94"/>
        <v>46091</v>
      </c>
      <c r="CE25" s="126">
        <f t="shared" si="94"/>
        <v>53726</v>
      </c>
      <c r="CF25" s="126">
        <f t="shared" si="94"/>
        <v>52658</v>
      </c>
      <c r="CG25" s="126">
        <f t="shared" si="94"/>
        <v>54986</v>
      </c>
      <c r="CH25" s="126">
        <f t="shared" si="94"/>
        <v>54387</v>
      </c>
      <c r="CI25" s="126">
        <f t="shared" si="94"/>
        <v>57825</v>
      </c>
      <c r="CJ25" s="126">
        <f t="shared" si="94"/>
        <v>59056</v>
      </c>
      <c r="CK25" s="126">
        <f t="shared" si="94"/>
        <v>56655</v>
      </c>
      <c r="CL25" s="126">
        <f t="shared" si="94"/>
        <v>59646</v>
      </c>
      <c r="CM25" s="126">
        <f t="shared" si="94"/>
        <v>61190</v>
      </c>
      <c r="CN25" s="126">
        <f>CN10+CN13+CN16+CN19+CN22</f>
        <v>61370</v>
      </c>
      <c r="CO25" s="126">
        <f>CO10+CO13+CO16+CO19+CO22</f>
        <v>669085</v>
      </c>
      <c r="CP25" s="126">
        <f>CP10+CP13+CP16+CP19+CP22</f>
        <v>56237</v>
      </c>
      <c r="CQ25" s="126">
        <f t="shared" si="95"/>
        <v>54619</v>
      </c>
      <c r="CR25" s="126">
        <f t="shared" si="95"/>
        <v>57477</v>
      </c>
      <c r="CS25" s="126">
        <f t="shared" si="95"/>
        <v>52905</v>
      </c>
      <c r="CT25" s="126">
        <f t="shared" si="95"/>
        <v>57148</v>
      </c>
      <c r="CU25" s="126">
        <f t="shared" si="95"/>
        <v>55727</v>
      </c>
      <c r="CV25" s="126">
        <f t="shared" si="95"/>
        <v>57273</v>
      </c>
      <c r="CW25" s="126">
        <f t="shared" si="95"/>
        <v>50992</v>
      </c>
      <c r="CX25" s="126">
        <f t="shared" si="95"/>
        <v>48818</v>
      </c>
      <c r="CY25" s="126">
        <f t="shared" si="95"/>
        <v>49807</v>
      </c>
      <c r="CZ25" s="126">
        <f t="shared" si="95"/>
        <v>49941</v>
      </c>
      <c r="DA25" s="126">
        <f>DA10+DA13+DA16+DA19+DA22</f>
        <v>53379</v>
      </c>
      <c r="DB25" s="126">
        <f>DB10+DB13+DB16+DB19+DB22</f>
        <v>644323</v>
      </c>
      <c r="DC25" s="126">
        <f>DC10+DC13+DC16+DC19+DC22</f>
        <v>54569</v>
      </c>
      <c r="DD25" s="126">
        <f t="shared" si="96"/>
        <v>51520</v>
      </c>
      <c r="DE25" s="126">
        <f t="shared" si="96"/>
        <v>55788</v>
      </c>
      <c r="DF25" s="126">
        <f t="shared" si="96"/>
        <v>55424</v>
      </c>
      <c r="DG25" s="126">
        <f t="shared" si="96"/>
        <v>57328</v>
      </c>
      <c r="DH25" s="126">
        <f t="shared" si="96"/>
        <v>61136</v>
      </c>
      <c r="DI25" s="126">
        <f t="shared" ref="DI25:EA25" si="104">DI10+DI13+DI16+DI19+DI22</f>
        <v>64415</v>
      </c>
      <c r="DJ25" s="126">
        <f t="shared" si="104"/>
        <v>68102</v>
      </c>
      <c r="DK25" s="126">
        <f t="shared" si="104"/>
        <v>63109</v>
      </c>
      <c r="DL25" s="126">
        <f t="shared" si="104"/>
        <v>63165</v>
      </c>
      <c r="DM25" s="126">
        <f t="shared" si="104"/>
        <v>62160</v>
      </c>
      <c r="DN25" s="126">
        <f t="shared" si="104"/>
        <v>62070</v>
      </c>
      <c r="DO25" s="126">
        <f>DO10+DO13+DO16+DO19+DO22</f>
        <v>718786</v>
      </c>
      <c r="DP25" s="126">
        <f t="shared" si="104"/>
        <v>59806</v>
      </c>
      <c r="DQ25" s="126">
        <f t="shared" si="104"/>
        <v>57007</v>
      </c>
      <c r="DR25" s="126">
        <f t="shared" si="104"/>
        <v>60897</v>
      </c>
      <c r="DS25" s="126">
        <f t="shared" si="104"/>
        <v>58745</v>
      </c>
      <c r="DT25" s="126">
        <f t="shared" si="104"/>
        <v>53409</v>
      </c>
      <c r="DU25" s="126">
        <f t="shared" si="104"/>
        <v>58640</v>
      </c>
      <c r="DV25" s="126">
        <f t="shared" si="104"/>
        <v>61587</v>
      </c>
      <c r="DW25" s="126">
        <f t="shared" si="104"/>
        <v>63695</v>
      </c>
      <c r="DX25" s="126">
        <f t="shared" si="104"/>
        <v>61289</v>
      </c>
      <c r="DY25" s="126">
        <f t="shared" si="104"/>
        <v>63657</v>
      </c>
      <c r="DZ25" s="126">
        <v>58667</v>
      </c>
      <c r="EA25" s="126">
        <f t="shared" si="104"/>
        <v>61675</v>
      </c>
      <c r="EB25" s="126">
        <f>EB10+EB13+EB16+EB19+EB22</f>
        <v>719074</v>
      </c>
      <c r="EC25" s="126">
        <f>EC10+EC13+EC16+EC19+EC22</f>
        <v>59047</v>
      </c>
      <c r="ED25" s="126">
        <v>55488</v>
      </c>
      <c r="EE25" s="126">
        <f t="shared" ref="EE25:EN25" si="105">EE10+EE13+EE16+EE19+EE22</f>
        <v>60247</v>
      </c>
      <c r="EF25" s="126">
        <f t="shared" si="105"/>
        <v>56695</v>
      </c>
      <c r="EG25" s="126">
        <f t="shared" si="105"/>
        <v>62121</v>
      </c>
      <c r="EH25" s="126">
        <f t="shared" si="105"/>
        <v>60914</v>
      </c>
      <c r="EI25" s="126">
        <f t="shared" si="105"/>
        <v>95937</v>
      </c>
      <c r="EJ25" s="126">
        <f t="shared" si="105"/>
        <v>72831</v>
      </c>
      <c r="EK25" s="126">
        <f t="shared" si="105"/>
        <v>71545</v>
      </c>
      <c r="EL25" s="126">
        <f t="shared" si="105"/>
        <v>72145</v>
      </c>
      <c r="EM25" s="126">
        <f t="shared" si="105"/>
        <v>69979</v>
      </c>
      <c r="EN25" s="126">
        <f t="shared" si="105"/>
        <v>71863</v>
      </c>
      <c r="EO25" s="126">
        <f t="shared" si="22"/>
        <v>808812</v>
      </c>
      <c r="EP25" s="126">
        <f>EP10+EP13+EP16+EP19+EP22</f>
        <v>68104</v>
      </c>
      <c r="EQ25" s="126">
        <f>EQ10+EQ13+EQ16+EQ19+EQ22</f>
        <v>61723</v>
      </c>
      <c r="ER25" s="126">
        <f t="shared" ref="ER25:FA25" si="106">ER10+ER13+ER16+ER19+ER22</f>
        <v>68508</v>
      </c>
      <c r="ES25" s="126">
        <f t="shared" si="106"/>
        <v>67921</v>
      </c>
      <c r="ET25" s="126">
        <f t="shared" si="106"/>
        <v>72399</v>
      </c>
      <c r="EU25" s="126">
        <f t="shared" si="106"/>
        <v>70744</v>
      </c>
      <c r="EV25" s="126">
        <f t="shared" si="106"/>
        <v>75235</v>
      </c>
      <c r="EW25" s="126">
        <f t="shared" si="106"/>
        <v>78970</v>
      </c>
      <c r="EX25" s="126">
        <f t="shared" si="106"/>
        <v>73990</v>
      </c>
      <c r="EY25" s="126">
        <f t="shared" si="106"/>
        <v>76311</v>
      </c>
      <c r="EZ25" s="126">
        <f t="shared" si="106"/>
        <v>75694</v>
      </c>
      <c r="FA25" s="126">
        <f t="shared" si="106"/>
        <v>77762</v>
      </c>
      <c r="FB25" s="126">
        <f t="shared" si="23"/>
        <v>867361</v>
      </c>
      <c r="FC25" s="126">
        <f>FC10+FC13+FC16+FC19+FC22</f>
        <v>72840</v>
      </c>
      <c r="FD25" s="126">
        <f>FD10+FD13+FD16+FD19+FD22</f>
        <v>62375</v>
      </c>
      <c r="FE25" s="126">
        <f t="shared" ref="FE25:FN25" si="107">FE10+FE13+FE16+FE19+FE22</f>
        <v>77349</v>
      </c>
      <c r="FF25" s="126">
        <f t="shared" si="107"/>
        <v>80738</v>
      </c>
      <c r="FG25" s="126">
        <f t="shared" si="107"/>
        <v>81997</v>
      </c>
      <c r="FH25" s="126">
        <f t="shared" si="107"/>
        <v>77088</v>
      </c>
      <c r="FI25" s="126">
        <f t="shared" si="107"/>
        <v>82983</v>
      </c>
      <c r="FJ25" s="126">
        <f t="shared" si="107"/>
        <v>96155</v>
      </c>
      <c r="FK25" s="126">
        <f t="shared" si="107"/>
        <v>79722</v>
      </c>
      <c r="FL25" s="126">
        <v>82614</v>
      </c>
      <c r="FM25" s="126">
        <f t="shared" si="107"/>
        <v>79576</v>
      </c>
      <c r="FN25" s="126">
        <f t="shared" si="107"/>
        <v>79517</v>
      </c>
      <c r="FO25" s="126">
        <f t="shared" si="60"/>
        <v>952954</v>
      </c>
      <c r="FP25" s="126">
        <f t="shared" ref="FP25:GA25" si="108">FP10+FP13+FP16+FP19+FP22</f>
        <v>70757</v>
      </c>
      <c r="FQ25" s="126">
        <f t="shared" si="108"/>
        <v>68485</v>
      </c>
      <c r="FR25" s="126">
        <f t="shared" si="108"/>
        <v>50151</v>
      </c>
      <c r="FS25" s="126">
        <f t="shared" si="108"/>
        <v>18355</v>
      </c>
      <c r="FT25" s="126">
        <f t="shared" si="108"/>
        <v>28777</v>
      </c>
      <c r="FU25" s="126">
        <f t="shared" si="108"/>
        <v>44388</v>
      </c>
      <c r="FV25" s="126">
        <f t="shared" si="108"/>
        <v>60677</v>
      </c>
      <c r="FW25" s="126">
        <f t="shared" si="108"/>
        <v>63356</v>
      </c>
      <c r="FX25" s="126">
        <f t="shared" si="108"/>
        <v>66898</v>
      </c>
      <c r="FY25" s="126">
        <f t="shared" si="108"/>
        <v>74599</v>
      </c>
      <c r="FZ25" s="126">
        <f t="shared" si="108"/>
        <v>73989</v>
      </c>
      <c r="GA25" s="126">
        <f t="shared" si="108"/>
        <v>69533</v>
      </c>
      <c r="GB25" s="126">
        <f t="shared" si="61"/>
        <v>689965</v>
      </c>
      <c r="GC25" s="126">
        <f>GC10+GC13+GC16+GC19+GC22</f>
        <v>72654</v>
      </c>
      <c r="GD25" s="126">
        <v>60937</v>
      </c>
      <c r="GE25" s="126">
        <v>66248</v>
      </c>
      <c r="GF25" s="126">
        <v>69423</v>
      </c>
      <c r="GG25" s="126">
        <v>76278</v>
      </c>
      <c r="GH25" s="126">
        <v>75937</v>
      </c>
      <c r="GI25" s="126">
        <v>78789</v>
      </c>
      <c r="GJ25" s="126">
        <v>80312</v>
      </c>
      <c r="GK25" s="126">
        <v>79378</v>
      </c>
      <c r="GL25" s="126">
        <v>80364</v>
      </c>
      <c r="GM25" s="126">
        <v>78164</v>
      </c>
      <c r="GN25" s="126">
        <v>81888</v>
      </c>
      <c r="GO25" s="126">
        <f>+SUM(GC25:GN25)</f>
        <v>900372</v>
      </c>
      <c r="GP25" s="126">
        <v>73608</v>
      </c>
      <c r="GQ25" s="126">
        <v>70989</v>
      </c>
      <c r="GR25" s="126">
        <v>77341</v>
      </c>
      <c r="GS25" s="126">
        <v>75377</v>
      </c>
      <c r="GT25" s="126">
        <v>82554</v>
      </c>
      <c r="GU25" s="126">
        <v>80101</v>
      </c>
      <c r="GV25" s="126">
        <v>88654</v>
      </c>
      <c r="GW25" s="126">
        <v>86914</v>
      </c>
      <c r="GX25" s="126">
        <v>84556</v>
      </c>
      <c r="GY25" s="126">
        <v>88668</v>
      </c>
      <c r="GZ25" s="126">
        <v>79130</v>
      </c>
      <c r="HA25" s="126">
        <v>31373</v>
      </c>
      <c r="HB25" s="126">
        <f>+SUM(GP25:HA25)</f>
        <v>919265</v>
      </c>
      <c r="HC25" s="126">
        <v>0</v>
      </c>
      <c r="HD25" s="126">
        <v>1729</v>
      </c>
      <c r="HE25" s="88">
        <v>39012</v>
      </c>
      <c r="HF25" s="126">
        <v>46159</v>
      </c>
      <c r="HG25" s="126">
        <v>48555</v>
      </c>
      <c r="HH25" s="126">
        <v>50309</v>
      </c>
      <c r="HI25" s="126">
        <v>52845</v>
      </c>
      <c r="HJ25" s="126">
        <v>52626</v>
      </c>
      <c r="HK25" s="126">
        <v>50363</v>
      </c>
      <c r="HL25" s="126">
        <v>53476</v>
      </c>
      <c r="HM25" s="126">
        <v>50983</v>
      </c>
      <c r="HN25" s="126">
        <v>51285</v>
      </c>
      <c r="HO25" s="126">
        <f>+SUM(HC25:HN25)</f>
        <v>497342</v>
      </c>
      <c r="HP25" s="126">
        <v>44529</v>
      </c>
      <c r="HQ25" s="126">
        <v>35572</v>
      </c>
      <c r="HR25" s="126">
        <v>55978</v>
      </c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</row>
    <row r="29" spans="2:236">
      <c r="B29" s="5" t="s">
        <v>71</v>
      </c>
    </row>
    <row r="30" spans="2:236" ht="15" customHeight="1">
      <c r="B30" s="174" t="s">
        <v>39</v>
      </c>
      <c r="C30" s="160">
        <v>2007</v>
      </c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2"/>
      <c r="O30" s="175" t="s">
        <v>110</v>
      </c>
      <c r="P30" s="160">
        <v>2008</v>
      </c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2"/>
      <c r="AB30" s="175" t="s">
        <v>111</v>
      </c>
      <c r="AC30" s="160">
        <v>2009</v>
      </c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2"/>
      <c r="AO30" s="175" t="s">
        <v>91</v>
      </c>
      <c r="AP30" s="160">
        <v>2010</v>
      </c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2"/>
      <c r="BB30" s="175" t="s">
        <v>80</v>
      </c>
      <c r="BC30" s="160">
        <v>2011</v>
      </c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2"/>
      <c r="BO30" s="175" t="s">
        <v>81</v>
      </c>
      <c r="BP30" s="160">
        <v>2012</v>
      </c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2"/>
      <c r="CB30" s="175" t="s">
        <v>82</v>
      </c>
      <c r="CC30" s="160">
        <v>2013</v>
      </c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2"/>
      <c r="CO30" s="175" t="s">
        <v>40</v>
      </c>
      <c r="CP30" s="160">
        <v>2014</v>
      </c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2"/>
      <c r="DB30" s="175" t="s">
        <v>41</v>
      </c>
      <c r="DC30" s="160">
        <v>2015</v>
      </c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2"/>
      <c r="DO30" s="175" t="s">
        <v>42</v>
      </c>
      <c r="DP30" s="160">
        <v>2016</v>
      </c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2"/>
      <c r="EB30" s="175" t="s">
        <v>43</v>
      </c>
      <c r="EC30" s="160">
        <v>2017</v>
      </c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2"/>
      <c r="EO30" s="175" t="s">
        <v>44</v>
      </c>
      <c r="EP30" s="160">
        <v>2018</v>
      </c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2"/>
      <c r="FB30" s="175" t="s">
        <v>45</v>
      </c>
      <c r="FC30" s="160">
        <v>2019</v>
      </c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2"/>
      <c r="FO30" s="175" t="s">
        <v>46</v>
      </c>
      <c r="FP30" s="156">
        <v>2020</v>
      </c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8"/>
      <c r="GB30" s="175" t="s">
        <v>47</v>
      </c>
      <c r="GC30" s="156">
        <v>2021</v>
      </c>
      <c r="GD30" s="157"/>
      <c r="GE30" s="157"/>
      <c r="GF30" s="157"/>
      <c r="GG30" s="157"/>
      <c r="GH30" s="157"/>
      <c r="GI30" s="157"/>
      <c r="GJ30" s="157"/>
      <c r="GK30" s="157"/>
      <c r="GL30" s="157"/>
      <c r="GM30" s="157"/>
      <c r="GN30" s="158"/>
      <c r="GO30" s="175" t="s">
        <v>48</v>
      </c>
      <c r="GP30" s="156">
        <v>2022</v>
      </c>
      <c r="GQ30" s="157"/>
      <c r="GR30" s="157"/>
      <c r="GS30" s="157"/>
      <c r="GT30" s="157"/>
      <c r="GU30" s="157"/>
      <c r="GV30" s="157"/>
      <c r="GW30" s="157"/>
      <c r="GX30" s="157"/>
      <c r="GY30" s="157"/>
      <c r="GZ30" s="157"/>
      <c r="HA30" s="158"/>
      <c r="HB30" s="175" t="s">
        <v>49</v>
      </c>
      <c r="HC30" s="156">
        <v>2023</v>
      </c>
      <c r="HD30" s="157"/>
      <c r="HE30" s="157"/>
      <c r="HF30" s="157"/>
      <c r="HG30" s="157"/>
      <c r="HH30" s="157"/>
      <c r="HI30" s="157"/>
      <c r="HJ30" s="157"/>
      <c r="HK30" s="157"/>
      <c r="HL30" s="157"/>
      <c r="HM30" s="157"/>
      <c r="HN30" s="158"/>
      <c r="HO30" s="175" t="s">
        <v>50</v>
      </c>
      <c r="HP30" s="156">
        <v>2024</v>
      </c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8"/>
      <c r="IB30" s="175" t="s">
        <v>51</v>
      </c>
    </row>
    <row r="31" spans="2:236">
      <c r="B31" s="163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59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59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59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59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59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59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59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59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59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59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59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59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59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59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59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59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59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59"/>
    </row>
    <row r="32" spans="2:236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/>
      <c r="HT32" s="47"/>
      <c r="HU32" s="47"/>
      <c r="HV32" s="47"/>
      <c r="HW32" s="47"/>
      <c r="HX32" s="47"/>
      <c r="HY32" s="47"/>
      <c r="HZ32" s="47"/>
      <c r="IA32" s="47"/>
      <c r="IB32" s="47"/>
    </row>
    <row r="33" spans="2:236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9">
        <v>44152</v>
      </c>
      <c r="HA33" s="49">
        <v>17876</v>
      </c>
      <c r="HB33" s="49"/>
      <c r="HC33" s="49">
        <v>0</v>
      </c>
      <c r="HD33" s="49">
        <v>0</v>
      </c>
      <c r="HE33" s="129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/>
      <c r="HT33" s="49"/>
      <c r="HU33" s="49"/>
      <c r="HV33" s="49"/>
      <c r="HW33" s="49"/>
      <c r="HX33" s="49"/>
      <c r="HY33" s="49"/>
      <c r="HZ33" s="49"/>
      <c r="IA33" s="49"/>
      <c r="IB33" s="49"/>
    </row>
    <row r="34" spans="2:236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1">
        <v>65157</v>
      </c>
      <c r="HA34" s="50">
        <v>25851</v>
      </c>
      <c r="HB34" s="50"/>
      <c r="HC34" s="50">
        <v>0</v>
      </c>
      <c r="HD34" s="50">
        <v>0</v>
      </c>
      <c r="HE34" s="131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/>
      <c r="HT34" s="50"/>
      <c r="HU34" s="50"/>
      <c r="HV34" s="50"/>
      <c r="HW34" s="50"/>
      <c r="HX34" s="50"/>
      <c r="HY34" s="50"/>
      <c r="HZ34" s="50"/>
      <c r="IA34" s="50"/>
      <c r="IB34" s="50"/>
    </row>
    <row r="35" spans="2:236">
      <c r="B35" s="46" t="s">
        <v>141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/>
      <c r="HT35" s="47"/>
      <c r="HU35" s="47"/>
      <c r="HV35" s="47"/>
      <c r="HW35" s="47"/>
      <c r="HX35" s="47"/>
      <c r="HY35" s="47"/>
      <c r="HZ35" s="47"/>
      <c r="IA35" s="47"/>
      <c r="IB35" s="47"/>
    </row>
    <row r="36" spans="2:236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9">
        <v>30373</v>
      </c>
      <c r="HA36" s="49">
        <v>12640</v>
      </c>
      <c r="HB36" s="49"/>
      <c r="HC36" s="49">
        <v>0</v>
      </c>
      <c r="HD36" s="49">
        <v>3205</v>
      </c>
      <c r="HE36" s="129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/>
      <c r="HT36" s="49"/>
      <c r="HU36" s="49"/>
      <c r="HV36" s="49"/>
      <c r="HW36" s="49"/>
      <c r="HX36" s="49"/>
      <c r="HY36" s="49"/>
      <c r="HZ36" s="49"/>
      <c r="IA36" s="49"/>
      <c r="IB36" s="49"/>
    </row>
    <row r="37" spans="2:236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1">
        <v>58447</v>
      </c>
      <c r="HA37" s="50">
        <v>21194</v>
      </c>
      <c r="HB37" s="50"/>
      <c r="HC37" s="50">
        <v>0</v>
      </c>
      <c r="HD37" s="50">
        <v>6038</v>
      </c>
      <c r="HE37" s="131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/>
      <c r="HT37" s="50"/>
      <c r="HU37" s="50"/>
      <c r="HV37" s="50"/>
      <c r="HW37" s="50"/>
      <c r="HX37" s="50"/>
      <c r="HY37" s="50"/>
      <c r="HZ37" s="50"/>
      <c r="IA37" s="50"/>
      <c r="IB37" s="50"/>
    </row>
    <row r="38" spans="2:236">
      <c r="B38" s="46" t="s">
        <v>142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/>
      <c r="HT38" s="47"/>
      <c r="HU38" s="47"/>
      <c r="HV38" s="47"/>
      <c r="HW38" s="47"/>
      <c r="HX38" s="47"/>
      <c r="HY38" s="47"/>
      <c r="HZ38" s="47"/>
      <c r="IA38" s="47"/>
      <c r="IB38" s="47"/>
    </row>
    <row r="39" spans="2:236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9">
        <v>10558</v>
      </c>
      <c r="HA39" s="49">
        <v>4205</v>
      </c>
      <c r="HB39" s="49"/>
      <c r="HC39" s="49">
        <v>0</v>
      </c>
      <c r="HD39" s="49">
        <v>0</v>
      </c>
      <c r="HE39" s="129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/>
      <c r="HT39" s="50"/>
      <c r="HU39" s="49"/>
      <c r="HV39" s="49"/>
      <c r="HW39" s="49"/>
      <c r="HX39" s="49"/>
      <c r="HY39" s="49"/>
      <c r="HZ39" s="49"/>
      <c r="IA39" s="49"/>
      <c r="IB39" s="49"/>
    </row>
    <row r="40" spans="2:236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1">
        <v>71439</v>
      </c>
      <c r="HA40" s="50">
        <v>28604</v>
      </c>
      <c r="HB40" s="50"/>
      <c r="HC40" s="50">
        <v>0</v>
      </c>
      <c r="HD40" s="50">
        <v>0</v>
      </c>
      <c r="HE40" s="131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/>
      <c r="HT40" s="50"/>
      <c r="HU40" s="50"/>
      <c r="HV40" s="50"/>
      <c r="HW40" s="50"/>
      <c r="HX40" s="50"/>
      <c r="HY40" s="50"/>
      <c r="HZ40" s="50"/>
      <c r="IA40" s="50"/>
      <c r="IB40" s="50"/>
    </row>
    <row r="41" spans="2:236">
      <c r="B41" s="46" t="s">
        <v>143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/>
      <c r="HT41" s="47"/>
      <c r="HU41" s="47"/>
      <c r="HV41" s="47"/>
      <c r="HW41" s="47"/>
      <c r="HX41" s="47"/>
      <c r="HY41" s="47"/>
      <c r="HZ41" s="47"/>
      <c r="IA41" s="47"/>
      <c r="IB41" s="47"/>
    </row>
    <row r="42" spans="2:236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9">
        <v>5284</v>
      </c>
      <c r="HA42" s="49">
        <v>1946</v>
      </c>
      <c r="HB42" s="49"/>
      <c r="HC42" s="49">
        <v>0</v>
      </c>
      <c r="HD42" s="49">
        <v>0</v>
      </c>
      <c r="HE42" s="129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/>
      <c r="HT42" s="50"/>
      <c r="HU42" s="49"/>
      <c r="HV42" s="49"/>
      <c r="HW42" s="49"/>
      <c r="HX42" s="49"/>
      <c r="HY42" s="49"/>
      <c r="HZ42" s="49"/>
      <c r="IA42" s="49"/>
      <c r="IB42" s="49"/>
    </row>
    <row r="43" spans="2:236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1">
        <v>61170</v>
      </c>
      <c r="HA43" s="50">
        <v>24652</v>
      </c>
      <c r="HB43" s="50"/>
      <c r="HC43" s="50">
        <v>0</v>
      </c>
      <c r="HD43" s="50">
        <v>0</v>
      </c>
      <c r="HE43" s="131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/>
      <c r="HT43" s="50"/>
      <c r="HU43" s="50"/>
      <c r="HV43" s="50"/>
      <c r="HW43" s="50"/>
      <c r="HX43" s="50"/>
      <c r="HY43" s="50"/>
      <c r="HZ43" s="50"/>
      <c r="IA43" s="50"/>
      <c r="IB43" s="50"/>
    </row>
    <row r="44" spans="2:236">
      <c r="B44" s="46" t="s">
        <v>144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/>
      <c r="HT44" s="47"/>
      <c r="HU44" s="47"/>
      <c r="HV44" s="47"/>
      <c r="HW44" s="47"/>
      <c r="HX44" s="47"/>
      <c r="HY44" s="47"/>
      <c r="HZ44" s="47"/>
      <c r="IA44" s="47"/>
      <c r="IB44" s="47"/>
    </row>
    <row r="45" spans="2:236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9">
        <v>26585</v>
      </c>
      <c r="HA45" s="49">
        <v>10347</v>
      </c>
      <c r="HB45" s="49"/>
      <c r="HC45" s="49">
        <v>0</v>
      </c>
      <c r="HD45" s="49">
        <v>0</v>
      </c>
      <c r="HE45" s="129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/>
      <c r="HT45" s="50"/>
      <c r="HU45" s="49"/>
      <c r="HV45" s="49"/>
      <c r="HW45" s="49"/>
      <c r="HX45" s="49"/>
      <c r="HY45" s="49"/>
      <c r="HZ45" s="49"/>
      <c r="IA45" s="49"/>
      <c r="IB45" s="49"/>
    </row>
    <row r="46" spans="2:236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1">
        <v>59938</v>
      </c>
      <c r="HA46" s="50">
        <v>23639</v>
      </c>
      <c r="HB46" s="50"/>
      <c r="HC46" s="50">
        <v>0</v>
      </c>
      <c r="HD46" s="50">
        <v>0</v>
      </c>
      <c r="HE46" s="131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/>
      <c r="HT46" s="50"/>
      <c r="HU46" s="50"/>
      <c r="HV46" s="50"/>
      <c r="HW46" s="50"/>
      <c r="HX46" s="50"/>
      <c r="HY46" s="50"/>
      <c r="HZ46" s="50"/>
      <c r="IA46" s="50"/>
      <c r="IB46" s="50"/>
    </row>
    <row r="47" spans="2:236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/>
      <c r="HT47" s="84"/>
      <c r="HU47" s="84"/>
      <c r="HV47" s="84"/>
      <c r="HW47" s="84"/>
      <c r="HX47" s="84"/>
      <c r="HY47" s="84"/>
      <c r="HZ47" s="84"/>
      <c r="IA47" s="84"/>
      <c r="IB47" s="84"/>
    </row>
    <row r="48" spans="2:236">
      <c r="B48" s="48" t="s">
        <v>65</v>
      </c>
      <c r="C48" s="126">
        <f>C33+C36+C39+C42+C45</f>
        <v>0</v>
      </c>
      <c r="D48" s="126">
        <f t="shared" ref="D48:N49" si="192">D33+D36+D39+D42+D45</f>
        <v>0</v>
      </c>
      <c r="E48" s="126">
        <f t="shared" si="192"/>
        <v>0</v>
      </c>
      <c r="F48" s="126">
        <f t="shared" si="192"/>
        <v>0</v>
      </c>
      <c r="G48" s="126">
        <f t="shared" si="192"/>
        <v>0</v>
      </c>
      <c r="H48" s="126">
        <f t="shared" si="192"/>
        <v>0</v>
      </c>
      <c r="I48" s="126">
        <f t="shared" si="192"/>
        <v>0</v>
      </c>
      <c r="J48" s="126">
        <f t="shared" si="192"/>
        <v>0</v>
      </c>
      <c r="K48" s="126">
        <f t="shared" si="192"/>
        <v>0</v>
      </c>
      <c r="L48" s="126">
        <f t="shared" si="192"/>
        <v>0</v>
      </c>
      <c r="M48" s="126">
        <f t="shared" si="192"/>
        <v>0</v>
      </c>
      <c r="N48" s="126">
        <f t="shared" si="192"/>
        <v>32693</v>
      </c>
      <c r="O48" s="126">
        <f>O33+O36+O39+O42+O45</f>
        <v>32693</v>
      </c>
      <c r="P48" s="126">
        <f>P33+P36+P39+P42+P45</f>
        <v>37219</v>
      </c>
      <c r="Q48" s="126">
        <f t="shared" ref="Q48:AA49" si="193">Q33+Q36+Q39+Q42+Q45</f>
        <v>34509</v>
      </c>
      <c r="R48" s="126">
        <f t="shared" si="193"/>
        <v>37328</v>
      </c>
      <c r="S48" s="126">
        <f t="shared" si="193"/>
        <v>35129</v>
      </c>
      <c r="T48" s="126">
        <f t="shared" si="193"/>
        <v>38355</v>
      </c>
      <c r="U48" s="126">
        <f t="shared" si="193"/>
        <v>37564</v>
      </c>
      <c r="V48" s="126">
        <f t="shared" si="193"/>
        <v>44297</v>
      </c>
      <c r="W48" s="126">
        <f t="shared" si="193"/>
        <v>45426</v>
      </c>
      <c r="X48" s="126">
        <f t="shared" si="193"/>
        <v>42631</v>
      </c>
      <c r="Y48" s="126">
        <f t="shared" si="193"/>
        <v>41899</v>
      </c>
      <c r="Z48" s="126">
        <f t="shared" si="193"/>
        <v>40659</v>
      </c>
      <c r="AA48" s="126">
        <f t="shared" si="193"/>
        <v>43359</v>
      </c>
      <c r="AB48" s="126">
        <f>AB33+AB36+AB39+AB42+AB45</f>
        <v>478375</v>
      </c>
      <c r="AC48" s="126">
        <f>AC33+AC36+AC39+AC42+AC45</f>
        <v>42825</v>
      </c>
      <c r="AD48" s="126">
        <f t="shared" ref="AD48:AN49" si="194">AD33+AD36+AD39+AD42+AD45</f>
        <v>39484</v>
      </c>
      <c r="AE48" s="126">
        <f t="shared" si="194"/>
        <v>40276</v>
      </c>
      <c r="AF48" s="126">
        <f t="shared" si="194"/>
        <v>40915</v>
      </c>
      <c r="AG48" s="126">
        <f t="shared" si="194"/>
        <v>42877</v>
      </c>
      <c r="AH48" s="126">
        <f t="shared" si="194"/>
        <v>41627</v>
      </c>
      <c r="AI48" s="126">
        <f t="shared" si="194"/>
        <v>49196</v>
      </c>
      <c r="AJ48" s="126">
        <f t="shared" si="194"/>
        <v>50190</v>
      </c>
      <c r="AK48" s="126">
        <f t="shared" si="194"/>
        <v>47123</v>
      </c>
      <c r="AL48" s="126">
        <f t="shared" si="194"/>
        <v>46770</v>
      </c>
      <c r="AM48" s="126">
        <f t="shared" si="194"/>
        <v>44404</v>
      </c>
      <c r="AN48" s="126">
        <f t="shared" si="194"/>
        <v>51182</v>
      </c>
      <c r="AO48" s="126">
        <f>AO33+AO36+AO39+AO42+AO45</f>
        <v>536869</v>
      </c>
      <c r="AP48" s="126">
        <f>AP33+AP36+AP39+AP42+AP45</f>
        <v>49721</v>
      </c>
      <c r="AQ48" s="126">
        <f t="shared" ref="AQ48:BA49" si="195">AQ33+AQ36+AQ39+AQ42+AQ45</f>
        <v>41858</v>
      </c>
      <c r="AR48" s="126">
        <f t="shared" si="195"/>
        <v>46806</v>
      </c>
      <c r="AS48" s="126">
        <f t="shared" si="195"/>
        <v>47330</v>
      </c>
      <c r="AT48" s="126">
        <f t="shared" si="195"/>
        <v>50995</v>
      </c>
      <c r="AU48" s="126">
        <f t="shared" si="195"/>
        <v>49209</v>
      </c>
      <c r="AV48" s="126">
        <f t="shared" si="195"/>
        <v>55962</v>
      </c>
      <c r="AW48" s="126">
        <f t="shared" si="195"/>
        <v>56762</v>
      </c>
      <c r="AX48" s="126">
        <f t="shared" si="195"/>
        <v>51394</v>
      </c>
      <c r="AY48" s="126">
        <f t="shared" si="195"/>
        <v>52303</v>
      </c>
      <c r="AZ48" s="126">
        <f t="shared" si="195"/>
        <v>49493</v>
      </c>
      <c r="BA48" s="126">
        <f t="shared" si="195"/>
        <v>55151</v>
      </c>
      <c r="BB48" s="126">
        <f>BB33+BB36+BB39+BB42+BB45</f>
        <v>606984</v>
      </c>
      <c r="BC48" s="126">
        <f>BC33+BC36+BC39+BC42+BC45</f>
        <v>55611</v>
      </c>
      <c r="BD48" s="126">
        <f t="shared" ref="BD48:BN49" si="196">BD33+BD36+BD39+BD42+BD45</f>
        <v>48319</v>
      </c>
      <c r="BE48" s="126">
        <f t="shared" si="196"/>
        <v>51089</v>
      </c>
      <c r="BF48" s="126">
        <f t="shared" si="196"/>
        <v>55096</v>
      </c>
      <c r="BG48" s="126">
        <f t="shared" si="196"/>
        <v>53264</v>
      </c>
      <c r="BH48" s="126">
        <f t="shared" si="196"/>
        <v>54412</v>
      </c>
      <c r="BI48" s="126">
        <f t="shared" si="196"/>
        <v>61470</v>
      </c>
      <c r="BJ48" s="126">
        <f t="shared" si="196"/>
        <v>61779</v>
      </c>
      <c r="BK48" s="126">
        <f t="shared" si="196"/>
        <v>55110</v>
      </c>
      <c r="BL48" s="126">
        <f t="shared" si="196"/>
        <v>53546</v>
      </c>
      <c r="BM48" s="126">
        <f t="shared" si="196"/>
        <v>51296</v>
      </c>
      <c r="BN48" s="126">
        <f t="shared" si="196"/>
        <v>56709</v>
      </c>
      <c r="BO48" s="126">
        <f>BO33+BO36+BO39+BO42+BO45</f>
        <v>657701</v>
      </c>
      <c r="BP48" s="126">
        <f>BP33+BP36+BP39+BP42+BP45</f>
        <v>59255</v>
      </c>
      <c r="BQ48" s="126">
        <f t="shared" ref="BQ48:CA49" si="197">BQ33+BQ36+BQ39+BQ42+BQ45</f>
        <v>55492</v>
      </c>
      <c r="BR48" s="126">
        <f t="shared" si="197"/>
        <v>51004</v>
      </c>
      <c r="BS48" s="126">
        <f t="shared" si="197"/>
        <v>53614</v>
      </c>
      <c r="BT48" s="126">
        <f t="shared" si="197"/>
        <v>54834</v>
      </c>
      <c r="BU48" s="126">
        <f t="shared" si="197"/>
        <v>53946</v>
      </c>
      <c r="BV48" s="126">
        <f t="shared" si="197"/>
        <v>62482</v>
      </c>
      <c r="BW48" s="126">
        <f t="shared" si="197"/>
        <v>65771</v>
      </c>
      <c r="BX48" s="126">
        <f t="shared" si="197"/>
        <v>61259</v>
      </c>
      <c r="BY48" s="126">
        <f t="shared" si="197"/>
        <v>60378</v>
      </c>
      <c r="BZ48" s="126">
        <f t="shared" si="197"/>
        <v>58892</v>
      </c>
      <c r="CA48" s="126">
        <f t="shared" si="197"/>
        <v>64024</v>
      </c>
      <c r="CB48" s="126">
        <f>CB33+CB36+CB39+CB42+CB45</f>
        <v>700951</v>
      </c>
      <c r="CC48" s="126">
        <f>CC33+CC36+CC39+CC42+CC45</f>
        <v>65955</v>
      </c>
      <c r="CD48" s="126">
        <f t="shared" ref="CD48:CN49" si="198">CD33+CD36+CD39+CD42+CD45</f>
        <v>57758</v>
      </c>
      <c r="CE48" s="126">
        <f t="shared" si="198"/>
        <v>63103</v>
      </c>
      <c r="CF48" s="126">
        <f t="shared" si="198"/>
        <v>60085</v>
      </c>
      <c r="CG48" s="126">
        <f t="shared" si="198"/>
        <v>64759</v>
      </c>
      <c r="CH48" s="126">
        <f t="shared" si="198"/>
        <v>63179</v>
      </c>
      <c r="CI48" s="126">
        <f t="shared" si="198"/>
        <v>72802</v>
      </c>
      <c r="CJ48" s="126">
        <f t="shared" si="198"/>
        <v>75073</v>
      </c>
      <c r="CK48" s="126">
        <f t="shared" si="198"/>
        <v>69209</v>
      </c>
      <c r="CL48" s="126">
        <f t="shared" si="198"/>
        <v>67746</v>
      </c>
      <c r="CM48" s="126">
        <f t="shared" si="198"/>
        <v>69012</v>
      </c>
      <c r="CN48" s="126">
        <f t="shared" si="198"/>
        <v>75073</v>
      </c>
      <c r="CO48" s="126">
        <f>CO33+CO36+CO39+CO42+CO45</f>
        <v>803754</v>
      </c>
      <c r="CP48" s="126">
        <f>CP33+CP36+CP39+CP42+CP45</f>
        <v>74768</v>
      </c>
      <c r="CQ48" s="126">
        <f t="shared" ref="CQ48:DA49" si="199">CQ33+CQ36+CQ39+CQ42+CQ45</f>
        <v>68886</v>
      </c>
      <c r="CR48" s="126">
        <f t="shared" si="199"/>
        <v>75348</v>
      </c>
      <c r="CS48" s="126">
        <f t="shared" si="199"/>
        <v>72157</v>
      </c>
      <c r="CT48" s="126">
        <f t="shared" si="199"/>
        <v>73171</v>
      </c>
      <c r="CU48" s="126">
        <f t="shared" si="199"/>
        <v>69362</v>
      </c>
      <c r="CV48" s="126">
        <f t="shared" si="199"/>
        <v>79915</v>
      </c>
      <c r="CW48" s="126">
        <f t="shared" si="199"/>
        <v>78839</v>
      </c>
      <c r="CX48" s="126">
        <f t="shared" si="199"/>
        <v>69474</v>
      </c>
      <c r="CY48" s="126">
        <f t="shared" si="199"/>
        <v>68937</v>
      </c>
      <c r="CZ48" s="126">
        <f t="shared" si="199"/>
        <v>67052</v>
      </c>
      <c r="DA48" s="126">
        <f t="shared" si="199"/>
        <v>79792</v>
      </c>
      <c r="DB48" s="126">
        <f>DB33+DB36+DB39+DB42+DB45</f>
        <v>877701</v>
      </c>
      <c r="DC48" s="126">
        <f>DC33+DC36+DC39+DC42+DC45</f>
        <v>84517</v>
      </c>
      <c r="DD48" s="126">
        <f t="shared" ref="DD48:DH49" si="200">DD33+DD36+DD39+DD42+DD45</f>
        <v>78045</v>
      </c>
      <c r="DE48" s="126">
        <f t="shared" si="200"/>
        <v>77847</v>
      </c>
      <c r="DF48" s="126">
        <f t="shared" si="200"/>
        <v>78938</v>
      </c>
      <c r="DG48" s="126">
        <f t="shared" si="200"/>
        <v>76567</v>
      </c>
      <c r="DH48" s="126">
        <f t="shared" si="200"/>
        <v>78609</v>
      </c>
      <c r="DI48" s="126">
        <f t="shared" ref="DI48:EA48" si="201">DI33+DI36+DI39+DI42+DI45</f>
        <v>88205</v>
      </c>
      <c r="DJ48" s="126">
        <f t="shared" si="201"/>
        <v>92046</v>
      </c>
      <c r="DK48" s="126">
        <f t="shared" si="201"/>
        <v>84561</v>
      </c>
      <c r="DL48" s="126">
        <f t="shared" si="201"/>
        <v>81706</v>
      </c>
      <c r="DM48" s="126">
        <f t="shared" si="201"/>
        <v>79116</v>
      </c>
      <c r="DN48" s="126">
        <f t="shared" si="201"/>
        <v>87365</v>
      </c>
      <c r="DO48" s="126">
        <f>DO33+DO36+DO39+DO42+DO45</f>
        <v>987522</v>
      </c>
      <c r="DP48" s="126">
        <f t="shared" si="201"/>
        <v>89791</v>
      </c>
      <c r="DQ48" s="126">
        <f t="shared" si="201"/>
        <v>84408</v>
      </c>
      <c r="DR48" s="126">
        <f t="shared" si="201"/>
        <v>85079</v>
      </c>
      <c r="DS48" s="126">
        <f t="shared" si="201"/>
        <v>78095</v>
      </c>
      <c r="DT48" s="126">
        <f t="shared" si="201"/>
        <v>76418</v>
      </c>
      <c r="DU48" s="126">
        <f t="shared" si="201"/>
        <v>76686</v>
      </c>
      <c r="DV48" s="126">
        <f t="shared" si="201"/>
        <v>91776</v>
      </c>
      <c r="DW48" s="126">
        <f t="shared" si="201"/>
        <v>91518</v>
      </c>
      <c r="DX48" s="126">
        <f t="shared" si="201"/>
        <v>83983</v>
      </c>
      <c r="DY48" s="126">
        <f t="shared" si="201"/>
        <v>84164</v>
      </c>
      <c r="DZ48" s="126">
        <v>80780</v>
      </c>
      <c r="EA48" s="126">
        <f t="shared" si="201"/>
        <v>90556</v>
      </c>
      <c r="EB48" s="126">
        <f>EB33+EB36+EB39+EB42+EB45</f>
        <v>1013254</v>
      </c>
      <c r="EC48" s="126">
        <f>EC33+EC36+EC39+EC42+EC45</f>
        <v>93060</v>
      </c>
      <c r="ED48" s="126">
        <v>83203</v>
      </c>
      <c r="EE48" s="126">
        <f t="shared" ref="EE48:EN48" si="202">EE33+EE36+EE39+EE42+EE45</f>
        <v>83946</v>
      </c>
      <c r="EF48" s="126">
        <f t="shared" si="202"/>
        <v>85672</v>
      </c>
      <c r="EG48" s="126">
        <f t="shared" si="202"/>
        <v>85480</v>
      </c>
      <c r="EH48" s="126">
        <f t="shared" si="202"/>
        <v>83575</v>
      </c>
      <c r="EI48" s="126">
        <f t="shared" si="202"/>
        <v>98427</v>
      </c>
      <c r="EJ48" s="126">
        <f t="shared" si="202"/>
        <v>95086</v>
      </c>
      <c r="EK48" s="126">
        <f t="shared" si="202"/>
        <v>88181</v>
      </c>
      <c r="EL48" s="126">
        <f t="shared" si="202"/>
        <v>84231</v>
      </c>
      <c r="EM48" s="126">
        <f t="shared" si="202"/>
        <v>82398</v>
      </c>
      <c r="EN48" s="126">
        <f t="shared" si="202"/>
        <v>96666</v>
      </c>
      <c r="EO48" s="126">
        <f t="shared" si="130"/>
        <v>1059925</v>
      </c>
      <c r="EP48" s="126">
        <f t="shared" ref="EP48:EU48" si="203">EP33+EP36+EP39+EP42+EP45</f>
        <v>104171</v>
      </c>
      <c r="EQ48" s="126">
        <f t="shared" si="203"/>
        <v>90821</v>
      </c>
      <c r="ER48" s="126">
        <f t="shared" si="203"/>
        <v>91901</v>
      </c>
      <c r="ES48" s="126">
        <f t="shared" si="203"/>
        <v>85309</v>
      </c>
      <c r="ET48" s="126">
        <f t="shared" si="203"/>
        <v>85946</v>
      </c>
      <c r="EU48" s="126">
        <f t="shared" si="203"/>
        <v>78047</v>
      </c>
      <c r="EV48" s="126">
        <f t="shared" ref="EV48:FA48" si="204">EV33+EV36+EV39+EV42+EV45</f>
        <v>93521</v>
      </c>
      <c r="EW48" s="126">
        <f t="shared" si="204"/>
        <v>98357</v>
      </c>
      <c r="EX48" s="126">
        <f t="shared" si="204"/>
        <v>91843</v>
      </c>
      <c r="EY48" s="126">
        <f t="shared" si="204"/>
        <v>98833</v>
      </c>
      <c r="EZ48" s="126">
        <f t="shared" si="204"/>
        <v>95296</v>
      </c>
      <c r="FA48" s="126">
        <f t="shared" si="204"/>
        <v>111380</v>
      </c>
      <c r="FB48" s="126">
        <f t="shared" si="131"/>
        <v>1125425</v>
      </c>
      <c r="FC48" s="126">
        <f t="shared" ref="FC48:FH48" si="205">FC33+FC36+FC39+FC42+FC45</f>
        <v>116585</v>
      </c>
      <c r="FD48" s="126">
        <f t="shared" si="205"/>
        <v>87104</v>
      </c>
      <c r="FE48" s="126">
        <f t="shared" si="205"/>
        <v>101819</v>
      </c>
      <c r="FF48" s="126">
        <f t="shared" si="205"/>
        <v>96637</v>
      </c>
      <c r="FG48" s="126">
        <f t="shared" si="205"/>
        <v>101104</v>
      </c>
      <c r="FH48" s="126">
        <f t="shared" si="205"/>
        <v>96620</v>
      </c>
      <c r="FI48" s="126">
        <f t="shared" ref="FI48:FN48" si="206">FI33+FI36+FI39+FI42+FI45</f>
        <v>112193</v>
      </c>
      <c r="FJ48" s="126">
        <f t="shared" si="206"/>
        <v>119934</v>
      </c>
      <c r="FK48" s="126">
        <f t="shared" si="206"/>
        <v>105028</v>
      </c>
      <c r="FL48" s="126">
        <v>101020</v>
      </c>
      <c r="FM48" s="126">
        <f t="shared" si="206"/>
        <v>100753</v>
      </c>
      <c r="FN48" s="126">
        <f t="shared" si="206"/>
        <v>113791</v>
      </c>
      <c r="FO48" s="126">
        <f t="shared" si="143"/>
        <v>1252588</v>
      </c>
      <c r="FP48" s="126">
        <f t="shared" ref="FP48:GA48" si="207">FP33+FP36+FP39+FP42+FP45</f>
        <v>117580</v>
      </c>
      <c r="FQ48" s="126">
        <f t="shared" si="207"/>
        <v>111930</v>
      </c>
      <c r="FR48" s="126">
        <f t="shared" si="207"/>
        <v>69651</v>
      </c>
      <c r="FS48" s="126">
        <f t="shared" si="207"/>
        <v>17782</v>
      </c>
      <c r="FT48" s="126">
        <f t="shared" si="207"/>
        <v>33241</v>
      </c>
      <c r="FU48" s="126">
        <f t="shared" si="207"/>
        <v>53468</v>
      </c>
      <c r="FV48" s="126">
        <f t="shared" si="207"/>
        <v>87476</v>
      </c>
      <c r="FW48" s="126">
        <f t="shared" si="207"/>
        <v>75799</v>
      </c>
      <c r="FX48" s="126">
        <f t="shared" si="207"/>
        <v>93279</v>
      </c>
      <c r="FY48" s="126">
        <f t="shared" si="207"/>
        <v>107236</v>
      </c>
      <c r="FZ48" s="126">
        <f t="shared" si="207"/>
        <v>107837</v>
      </c>
      <c r="GA48" s="126">
        <f t="shared" si="207"/>
        <v>115629</v>
      </c>
      <c r="GB48" s="126">
        <f t="shared" si="166"/>
        <v>990908</v>
      </c>
      <c r="GC48" s="126">
        <f>GC33+GC36+GC39+GC42+GC45</f>
        <v>118601</v>
      </c>
      <c r="GD48" s="126">
        <v>69466</v>
      </c>
      <c r="GE48" s="126">
        <v>106475</v>
      </c>
      <c r="GF48" s="126">
        <v>102651</v>
      </c>
      <c r="GG48" s="126">
        <v>115932</v>
      </c>
      <c r="GH48" s="126">
        <v>115069</v>
      </c>
      <c r="GI48" s="126">
        <v>129999</v>
      </c>
      <c r="GJ48" s="126">
        <v>141498</v>
      </c>
      <c r="GK48" s="126">
        <v>130374</v>
      </c>
      <c r="GL48" s="126">
        <v>138665</v>
      </c>
      <c r="GM48" s="126">
        <v>126871</v>
      </c>
      <c r="GN48" s="126">
        <v>140728</v>
      </c>
      <c r="GO48" s="126">
        <f>+SUM(GC48:GN48)</f>
        <v>1436329</v>
      </c>
      <c r="GP48" s="126">
        <v>136263</v>
      </c>
      <c r="GQ48" s="126">
        <v>124989</v>
      </c>
      <c r="GR48" s="126">
        <v>123789</v>
      </c>
      <c r="GS48" s="126">
        <v>123021</v>
      </c>
      <c r="GT48" s="126">
        <v>131640</v>
      </c>
      <c r="GU48" s="126">
        <v>118700</v>
      </c>
      <c r="GV48" s="126">
        <v>140959</v>
      </c>
      <c r="GW48" s="126">
        <v>144574</v>
      </c>
      <c r="GX48" s="126">
        <v>128429</v>
      </c>
      <c r="GY48" s="126">
        <v>133024</v>
      </c>
      <c r="GZ48" s="88">
        <v>116952</v>
      </c>
      <c r="HA48" s="126">
        <v>47014</v>
      </c>
      <c r="HB48" s="126">
        <f>+SUM(GP48:HA48)</f>
        <v>1469354</v>
      </c>
      <c r="HC48" s="126">
        <v>0</v>
      </c>
      <c r="HD48" s="126">
        <v>3205</v>
      </c>
      <c r="HE48" s="88">
        <v>56287</v>
      </c>
      <c r="HF48" s="126">
        <v>74812</v>
      </c>
      <c r="HG48" s="126">
        <v>74820</v>
      </c>
      <c r="HH48" s="126">
        <v>72562</v>
      </c>
      <c r="HI48" s="126">
        <v>80263</v>
      </c>
      <c r="HJ48" s="126">
        <v>81054</v>
      </c>
      <c r="HK48" s="126">
        <v>70948</v>
      </c>
      <c r="HL48" s="126">
        <v>73388</v>
      </c>
      <c r="HM48" s="126">
        <v>71841</v>
      </c>
      <c r="HN48" s="126">
        <v>82764</v>
      </c>
      <c r="HO48" s="126">
        <f>+SUM(HC48:HN48)</f>
        <v>741944</v>
      </c>
      <c r="HP48" s="47">
        <v>74881</v>
      </c>
      <c r="HQ48" s="47">
        <v>50741</v>
      </c>
      <c r="HR48" s="47">
        <v>77920</v>
      </c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</row>
    <row r="49" spans="2:236">
      <c r="B49" s="48" t="s">
        <v>66</v>
      </c>
      <c r="C49" s="126">
        <f>C34+C37+C40+C43+C46</f>
        <v>0</v>
      </c>
      <c r="D49" s="126">
        <f t="shared" si="192"/>
        <v>0</v>
      </c>
      <c r="E49" s="126">
        <f t="shared" si="192"/>
        <v>0</v>
      </c>
      <c r="F49" s="126">
        <f t="shared" si="192"/>
        <v>0</v>
      </c>
      <c r="G49" s="126">
        <f t="shared" si="192"/>
        <v>0</v>
      </c>
      <c r="H49" s="126">
        <f t="shared" si="192"/>
        <v>0</v>
      </c>
      <c r="I49" s="126">
        <f t="shared" si="192"/>
        <v>0</v>
      </c>
      <c r="J49" s="126">
        <f t="shared" si="192"/>
        <v>0</v>
      </c>
      <c r="K49" s="126">
        <f t="shared" si="192"/>
        <v>0</v>
      </c>
      <c r="L49" s="126">
        <f t="shared" si="192"/>
        <v>0</v>
      </c>
      <c r="M49" s="126">
        <f t="shared" si="192"/>
        <v>0</v>
      </c>
      <c r="N49" s="126">
        <f>N34+N37+N40+N43+N46</f>
        <v>84764</v>
      </c>
      <c r="O49" s="126">
        <f>O34+O37+O40+O43+O46</f>
        <v>84764</v>
      </c>
      <c r="P49" s="126">
        <f>P34+P37+P40+P43+P46</f>
        <v>98616</v>
      </c>
      <c r="Q49" s="126">
        <f t="shared" si="193"/>
        <v>92015</v>
      </c>
      <c r="R49" s="126">
        <f t="shared" si="193"/>
        <v>99779</v>
      </c>
      <c r="S49" s="126">
        <f t="shared" si="193"/>
        <v>99084</v>
      </c>
      <c r="T49" s="126">
        <f t="shared" si="193"/>
        <v>102986</v>
      </c>
      <c r="U49" s="126">
        <f t="shared" si="193"/>
        <v>107415</v>
      </c>
      <c r="V49" s="126">
        <f t="shared" si="193"/>
        <v>113174</v>
      </c>
      <c r="W49" s="126">
        <f t="shared" si="193"/>
        <v>124239</v>
      </c>
      <c r="X49" s="126">
        <f t="shared" si="193"/>
        <v>122245</v>
      </c>
      <c r="Y49" s="126">
        <f t="shared" si="193"/>
        <v>125493</v>
      </c>
      <c r="Z49" s="126">
        <f t="shared" si="193"/>
        <v>121573</v>
      </c>
      <c r="AA49" s="126">
        <f>AA34+AA37+AA40+AA43+AA46</f>
        <v>122406</v>
      </c>
      <c r="AB49" s="126">
        <f>AB34+AB37+AB40+AB43+AB46</f>
        <v>1329025</v>
      </c>
      <c r="AC49" s="126">
        <f>AC34+AC37+AC40+AC43+AC46</f>
        <v>113938</v>
      </c>
      <c r="AD49" s="126">
        <f t="shared" si="194"/>
        <v>104224</v>
      </c>
      <c r="AE49" s="126">
        <f t="shared" si="194"/>
        <v>115820</v>
      </c>
      <c r="AF49" s="126">
        <f t="shared" si="194"/>
        <v>110035</v>
      </c>
      <c r="AG49" s="126">
        <f t="shared" si="194"/>
        <v>117268</v>
      </c>
      <c r="AH49" s="126">
        <f t="shared" si="194"/>
        <v>126433</v>
      </c>
      <c r="AI49" s="126">
        <f t="shared" si="194"/>
        <v>131724</v>
      </c>
      <c r="AJ49" s="126">
        <f t="shared" si="194"/>
        <v>144060</v>
      </c>
      <c r="AK49" s="126">
        <f t="shared" si="194"/>
        <v>133920</v>
      </c>
      <c r="AL49" s="126">
        <f t="shared" si="194"/>
        <v>140270</v>
      </c>
      <c r="AM49" s="126">
        <f t="shared" si="194"/>
        <v>131776</v>
      </c>
      <c r="AN49" s="126">
        <f>AN34+AN37+AN40+AN43+AN46</f>
        <v>141599</v>
      </c>
      <c r="AO49" s="126">
        <f>AO34+AO37+AO40+AO43+AO46</f>
        <v>1511067</v>
      </c>
      <c r="AP49" s="126">
        <f>AP34+AP37+AP40+AP43+AP46</f>
        <v>117209</v>
      </c>
      <c r="AQ49" s="126">
        <f t="shared" si="195"/>
        <v>98027</v>
      </c>
      <c r="AR49" s="126">
        <f t="shared" si="195"/>
        <v>134609</v>
      </c>
      <c r="AS49" s="126">
        <f t="shared" si="195"/>
        <v>132101</v>
      </c>
      <c r="AT49" s="126">
        <f t="shared" si="195"/>
        <v>149503</v>
      </c>
      <c r="AU49" s="126">
        <f t="shared" si="195"/>
        <v>151078</v>
      </c>
      <c r="AV49" s="126">
        <f t="shared" si="195"/>
        <v>155830</v>
      </c>
      <c r="AW49" s="126">
        <f t="shared" si="195"/>
        <v>152843</v>
      </c>
      <c r="AX49" s="126">
        <f t="shared" si="195"/>
        <v>161637</v>
      </c>
      <c r="AY49" s="126">
        <f t="shared" si="195"/>
        <v>168894</v>
      </c>
      <c r="AZ49" s="126">
        <f t="shared" si="195"/>
        <v>166992</v>
      </c>
      <c r="BA49" s="126">
        <f>BA34+BA37+BA40+BA43+BA46</f>
        <v>162690</v>
      </c>
      <c r="BB49" s="126">
        <f>BB34+BB37+BB40+BB43+BB46</f>
        <v>1751413</v>
      </c>
      <c r="BC49" s="126">
        <f>BC34+BC37+BC40+BC43+BC46</f>
        <v>147108</v>
      </c>
      <c r="BD49" s="126">
        <f t="shared" si="196"/>
        <v>131771</v>
      </c>
      <c r="BE49" s="126">
        <f t="shared" si="196"/>
        <v>151941</v>
      </c>
      <c r="BF49" s="126">
        <f t="shared" si="196"/>
        <v>151361</v>
      </c>
      <c r="BG49" s="126">
        <f t="shared" si="196"/>
        <v>160979</v>
      </c>
      <c r="BH49" s="126">
        <f t="shared" si="196"/>
        <v>164774</v>
      </c>
      <c r="BI49" s="126">
        <f t="shared" si="196"/>
        <v>170394</v>
      </c>
      <c r="BJ49" s="126">
        <f t="shared" si="196"/>
        <v>171262</v>
      </c>
      <c r="BK49" s="126">
        <f t="shared" si="196"/>
        <v>168951</v>
      </c>
      <c r="BL49" s="126">
        <f t="shared" si="196"/>
        <v>181550</v>
      </c>
      <c r="BM49" s="126">
        <f t="shared" si="196"/>
        <v>181392</v>
      </c>
      <c r="BN49" s="126">
        <f>BN34+BN37+BN40+BN43+BN46</f>
        <v>195633</v>
      </c>
      <c r="BO49" s="126">
        <f>BO34+BO37+BO40+BO43+BO46</f>
        <v>1977116</v>
      </c>
      <c r="BP49" s="126">
        <f>BP34+BP37+BP40+BP43+BP46</f>
        <v>182760</v>
      </c>
      <c r="BQ49" s="126">
        <f t="shared" si="197"/>
        <v>162473</v>
      </c>
      <c r="BR49" s="126">
        <f t="shared" si="197"/>
        <v>157797</v>
      </c>
      <c r="BS49" s="126">
        <f t="shared" si="197"/>
        <v>161779</v>
      </c>
      <c r="BT49" s="126">
        <f t="shared" si="197"/>
        <v>167261</v>
      </c>
      <c r="BU49" s="126">
        <f t="shared" si="197"/>
        <v>171765</v>
      </c>
      <c r="BV49" s="126">
        <f t="shared" si="197"/>
        <v>186378</v>
      </c>
      <c r="BW49" s="126">
        <f t="shared" si="197"/>
        <v>201492</v>
      </c>
      <c r="BX49" s="126">
        <f t="shared" si="197"/>
        <v>199805</v>
      </c>
      <c r="BY49" s="126">
        <f t="shared" si="197"/>
        <v>205469</v>
      </c>
      <c r="BZ49" s="126">
        <f t="shared" si="197"/>
        <v>207411</v>
      </c>
      <c r="CA49" s="126">
        <f>CA34+CA37+CA40+CA43+CA46</f>
        <v>206928</v>
      </c>
      <c r="CB49" s="126">
        <f>CB34+CB37+CB40+CB43+CB46</f>
        <v>2211318</v>
      </c>
      <c r="CC49" s="126">
        <f>CC34+CC37+CC40+CC43+CC46</f>
        <v>192227</v>
      </c>
      <c r="CD49" s="126">
        <f t="shared" si="198"/>
        <v>171693</v>
      </c>
      <c r="CE49" s="126">
        <f t="shared" si="198"/>
        <v>200679</v>
      </c>
      <c r="CF49" s="126">
        <f t="shared" si="198"/>
        <v>197524</v>
      </c>
      <c r="CG49" s="126">
        <f t="shared" si="198"/>
        <v>206446</v>
      </c>
      <c r="CH49" s="126">
        <f t="shared" si="198"/>
        <v>202382</v>
      </c>
      <c r="CI49" s="126">
        <f t="shared" si="198"/>
        <v>215424</v>
      </c>
      <c r="CJ49" s="126">
        <f t="shared" si="198"/>
        <v>224370</v>
      </c>
      <c r="CK49" s="126">
        <f t="shared" si="198"/>
        <v>217866</v>
      </c>
      <c r="CL49" s="126">
        <f t="shared" si="198"/>
        <v>227360</v>
      </c>
      <c r="CM49" s="126">
        <f t="shared" si="198"/>
        <v>233990</v>
      </c>
      <c r="CN49" s="126">
        <f>CN34+CN37+CN40+CN43+CN46</f>
        <v>232145</v>
      </c>
      <c r="CO49" s="126">
        <f>CO34+CO37+CO40+CO43+CO46</f>
        <v>2522106</v>
      </c>
      <c r="CP49" s="126">
        <f>CP34+CP37+CP40+CP43+CP46</f>
        <v>212031</v>
      </c>
      <c r="CQ49" s="126">
        <f t="shared" si="199"/>
        <v>206846</v>
      </c>
      <c r="CR49" s="126">
        <f t="shared" si="199"/>
        <v>211982</v>
      </c>
      <c r="CS49" s="126">
        <f t="shared" si="199"/>
        <v>192282</v>
      </c>
      <c r="CT49" s="126">
        <f t="shared" si="199"/>
        <v>208590</v>
      </c>
      <c r="CU49" s="126">
        <f t="shared" si="199"/>
        <v>205053</v>
      </c>
      <c r="CV49" s="126">
        <f t="shared" si="199"/>
        <v>210634</v>
      </c>
      <c r="CW49" s="126">
        <f t="shared" si="199"/>
        <v>186477</v>
      </c>
      <c r="CX49" s="126">
        <f t="shared" si="199"/>
        <v>177857</v>
      </c>
      <c r="CY49" s="126">
        <f t="shared" si="199"/>
        <v>179381</v>
      </c>
      <c r="CZ49" s="126">
        <f t="shared" si="199"/>
        <v>182633</v>
      </c>
      <c r="DA49" s="126">
        <f>DA34+DA37+DA40+DA43+DA46</f>
        <v>192603</v>
      </c>
      <c r="DB49" s="126">
        <f>DB34+DB37+DB40+DB43+DB46</f>
        <v>2366369</v>
      </c>
      <c r="DC49" s="126">
        <f>DC34+DC37+DC40+DC43+DC46</f>
        <v>196692</v>
      </c>
      <c r="DD49" s="126">
        <f t="shared" si="200"/>
        <v>185926</v>
      </c>
      <c r="DE49" s="126">
        <f t="shared" si="200"/>
        <v>201433</v>
      </c>
      <c r="DF49" s="126">
        <f t="shared" si="200"/>
        <v>201137</v>
      </c>
      <c r="DG49" s="126">
        <f t="shared" si="200"/>
        <v>212026</v>
      </c>
      <c r="DH49" s="126">
        <f t="shared" si="200"/>
        <v>225358</v>
      </c>
      <c r="DI49" s="126">
        <f t="shared" ref="DI49:EA49" si="208">DI34+DI37+DI40+DI43+DI46</f>
        <v>235734</v>
      </c>
      <c r="DJ49" s="126">
        <f t="shared" si="208"/>
        <v>253643</v>
      </c>
      <c r="DK49" s="126">
        <f t="shared" si="208"/>
        <v>236139</v>
      </c>
      <c r="DL49" s="126">
        <f t="shared" si="208"/>
        <v>234988</v>
      </c>
      <c r="DM49" s="126">
        <f t="shared" si="208"/>
        <v>232351</v>
      </c>
      <c r="DN49" s="126">
        <f t="shared" si="208"/>
        <v>229875</v>
      </c>
      <c r="DO49" s="126">
        <f>DO34+DO37+DO40+DO43+DO46</f>
        <v>2645302</v>
      </c>
      <c r="DP49" s="126">
        <f t="shared" si="208"/>
        <v>221978</v>
      </c>
      <c r="DQ49" s="126">
        <f t="shared" si="208"/>
        <v>209439</v>
      </c>
      <c r="DR49" s="126">
        <f t="shared" si="208"/>
        <v>224945</v>
      </c>
      <c r="DS49" s="126">
        <f t="shared" si="208"/>
        <v>216468</v>
      </c>
      <c r="DT49" s="126">
        <f t="shared" si="208"/>
        <v>196378</v>
      </c>
      <c r="DU49" s="126">
        <f t="shared" si="208"/>
        <v>220192</v>
      </c>
      <c r="DV49" s="126">
        <f t="shared" si="208"/>
        <v>229480</v>
      </c>
      <c r="DW49" s="126">
        <f t="shared" si="208"/>
        <v>240189</v>
      </c>
      <c r="DX49" s="126">
        <f t="shared" si="208"/>
        <v>235162</v>
      </c>
      <c r="DY49" s="126">
        <f t="shared" si="208"/>
        <v>246641</v>
      </c>
      <c r="DZ49" s="126">
        <v>225588</v>
      </c>
      <c r="EA49" s="126">
        <f t="shared" si="208"/>
        <v>234118</v>
      </c>
      <c r="EB49" s="126">
        <f>EB34+EB37+EB40+EB43+EB46</f>
        <v>2700578</v>
      </c>
      <c r="EC49" s="126">
        <f>EC34+EC37+EC40+EC43+EC46</f>
        <v>222672</v>
      </c>
      <c r="ED49" s="126">
        <v>211363</v>
      </c>
      <c r="EE49" s="126">
        <f t="shared" ref="EE49:EN49" si="209">EE34+EE37+EE40+EE43+EE46</f>
        <v>230016</v>
      </c>
      <c r="EF49" s="126">
        <f t="shared" si="209"/>
        <v>216449</v>
      </c>
      <c r="EG49" s="126">
        <f t="shared" si="209"/>
        <v>239984</v>
      </c>
      <c r="EH49" s="126">
        <f t="shared" si="209"/>
        <v>236188</v>
      </c>
      <c r="EI49" s="126">
        <f t="shared" si="209"/>
        <v>406524</v>
      </c>
      <c r="EJ49" s="126">
        <f t="shared" si="209"/>
        <v>286508</v>
      </c>
      <c r="EK49" s="126">
        <f t="shared" si="209"/>
        <v>281052</v>
      </c>
      <c r="EL49" s="126">
        <f t="shared" si="209"/>
        <v>286618</v>
      </c>
      <c r="EM49" s="126">
        <f t="shared" si="209"/>
        <v>275327</v>
      </c>
      <c r="EN49" s="126">
        <f t="shared" si="209"/>
        <v>286252</v>
      </c>
      <c r="EO49" s="126">
        <f t="shared" si="130"/>
        <v>3178953</v>
      </c>
      <c r="EP49" s="126">
        <f>EP34+EP37+EP40+EP43+EP46</f>
        <v>265034</v>
      </c>
      <c r="EQ49" s="126">
        <f>EQ34+EQ37+EQ40+EQ43+EQ46</f>
        <v>242745</v>
      </c>
      <c r="ER49" s="126">
        <f t="shared" ref="ER49:FA49" si="210">ER34+ER37+ER40+ER43+ER46</f>
        <v>268701</v>
      </c>
      <c r="ES49" s="126">
        <f t="shared" si="210"/>
        <v>264508</v>
      </c>
      <c r="ET49" s="126">
        <f t="shared" si="210"/>
        <v>278687</v>
      </c>
      <c r="EU49" s="126">
        <f t="shared" si="210"/>
        <v>272897</v>
      </c>
      <c r="EV49" s="126">
        <f t="shared" si="210"/>
        <v>290409</v>
      </c>
      <c r="EW49" s="126">
        <f t="shared" si="210"/>
        <v>305804</v>
      </c>
      <c r="EX49" s="126">
        <f t="shared" si="210"/>
        <v>288070</v>
      </c>
      <c r="EY49" s="126">
        <f t="shared" si="210"/>
        <v>292057</v>
      </c>
      <c r="EZ49" s="126">
        <f t="shared" si="210"/>
        <v>290639</v>
      </c>
      <c r="FA49" s="126">
        <f t="shared" si="210"/>
        <v>298374</v>
      </c>
      <c r="FB49" s="126">
        <f t="shared" si="131"/>
        <v>3357925</v>
      </c>
      <c r="FC49" s="126">
        <f>FC34+FC37+FC40+FC43+FC46</f>
        <v>275962</v>
      </c>
      <c r="FD49" s="126">
        <f>FD34+FD37+FD40+FD43+FD46</f>
        <v>240257</v>
      </c>
      <c r="FE49" s="126">
        <f t="shared" ref="FE49:FN49" si="211">FE34+FE37+FE40+FE43+FE46</f>
        <v>294229</v>
      </c>
      <c r="FF49" s="126">
        <f t="shared" si="211"/>
        <v>299836</v>
      </c>
      <c r="FG49" s="126">
        <f t="shared" si="211"/>
        <v>311097</v>
      </c>
      <c r="FH49" s="126">
        <f t="shared" si="211"/>
        <v>292422</v>
      </c>
      <c r="FI49" s="126">
        <f t="shared" si="211"/>
        <v>319931</v>
      </c>
      <c r="FJ49" s="126">
        <f t="shared" si="211"/>
        <v>387903</v>
      </c>
      <c r="FK49" s="126">
        <f t="shared" si="211"/>
        <v>310873</v>
      </c>
      <c r="FL49" s="126">
        <v>322909</v>
      </c>
      <c r="FM49" s="126">
        <f t="shared" si="211"/>
        <v>312514</v>
      </c>
      <c r="FN49" s="126">
        <f t="shared" si="211"/>
        <v>311961</v>
      </c>
      <c r="FO49" s="126">
        <f t="shared" si="143"/>
        <v>3679894</v>
      </c>
      <c r="FP49" s="126">
        <f t="shared" ref="FP49:GA49" si="212">FP34+FP37+FP40+FP43+FP46</f>
        <v>275841</v>
      </c>
      <c r="FQ49" s="126">
        <f t="shared" si="212"/>
        <v>269994</v>
      </c>
      <c r="FR49" s="126">
        <f t="shared" si="212"/>
        <v>202700</v>
      </c>
      <c r="FS49" s="126">
        <f t="shared" si="212"/>
        <v>72789</v>
      </c>
      <c r="FT49" s="126">
        <f t="shared" si="212"/>
        <v>114177</v>
      </c>
      <c r="FU49" s="126">
        <f t="shared" si="212"/>
        <v>182787</v>
      </c>
      <c r="FV49" s="126">
        <f t="shared" si="212"/>
        <v>250595</v>
      </c>
      <c r="FW49" s="126">
        <f t="shared" si="212"/>
        <v>267382</v>
      </c>
      <c r="FX49" s="126">
        <f t="shared" si="212"/>
        <v>279697</v>
      </c>
      <c r="FY49" s="126">
        <f t="shared" si="212"/>
        <v>307735</v>
      </c>
      <c r="FZ49" s="126">
        <f t="shared" si="212"/>
        <v>301245</v>
      </c>
      <c r="GA49" s="126">
        <f t="shared" si="212"/>
        <v>279974</v>
      </c>
      <c r="GB49" s="126">
        <f t="shared" si="166"/>
        <v>2804916</v>
      </c>
      <c r="GC49" s="126">
        <f>GC34+GC37+GC40+GC43+GC46</f>
        <v>295066</v>
      </c>
      <c r="GD49" s="126">
        <v>252142</v>
      </c>
      <c r="GE49" s="126">
        <v>265330</v>
      </c>
      <c r="GF49" s="126">
        <v>280639</v>
      </c>
      <c r="GG49" s="126">
        <v>311121</v>
      </c>
      <c r="GH49" s="126">
        <v>311048</v>
      </c>
      <c r="GI49" s="126">
        <v>320558</v>
      </c>
      <c r="GJ49" s="126">
        <v>322956</v>
      </c>
      <c r="GK49" s="126">
        <v>321126</v>
      </c>
      <c r="GL49" s="126">
        <v>325100</v>
      </c>
      <c r="GM49" s="126">
        <v>315353</v>
      </c>
      <c r="GN49" s="126">
        <v>328129</v>
      </c>
      <c r="GO49" s="126">
        <f>+SUM(GC49:GN49)</f>
        <v>3648568</v>
      </c>
      <c r="GP49" s="126">
        <v>294821</v>
      </c>
      <c r="GQ49" s="126">
        <v>278850</v>
      </c>
      <c r="GR49" s="126">
        <v>306535</v>
      </c>
      <c r="GS49" s="126">
        <v>297401</v>
      </c>
      <c r="GT49" s="126">
        <v>322805</v>
      </c>
      <c r="GU49" s="126">
        <v>314194</v>
      </c>
      <c r="GV49" s="126">
        <v>361051</v>
      </c>
      <c r="GW49" s="126">
        <v>349745</v>
      </c>
      <c r="GX49" s="126">
        <v>339276</v>
      </c>
      <c r="GY49" s="126">
        <v>360756</v>
      </c>
      <c r="GZ49" s="88">
        <v>316151</v>
      </c>
      <c r="HA49" s="126">
        <v>123940</v>
      </c>
      <c r="HB49" s="126">
        <f>+SUM(GP49:HA49)</f>
        <v>3665525</v>
      </c>
      <c r="HC49" s="126">
        <v>0</v>
      </c>
      <c r="HD49" s="126">
        <v>6038</v>
      </c>
      <c r="HE49" s="88">
        <v>156385</v>
      </c>
      <c r="HF49" s="126">
        <v>183817</v>
      </c>
      <c r="HG49" s="126">
        <v>194013</v>
      </c>
      <c r="HH49" s="126">
        <v>202153</v>
      </c>
      <c r="HI49" s="126">
        <v>216706</v>
      </c>
      <c r="HJ49" s="126">
        <v>209882</v>
      </c>
      <c r="HK49" s="126">
        <v>197343</v>
      </c>
      <c r="HL49" s="126">
        <v>212269</v>
      </c>
      <c r="HM49" s="126">
        <v>203094</v>
      </c>
      <c r="HN49" s="126">
        <v>203042</v>
      </c>
      <c r="HO49" s="126">
        <f>+SUM(HC49:HN49)</f>
        <v>1984742</v>
      </c>
      <c r="HP49" s="47">
        <v>178918</v>
      </c>
      <c r="HQ49" s="47">
        <v>142077</v>
      </c>
      <c r="HR49" s="47">
        <v>219916</v>
      </c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</row>
    <row r="52" spans="2:236">
      <c r="B52" s="5" t="s">
        <v>72</v>
      </c>
    </row>
    <row r="53" spans="2:236" ht="15" customHeight="1">
      <c r="B53" s="12" t="s">
        <v>73</v>
      </c>
      <c r="C53" s="160">
        <v>2007</v>
      </c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2"/>
      <c r="O53" s="175" t="s">
        <v>110</v>
      </c>
      <c r="P53" s="160">
        <v>2008</v>
      </c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2"/>
      <c r="AB53" s="175" t="s">
        <v>111</v>
      </c>
      <c r="AC53" s="160">
        <v>2009</v>
      </c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2"/>
      <c r="AO53" s="175" t="s">
        <v>91</v>
      </c>
      <c r="AP53" s="160">
        <v>2010</v>
      </c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2"/>
      <c r="BB53" s="175" t="s">
        <v>80</v>
      </c>
      <c r="BC53" s="160">
        <v>2011</v>
      </c>
      <c r="BD53" s="161"/>
      <c r="BE53" s="161"/>
      <c r="BF53" s="161"/>
      <c r="BG53" s="161"/>
      <c r="BH53" s="161"/>
      <c r="BI53" s="161"/>
      <c r="BJ53" s="161"/>
      <c r="BK53" s="161"/>
      <c r="BL53" s="161"/>
      <c r="BM53" s="161"/>
      <c r="BN53" s="162"/>
      <c r="BO53" s="175" t="s">
        <v>81</v>
      </c>
      <c r="BP53" s="160">
        <v>2012</v>
      </c>
      <c r="BQ53" s="161"/>
      <c r="BR53" s="161"/>
      <c r="BS53" s="161"/>
      <c r="BT53" s="161"/>
      <c r="BU53" s="161"/>
      <c r="BV53" s="161"/>
      <c r="BW53" s="161"/>
      <c r="BX53" s="161"/>
      <c r="BY53" s="161"/>
      <c r="BZ53" s="161"/>
      <c r="CA53" s="162"/>
      <c r="CB53" s="175" t="s">
        <v>82</v>
      </c>
      <c r="CC53" s="160">
        <v>2013</v>
      </c>
      <c r="CD53" s="161"/>
      <c r="CE53" s="161"/>
      <c r="CF53" s="161"/>
      <c r="CG53" s="161"/>
      <c r="CH53" s="161"/>
      <c r="CI53" s="161"/>
      <c r="CJ53" s="161"/>
      <c r="CK53" s="161"/>
      <c r="CL53" s="161"/>
      <c r="CM53" s="161"/>
      <c r="CN53" s="162"/>
      <c r="CO53" s="175" t="s">
        <v>40</v>
      </c>
      <c r="CP53" s="160">
        <v>2014</v>
      </c>
      <c r="CQ53" s="161"/>
      <c r="CR53" s="161"/>
      <c r="CS53" s="161"/>
      <c r="CT53" s="161"/>
      <c r="CU53" s="161"/>
      <c r="CV53" s="161"/>
      <c r="CW53" s="161"/>
      <c r="CX53" s="161"/>
      <c r="CY53" s="161"/>
      <c r="CZ53" s="161"/>
      <c r="DA53" s="162"/>
      <c r="DB53" s="175" t="s">
        <v>41</v>
      </c>
      <c r="DC53" s="160">
        <v>2015</v>
      </c>
      <c r="DD53" s="161"/>
      <c r="DE53" s="161"/>
      <c r="DF53" s="161"/>
      <c r="DG53" s="161"/>
      <c r="DH53" s="161"/>
      <c r="DI53" s="161"/>
      <c r="DJ53" s="161"/>
      <c r="DK53" s="161"/>
      <c r="DL53" s="161"/>
      <c r="DM53" s="161"/>
      <c r="DN53" s="162"/>
      <c r="DO53" s="175" t="s">
        <v>42</v>
      </c>
      <c r="DP53" s="160">
        <v>2016</v>
      </c>
      <c r="DQ53" s="161"/>
      <c r="DR53" s="161"/>
      <c r="DS53" s="161"/>
      <c r="DT53" s="161"/>
      <c r="DU53" s="161"/>
      <c r="DV53" s="161"/>
      <c r="DW53" s="161"/>
      <c r="DX53" s="161"/>
      <c r="DY53" s="161"/>
      <c r="DZ53" s="161"/>
      <c r="EA53" s="162"/>
      <c r="EB53" s="175" t="s">
        <v>43</v>
      </c>
      <c r="EC53" s="160">
        <v>2017</v>
      </c>
      <c r="ED53" s="161"/>
      <c r="EE53" s="161"/>
      <c r="EF53" s="161"/>
      <c r="EG53" s="161"/>
      <c r="EH53" s="161"/>
      <c r="EI53" s="161"/>
      <c r="EJ53" s="161"/>
      <c r="EK53" s="161"/>
      <c r="EL53" s="161"/>
      <c r="EM53" s="161"/>
      <c r="EN53" s="162"/>
      <c r="EO53" s="175" t="s">
        <v>44</v>
      </c>
      <c r="EP53" s="160">
        <v>2018</v>
      </c>
      <c r="EQ53" s="161"/>
      <c r="ER53" s="161"/>
      <c r="ES53" s="161"/>
      <c r="ET53" s="161"/>
      <c r="EU53" s="161"/>
      <c r="EV53" s="161"/>
      <c r="EW53" s="161"/>
      <c r="EX53" s="161"/>
      <c r="EY53" s="161"/>
      <c r="EZ53" s="161"/>
      <c r="FA53" s="162"/>
      <c r="FB53" s="175" t="s">
        <v>45</v>
      </c>
      <c r="FC53" s="160">
        <v>2019</v>
      </c>
      <c r="FD53" s="161"/>
      <c r="FE53" s="161"/>
      <c r="FF53" s="161"/>
      <c r="FG53" s="161"/>
      <c r="FH53" s="161"/>
      <c r="FI53" s="161"/>
      <c r="FJ53" s="161"/>
      <c r="FK53" s="161"/>
      <c r="FL53" s="161"/>
      <c r="FM53" s="161"/>
      <c r="FN53" s="162"/>
      <c r="FO53" s="175" t="s">
        <v>46</v>
      </c>
      <c r="FP53" s="156">
        <v>2020</v>
      </c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8"/>
      <c r="GB53" s="175" t="s">
        <v>47</v>
      </c>
      <c r="GC53" s="156">
        <v>2021</v>
      </c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8"/>
      <c r="GO53" s="175" t="s">
        <v>48</v>
      </c>
      <c r="GP53" s="156">
        <v>2022</v>
      </c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8"/>
      <c r="HB53" s="175" t="s">
        <v>49</v>
      </c>
      <c r="HC53" s="156">
        <v>2023</v>
      </c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8"/>
      <c r="HO53" s="175" t="s">
        <v>50</v>
      </c>
      <c r="HP53" s="156">
        <v>2024</v>
      </c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8"/>
      <c r="IB53" s="175" t="s">
        <v>51</v>
      </c>
    </row>
    <row r="54" spans="2:236">
      <c r="B54" s="13" t="s">
        <v>74</v>
      </c>
      <c r="C54" s="176" t="s">
        <v>52</v>
      </c>
      <c r="D54" s="176" t="s">
        <v>53</v>
      </c>
      <c r="E54" s="176" t="s">
        <v>54</v>
      </c>
      <c r="F54" s="176" t="s">
        <v>55</v>
      </c>
      <c r="G54" s="176" t="s">
        <v>56</v>
      </c>
      <c r="H54" s="176" t="s">
        <v>57</v>
      </c>
      <c r="I54" s="176" t="s">
        <v>58</v>
      </c>
      <c r="J54" s="176" t="s">
        <v>59</v>
      </c>
      <c r="K54" s="176" t="s">
        <v>60</v>
      </c>
      <c r="L54" s="176" t="s">
        <v>61</v>
      </c>
      <c r="M54" s="176" t="s">
        <v>62</v>
      </c>
      <c r="N54" s="176" t="s">
        <v>63</v>
      </c>
      <c r="O54" s="159"/>
      <c r="P54" s="176" t="s">
        <v>52</v>
      </c>
      <c r="Q54" s="176" t="s">
        <v>53</v>
      </c>
      <c r="R54" s="176" t="s">
        <v>54</v>
      </c>
      <c r="S54" s="176" t="s">
        <v>55</v>
      </c>
      <c r="T54" s="176" t="s">
        <v>56</v>
      </c>
      <c r="U54" s="176" t="s">
        <v>57</v>
      </c>
      <c r="V54" s="176" t="s">
        <v>58</v>
      </c>
      <c r="W54" s="176" t="s">
        <v>59</v>
      </c>
      <c r="X54" s="176" t="s">
        <v>60</v>
      </c>
      <c r="Y54" s="176" t="s">
        <v>61</v>
      </c>
      <c r="Z54" s="176" t="s">
        <v>62</v>
      </c>
      <c r="AA54" s="176" t="s">
        <v>63</v>
      </c>
      <c r="AB54" s="159"/>
      <c r="AC54" s="176" t="s">
        <v>52</v>
      </c>
      <c r="AD54" s="176" t="s">
        <v>53</v>
      </c>
      <c r="AE54" s="176" t="s">
        <v>54</v>
      </c>
      <c r="AF54" s="176" t="s">
        <v>55</v>
      </c>
      <c r="AG54" s="176" t="s">
        <v>56</v>
      </c>
      <c r="AH54" s="176" t="s">
        <v>57</v>
      </c>
      <c r="AI54" s="176" t="s">
        <v>58</v>
      </c>
      <c r="AJ54" s="176" t="s">
        <v>59</v>
      </c>
      <c r="AK54" s="176" t="s">
        <v>60</v>
      </c>
      <c r="AL54" s="176" t="s">
        <v>61</v>
      </c>
      <c r="AM54" s="176" t="s">
        <v>62</v>
      </c>
      <c r="AN54" s="176" t="s">
        <v>63</v>
      </c>
      <c r="AO54" s="159"/>
      <c r="AP54" s="176" t="s">
        <v>52</v>
      </c>
      <c r="AQ54" s="176" t="s">
        <v>53</v>
      </c>
      <c r="AR54" s="176" t="s">
        <v>54</v>
      </c>
      <c r="AS54" s="176" t="s">
        <v>55</v>
      </c>
      <c r="AT54" s="176" t="s">
        <v>56</v>
      </c>
      <c r="AU54" s="176" t="s">
        <v>57</v>
      </c>
      <c r="AV54" s="176" t="s">
        <v>58</v>
      </c>
      <c r="AW54" s="176" t="s">
        <v>59</v>
      </c>
      <c r="AX54" s="176" t="s">
        <v>60</v>
      </c>
      <c r="AY54" s="176" t="s">
        <v>61</v>
      </c>
      <c r="AZ54" s="176" t="s">
        <v>62</v>
      </c>
      <c r="BA54" s="176" t="s">
        <v>63</v>
      </c>
      <c r="BB54" s="159"/>
      <c r="BC54" s="176" t="s">
        <v>52</v>
      </c>
      <c r="BD54" s="176" t="s">
        <v>53</v>
      </c>
      <c r="BE54" s="176" t="s">
        <v>54</v>
      </c>
      <c r="BF54" s="176" t="s">
        <v>55</v>
      </c>
      <c r="BG54" s="176" t="s">
        <v>56</v>
      </c>
      <c r="BH54" s="176" t="s">
        <v>57</v>
      </c>
      <c r="BI54" s="176" t="s">
        <v>58</v>
      </c>
      <c r="BJ54" s="176" t="s">
        <v>59</v>
      </c>
      <c r="BK54" s="176" t="s">
        <v>60</v>
      </c>
      <c r="BL54" s="176" t="s">
        <v>61</v>
      </c>
      <c r="BM54" s="176" t="s">
        <v>62</v>
      </c>
      <c r="BN54" s="176" t="s">
        <v>63</v>
      </c>
      <c r="BO54" s="159"/>
      <c r="BP54" s="176" t="s">
        <v>52</v>
      </c>
      <c r="BQ54" s="176" t="s">
        <v>53</v>
      </c>
      <c r="BR54" s="176" t="s">
        <v>54</v>
      </c>
      <c r="BS54" s="176" t="s">
        <v>55</v>
      </c>
      <c r="BT54" s="176" t="s">
        <v>56</v>
      </c>
      <c r="BU54" s="176" t="s">
        <v>57</v>
      </c>
      <c r="BV54" s="176" t="s">
        <v>58</v>
      </c>
      <c r="BW54" s="176" t="s">
        <v>59</v>
      </c>
      <c r="BX54" s="176" t="s">
        <v>60</v>
      </c>
      <c r="BY54" s="176" t="s">
        <v>61</v>
      </c>
      <c r="BZ54" s="176" t="s">
        <v>62</v>
      </c>
      <c r="CA54" s="176" t="s">
        <v>63</v>
      </c>
      <c r="CB54" s="159"/>
      <c r="CC54" s="176" t="s">
        <v>52</v>
      </c>
      <c r="CD54" s="176" t="s">
        <v>53</v>
      </c>
      <c r="CE54" s="176" t="s">
        <v>54</v>
      </c>
      <c r="CF54" s="176" t="s">
        <v>55</v>
      </c>
      <c r="CG54" s="176" t="s">
        <v>56</v>
      </c>
      <c r="CH54" s="176" t="s">
        <v>57</v>
      </c>
      <c r="CI54" s="176" t="s">
        <v>58</v>
      </c>
      <c r="CJ54" s="176" t="s">
        <v>59</v>
      </c>
      <c r="CK54" s="176" t="s">
        <v>60</v>
      </c>
      <c r="CL54" s="176" t="s">
        <v>61</v>
      </c>
      <c r="CM54" s="176" t="s">
        <v>62</v>
      </c>
      <c r="CN54" s="176" t="s">
        <v>63</v>
      </c>
      <c r="CO54" s="159"/>
      <c r="CP54" s="176" t="s">
        <v>52</v>
      </c>
      <c r="CQ54" s="176" t="s">
        <v>53</v>
      </c>
      <c r="CR54" s="176" t="s">
        <v>54</v>
      </c>
      <c r="CS54" s="176" t="s">
        <v>55</v>
      </c>
      <c r="CT54" s="176" t="s">
        <v>56</v>
      </c>
      <c r="CU54" s="176" t="s">
        <v>57</v>
      </c>
      <c r="CV54" s="176" t="s">
        <v>58</v>
      </c>
      <c r="CW54" s="176" t="s">
        <v>59</v>
      </c>
      <c r="CX54" s="176" t="s">
        <v>60</v>
      </c>
      <c r="CY54" s="176" t="s">
        <v>61</v>
      </c>
      <c r="CZ54" s="176" t="s">
        <v>62</v>
      </c>
      <c r="DA54" s="176" t="s">
        <v>63</v>
      </c>
      <c r="DB54" s="159"/>
      <c r="DC54" s="176" t="s">
        <v>52</v>
      </c>
      <c r="DD54" s="176" t="s">
        <v>53</v>
      </c>
      <c r="DE54" s="176" t="s">
        <v>54</v>
      </c>
      <c r="DF54" s="176" t="s">
        <v>55</v>
      </c>
      <c r="DG54" s="176" t="s">
        <v>56</v>
      </c>
      <c r="DH54" s="176" t="s">
        <v>57</v>
      </c>
      <c r="DI54" s="176" t="s">
        <v>58</v>
      </c>
      <c r="DJ54" s="176" t="s">
        <v>59</v>
      </c>
      <c r="DK54" s="176" t="s">
        <v>60</v>
      </c>
      <c r="DL54" s="176" t="s">
        <v>61</v>
      </c>
      <c r="DM54" s="176" t="s">
        <v>62</v>
      </c>
      <c r="DN54" s="176" t="s">
        <v>63</v>
      </c>
      <c r="DO54" s="159"/>
      <c r="DP54" s="176" t="s">
        <v>52</v>
      </c>
      <c r="DQ54" s="176" t="s">
        <v>53</v>
      </c>
      <c r="DR54" s="176" t="s">
        <v>54</v>
      </c>
      <c r="DS54" s="176" t="s">
        <v>55</v>
      </c>
      <c r="DT54" s="176" t="s">
        <v>56</v>
      </c>
      <c r="DU54" s="176" t="s">
        <v>57</v>
      </c>
      <c r="DV54" s="176" t="s">
        <v>58</v>
      </c>
      <c r="DW54" s="176" t="s">
        <v>59</v>
      </c>
      <c r="DX54" s="176" t="s">
        <v>60</v>
      </c>
      <c r="DY54" s="176" t="s">
        <v>61</v>
      </c>
      <c r="DZ54" s="176" t="s">
        <v>62</v>
      </c>
      <c r="EA54" s="176" t="s">
        <v>63</v>
      </c>
      <c r="EB54" s="159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59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59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59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59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59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59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59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59"/>
    </row>
    <row r="55" spans="2:236" s="5" customFormat="1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9">
        <v>981316.10000000009</v>
      </c>
      <c r="HQ55" s="149">
        <v>745301.30000000016</v>
      </c>
      <c r="HR55" s="84">
        <v>1151304.0999999999</v>
      </c>
      <c r="HS55" s="84"/>
      <c r="HT55" s="84"/>
      <c r="HU55" s="84"/>
      <c r="HV55" s="84"/>
      <c r="HW55" s="84"/>
      <c r="HX55" s="84"/>
      <c r="HY55" s="84"/>
      <c r="HZ55" s="84"/>
      <c r="IA55" s="84"/>
      <c r="IB55" s="84"/>
    </row>
    <row r="56" spans="2:236" ht="14.45">
      <c r="B56" s="48" t="s">
        <v>76</v>
      </c>
      <c r="C56" s="126">
        <v>0</v>
      </c>
      <c r="D56" s="126">
        <v>0</v>
      </c>
      <c r="E56" s="126">
        <v>0</v>
      </c>
      <c r="F56" s="126">
        <v>0</v>
      </c>
      <c r="G56" s="126">
        <v>0</v>
      </c>
      <c r="H56" s="126">
        <v>0</v>
      </c>
      <c r="I56" s="126">
        <v>0</v>
      </c>
      <c r="J56" s="126">
        <v>0</v>
      </c>
      <c r="K56" s="126">
        <v>0</v>
      </c>
      <c r="L56" s="126">
        <v>0</v>
      </c>
      <c r="M56" s="126">
        <v>0</v>
      </c>
      <c r="N56" s="126">
        <v>123053.1</v>
      </c>
      <c r="O56" s="126">
        <f>SUM(C56:N56)</f>
        <v>123053.1</v>
      </c>
      <c r="P56" s="126">
        <v>139133.1</v>
      </c>
      <c r="Q56" s="126">
        <v>130605.3</v>
      </c>
      <c r="R56" s="126">
        <v>140635.79999999999</v>
      </c>
      <c r="S56" s="126">
        <v>132314.1</v>
      </c>
      <c r="T56" s="126">
        <v>144668.4</v>
      </c>
      <c r="U56" s="126">
        <v>141789.6</v>
      </c>
      <c r="V56" s="126">
        <v>167816.7</v>
      </c>
      <c r="W56" s="126">
        <v>172581.6</v>
      </c>
      <c r="X56" s="126">
        <v>162791.1</v>
      </c>
      <c r="Y56" s="126">
        <v>160652.70000000001</v>
      </c>
      <c r="Z56" s="126">
        <v>154531.79999999999</v>
      </c>
      <c r="AA56" s="126">
        <v>164467.79999999999</v>
      </c>
      <c r="AB56" s="126">
        <f>SUM(P56:AA56)</f>
        <v>1811988.0000000002</v>
      </c>
      <c r="AC56" s="126">
        <v>162737.1</v>
      </c>
      <c r="AD56" s="126">
        <v>150498.6</v>
      </c>
      <c r="AE56" s="126">
        <v>154200.59999999998</v>
      </c>
      <c r="AF56" s="126">
        <f>+[1]SURVIAL!$DJ$22*1000</f>
        <v>156675.6</v>
      </c>
      <c r="AG56" s="126">
        <v>164296.49999999997</v>
      </c>
      <c r="AH56" s="126">
        <v>160017.89999999997</v>
      </c>
      <c r="AI56" s="126">
        <v>189492.59999999998</v>
      </c>
      <c r="AJ56" s="126">
        <v>193100.69999999998</v>
      </c>
      <c r="AK56" s="126">
        <v>181404.89999999997</v>
      </c>
      <c r="AL56" s="126">
        <v>180243</v>
      </c>
      <c r="AM56" s="126">
        <v>170507.1</v>
      </c>
      <c r="AN56" s="126">
        <v>196153.19999999998</v>
      </c>
      <c r="AO56" s="126">
        <f>SUM(AC56:AN56)</f>
        <v>2059327.7999999998</v>
      </c>
      <c r="AP56" s="126">
        <v>190825.2</v>
      </c>
      <c r="AQ56" s="126">
        <v>160734</v>
      </c>
      <c r="AR56" s="126">
        <v>179945.7</v>
      </c>
      <c r="AS56" s="126">
        <v>182430.59999999998</v>
      </c>
      <c r="AT56" s="126">
        <f>[2]TOTAL!$D$133</f>
        <v>195932.7</v>
      </c>
      <c r="AU56" s="126">
        <v>188942.4</v>
      </c>
      <c r="AV56" s="126">
        <v>215680.49999999997</v>
      </c>
      <c r="AW56" s="126">
        <v>219035.1</v>
      </c>
      <c r="AX56" s="126">
        <v>198358.8</v>
      </c>
      <c r="AY56" s="126">
        <v>202872</v>
      </c>
      <c r="AZ56" s="126">
        <v>192455.7</v>
      </c>
      <c r="BA56" s="126">
        <v>213250.2</v>
      </c>
      <c r="BB56" s="126">
        <f>SUM(AP56:BA56)</f>
        <v>2340462.9000000004</v>
      </c>
      <c r="BC56" s="126">
        <v>214633.80000000002</v>
      </c>
      <c r="BD56" s="126">
        <f>[3]TOTAL!$D$124</f>
        <v>186583.8</v>
      </c>
      <c r="BE56" s="126">
        <f>[4]TOTAL!$D$133</f>
        <v>197346.3</v>
      </c>
      <c r="BF56" s="126">
        <v>213421.8</v>
      </c>
      <c r="BG56" s="126">
        <v>206590.19999999998</v>
      </c>
      <c r="BH56" s="126">
        <v>210935.09999999998</v>
      </c>
      <c r="BI56" s="126">
        <v>238585.5</v>
      </c>
      <c r="BJ56" s="126">
        <v>239296.50000000003</v>
      </c>
      <c r="BK56" s="126">
        <v>210697.3</v>
      </c>
      <c r="BL56" s="126">
        <v>203057.05</v>
      </c>
      <c r="BM56" s="126">
        <v>198893.39999999997</v>
      </c>
      <c r="BN56" s="126">
        <v>220063.5</v>
      </c>
      <c r="BO56" s="126">
        <f>SUM(BC56:BN56)</f>
        <v>2540104.25</v>
      </c>
      <c r="BP56" s="126">
        <v>230681.4</v>
      </c>
      <c r="BQ56" s="126">
        <v>216418.8</v>
      </c>
      <c r="BR56" s="126">
        <v>198915.59999999998</v>
      </c>
      <c r="BS56" s="126">
        <v>209094.6</v>
      </c>
      <c r="BT56" s="126">
        <v>213852.59999999998</v>
      </c>
      <c r="BU56" s="126">
        <v>210389.4</v>
      </c>
      <c r="BV56" s="126">
        <v>243679.8</v>
      </c>
      <c r="BW56" s="126">
        <v>256506.9</v>
      </c>
      <c r="BX56" s="126">
        <v>238910.09999999998</v>
      </c>
      <c r="BY56" s="126">
        <v>235474.2</v>
      </c>
      <c r="BZ56" s="126">
        <v>229678.8</v>
      </c>
      <c r="CA56" s="126">
        <v>249693.59999999998</v>
      </c>
      <c r="CB56" s="126">
        <f>SUM(BP56:CA56)</f>
        <v>2733295.8</v>
      </c>
      <c r="CC56" s="126">
        <v>257224.5</v>
      </c>
      <c r="CD56" s="126">
        <v>225256.2</v>
      </c>
      <c r="CE56" s="126">
        <v>246101.7</v>
      </c>
      <c r="CF56" s="126">
        <v>234331.5</v>
      </c>
      <c r="CG56" s="126">
        <v>252560.09999999998</v>
      </c>
      <c r="CH56" s="126">
        <v>246398.09999999998</v>
      </c>
      <c r="CI56" s="126">
        <v>283927.8</v>
      </c>
      <c r="CJ56" s="126">
        <v>292784.69999999995</v>
      </c>
      <c r="CK56" s="126">
        <v>269915.09999999998</v>
      </c>
      <c r="CL56" s="126">
        <v>264209.40000000002</v>
      </c>
      <c r="CM56" s="126">
        <v>269146.8</v>
      </c>
      <c r="CN56" s="126">
        <v>292784.7</v>
      </c>
      <c r="CO56" s="126">
        <f>SUM(CC56:CN56)</f>
        <v>3134640.6</v>
      </c>
      <c r="CP56" s="126">
        <v>291595.20000000007</v>
      </c>
      <c r="CQ56" s="126">
        <v>268655.39999999997</v>
      </c>
      <c r="CR56" s="126">
        <v>293857.19999999995</v>
      </c>
      <c r="CS56" s="126">
        <v>281412.29999999993</v>
      </c>
      <c r="CT56" s="126">
        <v>285366.90000000002</v>
      </c>
      <c r="CU56" s="126">
        <v>270511.8</v>
      </c>
      <c r="CV56" s="126">
        <v>311668.5</v>
      </c>
      <c r="CW56" s="126">
        <v>307472.09999999998</v>
      </c>
      <c r="CX56" s="126">
        <v>270948.59999999998</v>
      </c>
      <c r="CY56" s="126">
        <v>268854.3</v>
      </c>
      <c r="CZ56" s="126">
        <v>261502.8</v>
      </c>
      <c r="DA56" s="126">
        <v>311188.8</v>
      </c>
      <c r="DB56" s="126">
        <f>SUM(CP56:DA56)</f>
        <v>3423033.8999999994</v>
      </c>
      <c r="DC56" s="126">
        <v>329616.3</v>
      </c>
      <c r="DD56" s="126">
        <v>304375.5</v>
      </c>
      <c r="DE56" s="126">
        <v>303603.3</v>
      </c>
      <c r="DF56" s="126">
        <v>307858.2</v>
      </c>
      <c r="DG56" s="126">
        <v>298611.3</v>
      </c>
      <c r="DH56" s="126">
        <v>306575.09999999998</v>
      </c>
      <c r="DI56" s="126">
        <v>343999.5</v>
      </c>
      <c r="DJ56" s="126">
        <v>358979.39999999997</v>
      </c>
      <c r="DK56" s="126">
        <v>329787.89999999997</v>
      </c>
      <c r="DL56" s="126">
        <v>318653.39999999997</v>
      </c>
      <c r="DM56" s="126">
        <v>308552.39999999997</v>
      </c>
      <c r="DN56" s="126">
        <v>340723.5</v>
      </c>
      <c r="DO56" s="126">
        <f>SUM(DC56:DN56)</f>
        <v>3851335.8</v>
      </c>
      <c r="DP56" s="126">
        <v>350184.89999999997</v>
      </c>
      <c r="DQ56" s="126">
        <v>329191.2</v>
      </c>
      <c r="DR56" s="126">
        <v>331808.09999999998</v>
      </c>
      <c r="DS56" s="126">
        <v>304570.5</v>
      </c>
      <c r="DT56" s="126">
        <v>298030.2</v>
      </c>
      <c r="DU56" s="126">
        <v>299075.39999999997</v>
      </c>
      <c r="DV56" s="126">
        <v>357926.39999999997</v>
      </c>
      <c r="DW56" s="126">
        <v>356920.2</v>
      </c>
      <c r="DX56" s="126">
        <v>327533.7</v>
      </c>
      <c r="DY56" s="126">
        <v>328239.59999999998</v>
      </c>
      <c r="DZ56" s="126">
        <v>315042</v>
      </c>
      <c r="EA56" s="126">
        <v>353168.4</v>
      </c>
      <c r="EB56" s="126">
        <f>SUM(DP56:EA56)</f>
        <v>3951690.6</v>
      </c>
      <c r="EC56" s="126">
        <v>362934</v>
      </c>
      <c r="ED56" s="126">
        <v>324491.7</v>
      </c>
      <c r="EE56" s="126">
        <v>327389.39999999997</v>
      </c>
      <c r="EF56" s="126">
        <v>334120.8</v>
      </c>
      <c r="EG56" s="126">
        <v>333372</v>
      </c>
      <c r="EH56" s="126">
        <v>325942.5</v>
      </c>
      <c r="EI56" s="126">
        <v>383865.3</v>
      </c>
      <c r="EJ56" s="126">
        <v>370835.39999999997</v>
      </c>
      <c r="EK56" s="126">
        <v>343905.89999999997</v>
      </c>
      <c r="EL56" s="126">
        <v>328500.89999999997</v>
      </c>
      <c r="EM56" s="126">
        <v>321352.2</v>
      </c>
      <c r="EN56" s="126">
        <v>376997.39999999997</v>
      </c>
      <c r="EO56" s="126">
        <f>+SUM(EC56:EN56)</f>
        <v>4133707.4999999995</v>
      </c>
      <c r="EP56" s="126">
        <v>406266.89999999997</v>
      </c>
      <c r="EQ56" s="126">
        <v>354201.9</v>
      </c>
      <c r="ER56" s="126">
        <v>358413.89999999997</v>
      </c>
      <c r="ES56" s="126">
        <v>332705.09999999998</v>
      </c>
      <c r="ET56" s="126">
        <v>335189.39999999997</v>
      </c>
      <c r="EU56" s="126">
        <v>304383.3</v>
      </c>
      <c r="EV56" s="126">
        <v>364731.89999999997</v>
      </c>
      <c r="EW56" s="126">
        <v>383592.3</v>
      </c>
      <c r="EX56" s="126">
        <v>358187.7</v>
      </c>
      <c r="EY56" s="126">
        <v>385448.7</v>
      </c>
      <c r="EZ56" s="126">
        <v>371654.39999999997</v>
      </c>
      <c r="FA56" s="126">
        <v>434382</v>
      </c>
      <c r="FB56" s="126">
        <f>+SUM(EP56:FA56)</f>
        <v>4389157.5</v>
      </c>
      <c r="FC56" s="126">
        <v>454681.5</v>
      </c>
      <c r="FD56" s="126">
        <v>339705.59999999998</v>
      </c>
      <c r="FE56" s="126">
        <v>397094.1</v>
      </c>
      <c r="FF56" s="126">
        <v>376884.3</v>
      </c>
      <c r="FG56" s="126">
        <v>394305.6</v>
      </c>
      <c r="FH56" s="126">
        <v>376818</v>
      </c>
      <c r="FI56" s="126">
        <v>437552.7</v>
      </c>
      <c r="FJ56" s="126">
        <v>467742.6</v>
      </c>
      <c r="FK56" s="126">
        <v>409609</v>
      </c>
      <c r="FL56" s="126">
        <v>393978</v>
      </c>
      <c r="FM56" s="126">
        <v>392936.7</v>
      </c>
      <c r="FN56" s="126">
        <v>443784.89999999997</v>
      </c>
      <c r="FO56" s="126"/>
      <c r="FP56" s="126">
        <v>458562</v>
      </c>
      <c r="FQ56" s="126">
        <v>436527</v>
      </c>
      <c r="FR56" s="126">
        <v>271638.89999999997</v>
      </c>
      <c r="FS56" s="126">
        <v>4024.7999999999997</v>
      </c>
      <c r="FT56" s="126"/>
      <c r="FU56" s="126"/>
      <c r="FV56" s="126">
        <v>341156.4</v>
      </c>
      <c r="FW56" s="126">
        <v>295616.09999999998</v>
      </c>
      <c r="FX56" s="126">
        <v>363788.09999999969</v>
      </c>
      <c r="FY56" s="126">
        <v>418220.4</v>
      </c>
      <c r="FZ56" s="126">
        <v>420564.30000000022</v>
      </c>
      <c r="GA56" s="126">
        <v>450953.1</v>
      </c>
      <c r="GB56" s="47">
        <f>+SUM(FP56:GA56)</f>
        <v>3461051.1</v>
      </c>
      <c r="GC56" s="126">
        <v>462543.90000000008</v>
      </c>
      <c r="GD56" s="126">
        <v>270917.39999999997</v>
      </c>
      <c r="GE56" s="126">
        <v>415252.49999999983</v>
      </c>
      <c r="GF56" s="126">
        <v>400338.9</v>
      </c>
      <c r="GG56" s="126">
        <v>452134.80000000005</v>
      </c>
      <c r="GH56" s="126">
        <v>448769.1</v>
      </c>
      <c r="GI56" s="126">
        <v>506996.1</v>
      </c>
      <c r="GJ56" s="126">
        <v>551842.2000000003</v>
      </c>
      <c r="GK56" s="126">
        <v>508458.59999999992</v>
      </c>
      <c r="GL56" s="126">
        <v>540793.49999999988</v>
      </c>
      <c r="GM56" s="126">
        <v>494796.9</v>
      </c>
      <c r="GN56" s="126">
        <v>548839.19999999995</v>
      </c>
      <c r="GO56" s="47">
        <f>+SUM(GC56:GN56)</f>
        <v>5601683.1000000006</v>
      </c>
      <c r="GP56" s="126">
        <v>531425.69999999995</v>
      </c>
      <c r="GQ56" s="126">
        <v>487457.1</v>
      </c>
      <c r="GR56" s="126">
        <v>482777.1</v>
      </c>
      <c r="GS56" s="126">
        <v>479781.89999999985</v>
      </c>
      <c r="GT56" s="126">
        <v>513395.99999999988</v>
      </c>
      <c r="GU56" s="126">
        <v>462930.00000000006</v>
      </c>
      <c r="GV56" s="126">
        <v>549740.1</v>
      </c>
      <c r="GW56" s="126">
        <v>563838.6</v>
      </c>
      <c r="GX56" s="126">
        <v>500873.10000000009</v>
      </c>
      <c r="GY56" s="126">
        <v>518793.6</v>
      </c>
      <c r="GZ56" s="126">
        <v>456112.8</v>
      </c>
      <c r="HA56" s="126">
        <v>183354.59999999998</v>
      </c>
      <c r="HB56" s="47">
        <f>+SUM(GP56:HA56)</f>
        <v>5730480.5999999987</v>
      </c>
      <c r="HC56" s="126">
        <v>0</v>
      </c>
      <c r="HD56" s="126">
        <v>12499.499999999998</v>
      </c>
      <c r="HE56" s="43">
        <v>219519.3</v>
      </c>
      <c r="HF56" s="126">
        <v>291766.80000000005</v>
      </c>
      <c r="HG56" s="126">
        <v>291798</v>
      </c>
      <c r="HH56" s="126">
        <v>282991.79999999993</v>
      </c>
      <c r="HI56" s="126">
        <v>313025.7</v>
      </c>
      <c r="HJ56" s="126">
        <v>316110.59999999998</v>
      </c>
      <c r="HK56" s="126">
        <v>276697.2</v>
      </c>
      <c r="HL56" s="126">
        <v>286213.2</v>
      </c>
      <c r="HM56" s="126">
        <v>280179.90000000002</v>
      </c>
      <c r="HN56" s="126">
        <v>322779.60000000015</v>
      </c>
      <c r="HO56" s="47">
        <f>+SUM(HC56:HN56)</f>
        <v>2893581.5999999996</v>
      </c>
      <c r="HP56" s="126">
        <v>292035.90000000002</v>
      </c>
      <c r="HQ56" s="126">
        <v>197889.90000000005</v>
      </c>
      <c r="HR56" s="43">
        <v>303888.00000000006</v>
      </c>
      <c r="HS56" s="126"/>
      <c r="HT56" s="126"/>
      <c r="HU56" s="126"/>
      <c r="HV56" s="126"/>
      <c r="HW56" s="126"/>
      <c r="HX56" s="126"/>
      <c r="HY56" s="126"/>
      <c r="HZ56" s="126"/>
      <c r="IA56" s="126"/>
      <c r="IB56" s="47"/>
    </row>
    <row r="57" spans="2:236" ht="14.45">
      <c r="B57" s="48" t="s">
        <v>77</v>
      </c>
      <c r="C57" s="126">
        <v>0</v>
      </c>
      <c r="D57" s="126">
        <v>0</v>
      </c>
      <c r="E57" s="126">
        <v>0</v>
      </c>
      <c r="F57" s="126">
        <v>0</v>
      </c>
      <c r="G57" s="126">
        <v>0</v>
      </c>
      <c r="H57" s="126">
        <v>0</v>
      </c>
      <c r="I57" s="126">
        <v>0</v>
      </c>
      <c r="J57" s="126">
        <v>0</v>
      </c>
      <c r="K57" s="126">
        <v>0</v>
      </c>
      <c r="L57" s="126">
        <v>0</v>
      </c>
      <c r="M57" s="126">
        <v>0</v>
      </c>
      <c r="N57" s="126">
        <v>329754.09999999998</v>
      </c>
      <c r="O57" s="126">
        <f>SUM(C57:N57)</f>
        <v>329754.09999999998</v>
      </c>
      <c r="P57" s="126">
        <v>374817.6</v>
      </c>
      <c r="Q57" s="126">
        <v>351502.9</v>
      </c>
      <c r="R57" s="126">
        <v>380763.6</v>
      </c>
      <c r="S57" s="126">
        <v>377697.7</v>
      </c>
      <c r="T57" s="126">
        <v>392898.5</v>
      </c>
      <c r="U57" s="126">
        <v>410258.5</v>
      </c>
      <c r="V57" s="126">
        <v>433276.8</v>
      </c>
      <c r="W57" s="126">
        <v>475234.9</v>
      </c>
      <c r="X57" s="126">
        <v>469773.6</v>
      </c>
      <c r="Y57" s="126">
        <v>482438.5</v>
      </c>
      <c r="Z57" s="126">
        <v>465288</v>
      </c>
      <c r="AA57" s="126">
        <v>468600.2</v>
      </c>
      <c r="AB57" s="126">
        <f>SUM(P57:AA57)</f>
        <v>5082550.8</v>
      </c>
      <c r="AC57" s="126">
        <v>435115</v>
      </c>
      <c r="AD57" s="126">
        <v>397987.1</v>
      </c>
      <c r="AE57" s="126">
        <v>443962.39999999997</v>
      </c>
      <c r="AF57" s="126">
        <f>+[1]SURVIAL!$DJ$23*1000</f>
        <v>421322.5</v>
      </c>
      <c r="AG57" s="126">
        <v>449279.80000000005</v>
      </c>
      <c r="AH57" s="126">
        <v>484825.59999999998</v>
      </c>
      <c r="AI57" s="126">
        <v>506193.3</v>
      </c>
      <c r="AJ57" s="126">
        <v>552485.30000000016</v>
      </c>
      <c r="AK57" s="126">
        <v>514250.2</v>
      </c>
      <c r="AL57" s="126">
        <v>542340.1</v>
      </c>
      <c r="AM57" s="126">
        <v>506607.99999999994</v>
      </c>
      <c r="AN57" s="126">
        <v>544238.99999999988</v>
      </c>
      <c r="AO57" s="126">
        <f>SUM(AC57:AN57)</f>
        <v>5798608.2999999998</v>
      </c>
      <c r="AP57" s="126">
        <v>449266.60000000003</v>
      </c>
      <c r="AQ57" s="126">
        <v>375312.09999999992</v>
      </c>
      <c r="AR57" s="126">
        <v>517744.89999999997</v>
      </c>
      <c r="AS57" s="126">
        <v>507638.60000000003</v>
      </c>
      <c r="AT57" s="126">
        <f>[2]TOTAL!$D$134</f>
        <v>574132.4</v>
      </c>
      <c r="AU57" s="126">
        <v>580813.30000000005</v>
      </c>
      <c r="AV57" s="126">
        <v>599696.10000000021</v>
      </c>
      <c r="AW57" s="126">
        <v>586929.4</v>
      </c>
      <c r="AX57" s="126">
        <v>621051.39999999991</v>
      </c>
      <c r="AY57" s="126">
        <v>649737.89999999991</v>
      </c>
      <c r="AZ57" s="126">
        <v>647004.29999999993</v>
      </c>
      <c r="BA57" s="126">
        <v>625563.79999999993</v>
      </c>
      <c r="BB57" s="126">
        <f>SUM(AP57:BA57)</f>
        <v>6734890.8000000007</v>
      </c>
      <c r="BC57" s="126">
        <v>564169.5</v>
      </c>
      <c r="BD57" s="126">
        <f>[3]TOTAL!$D$125</f>
        <v>505531.59999999992</v>
      </c>
      <c r="BE57" s="126">
        <f>[4]TOTAL!$D$134</f>
        <v>578995.9</v>
      </c>
      <c r="BF57" s="126">
        <v>577188.6</v>
      </c>
      <c r="BG57" s="126">
        <v>615243</v>
      </c>
      <c r="BH57" s="126">
        <v>630769.5</v>
      </c>
      <c r="BI57" s="126">
        <v>652685.70000000019</v>
      </c>
      <c r="BJ57" s="126">
        <v>656043.29999999993</v>
      </c>
      <c r="BK57" s="126">
        <v>645590.9</v>
      </c>
      <c r="BL57" s="126">
        <v>692342.05</v>
      </c>
      <c r="BM57" s="126">
        <v>695901.10000000009</v>
      </c>
      <c r="BN57" s="126">
        <v>750394.9</v>
      </c>
      <c r="BO57" s="126">
        <f>SUM(BC57:BN57)</f>
        <v>7564856.0500000007</v>
      </c>
      <c r="BP57" s="126">
        <v>702543.19999999984</v>
      </c>
      <c r="BQ57" s="126">
        <v>626020.1</v>
      </c>
      <c r="BR57" s="126">
        <v>607979.50000000012</v>
      </c>
      <c r="BS57" s="126">
        <v>623323.69999999995</v>
      </c>
      <c r="BT57" s="126">
        <v>644468.5</v>
      </c>
      <c r="BU57" s="126">
        <v>661821.39999999991</v>
      </c>
      <c r="BV57" s="126">
        <v>718102.09999999986</v>
      </c>
      <c r="BW57" s="126">
        <v>776371.3</v>
      </c>
      <c r="BX57" s="126">
        <v>769803.3</v>
      </c>
      <c r="BY57" s="126">
        <v>791640.3</v>
      </c>
      <c r="BZ57" s="126">
        <v>799107.90000000014</v>
      </c>
      <c r="CA57" s="126">
        <v>797280.8</v>
      </c>
      <c r="CB57" s="126">
        <f>SUM(BP57:CA57)</f>
        <v>8518462.0999999996</v>
      </c>
      <c r="CC57" s="126">
        <v>740654.70000000007</v>
      </c>
      <c r="CD57" s="126">
        <v>661550.30000000005</v>
      </c>
      <c r="CE57" s="126">
        <v>773255.29999999993</v>
      </c>
      <c r="CF57" s="126">
        <v>761056.9</v>
      </c>
      <c r="CG57" s="126">
        <v>795440.4</v>
      </c>
      <c r="CH57" s="126">
        <v>779821</v>
      </c>
      <c r="CI57" s="126">
        <v>830086.3</v>
      </c>
      <c r="CJ57" s="126">
        <v>864503.70000000007</v>
      </c>
      <c r="CK57" s="126">
        <v>839392.90000000014</v>
      </c>
      <c r="CL57" s="126">
        <v>875965.4</v>
      </c>
      <c r="CM57" s="126">
        <v>901465.5</v>
      </c>
      <c r="CN57" s="126">
        <v>894395.7</v>
      </c>
      <c r="CO57" s="126">
        <f>SUM(CC57:CN57)</f>
        <v>9717588.0999999996</v>
      </c>
      <c r="CP57" s="126">
        <v>816963.40000000014</v>
      </c>
      <c r="CQ57" s="126">
        <v>796985.4</v>
      </c>
      <c r="CR57" s="126">
        <v>816817.8</v>
      </c>
      <c r="CS57" s="126">
        <v>740955.8</v>
      </c>
      <c r="CT57" s="126">
        <v>803782.39999999991</v>
      </c>
      <c r="CU57" s="126">
        <v>790150.6</v>
      </c>
      <c r="CV57" s="126">
        <v>811680.3</v>
      </c>
      <c r="CW57" s="126">
        <v>718601.70000000007</v>
      </c>
      <c r="CX57" s="126">
        <v>685333.1</v>
      </c>
      <c r="CY57" s="126">
        <v>691214.8</v>
      </c>
      <c r="CZ57" s="126">
        <v>703705.2</v>
      </c>
      <c r="DA57" s="126">
        <v>742206.5</v>
      </c>
      <c r="DB57" s="126">
        <f>SUM(CP57:DA57)</f>
        <v>9118397</v>
      </c>
      <c r="DC57" s="126">
        <v>758008.5</v>
      </c>
      <c r="DD57" s="126">
        <v>716568.10000000009</v>
      </c>
      <c r="DE57" s="126">
        <v>776253.7</v>
      </c>
      <c r="DF57" s="126">
        <v>775067.9</v>
      </c>
      <c r="DG57" s="126">
        <v>817017.20000000007</v>
      </c>
      <c r="DH57" s="126">
        <v>868361.7</v>
      </c>
      <c r="DI57" s="126">
        <v>908397.90000000014</v>
      </c>
      <c r="DJ57" s="126">
        <v>977372</v>
      </c>
      <c r="DK57" s="126">
        <v>909868.5</v>
      </c>
      <c r="DL57" s="126">
        <v>905436.29999999993</v>
      </c>
      <c r="DM57" s="126">
        <v>895270.10000000009</v>
      </c>
      <c r="DN57" s="126">
        <v>885770.6</v>
      </c>
      <c r="DO57" s="126">
        <f>SUM(DC57:DN57)</f>
        <v>10193392.5</v>
      </c>
      <c r="DP57" s="126">
        <v>855371.20000000007</v>
      </c>
      <c r="DQ57" s="126">
        <v>807086.8</v>
      </c>
      <c r="DR57" s="126">
        <v>866859.3</v>
      </c>
      <c r="DS57" s="126">
        <v>834175.9</v>
      </c>
      <c r="DT57" s="126">
        <v>756721.00000000012</v>
      </c>
      <c r="DU57" s="126">
        <v>848493.60000000009</v>
      </c>
      <c r="DV57" s="126">
        <v>884318.70000000007</v>
      </c>
      <c r="DW57" s="126">
        <v>925564.4</v>
      </c>
      <c r="DX57" s="126">
        <v>906140.79999999993</v>
      </c>
      <c r="DY57" s="126">
        <v>950329.49999999988</v>
      </c>
      <c r="DZ57" s="126">
        <v>869217.79999999993</v>
      </c>
      <c r="EA57" s="126">
        <v>902109.9</v>
      </c>
      <c r="EB57" s="126">
        <f>SUM(DP57:EA57)</f>
        <v>10406388.9</v>
      </c>
      <c r="EC57" s="126">
        <v>858086</v>
      </c>
      <c r="ED57" s="126">
        <v>814478.5</v>
      </c>
      <c r="EE57" s="126">
        <v>886292.8</v>
      </c>
      <c r="EF57" s="126">
        <v>834026.7</v>
      </c>
      <c r="EG57" s="126">
        <v>924701.00000000012</v>
      </c>
      <c r="EH57" s="126">
        <v>910055.70000000007</v>
      </c>
      <c r="EI57" s="126">
        <v>1565872.9999999998</v>
      </c>
      <c r="EJ57" s="126">
        <v>1103907.1000000001</v>
      </c>
      <c r="EK57" s="126">
        <v>1082881.7999999998</v>
      </c>
      <c r="EL57" s="126">
        <v>1104280.6000000001</v>
      </c>
      <c r="EM57" s="126">
        <v>1060822.8999999999</v>
      </c>
      <c r="EN57" s="126">
        <v>1102788.5999999999</v>
      </c>
      <c r="EO57" s="126">
        <f>+SUM(EC57:EN57)</f>
        <v>12248194.700000001</v>
      </c>
      <c r="EP57" s="126">
        <v>1021173.6</v>
      </c>
      <c r="EQ57" s="126">
        <v>935287</v>
      </c>
      <c r="ER57" s="126">
        <v>1035277.9</v>
      </c>
      <c r="ES57" s="126">
        <v>1019165.2000000001</v>
      </c>
      <c r="ET57" s="126">
        <v>1073805.7999999998</v>
      </c>
      <c r="EU57" s="126">
        <v>1051548.1000000001</v>
      </c>
      <c r="EV57" s="126">
        <v>1119007.4999999998</v>
      </c>
      <c r="EW57" s="126">
        <v>1178318.4000000001</v>
      </c>
      <c r="EX57" s="126">
        <v>1109939.1000000001</v>
      </c>
      <c r="EY57" s="126">
        <v>1125327</v>
      </c>
      <c r="EZ57" s="126">
        <v>1119850.1000000001</v>
      </c>
      <c r="FA57" s="126">
        <v>1149650.8</v>
      </c>
      <c r="FB57" s="126">
        <f>+SUM(EP57:FA57)</f>
        <v>12938350.5</v>
      </c>
      <c r="FC57" s="126">
        <v>1063369.2</v>
      </c>
      <c r="FD57" s="126">
        <v>925795.39999999991</v>
      </c>
      <c r="FE57" s="126">
        <v>1133866.8999999999</v>
      </c>
      <c r="FF57" s="126">
        <v>1155670.2</v>
      </c>
      <c r="FG57" s="126">
        <v>1198794.2000000002</v>
      </c>
      <c r="FH57" s="126">
        <v>1126769.8</v>
      </c>
      <c r="FI57" s="126">
        <v>1232704.1000000003</v>
      </c>
      <c r="FJ57" s="126">
        <v>1494478.6999999997</v>
      </c>
      <c r="FK57" s="126">
        <v>1197755</v>
      </c>
      <c r="FL57" s="126">
        <v>1244128.1999999997</v>
      </c>
      <c r="FM57" s="126">
        <v>1204032.7</v>
      </c>
      <c r="FN57" s="126">
        <v>1201930.0000000002</v>
      </c>
      <c r="FO57" s="126"/>
      <c r="FP57" s="126">
        <v>1062835.7</v>
      </c>
      <c r="FQ57" s="126">
        <v>1040299.6999999998</v>
      </c>
      <c r="FR57" s="126">
        <v>780917.89999999991</v>
      </c>
      <c r="FS57" s="126">
        <v>19134.400000000001</v>
      </c>
      <c r="FT57" s="126"/>
      <c r="FU57" s="126"/>
      <c r="FV57" s="126">
        <v>965269.59999999974</v>
      </c>
      <c r="FW57" s="126">
        <v>1029876.1999999991</v>
      </c>
      <c r="FX57" s="126">
        <v>1077288.8000000003</v>
      </c>
      <c r="FY57" s="126">
        <v>1185390.2999999998</v>
      </c>
      <c r="FZ57" s="126">
        <v>1160449.1999999997</v>
      </c>
      <c r="GA57" s="126">
        <v>1078532.2999999993</v>
      </c>
      <c r="GB57" s="47">
        <f>+SUM(FP57:GA57)</f>
        <v>9399994.0999999978</v>
      </c>
      <c r="GC57" s="126">
        <v>1136757.1000000003</v>
      </c>
      <c r="GD57" s="126">
        <v>971194.70000000042</v>
      </c>
      <c r="GE57" s="126">
        <v>1022171.6000000004</v>
      </c>
      <c r="GF57" s="126">
        <v>1081130.7000000002</v>
      </c>
      <c r="GG57" s="126">
        <v>1198554.6999999993</v>
      </c>
      <c r="GH57" s="126">
        <v>1198277.5000000005</v>
      </c>
      <c r="GI57" s="126">
        <v>1234937.8</v>
      </c>
      <c r="GJ57" s="126">
        <v>1244225.3000000012</v>
      </c>
      <c r="GK57" s="126">
        <v>1237178.5</v>
      </c>
      <c r="GL57" s="126">
        <v>1252499.2999999973</v>
      </c>
      <c r="GM57" s="126">
        <v>1214926.2</v>
      </c>
      <c r="GN57" s="126">
        <v>1264143.8</v>
      </c>
      <c r="GO57" s="47">
        <f>+SUM(GC57:GN57)</f>
        <v>14055997.199999999</v>
      </c>
      <c r="GP57" s="126">
        <v>1135873.6000000001</v>
      </c>
      <c r="GQ57" s="126">
        <v>1074366.5999999996</v>
      </c>
      <c r="GR57" s="126">
        <v>1181028.9000000001</v>
      </c>
      <c r="GS57" s="126">
        <v>1145822.8</v>
      </c>
      <c r="GT57" s="126">
        <v>1243768.8999999994</v>
      </c>
      <c r="GU57" s="126">
        <v>1210575.5</v>
      </c>
      <c r="GV57" s="126">
        <v>1390956.4</v>
      </c>
      <c r="GW57" s="126">
        <v>1347478.2000000002</v>
      </c>
      <c r="GX57" s="126">
        <v>1307132.3999999999</v>
      </c>
      <c r="GY57" s="126">
        <v>1389879.7000000002</v>
      </c>
      <c r="GZ57" s="126">
        <v>1218067.4000000001</v>
      </c>
      <c r="HA57" s="126">
        <v>477513.70000000007</v>
      </c>
      <c r="HB57" s="47">
        <f>+SUM(GP57:HA57)</f>
        <v>14122464.1</v>
      </c>
      <c r="HC57" s="126">
        <v>0</v>
      </c>
      <c r="HD57" s="126">
        <v>23260.199999999997</v>
      </c>
      <c r="HE57" s="43">
        <v>602467.09999999986</v>
      </c>
      <c r="HF57" s="126">
        <v>708189.20000000007</v>
      </c>
      <c r="HG57" s="126">
        <v>747433.89999999991</v>
      </c>
      <c r="HH57" s="126">
        <v>778798.5</v>
      </c>
      <c r="HI57" s="126">
        <v>834838.3</v>
      </c>
      <c r="HJ57" s="126">
        <v>808629.09999999986</v>
      </c>
      <c r="HK57" s="126">
        <v>760350.39999999991</v>
      </c>
      <c r="HL57" s="126">
        <v>817859.60000000009</v>
      </c>
      <c r="HM57" s="126">
        <v>782478.5</v>
      </c>
      <c r="HN57" s="126">
        <v>782258.8</v>
      </c>
      <c r="HO57" s="47">
        <f>+SUM(HC57:HN57)</f>
        <v>7646563.5999999987</v>
      </c>
      <c r="HP57" s="126">
        <v>689280.20000000007</v>
      </c>
      <c r="HQ57" s="126">
        <v>547411.40000000014</v>
      </c>
      <c r="HR57" s="43">
        <v>847416.09999999986</v>
      </c>
      <c r="HS57" s="126"/>
      <c r="HT57" s="126"/>
      <c r="HU57" s="126"/>
      <c r="HV57" s="126"/>
      <c r="HW57" s="126"/>
      <c r="HX57" s="126"/>
      <c r="HY57" s="126"/>
      <c r="HZ57" s="126"/>
      <c r="IA57" s="126"/>
      <c r="IB57" s="47"/>
    </row>
    <row r="59" spans="2:236">
      <c r="B59" s="5"/>
    </row>
    <row r="62" spans="2:236">
      <c r="DC62" s="22"/>
      <c r="DD62" s="22"/>
      <c r="DE62" s="22"/>
      <c r="DF62" s="22"/>
      <c r="DG62" s="22"/>
      <c r="DH62" s="22"/>
      <c r="DI62" s="22"/>
      <c r="DJ62" s="22"/>
    </row>
  </sheetData>
  <mergeCells count="112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4"/>
  <sheetViews>
    <sheetView showGridLines="0" zoomScale="80" zoomScaleNormal="80" workbookViewId="0">
      <pane xSplit="2" ySplit="3" topLeftCell="FE4" activePane="bottomRight" state="frozen"/>
      <selection pane="bottomRight" activeCell="FE3" sqref="FE3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71">
      <c r="A1" s="164" t="s">
        <v>0</v>
      </c>
      <c r="B1" s="164"/>
    </row>
    <row r="2" spans="1:171" ht="30" customHeight="1">
      <c r="A2" s="165" t="s">
        <v>145</v>
      </c>
      <c r="B2" s="166"/>
    </row>
    <row r="3" spans="1:171">
      <c r="A3" s="39" t="s">
        <v>146</v>
      </c>
    </row>
    <row r="5" spans="1:171">
      <c r="B5" s="5" t="s">
        <v>38</v>
      </c>
    </row>
    <row r="6" spans="1:171" ht="15" customHeight="1">
      <c r="B6" s="174" t="s">
        <v>39</v>
      </c>
      <c r="C6" s="160">
        <v>2012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82</v>
      </c>
      <c r="P6" s="160">
        <v>2013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40</v>
      </c>
      <c r="AC6" s="160">
        <v>2014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41</v>
      </c>
      <c r="AP6" s="160">
        <v>2015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42</v>
      </c>
      <c r="BC6" s="160">
        <v>2016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43</v>
      </c>
      <c r="BP6" s="160">
        <v>2017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44</v>
      </c>
      <c r="CC6" s="160">
        <v>2018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45</v>
      </c>
      <c r="CP6" s="160">
        <v>2019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5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5" t="s">
        <v>48</v>
      </c>
      <c r="EC6" s="160">
        <v>2022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49</v>
      </c>
      <c r="EP6" s="160">
        <v>2023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75" t="s">
        <v>50</v>
      </c>
      <c r="FC6" s="160">
        <v>2024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75" t="s">
        <v>51</v>
      </c>
    </row>
    <row r="7" spans="1:171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</row>
    <row r="8" spans="1:171">
      <c r="B8" s="46" t="s">
        <v>147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/>
      <c r="FG8" s="47"/>
      <c r="FH8" s="47"/>
      <c r="FI8" s="47"/>
      <c r="FJ8" s="47"/>
      <c r="FK8" s="47"/>
      <c r="FL8" s="47"/>
      <c r="FM8" s="47"/>
      <c r="FN8" s="47"/>
      <c r="FO8" s="84"/>
    </row>
    <row r="9" spans="1:171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/>
      <c r="FG9" s="49"/>
      <c r="FH9" s="49"/>
      <c r="FI9" s="49"/>
      <c r="FJ9" s="49"/>
      <c r="FK9" s="49"/>
      <c r="FL9" s="49"/>
      <c r="FM9" s="49"/>
      <c r="FN9" s="49"/>
      <c r="FO9" s="47"/>
    </row>
    <row r="10" spans="1:171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/>
      <c r="FG10" s="50"/>
      <c r="FH10" s="50"/>
      <c r="FI10" s="50"/>
      <c r="FJ10" s="50"/>
      <c r="FK10" s="50"/>
      <c r="FL10" s="50"/>
      <c r="FM10" s="50"/>
      <c r="FN10" s="50"/>
      <c r="FO10" s="47"/>
    </row>
    <row r="11" spans="1:171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/>
      <c r="FG11" s="52"/>
      <c r="FH11" s="52"/>
      <c r="FI11" s="52"/>
      <c r="FJ11" s="52"/>
      <c r="FK11" s="52"/>
      <c r="FL11" s="52"/>
      <c r="FM11" s="52"/>
      <c r="FN11" s="52"/>
      <c r="FO11" s="84"/>
    </row>
    <row r="12" spans="1:171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/>
      <c r="FG12" s="56"/>
      <c r="FH12" s="56"/>
      <c r="FI12" s="56"/>
      <c r="FJ12" s="56"/>
      <c r="FK12" s="56"/>
      <c r="FL12" s="56"/>
      <c r="FM12" s="56"/>
      <c r="FN12" s="56"/>
      <c r="FO12" s="47"/>
    </row>
    <row r="13" spans="1:171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/>
      <c r="FG13" s="56"/>
      <c r="FH13" s="56"/>
      <c r="FI13" s="56"/>
      <c r="FJ13" s="56"/>
      <c r="FK13" s="56"/>
      <c r="FL13" s="56"/>
      <c r="FM13" s="56"/>
      <c r="FN13" s="56"/>
      <c r="FO13" s="47"/>
    </row>
    <row r="14" spans="1:171">
      <c r="B14" s="31"/>
      <c r="O14" s="24"/>
      <c r="AB14" s="24"/>
      <c r="AO14" s="24"/>
      <c r="BB14" s="24"/>
      <c r="BO14" s="24"/>
    </row>
    <row r="15" spans="1:171" ht="15" customHeight="1">
      <c r="B15" s="31"/>
    </row>
    <row r="16" spans="1:171">
      <c r="B16" s="5" t="s">
        <v>71</v>
      </c>
    </row>
    <row r="17" spans="2:171" ht="15" customHeight="1">
      <c r="B17" s="174" t="s">
        <v>39</v>
      </c>
      <c r="C17" s="160">
        <v>2012</v>
      </c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2"/>
      <c r="O17" s="175" t="s">
        <v>82</v>
      </c>
      <c r="P17" s="160">
        <v>2013</v>
      </c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2"/>
      <c r="AB17" s="175" t="s">
        <v>40</v>
      </c>
      <c r="AC17" s="160">
        <v>2014</v>
      </c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2"/>
      <c r="AO17" s="175" t="s">
        <v>41</v>
      </c>
      <c r="AP17" s="160">
        <v>2015</v>
      </c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2"/>
      <c r="BB17" s="175" t="s">
        <v>42</v>
      </c>
      <c r="BC17" s="160">
        <v>2016</v>
      </c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2"/>
      <c r="BO17" s="175" t="s">
        <v>43</v>
      </c>
      <c r="BP17" s="160">
        <v>2017</v>
      </c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2"/>
      <c r="CB17" s="175" t="s">
        <v>44</v>
      </c>
      <c r="CC17" s="160">
        <v>2018</v>
      </c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2"/>
      <c r="CO17" s="175" t="s">
        <v>45</v>
      </c>
      <c r="CP17" s="160">
        <v>2019</v>
      </c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2"/>
      <c r="DB17" s="175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5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5" t="s">
        <v>48</v>
      </c>
      <c r="EC17" s="160">
        <v>2022</v>
      </c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2"/>
      <c r="EO17" s="175" t="s">
        <v>49</v>
      </c>
      <c r="EP17" s="160">
        <v>2023</v>
      </c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2"/>
      <c r="FB17" s="175" t="s">
        <v>50</v>
      </c>
      <c r="FC17" s="160">
        <v>2024</v>
      </c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2"/>
      <c r="FO17" s="175" t="s">
        <v>51</v>
      </c>
    </row>
    <row r="18" spans="2:171">
      <c r="B18" s="163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59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59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59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59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59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59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59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59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59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59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59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59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59"/>
    </row>
    <row r="19" spans="2:171">
      <c r="B19" s="46" t="s">
        <v>147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 t="shared" ref="ER19" si="47"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8">+SUM(EP19:FA19)</f>
        <v>444998</v>
      </c>
      <c r="FC19" s="84">
        <v>42033</v>
      </c>
      <c r="FD19" s="47">
        <v>38068</v>
      </c>
      <c r="FE19" s="47">
        <v>41683</v>
      </c>
      <c r="FF19" s="47"/>
      <c r="FG19" s="47"/>
      <c r="FH19" s="47"/>
      <c r="FI19" s="47"/>
      <c r="FJ19" s="47"/>
      <c r="FK19" s="47"/>
      <c r="FL19" s="47"/>
      <c r="FM19" s="47"/>
      <c r="FN19" s="47"/>
      <c r="FO19" s="84"/>
    </row>
    <row r="20" spans="2:171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2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2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8"/>
        <v>165774</v>
      </c>
      <c r="FC20" s="47">
        <v>18329</v>
      </c>
      <c r="FD20" s="49">
        <v>16264</v>
      </c>
      <c r="FE20" s="49">
        <v>16031</v>
      </c>
      <c r="FF20" s="49"/>
      <c r="FG20" s="49"/>
      <c r="FH20" s="49"/>
      <c r="FI20" s="49"/>
      <c r="FJ20" s="49"/>
      <c r="FK20" s="49"/>
      <c r="FL20" s="49"/>
      <c r="FM20" s="49"/>
      <c r="FN20" s="49"/>
      <c r="FO20" s="47"/>
    </row>
    <row r="21" spans="2:171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3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3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8"/>
        <v>279224</v>
      </c>
      <c r="FC21" s="47">
        <v>23704</v>
      </c>
      <c r="FD21" s="50">
        <v>21804</v>
      </c>
      <c r="FE21" s="50">
        <v>25652</v>
      </c>
      <c r="FF21" s="50"/>
      <c r="FG21" s="50"/>
      <c r="FH21" s="50"/>
      <c r="FI21" s="50"/>
      <c r="FJ21" s="50"/>
      <c r="FK21" s="50"/>
      <c r="FL21" s="50"/>
      <c r="FM21" s="50"/>
      <c r="FN21" s="50"/>
      <c r="FO21" s="47"/>
    </row>
    <row r="22" spans="2:171">
      <c r="B22" s="51" t="s">
        <v>70</v>
      </c>
      <c r="C22" s="52">
        <f>SUM(C23:C24)</f>
        <v>0</v>
      </c>
      <c r="D22" s="52">
        <f t="shared" ref="D22:N22" si="49">SUM(D23:D24)</f>
        <v>0</v>
      </c>
      <c r="E22" s="52">
        <f t="shared" si="49"/>
        <v>0</v>
      </c>
      <c r="F22" s="52">
        <f t="shared" si="49"/>
        <v>0</v>
      </c>
      <c r="G22" s="52">
        <f t="shared" si="49"/>
        <v>0</v>
      </c>
      <c r="H22" s="52">
        <f t="shared" si="49"/>
        <v>0</v>
      </c>
      <c r="I22" s="52">
        <f t="shared" si="49"/>
        <v>0</v>
      </c>
      <c r="J22" s="52">
        <f t="shared" si="49"/>
        <v>0</v>
      </c>
      <c r="K22" s="52">
        <f t="shared" si="49"/>
        <v>5153</v>
      </c>
      <c r="L22" s="52">
        <f t="shared" si="49"/>
        <v>24805</v>
      </c>
      <c r="M22" s="52">
        <f t="shared" si="49"/>
        <v>24656</v>
      </c>
      <c r="N22" s="52">
        <f t="shared" si="49"/>
        <v>26474</v>
      </c>
      <c r="O22" s="52">
        <f>SUM(O23:O24)</f>
        <v>81088</v>
      </c>
      <c r="P22" s="52">
        <f>SUM(P23:P24)</f>
        <v>26185</v>
      </c>
      <c r="Q22" s="52">
        <f t="shared" ref="Q22:AA22" si="50">SUM(Q23:Q24)</f>
        <v>23886</v>
      </c>
      <c r="R22" s="52">
        <f t="shared" si="50"/>
        <v>24992</v>
      </c>
      <c r="S22" s="52">
        <f t="shared" si="50"/>
        <v>24623</v>
      </c>
      <c r="T22" s="52">
        <f t="shared" si="50"/>
        <v>24841</v>
      </c>
      <c r="U22" s="52">
        <f t="shared" si="50"/>
        <v>24476</v>
      </c>
      <c r="V22" s="52">
        <f t="shared" si="50"/>
        <v>25056</v>
      </c>
      <c r="W22" s="52">
        <f t="shared" si="50"/>
        <v>25678</v>
      </c>
      <c r="X22" s="52">
        <f t="shared" si="50"/>
        <v>25455</v>
      </c>
      <c r="Y22" s="52">
        <f t="shared" si="50"/>
        <v>23082</v>
      </c>
      <c r="Z22" s="52">
        <f t="shared" si="50"/>
        <v>26219</v>
      </c>
      <c r="AA22" s="52">
        <f t="shared" si="50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1">SUM(AD23:AD24)</f>
        <v>21182</v>
      </c>
      <c r="AE22" s="52">
        <f t="shared" si="51"/>
        <v>21119</v>
      </c>
      <c r="AF22" s="52">
        <f t="shared" si="51"/>
        <v>21012</v>
      </c>
      <c r="AG22" s="52">
        <f t="shared" si="51"/>
        <v>21976</v>
      </c>
      <c r="AH22" s="52">
        <f t="shared" si="51"/>
        <v>23048</v>
      </c>
      <c r="AI22" s="52">
        <f t="shared" si="51"/>
        <v>34984</v>
      </c>
      <c r="AJ22" s="52">
        <f t="shared" si="51"/>
        <v>26609</v>
      </c>
      <c r="AK22" s="52">
        <f t="shared" si="51"/>
        <v>31373</v>
      </c>
      <c r="AL22" s="52">
        <f t="shared" si="51"/>
        <v>40787</v>
      </c>
      <c r="AM22" s="52">
        <f t="shared" si="51"/>
        <v>32021</v>
      </c>
      <c r="AN22" s="52">
        <f t="shared" si="51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2">SUM(AQ23:AQ24)</f>
        <v>26038</v>
      </c>
      <c r="AR22" s="52">
        <f t="shared" si="52"/>
        <v>29713</v>
      </c>
      <c r="AS22" s="52">
        <f t="shared" si="52"/>
        <v>26599</v>
      </c>
      <c r="AT22" s="52">
        <f t="shared" si="52"/>
        <v>25791</v>
      </c>
      <c r="AU22" s="52">
        <f t="shared" si="52"/>
        <v>25921</v>
      </c>
      <c r="AV22" s="52">
        <f t="shared" si="52"/>
        <v>29731</v>
      </c>
      <c r="AW22" s="52">
        <f t="shared" si="52"/>
        <v>30960</v>
      </c>
      <c r="AX22" s="52">
        <f t="shared" si="52"/>
        <v>29996</v>
      </c>
      <c r="AY22" s="52">
        <f t="shared" si="52"/>
        <v>29286</v>
      </c>
      <c r="AZ22" s="52">
        <f t="shared" si="52"/>
        <v>24647</v>
      </c>
      <c r="BA22" s="52">
        <f t="shared" si="52"/>
        <v>30603</v>
      </c>
      <c r="BB22" s="52">
        <f>SUM(BB23:BB24)</f>
        <v>338005</v>
      </c>
      <c r="BC22" s="52">
        <f t="shared" si="52"/>
        <v>27957</v>
      </c>
      <c r="BD22" s="52">
        <f t="shared" si="52"/>
        <v>28086</v>
      </c>
      <c r="BE22" s="52">
        <f t="shared" si="52"/>
        <v>30289</v>
      </c>
      <c r="BF22" s="52">
        <f t="shared" si="52"/>
        <v>29504</v>
      </c>
      <c r="BG22" s="52">
        <f t="shared" si="52"/>
        <v>29849</v>
      </c>
      <c r="BH22" s="52">
        <f t="shared" si="52"/>
        <v>31780</v>
      </c>
      <c r="BI22" s="52">
        <f t="shared" si="52"/>
        <v>34403</v>
      </c>
      <c r="BJ22" s="52">
        <f t="shared" si="52"/>
        <v>34712</v>
      </c>
      <c r="BK22" s="52">
        <f t="shared" si="52"/>
        <v>33173</v>
      </c>
      <c r="BL22" s="52">
        <f t="shared" si="52"/>
        <v>33993</v>
      </c>
      <c r="BM22" s="52">
        <v>31835</v>
      </c>
      <c r="BN22" s="52">
        <f t="shared" si="52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3">SUM(BR23:BR24)</f>
        <v>34261</v>
      </c>
      <c r="BS22" s="52">
        <f t="shared" si="53"/>
        <v>33853</v>
      </c>
      <c r="BT22" s="52">
        <f t="shared" si="53"/>
        <v>35329</v>
      </c>
      <c r="BU22" s="52">
        <f t="shared" si="53"/>
        <v>33615</v>
      </c>
      <c r="BV22" s="52">
        <f t="shared" si="53"/>
        <v>37298</v>
      </c>
      <c r="BW22" s="52">
        <f t="shared" si="53"/>
        <v>37741</v>
      </c>
      <c r="BX22" s="52">
        <f t="shared" si="53"/>
        <v>35632</v>
      </c>
      <c r="BY22" s="52">
        <f t="shared" si="53"/>
        <v>37125</v>
      </c>
      <c r="BZ22" s="52">
        <f t="shared" si="53"/>
        <v>34355</v>
      </c>
      <c r="CA22" s="52">
        <f t="shared" si="53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4">SUM(CE23:CE24)</f>
        <v>37035</v>
      </c>
      <c r="CF22" s="52">
        <f t="shared" si="54"/>
        <v>35478</v>
      </c>
      <c r="CG22" s="52">
        <f t="shared" si="54"/>
        <v>38055</v>
      </c>
      <c r="CH22" s="52">
        <f t="shared" si="54"/>
        <v>35308</v>
      </c>
      <c r="CI22" s="52">
        <f t="shared" si="54"/>
        <v>41175</v>
      </c>
      <c r="CJ22" s="52">
        <f t="shared" si="54"/>
        <v>41134</v>
      </c>
      <c r="CK22" s="52">
        <f t="shared" si="54"/>
        <v>37790</v>
      </c>
      <c r="CL22" s="52">
        <f t="shared" si="54"/>
        <v>41737</v>
      </c>
      <c r="CM22" s="52">
        <f t="shared" si="54"/>
        <v>35444</v>
      </c>
      <c r="CN22" s="52">
        <f t="shared" si="54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5">SUM(CR23:CR24)</f>
        <v>33026</v>
      </c>
      <c r="CS22" s="52">
        <f t="shared" si="55"/>
        <v>34452</v>
      </c>
      <c r="CT22" s="52">
        <f t="shared" si="55"/>
        <v>34365</v>
      </c>
      <c r="CU22" s="52">
        <f t="shared" si="55"/>
        <v>33409</v>
      </c>
      <c r="CV22" s="52">
        <f t="shared" si="55"/>
        <v>36932</v>
      </c>
      <c r="CW22" s="52">
        <f t="shared" si="55"/>
        <v>39962</v>
      </c>
      <c r="CX22" s="52">
        <f t="shared" si="55"/>
        <v>35881</v>
      </c>
      <c r="CY22" s="52">
        <v>37841</v>
      </c>
      <c r="CZ22" s="52">
        <f t="shared" si="55"/>
        <v>36727</v>
      </c>
      <c r="DA22" s="52">
        <f t="shared" si="55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6">+DE23+DE24</f>
        <v>27831</v>
      </c>
      <c r="DF22" s="84">
        <f t="shared" si="56"/>
        <v>13532</v>
      </c>
      <c r="DG22" s="84">
        <f t="shared" si="56"/>
        <v>19787</v>
      </c>
      <c r="DH22" s="84">
        <f t="shared" si="56"/>
        <v>24487</v>
      </c>
      <c r="DI22" s="84">
        <f t="shared" si="56"/>
        <v>32766</v>
      </c>
      <c r="DJ22" s="84">
        <f t="shared" si="56"/>
        <v>32587</v>
      </c>
      <c r="DK22" s="84">
        <f t="shared" si="56"/>
        <v>36446</v>
      </c>
      <c r="DL22" s="84">
        <f t="shared" si="56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 t="shared" ref="ER22" si="57"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8"/>
        <v>444998</v>
      </c>
      <c r="FC22" s="84">
        <v>42033</v>
      </c>
      <c r="FD22" s="52">
        <v>38068</v>
      </c>
      <c r="FE22" s="52">
        <v>41683</v>
      </c>
      <c r="FF22" s="52"/>
      <c r="FG22" s="52"/>
      <c r="FH22" s="52"/>
      <c r="FI22" s="52"/>
      <c r="FJ22" s="52"/>
      <c r="FK22" s="52"/>
      <c r="FL22" s="52"/>
      <c r="FM22" s="52"/>
      <c r="FN22" s="52"/>
      <c r="FO22" s="84"/>
    </row>
    <row r="23" spans="2:171">
      <c r="B23" s="48" t="s">
        <v>65</v>
      </c>
      <c r="C23" s="56">
        <f>C20</f>
        <v>0</v>
      </c>
      <c r="D23" s="56">
        <f t="shared" ref="D23:O24" si="58">D20</f>
        <v>0</v>
      </c>
      <c r="E23" s="56">
        <f t="shared" si="58"/>
        <v>0</v>
      </c>
      <c r="F23" s="56">
        <f t="shared" si="58"/>
        <v>0</v>
      </c>
      <c r="G23" s="56">
        <f t="shared" si="58"/>
        <v>0</v>
      </c>
      <c r="H23" s="56">
        <f t="shared" si="58"/>
        <v>0</v>
      </c>
      <c r="I23" s="56">
        <f t="shared" si="58"/>
        <v>0</v>
      </c>
      <c r="J23" s="56">
        <f t="shared" si="58"/>
        <v>0</v>
      </c>
      <c r="K23" s="56">
        <f t="shared" si="58"/>
        <v>1500</v>
      </c>
      <c r="L23" s="56">
        <f t="shared" si="58"/>
        <v>7973</v>
      </c>
      <c r="M23" s="56">
        <f t="shared" si="58"/>
        <v>7502</v>
      </c>
      <c r="N23" s="56">
        <f t="shared" si="58"/>
        <v>9294</v>
      </c>
      <c r="O23" s="56">
        <f t="shared" si="58"/>
        <v>26269</v>
      </c>
      <c r="P23" s="56">
        <f>P20</f>
        <v>9092</v>
      </c>
      <c r="Q23" s="56">
        <f t="shared" ref="Q23:AA24" si="59">Q20</f>
        <v>8096</v>
      </c>
      <c r="R23" s="56">
        <f t="shared" si="59"/>
        <v>8589</v>
      </c>
      <c r="S23" s="56">
        <f t="shared" si="59"/>
        <v>7626</v>
      </c>
      <c r="T23" s="56">
        <f t="shared" si="59"/>
        <v>8239</v>
      </c>
      <c r="U23" s="56">
        <f t="shared" si="59"/>
        <v>7817</v>
      </c>
      <c r="V23" s="56">
        <f t="shared" si="59"/>
        <v>8061</v>
      </c>
      <c r="W23" s="56">
        <f t="shared" si="59"/>
        <v>9046</v>
      </c>
      <c r="X23" s="56">
        <f t="shared" si="59"/>
        <v>8236</v>
      </c>
      <c r="Y23" s="56">
        <f t="shared" si="59"/>
        <v>7357</v>
      </c>
      <c r="Z23" s="56">
        <f t="shared" si="59"/>
        <v>7772</v>
      </c>
      <c r="AA23" s="56">
        <f t="shared" si="59"/>
        <v>8950</v>
      </c>
      <c r="AB23" s="56">
        <f>AB20</f>
        <v>98881</v>
      </c>
      <c r="AC23" s="56">
        <f>AC20</f>
        <v>8499</v>
      </c>
      <c r="AD23" s="56">
        <f t="shared" ref="AD23:AO24" si="60">AD20</f>
        <v>6940</v>
      </c>
      <c r="AE23" s="56">
        <f t="shared" si="60"/>
        <v>7980</v>
      </c>
      <c r="AF23" s="56">
        <f t="shared" si="60"/>
        <v>8253</v>
      </c>
      <c r="AG23" s="56">
        <f t="shared" si="60"/>
        <v>7907</v>
      </c>
      <c r="AH23" s="56">
        <f t="shared" si="60"/>
        <v>7591</v>
      </c>
      <c r="AI23" s="56">
        <f t="shared" si="60"/>
        <v>8773</v>
      </c>
      <c r="AJ23" s="56">
        <f t="shared" si="60"/>
        <v>9407</v>
      </c>
      <c r="AK23" s="56">
        <f t="shared" si="60"/>
        <v>8141</v>
      </c>
      <c r="AL23" s="56">
        <f t="shared" si="60"/>
        <v>9375</v>
      </c>
      <c r="AM23" s="56">
        <f t="shared" si="60"/>
        <v>8073</v>
      </c>
      <c r="AN23" s="56">
        <f t="shared" si="60"/>
        <v>10061</v>
      </c>
      <c r="AO23" s="56">
        <f t="shared" si="60"/>
        <v>101000</v>
      </c>
      <c r="AP23" s="56">
        <f>AP20</f>
        <v>10110</v>
      </c>
      <c r="AQ23" s="56">
        <f t="shared" ref="AQ23:BN24" si="61">AQ20</f>
        <v>8405</v>
      </c>
      <c r="AR23" s="56">
        <f t="shared" si="61"/>
        <v>9308</v>
      </c>
      <c r="AS23" s="56">
        <f t="shared" si="61"/>
        <v>8739</v>
      </c>
      <c r="AT23" s="56">
        <f t="shared" si="61"/>
        <v>8858</v>
      </c>
      <c r="AU23" s="56">
        <f t="shared" si="61"/>
        <v>8693</v>
      </c>
      <c r="AV23" s="56">
        <f t="shared" si="61"/>
        <v>10173</v>
      </c>
      <c r="AW23" s="56">
        <f t="shared" si="61"/>
        <v>10897</v>
      </c>
      <c r="AX23" s="56">
        <f t="shared" si="61"/>
        <v>8944</v>
      </c>
      <c r="AY23" s="56">
        <f t="shared" si="61"/>
        <v>10047</v>
      </c>
      <c r="AZ23" s="56">
        <f t="shared" si="61"/>
        <v>9243</v>
      </c>
      <c r="BA23" s="56">
        <f t="shared" si="61"/>
        <v>10783</v>
      </c>
      <c r="BB23" s="56">
        <f t="shared" si="61"/>
        <v>114200</v>
      </c>
      <c r="BC23" s="56">
        <f t="shared" si="61"/>
        <v>11124</v>
      </c>
      <c r="BD23" s="56">
        <f t="shared" si="61"/>
        <v>9977</v>
      </c>
      <c r="BE23" s="56">
        <f t="shared" si="61"/>
        <v>10448</v>
      </c>
      <c r="BF23" s="56">
        <f t="shared" si="61"/>
        <v>10126</v>
      </c>
      <c r="BG23" s="56">
        <f t="shared" si="61"/>
        <v>9641</v>
      </c>
      <c r="BH23" s="56">
        <f t="shared" si="61"/>
        <v>9882</v>
      </c>
      <c r="BI23" s="56">
        <f t="shared" si="61"/>
        <v>12219</v>
      </c>
      <c r="BJ23" s="56">
        <f t="shared" si="61"/>
        <v>12843</v>
      </c>
      <c r="BK23" s="56">
        <f t="shared" si="61"/>
        <v>11287</v>
      </c>
      <c r="BL23" s="56">
        <f t="shared" si="61"/>
        <v>11994</v>
      </c>
      <c r="BM23" s="56">
        <v>11120</v>
      </c>
      <c r="BN23" s="56">
        <f t="shared" si="61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2">BT20</f>
        <v>11936</v>
      </c>
      <c r="BU23" s="56">
        <f t="shared" si="62"/>
        <v>11603</v>
      </c>
      <c r="BV23" s="56">
        <f t="shared" si="62"/>
        <v>13436</v>
      </c>
      <c r="BW23" s="56">
        <f t="shared" ref="BW23:CA24" si="63">BW20</f>
        <v>13097</v>
      </c>
      <c r="BX23" s="56">
        <f t="shared" si="63"/>
        <v>11716</v>
      </c>
      <c r="BY23" s="56">
        <f t="shared" si="63"/>
        <v>12232</v>
      </c>
      <c r="BZ23" s="56">
        <f t="shared" si="63"/>
        <v>11510</v>
      </c>
      <c r="CA23" s="56">
        <f t="shared" si="63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4">CE20</f>
        <v>13695</v>
      </c>
      <c r="CF23" s="56">
        <f t="shared" si="64"/>
        <v>11706</v>
      </c>
      <c r="CG23" s="56">
        <f t="shared" si="64"/>
        <v>12933</v>
      </c>
      <c r="CH23" s="56">
        <f t="shared" si="64"/>
        <v>11410</v>
      </c>
      <c r="CI23" s="56">
        <f t="shared" si="64"/>
        <v>13973</v>
      </c>
      <c r="CJ23" s="56">
        <f t="shared" si="64"/>
        <v>15511</v>
      </c>
      <c r="CK23" s="56">
        <f t="shared" si="64"/>
        <v>12763</v>
      </c>
      <c r="CL23" s="56">
        <f t="shared" si="64"/>
        <v>15125</v>
      </c>
      <c r="CM23" s="56">
        <f t="shared" si="64"/>
        <v>12221</v>
      </c>
      <c r="CN23" s="56">
        <f t="shared" si="64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5">CR20</f>
        <v>12001</v>
      </c>
      <c r="CS23" s="56">
        <f t="shared" si="65"/>
        <v>11614</v>
      </c>
      <c r="CT23" s="56">
        <f t="shared" si="65"/>
        <v>11508</v>
      </c>
      <c r="CU23" s="56">
        <f t="shared" si="65"/>
        <v>11497</v>
      </c>
      <c r="CV23" s="56">
        <f t="shared" si="65"/>
        <v>13616</v>
      </c>
      <c r="CW23" s="56">
        <f t="shared" si="65"/>
        <v>14951</v>
      </c>
      <c r="CX23" s="56">
        <f t="shared" si="65"/>
        <v>12573</v>
      </c>
      <c r="CY23" s="56">
        <v>13206</v>
      </c>
      <c r="CZ23" s="56">
        <f t="shared" si="65"/>
        <v>12769</v>
      </c>
      <c r="DA23" s="56">
        <f t="shared" si="65"/>
        <v>14562</v>
      </c>
      <c r="DB23" s="56">
        <f t="shared" si="43"/>
        <v>154029</v>
      </c>
      <c r="DC23" s="49">
        <f>+DC20</f>
        <v>14777</v>
      </c>
      <c r="DD23" s="49">
        <f t="shared" ref="DD23:DL23" si="66">+DD20</f>
        <v>11684</v>
      </c>
      <c r="DE23" s="49">
        <f t="shared" si="66"/>
        <v>9542</v>
      </c>
      <c r="DF23" s="49">
        <f t="shared" si="66"/>
        <v>2971</v>
      </c>
      <c r="DG23" s="49">
        <f t="shared" si="66"/>
        <v>4622</v>
      </c>
      <c r="DH23" s="49">
        <f t="shared" si="66"/>
        <v>6975</v>
      </c>
      <c r="DI23" s="49">
        <f t="shared" si="66"/>
        <v>12045</v>
      </c>
      <c r="DJ23" s="49">
        <f t="shared" si="66"/>
        <v>11101</v>
      </c>
      <c r="DK23" s="49">
        <f t="shared" si="66"/>
        <v>14112</v>
      </c>
      <c r="DL23" s="49">
        <f t="shared" si="66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7">+DP20</f>
        <v>16996</v>
      </c>
      <c r="DQ23" s="49">
        <f t="shared" si="67"/>
        <v>14100</v>
      </c>
      <c r="DR23" s="49">
        <f t="shared" si="67"/>
        <v>17398</v>
      </c>
      <c r="DS23" s="49">
        <f t="shared" si="67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 t="shared" ref="ER23:ER24" si="68"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8"/>
        <v>165774</v>
      </c>
      <c r="FC23" s="47">
        <v>18329</v>
      </c>
      <c r="FD23" s="56">
        <v>16264</v>
      </c>
      <c r="FE23" s="56">
        <v>16031</v>
      </c>
      <c r="FF23" s="56"/>
      <c r="FG23" s="56"/>
      <c r="FH23" s="56"/>
      <c r="FI23" s="56"/>
      <c r="FJ23" s="56"/>
      <c r="FK23" s="56"/>
      <c r="FL23" s="56"/>
      <c r="FM23" s="56"/>
      <c r="FN23" s="56"/>
      <c r="FO23" s="47"/>
    </row>
    <row r="24" spans="2:171">
      <c r="B24" s="48" t="s">
        <v>66</v>
      </c>
      <c r="C24" s="56">
        <f>C21</f>
        <v>0</v>
      </c>
      <c r="D24" s="56">
        <f t="shared" si="58"/>
        <v>0</v>
      </c>
      <c r="E24" s="56">
        <f t="shared" si="58"/>
        <v>0</v>
      </c>
      <c r="F24" s="56">
        <f t="shared" si="58"/>
        <v>0</v>
      </c>
      <c r="G24" s="56">
        <f t="shared" si="58"/>
        <v>0</v>
      </c>
      <c r="H24" s="56">
        <f t="shared" si="58"/>
        <v>0</v>
      </c>
      <c r="I24" s="56">
        <f t="shared" si="58"/>
        <v>0</v>
      </c>
      <c r="J24" s="56">
        <f t="shared" si="58"/>
        <v>0</v>
      </c>
      <c r="K24" s="56">
        <f t="shared" si="58"/>
        <v>3653</v>
      </c>
      <c r="L24" s="56">
        <f t="shared" si="58"/>
        <v>16832</v>
      </c>
      <c r="M24" s="56">
        <f t="shared" si="58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9"/>
        <v>15790</v>
      </c>
      <c r="R24" s="56">
        <f t="shared" si="59"/>
        <v>16403</v>
      </c>
      <c r="S24" s="56">
        <f t="shared" si="59"/>
        <v>16997</v>
      </c>
      <c r="T24" s="56">
        <f t="shared" si="59"/>
        <v>16602</v>
      </c>
      <c r="U24" s="56">
        <f t="shared" si="59"/>
        <v>16659</v>
      </c>
      <c r="V24" s="56">
        <f t="shared" si="59"/>
        <v>16995</v>
      </c>
      <c r="W24" s="56">
        <f t="shared" si="59"/>
        <v>16632</v>
      </c>
      <c r="X24" s="56">
        <f t="shared" si="59"/>
        <v>17219</v>
      </c>
      <c r="Y24" s="56">
        <f t="shared" si="59"/>
        <v>15725</v>
      </c>
      <c r="Z24" s="56">
        <f t="shared" si="59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0"/>
        <v>14242</v>
      </c>
      <c r="AE24" s="56">
        <f t="shared" si="60"/>
        <v>13139</v>
      </c>
      <c r="AF24" s="56">
        <f t="shared" si="60"/>
        <v>12759</v>
      </c>
      <c r="AG24" s="56">
        <f t="shared" si="60"/>
        <v>14069</v>
      </c>
      <c r="AH24" s="56">
        <f t="shared" si="60"/>
        <v>15457</v>
      </c>
      <c r="AI24" s="56">
        <f t="shared" si="60"/>
        <v>26211</v>
      </c>
      <c r="AJ24" s="56">
        <f t="shared" si="60"/>
        <v>17202</v>
      </c>
      <c r="AK24" s="56">
        <f t="shared" si="60"/>
        <v>23232</v>
      </c>
      <c r="AL24" s="56">
        <f t="shared" si="60"/>
        <v>31412</v>
      </c>
      <c r="AM24" s="56">
        <f t="shared" si="60"/>
        <v>23948</v>
      </c>
      <c r="AN24" s="56">
        <f>AN21</f>
        <v>19088</v>
      </c>
      <c r="AO24" s="56">
        <f t="shared" si="60"/>
        <v>224328</v>
      </c>
      <c r="AP24" s="56">
        <f>AP21</f>
        <v>18610</v>
      </c>
      <c r="AQ24" s="56">
        <f t="shared" ref="AQ24:BN24" si="69">AQ21</f>
        <v>17633</v>
      </c>
      <c r="AR24" s="56">
        <f t="shared" si="69"/>
        <v>20405</v>
      </c>
      <c r="AS24" s="56">
        <f t="shared" si="69"/>
        <v>17860</v>
      </c>
      <c r="AT24" s="56">
        <f t="shared" si="69"/>
        <v>16933</v>
      </c>
      <c r="AU24" s="56">
        <f t="shared" si="69"/>
        <v>17228</v>
      </c>
      <c r="AV24" s="56">
        <f t="shared" si="69"/>
        <v>19558</v>
      </c>
      <c r="AW24" s="56">
        <f t="shared" si="69"/>
        <v>20063</v>
      </c>
      <c r="AX24" s="56">
        <f t="shared" si="69"/>
        <v>21052</v>
      </c>
      <c r="AY24" s="56">
        <f t="shared" si="69"/>
        <v>19239</v>
      </c>
      <c r="AZ24" s="56">
        <f t="shared" si="69"/>
        <v>15404</v>
      </c>
      <c r="BA24" s="56">
        <f t="shared" si="69"/>
        <v>19820</v>
      </c>
      <c r="BB24" s="56">
        <f t="shared" si="61"/>
        <v>223805</v>
      </c>
      <c r="BC24" s="56">
        <f t="shared" si="69"/>
        <v>16833</v>
      </c>
      <c r="BD24" s="56">
        <f t="shared" si="69"/>
        <v>18109</v>
      </c>
      <c r="BE24" s="56">
        <f t="shared" si="69"/>
        <v>19841</v>
      </c>
      <c r="BF24" s="56">
        <f t="shared" si="69"/>
        <v>19378</v>
      </c>
      <c r="BG24" s="56">
        <f t="shared" si="69"/>
        <v>20208</v>
      </c>
      <c r="BH24" s="56">
        <f t="shared" si="69"/>
        <v>21898</v>
      </c>
      <c r="BI24" s="56">
        <f t="shared" si="69"/>
        <v>22184</v>
      </c>
      <c r="BJ24" s="56">
        <f t="shared" si="69"/>
        <v>21869</v>
      </c>
      <c r="BK24" s="56">
        <f t="shared" si="69"/>
        <v>21886</v>
      </c>
      <c r="BL24" s="56">
        <f t="shared" si="69"/>
        <v>21999</v>
      </c>
      <c r="BM24" s="56">
        <v>20715</v>
      </c>
      <c r="BN24" s="56">
        <f t="shared" si="69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2"/>
        <v>23862</v>
      </c>
      <c r="BW24" s="56">
        <f t="shared" si="63"/>
        <v>24644</v>
      </c>
      <c r="BX24" s="56">
        <f t="shared" si="63"/>
        <v>23916</v>
      </c>
      <c r="BY24" s="56">
        <f t="shared" si="63"/>
        <v>24893</v>
      </c>
      <c r="BZ24" s="56">
        <f t="shared" si="63"/>
        <v>22845</v>
      </c>
      <c r="CA24" s="56">
        <f t="shared" si="63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70">CE21</f>
        <v>23340</v>
      </c>
      <c r="CF24" s="56">
        <f t="shared" si="70"/>
        <v>23772</v>
      </c>
      <c r="CG24" s="56">
        <f t="shared" si="70"/>
        <v>25122</v>
      </c>
      <c r="CH24" s="56">
        <f t="shared" si="70"/>
        <v>23898</v>
      </c>
      <c r="CI24" s="56">
        <f t="shared" si="70"/>
        <v>27202</v>
      </c>
      <c r="CJ24" s="56">
        <f t="shared" si="70"/>
        <v>25623</v>
      </c>
      <c r="CK24" s="56">
        <f t="shared" si="70"/>
        <v>25027</v>
      </c>
      <c r="CL24" s="56">
        <f t="shared" si="70"/>
        <v>26612</v>
      </c>
      <c r="CM24" s="56">
        <f t="shared" si="70"/>
        <v>23223</v>
      </c>
      <c r="CN24" s="56">
        <f t="shared" si="64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71">CR21</f>
        <v>21025</v>
      </c>
      <c r="CS24" s="56">
        <f t="shared" si="71"/>
        <v>22838</v>
      </c>
      <c r="CT24" s="56">
        <f t="shared" si="71"/>
        <v>22857</v>
      </c>
      <c r="CU24" s="56">
        <f t="shared" si="71"/>
        <v>21912</v>
      </c>
      <c r="CV24" s="56">
        <f t="shared" si="71"/>
        <v>23316</v>
      </c>
      <c r="CW24" s="56">
        <f t="shared" si="71"/>
        <v>25011</v>
      </c>
      <c r="CX24" s="56">
        <f t="shared" si="71"/>
        <v>23308</v>
      </c>
      <c r="CY24" s="56">
        <v>24635</v>
      </c>
      <c r="CZ24" s="56">
        <f t="shared" si="71"/>
        <v>23958</v>
      </c>
      <c r="DA24" s="56">
        <f t="shared" si="71"/>
        <v>24388</v>
      </c>
      <c r="DB24" s="56">
        <f t="shared" si="43"/>
        <v>269984</v>
      </c>
      <c r="DC24" s="50">
        <f>+DC21</f>
        <v>21904</v>
      </c>
      <c r="DD24" s="50">
        <f t="shared" ref="DD24:DL24" si="72">+DD21</f>
        <v>19689</v>
      </c>
      <c r="DE24" s="50">
        <f t="shared" si="72"/>
        <v>18289</v>
      </c>
      <c r="DF24" s="50">
        <f t="shared" si="72"/>
        <v>10561</v>
      </c>
      <c r="DG24" s="50">
        <f t="shared" si="72"/>
        <v>15165</v>
      </c>
      <c r="DH24" s="50">
        <f t="shared" si="72"/>
        <v>17512</v>
      </c>
      <c r="DI24" s="50">
        <f t="shared" si="72"/>
        <v>20721</v>
      </c>
      <c r="DJ24" s="50">
        <f t="shared" si="72"/>
        <v>21486</v>
      </c>
      <c r="DK24" s="50">
        <f t="shared" si="72"/>
        <v>22334</v>
      </c>
      <c r="DL24" s="50">
        <f t="shared" si="72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7"/>
        <v>26283</v>
      </c>
      <c r="DQ24" s="50">
        <f t="shared" si="67"/>
        <v>24836</v>
      </c>
      <c r="DR24" s="50">
        <f t="shared" si="67"/>
        <v>26764</v>
      </c>
      <c r="DS24" s="50">
        <f t="shared" si="67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 t="shared" si="68"/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8"/>
        <v>279224</v>
      </c>
      <c r="FC24" s="47">
        <v>23704</v>
      </c>
      <c r="FD24" s="56">
        <v>21804</v>
      </c>
      <c r="FE24" s="56">
        <v>25652</v>
      </c>
      <c r="FF24" s="56"/>
      <c r="FG24" s="56"/>
      <c r="FH24" s="56"/>
      <c r="FI24" s="56"/>
      <c r="FJ24" s="56"/>
      <c r="FK24" s="56"/>
      <c r="FL24" s="56"/>
      <c r="FM24" s="56"/>
      <c r="FN24" s="56"/>
      <c r="FO24" s="47"/>
    </row>
    <row r="27" spans="2:171">
      <c r="B27" s="5" t="s">
        <v>148</v>
      </c>
    </row>
    <row r="28" spans="2:171" ht="15" customHeight="1">
      <c r="B28" s="12" t="s">
        <v>73</v>
      </c>
      <c r="C28" s="160">
        <v>2012</v>
      </c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2"/>
      <c r="O28" s="175" t="s">
        <v>82</v>
      </c>
      <c r="P28" s="160">
        <v>2013</v>
      </c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2"/>
      <c r="AB28" s="175" t="s">
        <v>40</v>
      </c>
      <c r="AC28" s="160">
        <v>2014</v>
      </c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2"/>
      <c r="AO28" s="175" t="s">
        <v>41</v>
      </c>
      <c r="AP28" s="160">
        <v>2015</v>
      </c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2"/>
      <c r="BB28" s="175" t="s">
        <v>42</v>
      </c>
      <c r="BC28" s="160">
        <v>2016</v>
      </c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2"/>
      <c r="BO28" s="175" t="s">
        <v>43</v>
      </c>
      <c r="BP28" s="160">
        <v>2017</v>
      </c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2"/>
      <c r="CB28" s="175" t="s">
        <v>44</v>
      </c>
      <c r="CC28" s="160">
        <v>2018</v>
      </c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2"/>
      <c r="CO28" s="175" t="s">
        <v>45</v>
      </c>
      <c r="CP28" s="160">
        <v>2019</v>
      </c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2"/>
      <c r="DB28" s="175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5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5" t="s">
        <v>48</v>
      </c>
      <c r="EC28" s="160">
        <v>2022</v>
      </c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2"/>
      <c r="EO28" s="175" t="s">
        <v>49</v>
      </c>
      <c r="EP28" s="160">
        <v>2023</v>
      </c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2"/>
      <c r="FB28" s="175" t="s">
        <v>50</v>
      </c>
      <c r="FC28" s="160">
        <v>2024</v>
      </c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2"/>
      <c r="FO28" s="175" t="s">
        <v>51</v>
      </c>
    </row>
    <row r="29" spans="2:171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59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59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59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59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59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59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59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59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59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59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59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59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59"/>
    </row>
    <row r="30" spans="2:171" s="5" customFormat="1" ht="12.75" customHeight="1">
      <c r="B30" s="51" t="s">
        <v>75</v>
      </c>
      <c r="C30" s="52">
        <f t="shared" ref="C30:BG30" si="73">SUM(C31:C32)</f>
        <v>0</v>
      </c>
      <c r="D30" s="52">
        <f t="shared" si="73"/>
        <v>0</v>
      </c>
      <c r="E30" s="52">
        <f t="shared" si="73"/>
        <v>0</v>
      </c>
      <c r="F30" s="52">
        <f t="shared" si="73"/>
        <v>0</v>
      </c>
      <c r="G30" s="52">
        <f t="shared" si="73"/>
        <v>0</v>
      </c>
      <c r="H30" s="52">
        <f t="shared" si="73"/>
        <v>0</v>
      </c>
      <c r="I30" s="52">
        <f t="shared" si="73"/>
        <v>0</v>
      </c>
      <c r="J30" s="52">
        <f t="shared" si="73"/>
        <v>0</v>
      </c>
      <c r="K30" s="52">
        <f t="shared" si="73"/>
        <v>0</v>
      </c>
      <c r="L30" s="52">
        <f t="shared" si="73"/>
        <v>0</v>
      </c>
      <c r="M30" s="52">
        <f t="shared" si="73"/>
        <v>0</v>
      </c>
      <c r="N30" s="52">
        <f t="shared" si="73"/>
        <v>0</v>
      </c>
      <c r="O30" s="52">
        <f>SUM(O31:O32)</f>
        <v>0</v>
      </c>
      <c r="P30" s="52">
        <f t="shared" si="73"/>
        <v>0</v>
      </c>
      <c r="Q30" s="52">
        <f t="shared" si="73"/>
        <v>0</v>
      </c>
      <c r="R30" s="52">
        <f t="shared" si="73"/>
        <v>0</v>
      </c>
      <c r="S30" s="52">
        <f t="shared" si="73"/>
        <v>0</v>
      </c>
      <c r="T30" s="52">
        <f t="shared" si="73"/>
        <v>0</v>
      </c>
      <c r="U30" s="52">
        <f t="shared" si="73"/>
        <v>0</v>
      </c>
      <c r="V30" s="52">
        <f t="shared" si="73"/>
        <v>0</v>
      </c>
      <c r="W30" s="52">
        <f t="shared" si="73"/>
        <v>0</v>
      </c>
      <c r="X30" s="52">
        <f t="shared" si="73"/>
        <v>0</v>
      </c>
      <c r="Y30" s="52">
        <f t="shared" si="73"/>
        <v>0</v>
      </c>
      <c r="Z30" s="52">
        <f t="shared" si="73"/>
        <v>0</v>
      </c>
      <c r="AA30" s="52">
        <f t="shared" si="73"/>
        <v>0</v>
      </c>
      <c r="AB30" s="52">
        <f>SUM(AB31:AB32)</f>
        <v>0</v>
      </c>
      <c r="AC30" s="52">
        <f t="shared" si="73"/>
        <v>0</v>
      </c>
      <c r="AD30" s="52">
        <f t="shared" si="73"/>
        <v>0</v>
      </c>
      <c r="AE30" s="52">
        <f t="shared" si="73"/>
        <v>0</v>
      </c>
      <c r="AF30" s="52">
        <f t="shared" si="73"/>
        <v>0</v>
      </c>
      <c r="AG30" s="52">
        <f t="shared" si="73"/>
        <v>0</v>
      </c>
      <c r="AH30" s="52">
        <f t="shared" si="73"/>
        <v>0</v>
      </c>
      <c r="AI30" s="52">
        <f t="shared" si="73"/>
        <v>0</v>
      </c>
      <c r="AJ30" s="52">
        <f t="shared" si="73"/>
        <v>0</v>
      </c>
      <c r="AK30" s="52">
        <f t="shared" si="73"/>
        <v>0</v>
      </c>
      <c r="AL30" s="52">
        <f t="shared" si="73"/>
        <v>0</v>
      </c>
      <c r="AM30" s="52">
        <f t="shared" si="73"/>
        <v>0</v>
      </c>
      <c r="AN30" s="52">
        <f t="shared" si="73"/>
        <v>0</v>
      </c>
      <c r="AO30" s="52">
        <f>SUM(AO31:AO32)</f>
        <v>0</v>
      </c>
      <c r="AP30" s="52">
        <f t="shared" si="73"/>
        <v>0</v>
      </c>
      <c r="AQ30" s="52">
        <f t="shared" si="73"/>
        <v>0</v>
      </c>
      <c r="AR30" s="52">
        <f t="shared" si="73"/>
        <v>0</v>
      </c>
      <c r="AS30" s="52">
        <f t="shared" si="73"/>
        <v>0</v>
      </c>
      <c r="AT30" s="52">
        <f t="shared" si="73"/>
        <v>0</v>
      </c>
      <c r="AU30" s="52">
        <f t="shared" si="73"/>
        <v>0</v>
      </c>
      <c r="AV30" s="52">
        <f t="shared" si="73"/>
        <v>0</v>
      </c>
      <c r="AW30" s="52">
        <f t="shared" si="73"/>
        <v>0</v>
      </c>
      <c r="AX30" s="52">
        <f t="shared" si="73"/>
        <v>0</v>
      </c>
      <c r="AY30" s="52">
        <f t="shared" si="73"/>
        <v>0</v>
      </c>
      <c r="AZ30" s="52">
        <f t="shared" si="73"/>
        <v>0</v>
      </c>
      <c r="BA30" s="52">
        <f t="shared" si="73"/>
        <v>0</v>
      </c>
      <c r="BB30" s="52">
        <f>SUM(BB31:BB32)</f>
        <v>0</v>
      </c>
      <c r="BC30" s="52">
        <f t="shared" si="73"/>
        <v>0</v>
      </c>
      <c r="BD30" s="52">
        <f t="shared" si="73"/>
        <v>0</v>
      </c>
      <c r="BE30" s="52">
        <f t="shared" si="73"/>
        <v>0</v>
      </c>
      <c r="BF30" s="52">
        <f t="shared" si="73"/>
        <v>0</v>
      </c>
      <c r="BG30" s="52">
        <f t="shared" si="73"/>
        <v>0</v>
      </c>
      <c r="BH30" s="52">
        <f t="shared" ref="BH30:BO30" si="74">SUM(BH31:BH32)</f>
        <v>0</v>
      </c>
      <c r="BI30" s="52">
        <f t="shared" si="74"/>
        <v>0</v>
      </c>
      <c r="BJ30" s="52">
        <f t="shared" si="74"/>
        <v>0</v>
      </c>
      <c r="BK30" s="52">
        <f t="shared" si="74"/>
        <v>0</v>
      </c>
      <c r="BL30" s="52">
        <f t="shared" si="74"/>
        <v>0</v>
      </c>
      <c r="BM30" s="52">
        <f t="shared" si="74"/>
        <v>0</v>
      </c>
      <c r="BN30" s="52">
        <f t="shared" si="74"/>
        <v>0</v>
      </c>
      <c r="BO30" s="52">
        <f t="shared" si="74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/>
      <c r="FG30" s="52"/>
      <c r="FH30" s="52"/>
      <c r="FI30" s="52"/>
      <c r="FJ30" s="52"/>
      <c r="FK30" s="52"/>
      <c r="FL30" s="52"/>
      <c r="FM30" s="52"/>
      <c r="FN30" s="52"/>
      <c r="FO30" s="84"/>
    </row>
    <row r="31" spans="2:171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/>
      <c r="FG31" s="56"/>
      <c r="FH31" s="56"/>
      <c r="FI31" s="56"/>
      <c r="FJ31" s="56"/>
      <c r="FK31" s="56"/>
      <c r="FL31" s="56"/>
      <c r="FM31" s="56"/>
      <c r="FN31" s="56"/>
      <c r="FO31" s="47"/>
    </row>
    <row r="32" spans="2:171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/>
      <c r="FG32" s="56"/>
      <c r="FH32" s="56"/>
      <c r="FI32" s="56"/>
      <c r="FJ32" s="56"/>
      <c r="FK32" s="56"/>
      <c r="FL32" s="56"/>
      <c r="FM32" s="56"/>
      <c r="FN32" s="56"/>
      <c r="FO32" s="47"/>
    </row>
    <row r="34" spans="2:2">
      <c r="B34" s="5" t="s">
        <v>149</v>
      </c>
    </row>
  </sheetData>
  <mergeCells count="76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48"/>
  <sheetViews>
    <sheetView showGridLines="0" zoomScale="70" zoomScaleNormal="70" workbookViewId="0">
      <pane xSplit="2" ySplit="3" topLeftCell="FE4" activePane="bottomRight" state="frozen"/>
      <selection pane="bottomRight" activeCell="FR31" sqref="FR31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384" width="11.42578125" style="2"/>
  </cols>
  <sheetData>
    <row r="1" spans="1:171">
      <c r="A1" s="164" t="s">
        <v>0</v>
      </c>
      <c r="B1" s="164"/>
    </row>
    <row r="2" spans="1:171" ht="30" customHeight="1">
      <c r="A2" s="165" t="s">
        <v>150</v>
      </c>
      <c r="B2" s="166"/>
    </row>
    <row r="3" spans="1:171">
      <c r="A3" s="39" t="s">
        <v>151</v>
      </c>
    </row>
    <row r="5" spans="1:171">
      <c r="B5" s="5" t="s">
        <v>38</v>
      </c>
    </row>
    <row r="6" spans="1:171" ht="15" customHeight="1">
      <c r="B6" s="174" t="s">
        <v>39</v>
      </c>
      <c r="C6" s="160">
        <v>2012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82</v>
      </c>
      <c r="P6" s="160">
        <v>2013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40</v>
      </c>
      <c r="AC6" s="160">
        <v>2014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41</v>
      </c>
      <c r="AP6" s="160">
        <v>2015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42</v>
      </c>
      <c r="BC6" s="160">
        <v>2016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43</v>
      </c>
      <c r="BP6" s="160">
        <v>2017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44</v>
      </c>
      <c r="CC6" s="160">
        <v>2018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45</v>
      </c>
      <c r="CP6" s="160">
        <v>2019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5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5" t="s">
        <v>48</v>
      </c>
      <c r="EC6" s="160">
        <v>2022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49</v>
      </c>
      <c r="EP6" s="160">
        <v>2023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75" t="s">
        <v>50</v>
      </c>
      <c r="FC6" s="160">
        <v>2024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75" t="s">
        <v>51</v>
      </c>
    </row>
    <row r="7" spans="1:171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</row>
    <row r="8" spans="1:171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/>
      <c r="FG8" s="47"/>
      <c r="FH8" s="47"/>
      <c r="FI8" s="47"/>
      <c r="FJ8" s="47"/>
      <c r="FK8" s="47"/>
      <c r="FL8" s="47"/>
      <c r="FM8" s="47"/>
      <c r="FN8" s="47"/>
      <c r="FO8" s="47"/>
    </row>
    <row r="9" spans="1:171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4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/>
      <c r="FG9" s="49"/>
      <c r="FH9" s="49"/>
      <c r="FI9" s="49"/>
      <c r="FJ9" s="49"/>
      <c r="FK9" s="49"/>
      <c r="FL9" s="49"/>
      <c r="FM9" s="49"/>
      <c r="FN9" s="49"/>
      <c r="FO9" s="49"/>
    </row>
    <row r="10" spans="1:171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5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/>
      <c r="FG10" s="50"/>
      <c r="FH10" s="50"/>
      <c r="FI10" s="50"/>
      <c r="FJ10" s="50"/>
      <c r="FK10" s="50"/>
      <c r="FL10" s="50"/>
      <c r="FM10" s="50"/>
      <c r="FN10" s="50"/>
      <c r="FO10" s="50"/>
    </row>
    <row r="11" spans="1:171">
      <c r="B11" s="46" t="s">
        <v>153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/>
      <c r="FG11" s="47"/>
      <c r="FH11" s="47"/>
      <c r="FI11" s="47"/>
      <c r="FJ11" s="47"/>
      <c r="FK11" s="47"/>
      <c r="FL11" s="47"/>
      <c r="FM11" s="47"/>
      <c r="FN11" s="47"/>
      <c r="FO11" s="47"/>
    </row>
    <row r="12" spans="1:171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4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/>
      <c r="FG12" s="49"/>
      <c r="FH12" s="49"/>
      <c r="FI12" s="49"/>
      <c r="FJ12" s="49"/>
      <c r="FK12" s="49"/>
      <c r="FL12" s="49"/>
      <c r="FM12" s="49"/>
      <c r="FN12" s="49"/>
      <c r="FO12" s="49"/>
    </row>
    <row r="13" spans="1:171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5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/>
      <c r="FG13" s="50"/>
      <c r="FH13" s="50"/>
      <c r="FI13" s="50"/>
      <c r="FJ13" s="50"/>
      <c r="FK13" s="50"/>
      <c r="FL13" s="50"/>
      <c r="FM13" s="50"/>
      <c r="FN13" s="50"/>
      <c r="FO13" s="50"/>
    </row>
    <row r="14" spans="1:171">
      <c r="B14" s="46" t="s">
        <v>154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/>
      <c r="FG14" s="47"/>
      <c r="FH14" s="47"/>
      <c r="FI14" s="47"/>
      <c r="FJ14" s="47"/>
      <c r="FK14" s="47"/>
      <c r="FL14" s="47"/>
      <c r="FM14" s="47"/>
      <c r="FN14" s="47"/>
      <c r="FO14" s="47"/>
    </row>
    <row r="15" spans="1:171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4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/>
      <c r="FG15" s="49"/>
      <c r="FH15" s="49"/>
      <c r="FI15" s="49"/>
      <c r="FJ15" s="49"/>
      <c r="FK15" s="49"/>
      <c r="FL15" s="49"/>
      <c r="FM15" s="49"/>
      <c r="FN15" s="49"/>
      <c r="FO15" s="49"/>
    </row>
    <row r="16" spans="1:171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5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/>
      <c r="FG16" s="50"/>
      <c r="FH16" s="50"/>
      <c r="FI16" s="50"/>
      <c r="FJ16" s="50"/>
      <c r="FK16" s="50"/>
      <c r="FL16" s="50"/>
      <c r="FM16" s="50"/>
      <c r="FN16" s="50"/>
      <c r="FO16" s="50"/>
    </row>
    <row r="17" spans="2:171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/>
      <c r="FG17" s="52"/>
      <c r="FH17" s="52"/>
      <c r="FI17" s="52"/>
      <c r="FJ17" s="52"/>
      <c r="FK17" s="52"/>
      <c r="FL17" s="52"/>
      <c r="FM17" s="52"/>
      <c r="FN17" s="52"/>
      <c r="FO17" s="52"/>
    </row>
    <row r="18" spans="2:171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/>
      <c r="FG18" s="56"/>
      <c r="FH18" s="56"/>
      <c r="FI18" s="56"/>
      <c r="FJ18" s="56"/>
      <c r="FK18" s="56"/>
      <c r="FL18" s="56"/>
      <c r="FM18" s="56"/>
      <c r="FN18" s="56"/>
      <c r="FO18" s="56"/>
    </row>
    <row r="19" spans="2:171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/>
      <c r="FG19" s="56"/>
      <c r="FH19" s="56"/>
      <c r="FI19" s="56"/>
      <c r="FJ19" s="56"/>
      <c r="FK19" s="56"/>
      <c r="FL19" s="56"/>
      <c r="FM19" s="56"/>
      <c r="FN19" s="56"/>
      <c r="FO19" s="56"/>
    </row>
    <row r="22" spans="2:171">
      <c r="B22" s="5" t="s">
        <v>71</v>
      </c>
    </row>
    <row r="23" spans="2:171" ht="15" customHeight="1">
      <c r="B23" s="174" t="s">
        <v>39</v>
      </c>
      <c r="C23" s="160">
        <v>2012</v>
      </c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2"/>
      <c r="O23" s="175" t="s">
        <v>82</v>
      </c>
      <c r="P23" s="160">
        <v>2013</v>
      </c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2"/>
      <c r="AB23" s="175" t="s">
        <v>40</v>
      </c>
      <c r="AC23" s="160">
        <v>2014</v>
      </c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2"/>
      <c r="AO23" s="175" t="s">
        <v>41</v>
      </c>
      <c r="AP23" s="160">
        <v>2015</v>
      </c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2"/>
      <c r="BB23" s="175" t="s">
        <v>42</v>
      </c>
      <c r="BC23" s="160">
        <v>2016</v>
      </c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2"/>
      <c r="BO23" s="175" t="s">
        <v>43</v>
      </c>
      <c r="BP23" s="160">
        <v>2017</v>
      </c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2"/>
      <c r="CB23" s="175" t="s">
        <v>44</v>
      </c>
      <c r="CC23" s="160">
        <v>2018</v>
      </c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2"/>
      <c r="CO23" s="175" t="s">
        <v>45</v>
      </c>
      <c r="CP23" s="160">
        <v>2019</v>
      </c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2"/>
      <c r="DB23" s="175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5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5" t="s">
        <v>48</v>
      </c>
      <c r="EC23" s="160">
        <v>2022</v>
      </c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2"/>
      <c r="EO23" s="175" t="s">
        <v>49</v>
      </c>
      <c r="EP23" s="160">
        <v>2023</v>
      </c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2"/>
      <c r="FB23" s="175" t="s">
        <v>50</v>
      </c>
      <c r="FC23" s="160">
        <v>2024</v>
      </c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2"/>
      <c r="FO23" s="175" t="s">
        <v>51</v>
      </c>
    </row>
    <row r="24" spans="2:171" ht="15" customHeight="1">
      <c r="B24" s="163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59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59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59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59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59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59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59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59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59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59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59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59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59"/>
    </row>
    <row r="25" spans="2:171">
      <c r="B25" s="46" t="s">
        <v>152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/>
      <c r="FG25" s="47"/>
      <c r="FH25" s="47"/>
      <c r="FI25" s="47"/>
      <c r="FJ25" s="47"/>
      <c r="FK25" s="47"/>
      <c r="FL25" s="47"/>
      <c r="FM25" s="47"/>
      <c r="FN25" s="47"/>
      <c r="FO25" s="47"/>
    </row>
    <row r="26" spans="2:171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4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/>
      <c r="FG26" s="49"/>
      <c r="FH26" s="49"/>
      <c r="FI26" s="49"/>
      <c r="FJ26" s="49"/>
      <c r="FK26" s="49"/>
      <c r="FL26" s="49"/>
      <c r="FM26" s="49"/>
      <c r="FN26" s="49"/>
      <c r="FO26" s="49"/>
    </row>
    <row r="27" spans="2:171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5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</row>
    <row r="28" spans="2:171">
      <c r="B28" s="46" t="s">
        <v>153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/>
      <c r="FG28" s="47"/>
      <c r="FH28" s="47"/>
      <c r="FI28" s="47"/>
      <c r="FJ28" s="47"/>
      <c r="FK28" s="47"/>
      <c r="FL28" s="47"/>
      <c r="FM28" s="47"/>
      <c r="FN28" s="47"/>
      <c r="FO28" s="47"/>
    </row>
    <row r="29" spans="2:171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4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/>
      <c r="FG29" s="49"/>
      <c r="FH29" s="49"/>
      <c r="FI29" s="49"/>
      <c r="FJ29" s="49"/>
      <c r="FK29" s="49"/>
      <c r="FL29" s="49"/>
      <c r="FM29" s="49"/>
      <c r="FN29" s="49"/>
      <c r="FO29" s="49"/>
    </row>
    <row r="30" spans="2:171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5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</row>
    <row r="31" spans="2:171">
      <c r="B31" s="46" t="s">
        <v>154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/>
      <c r="FG31" s="47"/>
      <c r="FH31" s="47"/>
      <c r="FI31" s="47"/>
      <c r="FJ31" s="47"/>
      <c r="FK31" s="47"/>
      <c r="FL31" s="47"/>
      <c r="FM31" s="47"/>
      <c r="FN31" s="47"/>
      <c r="FO31" s="47"/>
    </row>
    <row r="32" spans="2:171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4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/>
      <c r="FG32" s="49"/>
      <c r="FH32" s="49"/>
      <c r="FI32" s="49"/>
      <c r="FJ32" s="49"/>
      <c r="FK32" s="49"/>
      <c r="FL32" s="49"/>
      <c r="FM32" s="49"/>
      <c r="FN32" s="49"/>
      <c r="FO32" s="49"/>
    </row>
    <row r="33" spans="2:171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5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</row>
    <row r="34" spans="2:171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/>
      <c r="FG34" s="52"/>
      <c r="FH34" s="52"/>
      <c r="FI34" s="52"/>
      <c r="FJ34" s="52"/>
      <c r="FK34" s="52"/>
      <c r="FL34" s="52"/>
      <c r="FM34" s="52"/>
      <c r="FN34" s="52"/>
      <c r="FO34" s="52"/>
    </row>
    <row r="35" spans="2:171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/>
      <c r="FG35" s="56"/>
      <c r="FH35" s="56"/>
      <c r="FI35" s="56"/>
      <c r="FJ35" s="56"/>
      <c r="FK35" s="56"/>
      <c r="FL35" s="56"/>
      <c r="FM35" s="56"/>
      <c r="FN35" s="56"/>
      <c r="FO35" s="56"/>
    </row>
    <row r="36" spans="2:171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/>
      <c r="FG36" s="56"/>
      <c r="FH36" s="56"/>
      <c r="FI36" s="56"/>
      <c r="FJ36" s="56"/>
      <c r="FK36" s="56"/>
      <c r="FL36" s="56"/>
      <c r="FM36" s="56"/>
      <c r="FN36" s="56"/>
      <c r="FO36" s="56"/>
    </row>
    <row r="39" spans="2:171">
      <c r="B39" s="5" t="s">
        <v>72</v>
      </c>
    </row>
    <row r="40" spans="2:171" ht="15" customHeight="1">
      <c r="B40" s="12" t="s">
        <v>73</v>
      </c>
      <c r="C40" s="160">
        <v>2012</v>
      </c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2"/>
      <c r="O40" s="175" t="s">
        <v>82</v>
      </c>
      <c r="P40" s="160">
        <v>2013</v>
      </c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2"/>
      <c r="AB40" s="175" t="s">
        <v>40</v>
      </c>
      <c r="AC40" s="160">
        <v>2014</v>
      </c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2"/>
      <c r="AO40" s="175" t="s">
        <v>41</v>
      </c>
      <c r="AP40" s="160">
        <v>2015</v>
      </c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2"/>
      <c r="BB40" s="175" t="s">
        <v>42</v>
      </c>
      <c r="BC40" s="160">
        <v>2016</v>
      </c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2"/>
      <c r="BO40" s="175" t="s">
        <v>43</v>
      </c>
      <c r="BP40" s="160">
        <v>2017</v>
      </c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2"/>
      <c r="CB40" s="175" t="s">
        <v>44</v>
      </c>
      <c r="CC40" s="160">
        <v>2018</v>
      </c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2"/>
      <c r="CO40" s="175" t="s">
        <v>45</v>
      </c>
      <c r="CP40" s="160">
        <v>2019</v>
      </c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2"/>
      <c r="DB40" s="175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5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5" t="s">
        <v>48</v>
      </c>
      <c r="EC40" s="160">
        <v>2022</v>
      </c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2"/>
      <c r="EO40" s="175" t="s">
        <v>49</v>
      </c>
      <c r="EP40" s="160">
        <v>2023</v>
      </c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2"/>
      <c r="FB40" s="175" t="s">
        <v>50</v>
      </c>
      <c r="FC40" s="160">
        <v>2024</v>
      </c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2"/>
      <c r="FO40" s="175" t="s">
        <v>51</v>
      </c>
    </row>
    <row r="41" spans="2:171" ht="15" customHeight="1">
      <c r="B41" s="13" t="s">
        <v>74</v>
      </c>
      <c r="C41" s="176" t="s">
        <v>52</v>
      </c>
      <c r="D41" s="17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59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59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59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59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59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59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59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59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59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59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59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59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59"/>
    </row>
    <row r="42" spans="2:171" ht="14.45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/>
      <c r="FG42" s="52"/>
      <c r="FH42" s="52"/>
      <c r="FI42" s="52"/>
      <c r="FJ42" s="52"/>
      <c r="FK42" s="52"/>
      <c r="FL42" s="52"/>
      <c r="FM42" s="52"/>
      <c r="FN42" s="44"/>
      <c r="FO42" s="52"/>
    </row>
    <row r="43" spans="2:171" ht="14.45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/>
      <c r="FG43" s="56"/>
      <c r="FH43" s="56"/>
      <c r="FI43" s="56"/>
      <c r="FJ43" s="56"/>
      <c r="FK43" s="56"/>
      <c r="FL43" s="56"/>
      <c r="FM43" s="56"/>
      <c r="FN43" s="43"/>
      <c r="FO43" s="56"/>
    </row>
    <row r="44" spans="2:171" ht="14.45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/>
      <c r="FG44" s="56"/>
      <c r="FH44" s="56"/>
      <c r="FI44" s="56"/>
      <c r="FJ44" s="56"/>
      <c r="FK44" s="56"/>
      <c r="FL44" s="56"/>
      <c r="FM44" s="56"/>
      <c r="FN44" s="43"/>
      <c r="FO44" s="56"/>
    </row>
    <row r="45" spans="2:171">
      <c r="O45" s="136"/>
      <c r="AB45" s="136"/>
      <c r="AO45" s="137">
        <f>SUM(AC45:AN45)</f>
        <v>0</v>
      </c>
      <c r="BB45" s="138"/>
      <c r="BO45" s="138"/>
    </row>
    <row r="48" spans="2:171">
      <c r="AP48" s="22"/>
      <c r="AQ48" s="22"/>
      <c r="AR48" s="22"/>
      <c r="AS48" s="22"/>
      <c r="AT48" s="22"/>
      <c r="AU48" s="22"/>
      <c r="AV48" s="22"/>
      <c r="AW48" s="22"/>
    </row>
  </sheetData>
  <mergeCells count="76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0"/>
  <sheetViews>
    <sheetView showGridLines="0" zoomScale="70" zoomScaleNormal="70" workbookViewId="0">
      <pane xSplit="2" ySplit="3" topLeftCell="FP4" activePane="bottomRight" state="frozen"/>
      <selection pane="bottomRight" activeCell="FQ50" sqref="FQ50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6384" width="11.42578125" style="2"/>
  </cols>
  <sheetData>
    <row r="1" spans="1:184">
      <c r="A1" s="170" t="s">
        <v>0</v>
      </c>
      <c r="B1" s="170"/>
    </row>
    <row r="2" spans="1:184" ht="30" customHeight="1">
      <c r="A2" s="165" t="s">
        <v>155</v>
      </c>
      <c r="B2" s="166"/>
    </row>
    <row r="3" spans="1:184">
      <c r="A3" s="39" t="s">
        <v>156</v>
      </c>
    </row>
    <row r="5" spans="1:184">
      <c r="B5" s="5" t="s">
        <v>38</v>
      </c>
    </row>
    <row r="6" spans="1:184" ht="15" customHeight="1">
      <c r="B6" s="174" t="s">
        <v>39</v>
      </c>
      <c r="C6" s="160">
        <v>2011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81</v>
      </c>
      <c r="P6" s="160">
        <v>2012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82</v>
      </c>
      <c r="AC6" s="160">
        <v>2013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40</v>
      </c>
      <c r="AP6" s="160">
        <v>2014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41</v>
      </c>
      <c r="BC6" s="160">
        <v>2015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42</v>
      </c>
      <c r="BP6" s="160">
        <v>2016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43</v>
      </c>
      <c r="CC6" s="160">
        <v>2017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44</v>
      </c>
      <c r="CP6" s="160">
        <v>2018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45</v>
      </c>
      <c r="DC6" s="160">
        <v>2019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46</v>
      </c>
      <c r="DP6" s="156">
        <v>2020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75" t="s">
        <v>47</v>
      </c>
      <c r="EC6" s="156">
        <v>2021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75" t="s">
        <v>48</v>
      </c>
      <c r="EP6" s="156">
        <v>2022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75" t="s">
        <v>49</v>
      </c>
      <c r="FC6" s="156">
        <v>2023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75" t="s">
        <v>50</v>
      </c>
      <c r="FP6" s="156">
        <v>2024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75" t="s">
        <v>51</v>
      </c>
    </row>
    <row r="7" spans="1:184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</row>
    <row r="8" spans="1:184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/>
      <c r="FT8" s="47"/>
      <c r="FU8" s="47"/>
      <c r="FV8" s="47"/>
      <c r="FW8" s="47"/>
      <c r="FX8" s="47"/>
      <c r="FY8" s="47"/>
      <c r="FZ8" s="47"/>
      <c r="GA8" s="47"/>
      <c r="GB8" s="47"/>
    </row>
    <row r="9" spans="1:184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/>
      <c r="FT9" s="49"/>
      <c r="FU9" s="49"/>
      <c r="FV9" s="49"/>
      <c r="FW9" s="49"/>
      <c r="FX9" s="49"/>
      <c r="FY9" s="49"/>
      <c r="FZ9" s="49"/>
      <c r="GA9" s="49"/>
      <c r="GB9" s="49"/>
    </row>
    <row r="10" spans="1:184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/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>
      <c r="B11" s="46" t="s">
        <v>158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/>
      <c r="FT11" s="47"/>
      <c r="FU11" s="47"/>
      <c r="FV11" s="47"/>
      <c r="FW11" s="47"/>
      <c r="FX11" s="47"/>
      <c r="FY11" s="47"/>
      <c r="FZ11" s="47"/>
      <c r="GA11" s="47"/>
      <c r="GB11" s="47"/>
    </row>
    <row r="12" spans="1:184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/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/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>
      <c r="B14" s="46" t="s">
        <v>159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/>
      <c r="FT14" s="47"/>
      <c r="FU14" s="47"/>
      <c r="FV14" s="47"/>
      <c r="FW14" s="47"/>
      <c r="FX14" s="47"/>
      <c r="FY14" s="47"/>
      <c r="FZ14" s="47"/>
      <c r="GA14" s="47"/>
      <c r="GB14" s="47"/>
    </row>
    <row r="15" spans="1:184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/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/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/>
      <c r="FT17" s="52"/>
      <c r="FU17" s="52"/>
      <c r="FV17" s="52"/>
      <c r="FW17" s="52"/>
      <c r="FX17" s="52"/>
      <c r="FY17" s="52"/>
      <c r="FZ17" s="52"/>
      <c r="GA17" s="52"/>
      <c r="GB17" s="52"/>
    </row>
    <row r="18" spans="2:184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/>
      <c r="FT18" s="56"/>
      <c r="FU18" s="56"/>
      <c r="FV18" s="56"/>
      <c r="FW18" s="56"/>
      <c r="FX18" s="56"/>
      <c r="FY18" s="56"/>
      <c r="FZ18" s="56"/>
      <c r="GA18" s="56"/>
      <c r="GB18" s="56"/>
    </row>
    <row r="19" spans="2:184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/>
      <c r="FT19" s="56"/>
      <c r="FU19" s="56"/>
      <c r="FV19" s="56"/>
      <c r="FW19" s="56"/>
      <c r="FX19" s="56"/>
      <c r="FY19" s="56"/>
      <c r="FZ19" s="56"/>
      <c r="GA19" s="56"/>
      <c r="GB19" s="56"/>
    </row>
    <row r="22" spans="2:184">
      <c r="B22" s="5" t="s">
        <v>71</v>
      </c>
    </row>
    <row r="23" spans="2:184" ht="15" customHeight="1">
      <c r="B23" s="174" t="s">
        <v>39</v>
      </c>
      <c r="C23" s="160">
        <v>2011</v>
      </c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2"/>
      <c r="O23" s="175" t="s">
        <v>81</v>
      </c>
      <c r="P23" s="160">
        <v>2012</v>
      </c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2"/>
      <c r="AB23" s="175" t="s">
        <v>82</v>
      </c>
      <c r="AC23" s="160">
        <v>2013</v>
      </c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2"/>
      <c r="AO23" s="175" t="s">
        <v>40</v>
      </c>
      <c r="AP23" s="160">
        <v>2014</v>
      </c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2"/>
      <c r="BB23" s="175" t="s">
        <v>41</v>
      </c>
      <c r="BC23" s="160">
        <v>2015</v>
      </c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2"/>
      <c r="BO23" s="175" t="s">
        <v>42</v>
      </c>
      <c r="BP23" s="160">
        <v>2016</v>
      </c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2"/>
      <c r="CB23" s="175" t="s">
        <v>43</v>
      </c>
      <c r="CC23" s="160">
        <v>2017</v>
      </c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2"/>
      <c r="CO23" s="175" t="s">
        <v>44</v>
      </c>
      <c r="CP23" s="160">
        <v>2018</v>
      </c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2"/>
      <c r="DB23" s="175" t="s">
        <v>45</v>
      </c>
      <c r="DC23" s="160">
        <v>2019</v>
      </c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2"/>
      <c r="DO23" s="175" t="s">
        <v>46</v>
      </c>
      <c r="DP23" s="156">
        <v>2020</v>
      </c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8"/>
      <c r="EB23" s="175" t="s">
        <v>47</v>
      </c>
      <c r="EC23" s="156">
        <v>2021</v>
      </c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8"/>
      <c r="EO23" s="175" t="s">
        <v>48</v>
      </c>
      <c r="EP23" s="156">
        <v>2022</v>
      </c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8"/>
      <c r="FB23" s="175" t="s">
        <v>49</v>
      </c>
      <c r="FC23" s="156">
        <v>2023</v>
      </c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8"/>
      <c r="FO23" s="175" t="s">
        <v>50</v>
      </c>
      <c r="FP23" s="156">
        <v>2024</v>
      </c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8"/>
      <c r="GB23" s="175" t="s">
        <v>51</v>
      </c>
    </row>
    <row r="24" spans="2:184">
      <c r="B24" s="163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59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59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59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59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59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59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59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59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59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59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59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59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59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59"/>
    </row>
    <row r="25" spans="2:184">
      <c r="B25" s="46" t="s">
        <v>157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/>
      <c r="FT25" s="47"/>
      <c r="FU25" s="47"/>
      <c r="FV25" s="47"/>
      <c r="FW25" s="47"/>
      <c r="FX25" s="47"/>
      <c r="FY25" s="47"/>
      <c r="FZ25" s="47"/>
      <c r="GA25" s="47"/>
      <c r="GB25" s="47"/>
    </row>
    <row r="26" spans="2:184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8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8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8">
        <v>0</v>
      </c>
      <c r="FD26" s="128">
        <v>0</v>
      </c>
      <c r="FE26" s="128">
        <v>0</v>
      </c>
      <c r="FF26" s="128">
        <v>0</v>
      </c>
      <c r="FG26" s="128">
        <v>0</v>
      </c>
      <c r="FH26" s="128">
        <v>0</v>
      </c>
      <c r="FI26" s="128">
        <v>0</v>
      </c>
      <c r="FJ26" s="128">
        <v>0</v>
      </c>
      <c r="FK26" s="128">
        <v>0</v>
      </c>
      <c r="FL26" s="128">
        <v>0</v>
      </c>
      <c r="FM26" s="128">
        <v>0</v>
      </c>
      <c r="FN26" s="128">
        <v>0</v>
      </c>
      <c r="FO26" s="49"/>
      <c r="FP26" s="49">
        <v>6197</v>
      </c>
      <c r="FQ26" s="49">
        <v>8418</v>
      </c>
      <c r="FR26" s="49">
        <v>8260</v>
      </c>
      <c r="FS26" s="49"/>
      <c r="FT26" s="49"/>
      <c r="FU26" s="49"/>
      <c r="FV26" s="49"/>
      <c r="FW26" s="49"/>
      <c r="FX26" s="49"/>
      <c r="FY26" s="49"/>
      <c r="FZ26" s="49"/>
      <c r="GA26" s="49"/>
      <c r="GB26" s="49"/>
    </row>
    <row r="27" spans="2:184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30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30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50"/>
      <c r="FP27" s="50">
        <v>17382</v>
      </c>
      <c r="FQ27" s="50">
        <v>23567</v>
      </c>
      <c r="FR27" s="50">
        <v>23858</v>
      </c>
      <c r="FS27" s="50"/>
      <c r="FT27" s="50"/>
      <c r="FU27" s="50"/>
      <c r="FV27" s="50"/>
      <c r="FW27" s="50"/>
      <c r="FX27" s="50"/>
      <c r="FY27" s="50"/>
      <c r="FZ27" s="50"/>
      <c r="GA27" s="50"/>
      <c r="GB27" s="50"/>
    </row>
    <row r="28" spans="2:184">
      <c r="B28" s="46" t="s">
        <v>158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/>
      <c r="FT28" s="47"/>
      <c r="FU28" s="47"/>
      <c r="FV28" s="47"/>
      <c r="FW28" s="47"/>
      <c r="FX28" s="47"/>
      <c r="FY28" s="47"/>
      <c r="FZ28" s="47"/>
      <c r="GA28" s="47"/>
      <c r="GB28" s="47"/>
    </row>
    <row r="29" spans="2:184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8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8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8">
        <v>0</v>
      </c>
      <c r="FD29" s="128">
        <v>0</v>
      </c>
      <c r="FE29" s="128">
        <v>0</v>
      </c>
      <c r="FF29" s="128">
        <v>0</v>
      </c>
      <c r="FG29" s="128">
        <v>0</v>
      </c>
      <c r="FH29" s="128">
        <v>0</v>
      </c>
      <c r="FI29" s="128">
        <v>0</v>
      </c>
      <c r="FJ29" s="128">
        <v>0</v>
      </c>
      <c r="FK29" s="128">
        <v>0</v>
      </c>
      <c r="FL29" s="128">
        <v>0</v>
      </c>
      <c r="FM29" s="128">
        <v>0</v>
      </c>
      <c r="FN29" s="128">
        <v>0</v>
      </c>
      <c r="FO29" s="49"/>
      <c r="FP29" s="49">
        <v>7199</v>
      </c>
      <c r="FQ29" s="49">
        <v>10207</v>
      </c>
      <c r="FR29" s="49">
        <v>10735</v>
      </c>
      <c r="FS29" s="49"/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30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30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30">
        <v>0</v>
      </c>
      <c r="FD30" s="130">
        <v>0</v>
      </c>
      <c r="FE30" s="130">
        <v>0</v>
      </c>
      <c r="FF30" s="130">
        <v>0</v>
      </c>
      <c r="FG30" s="130">
        <v>0</v>
      </c>
      <c r="FH30" s="130">
        <v>0</v>
      </c>
      <c r="FI30" s="130">
        <v>0</v>
      </c>
      <c r="FJ30" s="130">
        <v>0</v>
      </c>
      <c r="FK30" s="130">
        <v>0</v>
      </c>
      <c r="FL30" s="130">
        <v>0</v>
      </c>
      <c r="FM30" s="130">
        <v>0</v>
      </c>
      <c r="FN30" s="130">
        <v>0</v>
      </c>
      <c r="FO30" s="50"/>
      <c r="FP30" s="50">
        <v>18658</v>
      </c>
      <c r="FQ30" s="50">
        <v>24861</v>
      </c>
      <c r="FR30" s="50">
        <v>25420</v>
      </c>
      <c r="FS30" s="50"/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>
      <c r="B31" s="46" t="s">
        <v>159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/>
      <c r="FT31" s="47"/>
      <c r="FU31" s="47"/>
      <c r="FV31" s="47"/>
      <c r="FW31" s="47"/>
      <c r="FX31" s="47"/>
      <c r="FY31" s="47"/>
      <c r="FZ31" s="47"/>
      <c r="GA31" s="47"/>
      <c r="GB31" s="47"/>
    </row>
    <row r="32" spans="2:184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30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30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49"/>
      <c r="FP32" s="49">
        <v>0</v>
      </c>
      <c r="FQ32" s="49">
        <v>0</v>
      </c>
      <c r="FR32" s="49">
        <v>0</v>
      </c>
      <c r="FS32" s="49"/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30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30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30">
        <v>0</v>
      </c>
      <c r="FD33" s="130">
        <v>0</v>
      </c>
      <c r="FE33" s="130">
        <v>0</v>
      </c>
      <c r="FF33" s="130">
        <v>0</v>
      </c>
      <c r="FG33" s="130">
        <v>0</v>
      </c>
      <c r="FH33" s="130">
        <v>0</v>
      </c>
      <c r="FI33" s="130">
        <v>0</v>
      </c>
      <c r="FJ33" s="130">
        <v>0</v>
      </c>
      <c r="FK33" s="130">
        <v>0</v>
      </c>
      <c r="FL33" s="130">
        <v>0</v>
      </c>
      <c r="FM33" s="130">
        <v>0</v>
      </c>
      <c r="FN33" s="130">
        <v>0</v>
      </c>
      <c r="FO33" s="50"/>
      <c r="FP33" s="50">
        <v>0</v>
      </c>
      <c r="FQ33" s="50">
        <v>0</v>
      </c>
      <c r="FR33" s="50">
        <v>0</v>
      </c>
      <c r="FS33" s="50"/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 t="shared" ref="FE34" si="100">SUM(FE35:FE36)</f>
        <v>0</v>
      </c>
      <c r="FF34" s="52">
        <f t="shared" si="99"/>
        <v>0</v>
      </c>
      <c r="FG34" s="52">
        <f t="shared" ref="FG34" si="101"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 t="shared" ref="FN34" si="102"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/>
      <c r="FT34" s="52"/>
      <c r="FU34" s="52"/>
      <c r="FV34" s="52"/>
      <c r="FW34" s="52"/>
      <c r="FX34" s="52"/>
      <c r="FY34" s="52"/>
      <c r="FZ34" s="52"/>
      <c r="GA34" s="52"/>
      <c r="GB34" s="52"/>
    </row>
    <row r="35" spans="2:184">
      <c r="B35" s="48" t="s">
        <v>65</v>
      </c>
      <c r="C35" s="56">
        <f t="shared" ref="C35:N35" si="103">C26+C29</f>
        <v>0</v>
      </c>
      <c r="D35" s="56">
        <f t="shared" si="103"/>
        <v>0</v>
      </c>
      <c r="E35" s="56">
        <f t="shared" si="103"/>
        <v>0</v>
      </c>
      <c r="F35" s="56">
        <f t="shared" si="103"/>
        <v>0</v>
      </c>
      <c r="G35" s="56">
        <f t="shared" si="103"/>
        <v>0</v>
      </c>
      <c r="H35" s="56">
        <f t="shared" si="103"/>
        <v>0</v>
      </c>
      <c r="I35" s="56">
        <f t="shared" si="103"/>
        <v>0</v>
      </c>
      <c r="J35" s="56">
        <f t="shared" si="103"/>
        <v>0</v>
      </c>
      <c r="K35" s="56">
        <f t="shared" si="103"/>
        <v>0</v>
      </c>
      <c r="L35" s="56">
        <f t="shared" si="103"/>
        <v>8951</v>
      </c>
      <c r="M35" s="56">
        <f t="shared" si="103"/>
        <v>8566</v>
      </c>
      <c r="N35" s="56">
        <f t="shared" si="103"/>
        <v>7921</v>
      </c>
      <c r="O35" s="56">
        <f>O26+O29+O32</f>
        <v>25438</v>
      </c>
      <c r="P35" s="56">
        <f t="shared" ref="P35:AA35" si="104">P26+P29</f>
        <v>5422</v>
      </c>
      <c r="Q35" s="56">
        <f t="shared" si="104"/>
        <v>6599</v>
      </c>
      <c r="R35" s="56">
        <f t="shared" si="104"/>
        <v>7241</v>
      </c>
      <c r="S35" s="56">
        <f t="shared" si="104"/>
        <v>7351</v>
      </c>
      <c r="T35" s="56">
        <f t="shared" si="104"/>
        <v>6677</v>
      </c>
      <c r="U35" s="56">
        <f t="shared" si="104"/>
        <v>7001</v>
      </c>
      <c r="V35" s="56">
        <f t="shared" si="104"/>
        <v>8069</v>
      </c>
      <c r="W35" s="56">
        <f t="shared" si="104"/>
        <v>9025</v>
      </c>
      <c r="X35" s="56">
        <f t="shared" si="104"/>
        <v>8330</v>
      </c>
      <c r="Y35" s="56">
        <f t="shared" si="104"/>
        <v>8812</v>
      </c>
      <c r="Z35" s="56">
        <f t="shared" si="104"/>
        <v>8127</v>
      </c>
      <c r="AA35" s="56">
        <f t="shared" si="104"/>
        <v>8275</v>
      </c>
      <c r="AB35" s="56">
        <f>AB26+AB29+AB32</f>
        <v>90929</v>
      </c>
      <c r="AC35" s="56">
        <f t="shared" ref="AC35:AN35" si="105">AC26+AC29</f>
        <v>8453</v>
      </c>
      <c r="AD35" s="56">
        <f t="shared" si="105"/>
        <v>10082</v>
      </c>
      <c r="AE35" s="56">
        <f t="shared" si="105"/>
        <v>8558</v>
      </c>
      <c r="AF35" s="56">
        <f t="shared" si="105"/>
        <v>6681</v>
      </c>
      <c r="AG35" s="56">
        <f t="shared" si="105"/>
        <v>6085</v>
      </c>
      <c r="AH35" s="56">
        <f t="shared" si="105"/>
        <v>5620</v>
      </c>
      <c r="AI35" s="56">
        <f t="shared" si="105"/>
        <v>7522</v>
      </c>
      <c r="AJ35" s="56">
        <f t="shared" si="105"/>
        <v>8534</v>
      </c>
      <c r="AK35" s="56">
        <f t="shared" si="105"/>
        <v>7642</v>
      </c>
      <c r="AL35" s="56">
        <f t="shared" si="105"/>
        <v>7268</v>
      </c>
      <c r="AM35" s="56">
        <f t="shared" si="105"/>
        <v>7188</v>
      </c>
      <c r="AN35" s="56">
        <f t="shared" si="105"/>
        <v>7922</v>
      </c>
      <c r="AO35" s="56">
        <f>AO26+AO29+AO32</f>
        <v>91555</v>
      </c>
      <c r="AP35" s="56">
        <f t="shared" ref="AP35:AU36" si="106">AP26+AP29</f>
        <v>8182</v>
      </c>
      <c r="AQ35" s="56">
        <f t="shared" si="106"/>
        <v>7134</v>
      </c>
      <c r="AR35" s="56">
        <f t="shared" si="106"/>
        <v>8305</v>
      </c>
      <c r="AS35" s="56">
        <f t="shared" si="106"/>
        <v>7906</v>
      </c>
      <c r="AT35" s="56">
        <f t="shared" si="106"/>
        <v>8390</v>
      </c>
      <c r="AU35" s="56">
        <f t="shared" si="106"/>
        <v>7424</v>
      </c>
      <c r="AV35" s="56">
        <f t="shared" ref="AV35:BU35" si="107">AV26+AV29</f>
        <v>8413</v>
      </c>
      <c r="AW35" s="56">
        <f t="shared" si="107"/>
        <v>8932</v>
      </c>
      <c r="AX35" s="56">
        <f t="shared" si="107"/>
        <v>8000</v>
      </c>
      <c r="AY35" s="56">
        <f t="shared" si="107"/>
        <v>9330</v>
      </c>
      <c r="AZ35" s="56">
        <f t="shared" si="107"/>
        <v>8080</v>
      </c>
      <c r="BA35" s="56">
        <f t="shared" si="107"/>
        <v>9986</v>
      </c>
      <c r="BB35" s="56">
        <f t="shared" si="107"/>
        <v>100082</v>
      </c>
      <c r="BC35" s="56">
        <f t="shared" si="107"/>
        <v>10762</v>
      </c>
      <c r="BD35" s="56">
        <f t="shared" si="107"/>
        <v>9113</v>
      </c>
      <c r="BE35" s="56">
        <f t="shared" si="107"/>
        <v>9791</v>
      </c>
      <c r="BF35" s="56">
        <f t="shared" si="107"/>
        <v>9573</v>
      </c>
      <c r="BG35" s="56">
        <f t="shared" si="107"/>
        <v>9442</v>
      </c>
      <c r="BH35" s="56">
        <f t="shared" si="107"/>
        <v>9329</v>
      </c>
      <c r="BI35" s="56">
        <f t="shared" si="107"/>
        <v>11479</v>
      </c>
      <c r="BJ35" s="56">
        <f t="shared" si="107"/>
        <v>11466</v>
      </c>
      <c r="BK35" s="56">
        <f t="shared" si="107"/>
        <v>10852</v>
      </c>
      <c r="BL35" s="56">
        <f t="shared" si="107"/>
        <v>11266</v>
      </c>
      <c r="BM35" s="56">
        <f t="shared" si="107"/>
        <v>10016</v>
      </c>
      <c r="BN35" s="56">
        <f t="shared" si="107"/>
        <v>10990</v>
      </c>
      <c r="BO35" s="56">
        <f t="shared" si="107"/>
        <v>124079</v>
      </c>
      <c r="BP35" s="56">
        <f t="shared" si="107"/>
        <v>10731</v>
      </c>
      <c r="BQ35" s="56">
        <f t="shared" si="107"/>
        <v>10855</v>
      </c>
      <c r="BR35" s="56">
        <f t="shared" si="107"/>
        <v>10982</v>
      </c>
      <c r="BS35" s="56">
        <f t="shared" si="107"/>
        <v>11023</v>
      </c>
      <c r="BT35" s="56">
        <f t="shared" si="107"/>
        <v>11279</v>
      </c>
      <c r="BU35" s="56">
        <f t="shared" si="107"/>
        <v>11321</v>
      </c>
      <c r="BV35" s="56">
        <f t="shared" ref="BV35:CC35" si="108">BV26+BV29+BV32</f>
        <v>13135</v>
      </c>
      <c r="BW35" s="56">
        <f t="shared" si="108"/>
        <v>29726</v>
      </c>
      <c r="BX35" s="56">
        <f t="shared" si="108"/>
        <v>33028</v>
      </c>
      <c r="BY35" s="56">
        <f t="shared" si="108"/>
        <v>37741</v>
      </c>
      <c r="BZ35" s="56">
        <f t="shared" si="108"/>
        <v>33556</v>
      </c>
      <c r="CA35" s="56">
        <f t="shared" si="108"/>
        <v>40636</v>
      </c>
      <c r="CB35" s="56">
        <f t="shared" si="108"/>
        <v>254013</v>
      </c>
      <c r="CC35" s="56">
        <f t="shared" si="108"/>
        <v>35462</v>
      </c>
      <c r="CD35" s="56">
        <v>31828</v>
      </c>
      <c r="CE35" s="56">
        <f t="shared" ref="CE35:CG36" si="109">CE26+CE29+CE32</f>
        <v>37312</v>
      </c>
      <c r="CF35" s="56">
        <f t="shared" si="109"/>
        <v>32736</v>
      </c>
      <c r="CG35" s="56">
        <f t="shared" si="109"/>
        <v>37753</v>
      </c>
      <c r="CH35" s="56">
        <f t="shared" ref="CH35:CN36" si="110">CH26+CH29+CH32</f>
        <v>35073</v>
      </c>
      <c r="CI35" s="56">
        <f t="shared" si="110"/>
        <v>37689</v>
      </c>
      <c r="CJ35" s="56">
        <f t="shared" si="110"/>
        <v>41137</v>
      </c>
      <c r="CK35" s="56">
        <f t="shared" si="110"/>
        <v>39782</v>
      </c>
      <c r="CL35" s="56">
        <f t="shared" si="110"/>
        <v>42324</v>
      </c>
      <c r="CM35" s="56">
        <f t="shared" si="110"/>
        <v>40603</v>
      </c>
      <c r="CN35" s="56">
        <f t="shared" si="110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11">CR26+CR29+CR32</f>
        <v>45110</v>
      </c>
      <c r="CS35" s="56">
        <f t="shared" si="111"/>
        <v>42089</v>
      </c>
      <c r="CT35" s="56">
        <f t="shared" si="111"/>
        <v>45363</v>
      </c>
      <c r="CU35" s="56">
        <f t="shared" si="111"/>
        <v>42385</v>
      </c>
      <c r="CV35" s="56">
        <f t="shared" si="111"/>
        <v>47275</v>
      </c>
      <c r="CW35" s="56">
        <f t="shared" si="111"/>
        <v>51560</v>
      </c>
      <c r="CX35" s="56">
        <f t="shared" si="111"/>
        <v>47777</v>
      </c>
      <c r="CY35" s="56">
        <f t="shared" si="111"/>
        <v>50228</v>
      </c>
      <c r="CZ35" s="56">
        <f t="shared" si="111"/>
        <v>46190</v>
      </c>
      <c r="DA35" s="56">
        <f t="shared" si="111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12">DE26+DE29+DE32</f>
        <v>52856</v>
      </c>
      <c r="DF35" s="56">
        <f t="shared" si="112"/>
        <v>42540</v>
      </c>
      <c r="DG35" s="56">
        <f t="shared" si="112"/>
        <v>49596</v>
      </c>
      <c r="DH35" s="56">
        <f t="shared" si="112"/>
        <v>44546</v>
      </c>
      <c r="DI35" s="56">
        <f t="shared" si="112"/>
        <v>48200</v>
      </c>
      <c r="DJ35" s="56">
        <f t="shared" si="112"/>
        <v>51365</v>
      </c>
      <c r="DK35" s="56">
        <f t="shared" si="112"/>
        <v>45864</v>
      </c>
      <c r="DL35" s="56">
        <f t="shared" si="112"/>
        <v>50330</v>
      </c>
      <c r="DM35" s="56">
        <f t="shared" si="112"/>
        <v>45988</v>
      </c>
      <c r="DN35" s="56">
        <f t="shared" si="112"/>
        <v>54089</v>
      </c>
      <c r="DO35" s="56">
        <f t="shared" si="81"/>
        <v>576036</v>
      </c>
      <c r="DP35" s="56">
        <f t="shared" ref="DP35:EA35" si="113">DP26+DP29+DP32</f>
        <v>51660</v>
      </c>
      <c r="DQ35" s="56">
        <f t="shared" si="113"/>
        <v>48676</v>
      </c>
      <c r="DR35" s="56">
        <f t="shared" si="113"/>
        <v>35635</v>
      </c>
      <c r="DS35" s="56">
        <f t="shared" si="113"/>
        <v>14562</v>
      </c>
      <c r="DT35" s="56">
        <f t="shared" si="113"/>
        <v>27170</v>
      </c>
      <c r="DU35" s="56">
        <f t="shared" si="113"/>
        <v>38955</v>
      </c>
      <c r="DV35" s="56">
        <f t="shared" si="113"/>
        <v>50302</v>
      </c>
      <c r="DW35" s="56">
        <f t="shared" si="113"/>
        <v>44895</v>
      </c>
      <c r="DX35" s="56">
        <f t="shared" si="113"/>
        <v>50323</v>
      </c>
      <c r="DY35" s="56">
        <f t="shared" si="113"/>
        <v>63400</v>
      </c>
      <c r="DZ35" s="56">
        <f t="shared" si="113"/>
        <v>64004</v>
      </c>
      <c r="EA35" s="56">
        <f t="shared" si="113"/>
        <v>73693</v>
      </c>
      <c r="EB35" s="56">
        <f t="shared" si="82"/>
        <v>563275</v>
      </c>
      <c r="EC35" s="56">
        <f t="shared" ref="EC35:EF36" si="114">EC26+EC29+EC32</f>
        <v>62770</v>
      </c>
      <c r="ED35" s="56">
        <f t="shared" si="114"/>
        <v>54766</v>
      </c>
      <c r="EE35" s="56">
        <f t="shared" si="114"/>
        <v>63229</v>
      </c>
      <c r="EF35" s="56">
        <f t="shared" si="114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5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6">FD26+FD29+FD32</f>
        <v>0</v>
      </c>
      <c r="FE35" s="56">
        <f t="shared" ref="FE35" si="117">FE26+FE29+FE32</f>
        <v>0</v>
      </c>
      <c r="FF35" s="56">
        <f t="shared" si="116"/>
        <v>0</v>
      </c>
      <c r="FG35" s="56">
        <f t="shared" ref="FG35" si="118">FG26+FG29+FG32</f>
        <v>0</v>
      </c>
      <c r="FH35" s="56">
        <f t="shared" si="116"/>
        <v>0</v>
      </c>
      <c r="FI35" s="56">
        <f t="shared" si="116"/>
        <v>0</v>
      </c>
      <c r="FJ35" s="56">
        <v>0</v>
      </c>
      <c r="FK35" s="56">
        <v>0</v>
      </c>
      <c r="FL35" s="56">
        <f t="shared" si="116"/>
        <v>0</v>
      </c>
      <c r="FM35" s="56">
        <f t="shared" si="116"/>
        <v>0</v>
      </c>
      <c r="FN35" s="56">
        <f t="shared" ref="FN35" si="119"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/>
      <c r="FT35" s="56"/>
      <c r="FU35" s="56"/>
      <c r="FV35" s="56"/>
      <c r="FW35" s="56"/>
      <c r="FX35" s="56"/>
      <c r="FY35" s="56"/>
      <c r="FZ35" s="56"/>
      <c r="GA35" s="56"/>
      <c r="GB35" s="56"/>
    </row>
    <row r="36" spans="2:184">
      <c r="B36" s="48" t="s">
        <v>66</v>
      </c>
      <c r="C36" s="56">
        <f t="shared" ref="C36:N36" si="120">C27+C30</f>
        <v>0</v>
      </c>
      <c r="D36" s="56">
        <f t="shared" si="120"/>
        <v>0</v>
      </c>
      <c r="E36" s="56">
        <f t="shared" si="120"/>
        <v>0</v>
      </c>
      <c r="F36" s="56">
        <f t="shared" si="120"/>
        <v>0</v>
      </c>
      <c r="G36" s="56">
        <f t="shared" si="120"/>
        <v>0</v>
      </c>
      <c r="H36" s="56">
        <f t="shared" si="120"/>
        <v>0</v>
      </c>
      <c r="I36" s="56">
        <f t="shared" si="120"/>
        <v>0</v>
      </c>
      <c r="J36" s="56">
        <f t="shared" si="120"/>
        <v>0</v>
      </c>
      <c r="K36" s="56">
        <f t="shared" si="120"/>
        <v>0</v>
      </c>
      <c r="L36" s="56">
        <f t="shared" si="120"/>
        <v>35573</v>
      </c>
      <c r="M36" s="56">
        <f t="shared" si="120"/>
        <v>31944</v>
      </c>
      <c r="N36" s="56">
        <f t="shared" si="120"/>
        <v>25791</v>
      </c>
      <c r="O36" s="56">
        <f>O27+O30+O33</f>
        <v>93308</v>
      </c>
      <c r="P36" s="56">
        <f t="shared" ref="P36:AA36" si="121">P27+P30</f>
        <v>18179</v>
      </c>
      <c r="Q36" s="56">
        <f t="shared" si="121"/>
        <v>22605</v>
      </c>
      <c r="R36" s="56">
        <f t="shared" si="121"/>
        <v>23768</v>
      </c>
      <c r="S36" s="56">
        <f t="shared" si="121"/>
        <v>23295</v>
      </c>
      <c r="T36" s="56">
        <f t="shared" si="121"/>
        <v>17323</v>
      </c>
      <c r="U36" s="56">
        <f t="shared" si="121"/>
        <v>25580</v>
      </c>
      <c r="V36" s="56">
        <f t="shared" si="121"/>
        <v>29687</v>
      </c>
      <c r="W36" s="56">
        <f t="shared" si="121"/>
        <v>33482</v>
      </c>
      <c r="X36" s="56">
        <f t="shared" si="121"/>
        <v>32126</v>
      </c>
      <c r="Y36" s="56">
        <f t="shared" si="121"/>
        <v>31320</v>
      </c>
      <c r="Z36" s="56">
        <f t="shared" si="121"/>
        <v>31386</v>
      </c>
      <c r="AA36" s="56">
        <f t="shared" si="121"/>
        <v>30843</v>
      </c>
      <c r="AB36" s="56">
        <f>AB27+AB30+AB33</f>
        <v>319594</v>
      </c>
      <c r="AC36" s="56">
        <f t="shared" ref="AC36:AN36" si="122">AC27+AC30</f>
        <v>29214</v>
      </c>
      <c r="AD36" s="56">
        <f t="shared" si="122"/>
        <v>24991</v>
      </c>
      <c r="AE36" s="56">
        <f t="shared" si="122"/>
        <v>26768</v>
      </c>
      <c r="AF36" s="56">
        <f t="shared" si="122"/>
        <v>27496</v>
      </c>
      <c r="AG36" s="56">
        <f t="shared" si="122"/>
        <v>29364</v>
      </c>
      <c r="AH36" s="56">
        <f t="shared" si="122"/>
        <v>29155</v>
      </c>
      <c r="AI36" s="56">
        <f t="shared" si="122"/>
        <v>29375</v>
      </c>
      <c r="AJ36" s="56">
        <f t="shared" si="122"/>
        <v>37602</v>
      </c>
      <c r="AK36" s="56">
        <f t="shared" si="122"/>
        <v>36562</v>
      </c>
      <c r="AL36" s="56">
        <f t="shared" si="122"/>
        <v>35732</v>
      </c>
      <c r="AM36" s="56">
        <f t="shared" si="122"/>
        <v>34677</v>
      </c>
      <c r="AN36" s="56">
        <f t="shared" si="122"/>
        <v>32714</v>
      </c>
      <c r="AO36" s="56">
        <f>AO27+AO30+AO33</f>
        <v>373650</v>
      </c>
      <c r="AP36" s="56">
        <f t="shared" si="106"/>
        <v>28910</v>
      </c>
      <c r="AQ36" s="56">
        <f t="shared" si="106"/>
        <v>25627</v>
      </c>
      <c r="AR36" s="56">
        <f t="shared" si="106"/>
        <v>28555</v>
      </c>
      <c r="AS36" s="56">
        <f t="shared" si="106"/>
        <v>30578</v>
      </c>
      <c r="AT36" s="56">
        <f t="shared" si="106"/>
        <v>31754</v>
      </c>
      <c r="AU36" s="56">
        <f t="shared" si="106"/>
        <v>25168</v>
      </c>
      <c r="AV36" s="56">
        <f t="shared" ref="AV36:BV36" si="123">AV27+AV30</f>
        <v>10084</v>
      </c>
      <c r="AW36" s="56">
        <f t="shared" si="123"/>
        <v>32579</v>
      </c>
      <c r="AX36" s="56">
        <f t="shared" si="123"/>
        <v>32871</v>
      </c>
      <c r="AY36" s="56">
        <f t="shared" si="123"/>
        <v>35057</v>
      </c>
      <c r="AZ36" s="56">
        <f t="shared" si="123"/>
        <v>33869</v>
      </c>
      <c r="BA36" s="56">
        <f t="shared" si="123"/>
        <v>31559</v>
      </c>
      <c r="BB36" s="56">
        <f t="shared" si="123"/>
        <v>346611</v>
      </c>
      <c r="BC36" s="56">
        <f t="shared" si="123"/>
        <v>28678</v>
      </c>
      <c r="BD36" s="56">
        <f t="shared" si="123"/>
        <v>25926</v>
      </c>
      <c r="BE36" s="56">
        <f t="shared" si="123"/>
        <v>27297</v>
      </c>
      <c r="BF36" s="56">
        <f t="shared" si="123"/>
        <v>29896</v>
      </c>
      <c r="BG36" s="56">
        <f t="shared" si="123"/>
        <v>31367</v>
      </c>
      <c r="BH36" s="56">
        <f t="shared" si="123"/>
        <v>29763</v>
      </c>
      <c r="BI36" s="56">
        <f t="shared" si="123"/>
        <v>32187</v>
      </c>
      <c r="BJ36" s="56">
        <f t="shared" si="123"/>
        <v>33338</v>
      </c>
      <c r="BK36" s="56">
        <f t="shared" si="123"/>
        <v>35337</v>
      </c>
      <c r="BL36" s="56">
        <f t="shared" si="123"/>
        <v>40030</v>
      </c>
      <c r="BM36" s="56">
        <f t="shared" si="123"/>
        <v>29710</v>
      </c>
      <c r="BN36" s="56">
        <f t="shared" si="123"/>
        <v>34247</v>
      </c>
      <c r="BO36" s="56">
        <f t="shared" si="123"/>
        <v>377776</v>
      </c>
      <c r="BP36" s="56">
        <f t="shared" si="123"/>
        <v>28800</v>
      </c>
      <c r="BQ36" s="56">
        <f t="shared" si="123"/>
        <v>29119</v>
      </c>
      <c r="BR36" s="56">
        <f t="shared" si="123"/>
        <v>28066</v>
      </c>
      <c r="BS36" s="56">
        <f t="shared" si="123"/>
        <v>30991</v>
      </c>
      <c r="BT36" s="56">
        <f t="shared" si="123"/>
        <v>35339</v>
      </c>
      <c r="BU36" s="56">
        <f t="shared" si="123"/>
        <v>34672</v>
      </c>
      <c r="BV36" s="56">
        <f t="shared" si="123"/>
        <v>36926</v>
      </c>
      <c r="BW36" s="56">
        <f t="shared" ref="BW36:CC36" si="124">BW27+BW30+BW33</f>
        <v>64270</v>
      </c>
      <c r="BX36" s="56">
        <f t="shared" si="124"/>
        <v>71515</v>
      </c>
      <c r="BY36" s="56">
        <f t="shared" si="124"/>
        <v>78601</v>
      </c>
      <c r="BZ36" s="56">
        <f t="shared" si="124"/>
        <v>73159</v>
      </c>
      <c r="CA36" s="56">
        <f t="shared" si="124"/>
        <v>74329</v>
      </c>
      <c r="CB36" s="56">
        <f t="shared" si="124"/>
        <v>585787</v>
      </c>
      <c r="CC36" s="56">
        <f t="shared" si="124"/>
        <v>59876</v>
      </c>
      <c r="CD36" s="56">
        <v>59940</v>
      </c>
      <c r="CE36" s="56">
        <f t="shared" si="109"/>
        <v>71587</v>
      </c>
      <c r="CF36" s="56">
        <f t="shared" si="109"/>
        <v>71447</v>
      </c>
      <c r="CG36" s="56">
        <f t="shared" si="109"/>
        <v>73890</v>
      </c>
      <c r="CH36" s="56">
        <f t="shared" si="110"/>
        <v>72297</v>
      </c>
      <c r="CI36" s="56">
        <f t="shared" si="110"/>
        <v>77256</v>
      </c>
      <c r="CJ36" s="56">
        <f t="shared" si="110"/>
        <v>87083</v>
      </c>
      <c r="CK36" s="56">
        <f t="shared" si="110"/>
        <v>91464</v>
      </c>
      <c r="CL36" s="56">
        <f t="shared" si="110"/>
        <v>90936</v>
      </c>
      <c r="CM36" s="56">
        <f t="shared" si="110"/>
        <v>87717</v>
      </c>
      <c r="CN36" s="56">
        <f t="shared" si="110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11"/>
        <v>81485</v>
      </c>
      <c r="CV36" s="56">
        <f t="shared" si="111"/>
        <v>84843</v>
      </c>
      <c r="CW36" s="56">
        <f t="shared" si="111"/>
        <v>91817</v>
      </c>
      <c r="CX36" s="56">
        <f t="shared" si="111"/>
        <v>85139</v>
      </c>
      <c r="CY36" s="56">
        <f t="shared" si="111"/>
        <v>77471</v>
      </c>
      <c r="CZ36" s="56">
        <f t="shared" si="111"/>
        <v>78630</v>
      </c>
      <c r="DA36" s="56">
        <f t="shared" si="111"/>
        <v>82315</v>
      </c>
      <c r="DB36" s="56">
        <f t="shared" si="73"/>
        <v>968559</v>
      </c>
      <c r="DC36" s="56">
        <f t="shared" ref="DC36:DN36" si="125">DC27+DC30+DC33</f>
        <v>75267</v>
      </c>
      <c r="DD36" s="56">
        <f t="shared" si="125"/>
        <v>74948</v>
      </c>
      <c r="DE36" s="56">
        <f t="shared" si="125"/>
        <v>78914</v>
      </c>
      <c r="DF36" s="56">
        <f t="shared" si="125"/>
        <v>70196</v>
      </c>
      <c r="DG36" s="56">
        <f t="shared" si="125"/>
        <v>88155</v>
      </c>
      <c r="DH36" s="56">
        <f t="shared" si="125"/>
        <v>91562</v>
      </c>
      <c r="DI36" s="56">
        <f t="shared" si="125"/>
        <v>92088</v>
      </c>
      <c r="DJ36" s="56">
        <f t="shared" si="125"/>
        <v>102391</v>
      </c>
      <c r="DK36" s="56">
        <f t="shared" si="125"/>
        <v>95785</v>
      </c>
      <c r="DL36" s="56">
        <f t="shared" si="125"/>
        <v>98772</v>
      </c>
      <c r="DM36" s="56">
        <f t="shared" si="125"/>
        <v>86472</v>
      </c>
      <c r="DN36" s="56">
        <f t="shared" si="125"/>
        <v>90294</v>
      </c>
      <c r="DO36" s="56">
        <f t="shared" si="81"/>
        <v>1044844</v>
      </c>
      <c r="DP36" s="56">
        <f t="shared" ref="DP36:EA36" si="126">DP27+DP30+DP33</f>
        <v>77183</v>
      </c>
      <c r="DQ36" s="56">
        <f t="shared" si="126"/>
        <v>80804</v>
      </c>
      <c r="DR36" s="56">
        <f t="shared" si="126"/>
        <v>62357</v>
      </c>
      <c r="DS36" s="56">
        <f t="shared" si="126"/>
        <v>24921</v>
      </c>
      <c r="DT36" s="56">
        <f t="shared" si="126"/>
        <v>43213</v>
      </c>
      <c r="DU36" s="56">
        <f t="shared" si="126"/>
        <v>56560</v>
      </c>
      <c r="DV36" s="56">
        <f t="shared" si="126"/>
        <v>75623</v>
      </c>
      <c r="DW36" s="56">
        <f t="shared" si="126"/>
        <v>79776</v>
      </c>
      <c r="DX36" s="56">
        <f t="shared" si="126"/>
        <v>85236</v>
      </c>
      <c r="DY36" s="56">
        <f t="shared" si="126"/>
        <v>105904</v>
      </c>
      <c r="DZ36" s="56">
        <f t="shared" si="126"/>
        <v>104100</v>
      </c>
      <c r="EA36" s="56">
        <f t="shared" si="126"/>
        <v>122700</v>
      </c>
      <c r="EB36" s="56">
        <f t="shared" si="82"/>
        <v>918377</v>
      </c>
      <c r="EC36" s="56">
        <f t="shared" si="114"/>
        <v>100280</v>
      </c>
      <c r="ED36" s="56">
        <f t="shared" si="114"/>
        <v>85888</v>
      </c>
      <c r="EE36" s="56">
        <f t="shared" si="114"/>
        <v>93985</v>
      </c>
      <c r="EF36" s="56">
        <f t="shared" si="114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5"/>
        <v>43883</v>
      </c>
      <c r="FB36" s="56">
        <f>+SUM(EP36:FA36)</f>
        <v>1234733</v>
      </c>
      <c r="FC36" s="56">
        <f t="shared" si="115"/>
        <v>0</v>
      </c>
      <c r="FD36" s="56">
        <f t="shared" ref="FD36:FM36" si="127">FD27+FD30+FD33</f>
        <v>0</v>
      </c>
      <c r="FE36" s="56">
        <f t="shared" ref="FE36" si="128">FE27+FE30+FE33</f>
        <v>0</v>
      </c>
      <c r="FF36" s="56">
        <f t="shared" si="127"/>
        <v>0</v>
      </c>
      <c r="FG36" s="56">
        <f t="shared" ref="FG36" si="129">FG27+FG30+FG33</f>
        <v>0</v>
      </c>
      <c r="FH36" s="56">
        <f t="shared" si="127"/>
        <v>0</v>
      </c>
      <c r="FI36" s="56">
        <f t="shared" si="127"/>
        <v>0</v>
      </c>
      <c r="FJ36" s="56">
        <v>0</v>
      </c>
      <c r="FK36" s="56">
        <v>0</v>
      </c>
      <c r="FL36" s="56">
        <f t="shared" si="127"/>
        <v>0</v>
      </c>
      <c r="FM36" s="56">
        <f t="shared" si="127"/>
        <v>0</v>
      </c>
      <c r="FN36" s="56">
        <f t="shared" ref="FN36" si="130"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/>
      <c r="FT36" s="56"/>
      <c r="FU36" s="56"/>
      <c r="FV36" s="56"/>
      <c r="FW36" s="56"/>
      <c r="FX36" s="56"/>
      <c r="FY36" s="56"/>
      <c r="FZ36" s="56"/>
      <c r="GA36" s="56"/>
      <c r="GB36" s="56"/>
    </row>
    <row r="39" spans="2:184">
      <c r="B39" s="5" t="s">
        <v>72</v>
      </c>
    </row>
    <row r="40" spans="2:184">
      <c r="B40" s="12" t="s">
        <v>73</v>
      </c>
      <c r="C40" s="160">
        <v>2011</v>
      </c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2"/>
      <c r="O40" s="175" t="s">
        <v>81</v>
      </c>
      <c r="P40" s="160">
        <v>2012</v>
      </c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2"/>
      <c r="AB40" s="175" t="s">
        <v>82</v>
      </c>
      <c r="AC40" s="160">
        <v>2013</v>
      </c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2"/>
      <c r="AO40" s="175" t="s">
        <v>40</v>
      </c>
      <c r="AP40" s="160">
        <v>2014</v>
      </c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2"/>
      <c r="BB40" s="175" t="s">
        <v>41</v>
      </c>
      <c r="BC40" s="160">
        <v>2015</v>
      </c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2"/>
      <c r="BO40" s="175" t="s">
        <v>42</v>
      </c>
      <c r="BP40" s="160">
        <v>2016</v>
      </c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2"/>
      <c r="CB40" s="175" t="s">
        <v>43</v>
      </c>
      <c r="CC40" s="160">
        <v>2017</v>
      </c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2"/>
      <c r="CO40" s="175" t="s">
        <v>44</v>
      </c>
      <c r="CP40" s="160">
        <v>2018</v>
      </c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2"/>
      <c r="DB40" s="175" t="s">
        <v>45</v>
      </c>
      <c r="DC40" s="160">
        <v>2019</v>
      </c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2"/>
      <c r="DO40" s="175" t="s">
        <v>46</v>
      </c>
      <c r="DP40" s="156">
        <v>2020</v>
      </c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8"/>
      <c r="EB40" s="175" t="s">
        <v>47</v>
      </c>
      <c r="EC40" s="156">
        <v>2021</v>
      </c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8"/>
      <c r="EO40" s="175" t="s">
        <v>48</v>
      </c>
      <c r="EP40" s="156">
        <v>2022</v>
      </c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8"/>
      <c r="FB40" s="175" t="s">
        <v>49</v>
      </c>
      <c r="FC40" s="156">
        <v>2023</v>
      </c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8"/>
      <c r="FO40" s="175" t="s">
        <v>50</v>
      </c>
      <c r="FP40" s="156">
        <v>2024</v>
      </c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8"/>
      <c r="GB40" s="175" t="s">
        <v>51</v>
      </c>
    </row>
    <row r="41" spans="2:184">
      <c r="B41" s="13" t="s">
        <v>74</v>
      </c>
      <c r="C41" s="176" t="s">
        <v>52</v>
      </c>
      <c r="D41" s="176" t="s">
        <v>53</v>
      </c>
      <c r="E41" s="176" t="s">
        <v>54</v>
      </c>
      <c r="F41" s="176" t="s">
        <v>55</v>
      </c>
      <c r="G41" s="176" t="s">
        <v>56</v>
      </c>
      <c r="H41" s="176" t="s">
        <v>57</v>
      </c>
      <c r="I41" s="176" t="s">
        <v>58</v>
      </c>
      <c r="J41" s="176" t="s">
        <v>59</v>
      </c>
      <c r="K41" s="176" t="s">
        <v>60</v>
      </c>
      <c r="L41" s="176" t="s">
        <v>61</v>
      </c>
      <c r="M41" s="176" t="s">
        <v>62</v>
      </c>
      <c r="N41" s="176" t="s">
        <v>63</v>
      </c>
      <c r="O41" s="159"/>
      <c r="P41" s="176" t="s">
        <v>52</v>
      </c>
      <c r="Q41" s="176" t="s">
        <v>53</v>
      </c>
      <c r="R41" s="176" t="s">
        <v>54</v>
      </c>
      <c r="S41" s="176" t="s">
        <v>55</v>
      </c>
      <c r="T41" s="176" t="s">
        <v>56</v>
      </c>
      <c r="U41" s="176" t="s">
        <v>57</v>
      </c>
      <c r="V41" s="176" t="s">
        <v>58</v>
      </c>
      <c r="W41" s="176" t="s">
        <v>59</v>
      </c>
      <c r="X41" s="176" t="s">
        <v>60</v>
      </c>
      <c r="Y41" s="176" t="s">
        <v>61</v>
      </c>
      <c r="Z41" s="176" t="s">
        <v>62</v>
      </c>
      <c r="AA41" s="176" t="s">
        <v>63</v>
      </c>
      <c r="AB41" s="159"/>
      <c r="AC41" s="176" t="s">
        <v>52</v>
      </c>
      <c r="AD41" s="176" t="s">
        <v>53</v>
      </c>
      <c r="AE41" s="176" t="s">
        <v>54</v>
      </c>
      <c r="AF41" s="176" t="s">
        <v>55</v>
      </c>
      <c r="AG41" s="176" t="s">
        <v>56</v>
      </c>
      <c r="AH41" s="176" t="s">
        <v>57</v>
      </c>
      <c r="AI41" s="176" t="s">
        <v>58</v>
      </c>
      <c r="AJ41" s="176" t="s">
        <v>59</v>
      </c>
      <c r="AK41" s="176" t="s">
        <v>60</v>
      </c>
      <c r="AL41" s="176" t="s">
        <v>61</v>
      </c>
      <c r="AM41" s="176" t="s">
        <v>62</v>
      </c>
      <c r="AN41" s="176" t="s">
        <v>63</v>
      </c>
      <c r="AO41" s="159"/>
      <c r="AP41" s="176" t="s">
        <v>52</v>
      </c>
      <c r="AQ41" s="176" t="s">
        <v>53</v>
      </c>
      <c r="AR41" s="176" t="s">
        <v>54</v>
      </c>
      <c r="AS41" s="176" t="s">
        <v>55</v>
      </c>
      <c r="AT41" s="176" t="s">
        <v>56</v>
      </c>
      <c r="AU41" s="176" t="s">
        <v>57</v>
      </c>
      <c r="AV41" s="176" t="s">
        <v>58</v>
      </c>
      <c r="AW41" s="176" t="s">
        <v>59</v>
      </c>
      <c r="AX41" s="176" t="s">
        <v>60</v>
      </c>
      <c r="AY41" s="176" t="s">
        <v>61</v>
      </c>
      <c r="AZ41" s="176" t="s">
        <v>62</v>
      </c>
      <c r="BA41" s="176" t="s">
        <v>63</v>
      </c>
      <c r="BB41" s="159"/>
      <c r="BC41" s="176" t="s">
        <v>52</v>
      </c>
      <c r="BD41" s="176" t="s">
        <v>53</v>
      </c>
      <c r="BE41" s="176" t="s">
        <v>54</v>
      </c>
      <c r="BF41" s="176" t="s">
        <v>55</v>
      </c>
      <c r="BG41" s="176" t="s">
        <v>56</v>
      </c>
      <c r="BH41" s="176" t="s">
        <v>57</v>
      </c>
      <c r="BI41" s="176" t="s">
        <v>58</v>
      </c>
      <c r="BJ41" s="176" t="s">
        <v>59</v>
      </c>
      <c r="BK41" s="176" t="s">
        <v>60</v>
      </c>
      <c r="BL41" s="176" t="s">
        <v>61</v>
      </c>
      <c r="BM41" s="176" t="s">
        <v>62</v>
      </c>
      <c r="BN41" s="176" t="s">
        <v>63</v>
      </c>
      <c r="BO41" s="159"/>
      <c r="BP41" s="176" t="s">
        <v>52</v>
      </c>
      <c r="BQ41" s="176" t="s">
        <v>53</v>
      </c>
      <c r="BR41" s="176" t="s">
        <v>54</v>
      </c>
      <c r="BS41" s="176" t="s">
        <v>55</v>
      </c>
      <c r="BT41" s="176" t="s">
        <v>56</v>
      </c>
      <c r="BU41" s="176" t="s">
        <v>57</v>
      </c>
      <c r="BV41" s="176" t="s">
        <v>58</v>
      </c>
      <c r="BW41" s="176" t="s">
        <v>59</v>
      </c>
      <c r="BX41" s="176" t="s">
        <v>60</v>
      </c>
      <c r="BY41" s="176" t="s">
        <v>61</v>
      </c>
      <c r="BZ41" s="176" t="s">
        <v>62</v>
      </c>
      <c r="CA41" s="176" t="s">
        <v>63</v>
      </c>
      <c r="CB41" s="159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59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59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59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59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59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59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59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59"/>
    </row>
    <row r="42" spans="2:184" s="5" customFormat="1" ht="16.5" customHeight="1">
      <c r="B42" s="100" t="s">
        <v>97</v>
      </c>
      <c r="C42" s="52">
        <f t="shared" ref="C42:BS42" si="131">SUM(C43:C44)</f>
        <v>0</v>
      </c>
      <c r="D42" s="52">
        <f t="shared" si="131"/>
        <v>0</v>
      </c>
      <c r="E42" s="52">
        <f t="shared" si="131"/>
        <v>0</v>
      </c>
      <c r="F42" s="52">
        <f t="shared" si="131"/>
        <v>0</v>
      </c>
      <c r="G42" s="52">
        <f t="shared" si="131"/>
        <v>0</v>
      </c>
      <c r="H42" s="52">
        <f t="shared" si="131"/>
        <v>0</v>
      </c>
      <c r="I42" s="52">
        <f t="shared" si="131"/>
        <v>0</v>
      </c>
      <c r="J42" s="52">
        <f t="shared" si="131"/>
        <v>0</v>
      </c>
      <c r="K42" s="52">
        <f t="shared" si="131"/>
        <v>0</v>
      </c>
      <c r="L42" s="52">
        <f t="shared" si="131"/>
        <v>218167.59999999998</v>
      </c>
      <c r="M42" s="52">
        <f t="shared" si="131"/>
        <v>198499</v>
      </c>
      <c r="N42" s="52">
        <f t="shared" si="131"/>
        <v>165188.80000000002</v>
      </c>
      <c r="O42" s="52">
        <f>SUM(C42:N42)</f>
        <v>581855.4</v>
      </c>
      <c r="P42" s="52">
        <f t="shared" si="131"/>
        <v>115644.90000000001</v>
      </c>
      <c r="Q42" s="52">
        <f t="shared" si="131"/>
        <v>143099.6</v>
      </c>
      <c r="R42" s="52">
        <f t="shared" si="131"/>
        <v>151944.1</v>
      </c>
      <c r="S42" s="52">
        <f t="shared" si="131"/>
        <v>149784.80000000002</v>
      </c>
      <c r="T42" s="52">
        <f t="shared" si="131"/>
        <v>115201</v>
      </c>
      <c r="U42" s="52">
        <f t="shared" si="131"/>
        <v>155986.5</v>
      </c>
      <c r="V42" s="52">
        <f t="shared" si="131"/>
        <v>179995.40000000002</v>
      </c>
      <c r="W42" s="52">
        <f t="shared" si="131"/>
        <v>201646.7</v>
      </c>
      <c r="X42" s="52">
        <f t="shared" si="131"/>
        <v>190231.29999999996</v>
      </c>
      <c r="Y42" s="52">
        <f t="shared" si="131"/>
        <v>187998.39999999997</v>
      </c>
      <c r="Z42" s="52">
        <f t="shared" si="131"/>
        <v>185502.3</v>
      </c>
      <c r="AA42" s="52">
        <f t="shared" si="131"/>
        <v>183183.2</v>
      </c>
      <c r="AB42" s="52">
        <f>SUM(P42:AA42)</f>
        <v>1960218.2</v>
      </c>
      <c r="AC42" s="52">
        <f t="shared" si="131"/>
        <v>165814.70000000001</v>
      </c>
      <c r="AD42" s="52">
        <f t="shared" si="131"/>
        <v>151796.4</v>
      </c>
      <c r="AE42" s="52">
        <f t="shared" si="131"/>
        <v>154752.20000000001</v>
      </c>
      <c r="AF42" s="52">
        <f t="shared" si="131"/>
        <v>151411.1</v>
      </c>
      <c r="AG42" s="52">
        <f t="shared" si="131"/>
        <v>164823.5</v>
      </c>
      <c r="AH42" s="52">
        <f t="shared" si="131"/>
        <v>162332.29999999999</v>
      </c>
      <c r="AI42" s="52">
        <f t="shared" si="131"/>
        <v>173537.9</v>
      </c>
      <c r="AJ42" s="52">
        <f t="shared" si="131"/>
        <v>218368.80000000002</v>
      </c>
      <c r="AK42" s="52">
        <f t="shared" si="131"/>
        <v>208106.80000000002</v>
      </c>
      <c r="AL42" s="52">
        <f t="shared" si="131"/>
        <v>200544.60000000003</v>
      </c>
      <c r="AM42" s="52">
        <f t="shared" si="131"/>
        <v>196528.3</v>
      </c>
      <c r="AN42" s="52">
        <f t="shared" si="131"/>
        <v>189356.2</v>
      </c>
      <c r="AO42" s="52">
        <f>SUM(AC42:AN42)</f>
        <v>2137372.8000000003</v>
      </c>
      <c r="AP42" s="52">
        <f t="shared" si="131"/>
        <v>178296.80000000002</v>
      </c>
      <c r="AQ42" s="52">
        <f t="shared" si="131"/>
        <v>158640.1</v>
      </c>
      <c r="AR42" s="52">
        <f t="shared" si="131"/>
        <v>177343</v>
      </c>
      <c r="AS42" s="52">
        <f t="shared" si="131"/>
        <v>185370.59999999998</v>
      </c>
      <c r="AT42" s="52">
        <f t="shared" si="131"/>
        <v>193619.4</v>
      </c>
      <c r="AU42" s="52">
        <f t="shared" si="131"/>
        <v>155217.20000000001</v>
      </c>
      <c r="AV42" s="52">
        <f t="shared" si="131"/>
        <v>82458.3</v>
      </c>
      <c r="AW42" s="52">
        <f t="shared" si="131"/>
        <v>199068.7</v>
      </c>
      <c r="AX42" s="52">
        <f t="shared" si="131"/>
        <v>197107.90000000002</v>
      </c>
      <c r="AY42" s="52">
        <f t="shared" si="131"/>
        <v>212093.69999999998</v>
      </c>
      <c r="AZ42" s="52">
        <f t="shared" si="131"/>
        <v>203425.90000000002</v>
      </c>
      <c r="BA42" s="52">
        <f t="shared" si="131"/>
        <v>197340.1</v>
      </c>
      <c r="BB42" s="52">
        <f>SUM(AP42:BA42)</f>
        <v>2139981.7000000002</v>
      </c>
      <c r="BC42" s="52">
        <f t="shared" si="131"/>
        <v>196159.09999999998</v>
      </c>
      <c r="BD42" s="52">
        <f t="shared" si="131"/>
        <v>174728.05</v>
      </c>
      <c r="BE42" s="52">
        <f t="shared" si="131"/>
        <v>183372.44999999998</v>
      </c>
      <c r="BF42" s="52">
        <f t="shared" si="131"/>
        <v>195640.34999999998</v>
      </c>
      <c r="BG42" s="52">
        <f t="shared" si="131"/>
        <v>200293.35</v>
      </c>
      <c r="BH42" s="52">
        <f t="shared" si="131"/>
        <v>191603.55</v>
      </c>
      <c r="BI42" s="52">
        <f t="shared" si="131"/>
        <v>212465.34999999998</v>
      </c>
      <c r="BJ42" s="52">
        <f t="shared" si="131"/>
        <v>219753.1</v>
      </c>
      <c r="BK42" s="52">
        <f t="shared" si="131"/>
        <v>226348</v>
      </c>
      <c r="BL42" s="52">
        <f t="shared" si="131"/>
        <v>247595.14999999997</v>
      </c>
      <c r="BM42" s="52">
        <f t="shared" si="131"/>
        <v>189656.49999999997</v>
      </c>
      <c r="BN42" s="52">
        <f t="shared" si="131"/>
        <v>220173.5</v>
      </c>
      <c r="BO42" s="52">
        <f>SUM(BC42:BN42)</f>
        <v>2457788.4499999997</v>
      </c>
      <c r="BP42" s="52">
        <f t="shared" si="131"/>
        <v>207975.95</v>
      </c>
      <c r="BQ42" s="52">
        <f t="shared" si="131"/>
        <v>214651.80000000002</v>
      </c>
      <c r="BR42" s="52">
        <f t="shared" si="131"/>
        <v>205925</v>
      </c>
      <c r="BS42" s="52">
        <f t="shared" si="131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32">SUM(BV43:BV44)</f>
        <v>263996.90000000002</v>
      </c>
      <c r="BW42" s="52">
        <f t="shared" si="132"/>
        <v>446563.79999999993</v>
      </c>
      <c r="BX42" s="52">
        <f t="shared" si="132"/>
        <v>493683.19999999995</v>
      </c>
      <c r="BY42" s="52">
        <f t="shared" si="132"/>
        <v>537131</v>
      </c>
      <c r="BZ42" s="52">
        <f t="shared" si="132"/>
        <v>497013.7</v>
      </c>
      <c r="CA42" s="52">
        <f t="shared" si="132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33">SUM(CE43:CE44)</f>
        <v>550873.4</v>
      </c>
      <c r="CF42" s="52">
        <f t="shared" si="133"/>
        <v>533264.5</v>
      </c>
      <c r="CG42" s="52">
        <f t="shared" si="133"/>
        <v>564076.19999999995</v>
      </c>
      <c r="CH42" s="52">
        <f t="shared" si="133"/>
        <v>545236</v>
      </c>
      <c r="CI42" s="52">
        <f t="shared" si="133"/>
        <v>592369.30000000005</v>
      </c>
      <c r="CJ42" s="52">
        <f t="shared" si="133"/>
        <v>656067.5</v>
      </c>
      <c r="CK42" s="52">
        <f t="shared" si="133"/>
        <v>655069.39999999991</v>
      </c>
      <c r="CL42" s="52">
        <f t="shared" si="133"/>
        <v>676573.1</v>
      </c>
      <c r="CM42" s="52">
        <f t="shared" si="133"/>
        <v>660131.19999999995</v>
      </c>
      <c r="CN42" s="52">
        <f t="shared" si="133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34">SUM(CR43:CR44)</f>
        <v>638287.5</v>
      </c>
      <c r="CS42" s="52">
        <f t="shared" si="134"/>
        <v>601652.5</v>
      </c>
      <c r="CT42" s="52">
        <f t="shared" si="134"/>
        <v>627795.5</v>
      </c>
      <c r="CU42" s="52">
        <f t="shared" si="134"/>
        <v>608184</v>
      </c>
      <c r="CV42" s="52">
        <f t="shared" si="134"/>
        <v>665601</v>
      </c>
      <c r="CW42" s="52">
        <f t="shared" si="134"/>
        <v>719523.5</v>
      </c>
      <c r="CX42" s="52">
        <f t="shared" si="134"/>
        <v>655018</v>
      </c>
      <c r="CY42" s="52">
        <f t="shared" si="134"/>
        <v>617750</v>
      </c>
      <c r="CZ42" s="52">
        <f t="shared" si="134"/>
        <v>614286.5</v>
      </c>
      <c r="DA42" s="52">
        <f t="shared" si="134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N42" si="135">SUM(DE43:DE44)</f>
        <v>690921.39999999991</v>
      </c>
      <c r="DF42" s="52">
        <f t="shared" si="135"/>
        <v>579800.79999999993</v>
      </c>
      <c r="DG42" s="52">
        <f t="shared" si="135"/>
        <v>715757.7</v>
      </c>
      <c r="DH42" s="52">
        <f t="shared" si="135"/>
        <v>714600.8</v>
      </c>
      <c r="DI42" s="52">
        <f t="shared" si="135"/>
        <v>736035.6</v>
      </c>
      <c r="DJ42" s="52">
        <f t="shared" si="135"/>
        <v>805538.20000000007</v>
      </c>
      <c r="DK42" s="52">
        <f t="shared" si="135"/>
        <v>737850.3</v>
      </c>
      <c r="DL42" s="52">
        <f>SUM(DL43:DL44)</f>
        <v>764755.79999999993</v>
      </c>
      <c r="DM42" s="52">
        <f t="shared" si="135"/>
        <v>678296.39999999991</v>
      </c>
      <c r="DN42" s="52">
        <f t="shared" si="135"/>
        <v>729435.69999999984</v>
      </c>
      <c r="DO42" s="52">
        <f>+SUM(DC42:DN42)</f>
        <v>8437425.1999999974</v>
      </c>
      <c r="DP42" s="52">
        <f t="shared" si="135"/>
        <v>657300.69999999995</v>
      </c>
      <c r="DQ42" s="52">
        <f t="shared" si="135"/>
        <v>654392.4</v>
      </c>
      <c r="DR42" s="52">
        <f t="shared" si="135"/>
        <v>508690.60000000003</v>
      </c>
      <c r="DS42" s="52">
        <f>SUM(DS43:DS44)</f>
        <v>14286.600000000002</v>
      </c>
      <c r="DT42" s="52">
        <f t="shared" si="135"/>
        <v>0</v>
      </c>
      <c r="DU42" s="52">
        <f t="shared" si="135"/>
        <v>0</v>
      </c>
      <c r="DV42" s="52">
        <f t="shared" si="135"/>
        <v>685144.7</v>
      </c>
      <c r="DW42" s="52">
        <f t="shared" si="135"/>
        <v>685864.10000000009</v>
      </c>
      <c r="DX42" s="52">
        <f t="shared" si="135"/>
        <v>743989</v>
      </c>
      <c r="DY42" s="52">
        <f t="shared" si="135"/>
        <v>921776.40000000014</v>
      </c>
      <c r="DZ42" s="52">
        <f t="shared" si="135"/>
        <v>912111.3</v>
      </c>
      <c r="EA42" s="52">
        <f t="shared" si="135"/>
        <v>1076740.1000000001</v>
      </c>
      <c r="EB42" s="52">
        <f>+SUM(DP42:EA42)</f>
        <v>6860295.9000000004</v>
      </c>
      <c r="EC42" s="52">
        <f t="shared" si="135"/>
        <v>918922.09999999986</v>
      </c>
      <c r="ED42" s="52">
        <f t="shared" si="135"/>
        <v>802748.6</v>
      </c>
      <c r="EE42" s="52">
        <f t="shared" si="135"/>
        <v>896042.89999999991</v>
      </c>
      <c r="EF42" s="52">
        <f t="shared" si="135"/>
        <v>912721.6</v>
      </c>
      <c r="EG42" s="52">
        <f t="shared" si="135"/>
        <v>999881.9</v>
      </c>
      <c r="EH42" s="52">
        <f t="shared" si="135"/>
        <v>1018887.1999999997</v>
      </c>
      <c r="EI42" s="52">
        <f t="shared" si="135"/>
        <v>1132767.7</v>
      </c>
      <c r="EJ42" s="52">
        <f t="shared" si="135"/>
        <v>1171116</v>
      </c>
      <c r="EK42" s="52">
        <f t="shared" si="135"/>
        <v>1105450</v>
      </c>
      <c r="EL42" s="52">
        <f t="shared" si="135"/>
        <v>1143748.3999999999</v>
      </c>
      <c r="EM42" s="52">
        <f t="shared" si="135"/>
        <v>1042185.7999999999</v>
      </c>
      <c r="EN42" s="52">
        <f t="shared" si="135"/>
        <v>1096178.7</v>
      </c>
      <c r="EO42" s="52">
        <f>+SUM(EC42:EN42)</f>
        <v>12240650.9</v>
      </c>
      <c r="EP42" s="52">
        <f t="shared" ref="EP42:FA42" si="136">SUM(EP43:EP44)</f>
        <v>1042418.4</v>
      </c>
      <c r="EQ42" s="52">
        <f t="shared" si="136"/>
        <v>1012770.8999999999</v>
      </c>
      <c r="ER42" s="52">
        <f t="shared" si="136"/>
        <v>1113058.6000000001</v>
      </c>
      <c r="ES42" s="52">
        <f t="shared" si="136"/>
        <v>1181310.1000000001</v>
      </c>
      <c r="ET42" s="52">
        <f t="shared" si="136"/>
        <v>1249687.5</v>
      </c>
      <c r="EU42" s="52">
        <f t="shared" si="136"/>
        <v>1170976.1999999997</v>
      </c>
      <c r="EV42" s="52">
        <f t="shared" si="136"/>
        <v>1197966</v>
      </c>
      <c r="EW42" s="52">
        <f t="shared" si="136"/>
        <v>1311138.5999999999</v>
      </c>
      <c r="EX42" s="52">
        <f t="shared" si="136"/>
        <v>1273506.5</v>
      </c>
      <c r="EY42" s="52">
        <f t="shared" si="136"/>
        <v>1180175</v>
      </c>
      <c r="EZ42" s="52">
        <f t="shared" si="136"/>
        <v>1165332.3</v>
      </c>
      <c r="FA42" s="52">
        <f t="shared" si="136"/>
        <v>485073.9</v>
      </c>
      <c r="FB42" s="52">
        <f>+SUM(EP42:FA42)</f>
        <v>13383414</v>
      </c>
      <c r="FC42" s="52">
        <f t="shared" ref="FC42:FM42" si="137">SUM(FC43:FC44)</f>
        <v>0</v>
      </c>
      <c r="FD42" s="52">
        <f t="shared" si="137"/>
        <v>0</v>
      </c>
      <c r="FE42" s="52">
        <f t="shared" ref="FE42" si="138">SUM(FE43:FE44)</f>
        <v>0</v>
      </c>
      <c r="FF42" s="52">
        <f t="shared" si="137"/>
        <v>0</v>
      </c>
      <c r="FG42" s="52">
        <f t="shared" ref="FG42" si="139">SUM(FG43:FG44)</f>
        <v>0</v>
      </c>
      <c r="FH42" s="52">
        <f t="shared" si="137"/>
        <v>0</v>
      </c>
      <c r="FI42" s="52">
        <f t="shared" si="137"/>
        <v>0</v>
      </c>
      <c r="FJ42" s="52">
        <f t="shared" si="137"/>
        <v>0</v>
      </c>
      <c r="FK42" s="52">
        <f t="shared" si="137"/>
        <v>0</v>
      </c>
      <c r="FL42" s="52">
        <f t="shared" si="137"/>
        <v>0</v>
      </c>
      <c r="FM42" s="52">
        <f t="shared" si="137"/>
        <v>0</v>
      </c>
      <c r="FN42" s="52">
        <f t="shared" ref="FN42" si="140"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/>
      <c r="FT42" s="52"/>
      <c r="FU42" s="52"/>
      <c r="FV42" s="52"/>
      <c r="FW42" s="52"/>
      <c r="FX42" s="52"/>
      <c r="FY42" s="52"/>
      <c r="FZ42" s="52"/>
      <c r="GA42" s="52"/>
      <c r="GB42" s="52"/>
    </row>
    <row r="43" spans="2:184" ht="14.4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</v>
      </c>
      <c r="EE43" s="56">
        <v>330605</v>
      </c>
      <c r="EF43" s="56">
        <v>339217.5</v>
      </c>
      <c r="EG43" s="56">
        <v>364934.5</v>
      </c>
      <c r="EH43" s="56">
        <v>364128.49999999994</v>
      </c>
      <c r="EI43" s="56">
        <v>393404.7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/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/>
      <c r="FT43" s="56"/>
      <c r="FU43" s="56"/>
      <c r="FV43" s="56"/>
      <c r="FW43" s="56"/>
      <c r="FX43" s="56"/>
      <c r="FY43" s="56"/>
      <c r="FZ43" s="56"/>
      <c r="GA43" s="56"/>
      <c r="GB43" s="56"/>
    </row>
    <row r="44" spans="2:184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518740.8</v>
      </c>
      <c r="EE44" s="56">
        <v>565437.89999999991</v>
      </c>
      <c r="EF44" s="56">
        <v>573504.1</v>
      </c>
      <c r="EG44" s="56">
        <v>634947.4</v>
      </c>
      <c r="EH44" s="56">
        <v>654758.69999999984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/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/>
      <c r="FT44" s="56"/>
      <c r="FU44" s="56"/>
      <c r="FV44" s="56"/>
      <c r="FW44" s="56"/>
      <c r="FX44" s="56"/>
      <c r="FY44" s="56"/>
      <c r="FZ44" s="56"/>
      <c r="GA44" s="56"/>
      <c r="GB44" s="56"/>
    </row>
    <row r="45" spans="2:184">
      <c r="B45" s="33"/>
    </row>
    <row r="46" spans="2:184">
      <c r="B46" s="33"/>
    </row>
    <row r="48" spans="2:184">
      <c r="BC48" s="22"/>
      <c r="BD48" s="22"/>
      <c r="BE48" s="22"/>
      <c r="BF48" s="22"/>
      <c r="BG48" s="22"/>
      <c r="BH48" s="22"/>
      <c r="BI48" s="22"/>
      <c r="BJ48" s="22"/>
    </row>
    <row r="49" spans="78:78">
      <c r="BZ49" s="34"/>
    </row>
    <row r="50" spans="78:78">
      <c r="BZ50" s="34"/>
    </row>
  </sheetData>
  <mergeCells count="88"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3"/>
  <sheetViews>
    <sheetView showGridLines="0" zoomScale="70" zoomScaleNormal="70" workbookViewId="0">
      <pane xSplit="2" ySplit="3" topLeftCell="HP4" activePane="bottomRight" state="frozen"/>
      <selection pane="bottomRight" activeCell="HQ59" sqref="HQ59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6" width="11.42578125" style="2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16384" width="11.42578125" style="2"/>
  </cols>
  <sheetData>
    <row r="1" spans="1:236">
      <c r="A1" s="170">
        <v>14</v>
      </c>
      <c r="B1" s="170"/>
    </row>
    <row r="2" spans="1:236" ht="30" customHeight="1">
      <c r="A2" s="165" t="s">
        <v>160</v>
      </c>
      <c r="B2" s="166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>
      <c r="A3" s="39" t="s">
        <v>161</v>
      </c>
    </row>
    <row r="4" spans="1:236" ht="14.45">
      <c r="A4" s="36"/>
    </row>
    <row r="5" spans="1:236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>
      <c r="B6" s="174" t="s">
        <v>39</v>
      </c>
      <c r="C6" s="171">
        <v>2007</v>
      </c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5" t="s">
        <v>110</v>
      </c>
      <c r="P6" s="160">
        <v>2008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111</v>
      </c>
      <c r="AC6" s="160">
        <v>2009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91</v>
      </c>
      <c r="AP6" s="160">
        <v>2010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80</v>
      </c>
      <c r="BC6" s="160">
        <v>2011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81</v>
      </c>
      <c r="BP6" s="160">
        <v>2012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82</v>
      </c>
      <c r="CC6" s="160">
        <v>2013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40</v>
      </c>
      <c r="CP6" s="160">
        <v>2014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41</v>
      </c>
      <c r="DC6" s="160">
        <v>2015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42</v>
      </c>
      <c r="DP6" s="160">
        <v>2016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43</v>
      </c>
      <c r="EC6" s="160">
        <v>2017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44</v>
      </c>
      <c r="EP6" s="160">
        <v>2018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75" t="s">
        <v>45</v>
      </c>
      <c r="FC6" s="160">
        <v>2019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75" t="s">
        <v>46</v>
      </c>
      <c r="FP6" s="156">
        <v>2020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75" t="s">
        <v>47</v>
      </c>
      <c r="GC6" s="156">
        <v>2021</v>
      </c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8"/>
      <c r="GO6" s="175" t="s">
        <v>48</v>
      </c>
      <c r="GP6" s="156">
        <v>2022</v>
      </c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8"/>
      <c r="HB6" s="175" t="s">
        <v>49</v>
      </c>
      <c r="HC6" s="156">
        <v>2023</v>
      </c>
      <c r="HD6" s="157"/>
      <c r="HE6" s="157"/>
      <c r="HF6" s="157"/>
      <c r="HG6" s="157"/>
      <c r="HH6" s="157"/>
      <c r="HI6" s="157"/>
      <c r="HJ6" s="157"/>
      <c r="HK6" s="157"/>
      <c r="HL6" s="157"/>
      <c r="HM6" s="157"/>
      <c r="HN6" s="158"/>
      <c r="HO6" s="175" t="s">
        <v>50</v>
      </c>
      <c r="HP6" s="156">
        <v>2024</v>
      </c>
      <c r="HQ6" s="157"/>
      <c r="HR6" s="157"/>
      <c r="HS6" s="157"/>
      <c r="HT6" s="157"/>
      <c r="HU6" s="157"/>
      <c r="HV6" s="157"/>
      <c r="HW6" s="157"/>
      <c r="HX6" s="157"/>
      <c r="HY6" s="157"/>
      <c r="HZ6" s="157"/>
      <c r="IA6" s="158"/>
      <c r="IB6" s="175" t="s">
        <v>51</v>
      </c>
    </row>
    <row r="7" spans="1:236">
      <c r="B7" s="163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59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59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59"/>
    </row>
    <row r="8" spans="1:236">
      <c r="B8" s="46" t="s">
        <v>162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/>
      <c r="HT8" s="47"/>
      <c r="HU8" s="47"/>
      <c r="HV8" s="47"/>
      <c r="HW8" s="47"/>
      <c r="HX8" s="47"/>
      <c r="HY8" s="47"/>
      <c r="HZ8" s="47"/>
      <c r="IA8" s="47"/>
      <c r="IB8" s="47"/>
    </row>
    <row r="9" spans="1:236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/>
      <c r="HT9" s="49"/>
      <c r="HU9" s="49"/>
      <c r="HV9" s="49"/>
      <c r="HW9" s="49"/>
      <c r="HX9" s="49"/>
      <c r="HY9" s="49"/>
      <c r="HZ9" s="49"/>
      <c r="IA9" s="49"/>
      <c r="IB9" s="49"/>
    </row>
    <row r="10" spans="1:236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/>
      <c r="HT10" s="50"/>
      <c r="HU10" s="50"/>
      <c r="HV10" s="50"/>
      <c r="HW10" s="50"/>
      <c r="HX10" s="50"/>
      <c r="HY10" s="50"/>
      <c r="HZ10" s="50"/>
      <c r="IA10" s="50"/>
      <c r="IB10" s="50"/>
    </row>
    <row r="11" spans="1:236">
      <c r="B11" s="46" t="s">
        <v>163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/>
      <c r="HT11" s="47"/>
      <c r="HU11" s="47"/>
      <c r="HV11" s="47"/>
      <c r="HW11" s="47"/>
      <c r="HX11" s="47"/>
      <c r="HY11" s="47"/>
      <c r="HZ11" s="47"/>
      <c r="IA11" s="47"/>
      <c r="IB11" s="47"/>
    </row>
    <row r="12" spans="1:236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/>
      <c r="HT12" s="49"/>
      <c r="HU12" s="49"/>
      <c r="HV12" s="49"/>
      <c r="HW12" s="49"/>
      <c r="HX12" s="49"/>
      <c r="HY12" s="49"/>
      <c r="HZ12" s="49"/>
      <c r="IA12" s="49"/>
      <c r="IB12" s="49"/>
    </row>
    <row r="13" spans="1:236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/>
      <c r="HT13" s="50"/>
      <c r="HU13" s="50"/>
      <c r="HV13" s="50"/>
      <c r="HW13" s="50"/>
      <c r="HX13" s="50"/>
      <c r="HY13" s="50"/>
      <c r="HZ13" s="50"/>
      <c r="IA13" s="50"/>
      <c r="IB13" s="50"/>
    </row>
    <row r="14" spans="1:236">
      <c r="B14" s="46" t="s">
        <v>164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/>
      <c r="HT14" s="47"/>
      <c r="HU14" s="47"/>
      <c r="HV14" s="47"/>
      <c r="HW14" s="47"/>
      <c r="HX14" s="47"/>
      <c r="HY14" s="47"/>
      <c r="HZ14" s="47"/>
      <c r="IA14" s="47"/>
      <c r="IB14" s="47"/>
    </row>
    <row r="15" spans="1:236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/>
      <c r="HT15" s="49"/>
      <c r="HU15" s="49"/>
      <c r="HV15" s="49"/>
      <c r="HW15" s="49"/>
      <c r="HX15" s="49"/>
      <c r="HY15" s="49"/>
      <c r="HZ15" s="49"/>
      <c r="IA15" s="49"/>
      <c r="IB15" s="49"/>
    </row>
    <row r="16" spans="1:236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/>
      <c r="HT16" s="50"/>
      <c r="HU16" s="50"/>
      <c r="HV16" s="50"/>
      <c r="HW16" s="50"/>
      <c r="HX16" s="50"/>
      <c r="HY16" s="50"/>
      <c r="HZ16" s="50"/>
      <c r="IA16" s="50"/>
      <c r="IB16" s="50"/>
    </row>
    <row r="17" spans="2:236">
      <c r="B17" s="46" t="s">
        <v>165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/>
      <c r="HT17" s="47"/>
      <c r="HU17" s="47"/>
      <c r="HV17" s="47"/>
      <c r="HW17" s="47"/>
      <c r="HX17" s="47"/>
      <c r="HY17" s="47"/>
      <c r="HZ17" s="47"/>
      <c r="IA17" s="47"/>
      <c r="IB17" s="47"/>
    </row>
    <row r="18" spans="2:236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/>
      <c r="HT18" s="49"/>
      <c r="HU18" s="49"/>
      <c r="HV18" s="49"/>
      <c r="HW18" s="49"/>
      <c r="HX18" s="49"/>
      <c r="HY18" s="49"/>
      <c r="HZ18" s="49"/>
      <c r="IA18" s="49"/>
      <c r="IB18" s="49"/>
    </row>
    <row r="19" spans="2:236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/>
      <c r="HT19" s="50"/>
      <c r="HU19" s="50"/>
      <c r="HV19" s="50"/>
      <c r="HW19" s="50"/>
      <c r="HX19" s="50"/>
      <c r="HY19" s="50"/>
      <c r="HZ19" s="50"/>
      <c r="IA19" s="50"/>
      <c r="IB19" s="50"/>
    </row>
    <row r="20" spans="2:236">
      <c r="B20" s="46" t="s">
        <v>166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/>
      <c r="HT20" s="47"/>
      <c r="HU20" s="47"/>
      <c r="HV20" s="47"/>
      <c r="HW20" s="47"/>
      <c r="HX20" s="47"/>
      <c r="HY20" s="47"/>
      <c r="HZ20" s="47"/>
      <c r="IA20" s="47"/>
      <c r="IB20" s="47"/>
    </row>
    <row r="21" spans="2:236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/>
      <c r="HT21" s="49"/>
      <c r="HU21" s="49"/>
      <c r="HV21" s="49"/>
      <c r="HW21" s="49"/>
      <c r="HX21" s="49"/>
      <c r="HY21" s="49"/>
      <c r="HZ21" s="49"/>
      <c r="IA21" s="49"/>
      <c r="IB21" s="49"/>
    </row>
    <row r="22" spans="2:236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/>
      <c r="HT22" s="50"/>
      <c r="HU22" s="50"/>
      <c r="HV22" s="50"/>
      <c r="HW22" s="50"/>
      <c r="HX22" s="50"/>
      <c r="HY22" s="50"/>
      <c r="HZ22" s="50"/>
      <c r="IA22" s="50"/>
      <c r="IB22" s="50"/>
    </row>
    <row r="23" spans="2:236">
      <c r="B23" s="46" t="s">
        <v>167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/>
      <c r="HT23" s="47"/>
      <c r="HU23" s="47"/>
      <c r="HV23" s="47"/>
      <c r="HW23" s="47"/>
      <c r="HX23" s="47"/>
      <c r="HY23" s="47"/>
      <c r="HZ23" s="47"/>
      <c r="IA23" s="47"/>
      <c r="IB23" s="47"/>
    </row>
    <row r="24" spans="2:236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/>
      <c r="HT24" s="49"/>
      <c r="HU24" s="49"/>
      <c r="HV24" s="49"/>
      <c r="HW24" s="49"/>
      <c r="HX24" s="49"/>
      <c r="HY24" s="49"/>
      <c r="HZ24" s="49"/>
      <c r="IA24" s="49"/>
      <c r="IB24" s="49"/>
    </row>
    <row r="25" spans="2:236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/>
      <c r="HT25" s="50"/>
      <c r="HU25" s="50"/>
      <c r="HV25" s="50"/>
      <c r="HW25" s="50"/>
      <c r="HX25" s="50"/>
      <c r="HY25" s="50"/>
      <c r="HZ25" s="50"/>
      <c r="IA25" s="50"/>
      <c r="IB25" s="50"/>
    </row>
    <row r="26" spans="2:236">
      <c r="B26" s="46" t="s">
        <v>168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/>
      <c r="HT26" s="47"/>
      <c r="HU26" s="47"/>
      <c r="HV26" s="47"/>
      <c r="HW26" s="47"/>
      <c r="HX26" s="47"/>
      <c r="HY26" s="47"/>
      <c r="HZ26" s="47"/>
      <c r="IA26" s="47"/>
      <c r="IB26" s="47"/>
    </row>
    <row r="27" spans="2:236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/>
      <c r="HT27" s="49"/>
      <c r="HU27" s="49"/>
      <c r="HV27" s="49"/>
      <c r="HW27" s="49"/>
      <c r="HX27" s="49"/>
      <c r="HY27" s="49"/>
      <c r="HZ27" s="49"/>
      <c r="IA27" s="49"/>
      <c r="IB27" s="49"/>
    </row>
    <row r="28" spans="2:236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/>
      <c r="HT28" s="50"/>
      <c r="HU28" s="50"/>
      <c r="HV28" s="50"/>
      <c r="HW28" s="50"/>
      <c r="HX28" s="50"/>
      <c r="HY28" s="50"/>
      <c r="HZ28" s="50"/>
      <c r="IA28" s="50"/>
      <c r="IB28" s="50"/>
    </row>
    <row r="29" spans="2:236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/>
      <c r="HT29" s="84"/>
      <c r="HU29" s="84"/>
      <c r="HV29" s="84"/>
      <c r="HW29" s="84"/>
      <c r="HX29" s="84"/>
      <c r="HY29" s="84"/>
      <c r="HZ29" s="84"/>
      <c r="IA29" s="84"/>
      <c r="IB29" s="84"/>
    </row>
    <row r="30" spans="2:236">
      <c r="B30" s="48" t="s">
        <v>65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  <c r="K30" s="126">
        <v>0</v>
      </c>
      <c r="L30" s="126">
        <v>0</v>
      </c>
      <c r="M30" s="126">
        <v>0</v>
      </c>
      <c r="N30" s="126">
        <f t="shared" ref="N30:P31" si="94">N9+N12+N15+N18+N21+N24+N27</f>
        <v>148981</v>
      </c>
      <c r="O30" s="126">
        <f t="shared" si="94"/>
        <v>148981</v>
      </c>
      <c r="P30" s="126">
        <f t="shared" si="94"/>
        <v>215622</v>
      </c>
      <c r="Q30" s="126">
        <f t="shared" ref="Q30:Z31" si="95">Q9+Q12+Q15+Q18+Q21+Q24+Q27</f>
        <v>248252</v>
      </c>
      <c r="R30" s="126">
        <f t="shared" si="95"/>
        <v>197876</v>
      </c>
      <c r="S30" s="126">
        <f t="shared" si="95"/>
        <v>167095</v>
      </c>
      <c r="T30" s="126">
        <f t="shared" si="95"/>
        <v>179198</v>
      </c>
      <c r="U30" s="126">
        <f t="shared" si="95"/>
        <v>164996</v>
      </c>
      <c r="V30" s="126">
        <f t="shared" si="95"/>
        <v>194511</v>
      </c>
      <c r="W30" s="126">
        <f t="shared" si="95"/>
        <v>215314</v>
      </c>
      <c r="X30" s="126">
        <f t="shared" si="95"/>
        <v>184301</v>
      </c>
      <c r="Y30" s="126">
        <f t="shared" si="95"/>
        <v>187726</v>
      </c>
      <c r="Z30" s="126">
        <f t="shared" si="95"/>
        <v>187277</v>
      </c>
      <c r="AA30" s="126">
        <f t="shared" ref="AA30:AC31" si="96">AA9+AA12+AA15+AA18+AA21+AA24+AA27</f>
        <v>216736</v>
      </c>
      <c r="AB30" s="126">
        <f t="shared" si="96"/>
        <v>2358904</v>
      </c>
      <c r="AC30" s="126">
        <f t="shared" si="96"/>
        <v>259724</v>
      </c>
      <c r="AD30" s="126">
        <f t="shared" ref="AD30:AM31" si="97">AD9+AD12+AD15+AD18+AD21+AD24+AD27</f>
        <v>271383</v>
      </c>
      <c r="AE30" s="126">
        <f t="shared" si="97"/>
        <v>205586</v>
      </c>
      <c r="AF30" s="126">
        <f t="shared" si="97"/>
        <v>189272</v>
      </c>
      <c r="AG30" s="126">
        <f t="shared" si="97"/>
        <v>197659</v>
      </c>
      <c r="AH30" s="126">
        <f t="shared" si="97"/>
        <v>183451</v>
      </c>
      <c r="AI30" s="126">
        <f t="shared" si="97"/>
        <v>209735</v>
      </c>
      <c r="AJ30" s="126">
        <f t="shared" si="97"/>
        <v>230474</v>
      </c>
      <c r="AK30" s="126">
        <f t="shared" si="97"/>
        <v>204456</v>
      </c>
      <c r="AL30" s="126">
        <f t="shared" si="97"/>
        <v>214430</v>
      </c>
      <c r="AM30" s="126">
        <f t="shared" si="97"/>
        <v>213829</v>
      </c>
      <c r="AN30" s="126">
        <f t="shared" ref="AN30:AP31" si="98">AN9+AN12+AN15+AN18+AN21+AN24+AN27</f>
        <v>249123</v>
      </c>
      <c r="AO30" s="126">
        <f t="shared" si="98"/>
        <v>2629122</v>
      </c>
      <c r="AP30" s="126">
        <f t="shared" si="98"/>
        <v>309118</v>
      </c>
      <c r="AQ30" s="126">
        <f t="shared" ref="AQ30:AZ31" si="99">AQ9+AQ12+AQ15+AQ18+AQ21+AQ24+AQ27</f>
        <v>320689</v>
      </c>
      <c r="AR30" s="126">
        <f t="shared" si="99"/>
        <v>239245</v>
      </c>
      <c r="AS30" s="126">
        <f t="shared" si="99"/>
        <v>218360</v>
      </c>
      <c r="AT30" s="126">
        <f t="shared" si="99"/>
        <v>211358</v>
      </c>
      <c r="AU30" s="126">
        <f t="shared" si="99"/>
        <v>196939</v>
      </c>
      <c r="AV30" s="126">
        <f t="shared" si="99"/>
        <v>220086</v>
      </c>
      <c r="AW30" s="126">
        <f t="shared" si="99"/>
        <v>250721</v>
      </c>
      <c r="AX30" s="126">
        <f t="shared" si="99"/>
        <v>215019</v>
      </c>
      <c r="AY30" s="126">
        <f t="shared" si="99"/>
        <v>233239</v>
      </c>
      <c r="AZ30" s="126">
        <f t="shared" si="99"/>
        <v>213788</v>
      </c>
      <c r="BA30" s="126">
        <f t="shared" ref="BA30:BC31" si="100">BA9+BA12+BA15+BA18+BA21+BA24+BA27</f>
        <v>258441</v>
      </c>
      <c r="BB30" s="126">
        <f t="shared" si="100"/>
        <v>2887003</v>
      </c>
      <c r="BC30" s="126">
        <f t="shared" si="100"/>
        <v>293349</v>
      </c>
      <c r="BD30" s="126">
        <f t="shared" ref="BD30:BM31" si="101">BD9+BD12+BD15+BD18+BD21+BD24+BD27</f>
        <v>298619</v>
      </c>
      <c r="BE30" s="126">
        <f t="shared" si="101"/>
        <v>238852</v>
      </c>
      <c r="BF30" s="126">
        <f t="shared" si="101"/>
        <v>233585</v>
      </c>
      <c r="BG30" s="126">
        <f t="shared" si="101"/>
        <v>216676</v>
      </c>
      <c r="BH30" s="126">
        <f t="shared" si="101"/>
        <v>219133</v>
      </c>
      <c r="BI30" s="126">
        <f t="shared" si="101"/>
        <v>254541</v>
      </c>
      <c r="BJ30" s="126">
        <f t="shared" si="101"/>
        <v>279476</v>
      </c>
      <c r="BK30" s="126">
        <f t="shared" si="101"/>
        <v>233094</v>
      </c>
      <c r="BL30" s="126">
        <f t="shared" si="101"/>
        <v>249287</v>
      </c>
      <c r="BM30" s="126">
        <f t="shared" si="101"/>
        <v>237006</v>
      </c>
      <c r="BN30" s="126">
        <f t="shared" ref="BN30:BP31" si="102">BN9+BN12+BN15+BN18+BN21+BN24+BN27</f>
        <v>274566</v>
      </c>
      <c r="BO30" s="126">
        <f t="shared" si="102"/>
        <v>3028184</v>
      </c>
      <c r="BP30" s="126">
        <f t="shared" si="102"/>
        <v>333814</v>
      </c>
      <c r="BQ30" s="126">
        <f t="shared" ref="BQ30:BZ31" si="103">BQ9+BQ12+BQ15+BQ18+BQ21+BQ24+BQ27</f>
        <v>336977</v>
      </c>
      <c r="BR30" s="126">
        <f t="shared" si="103"/>
        <v>256218</v>
      </c>
      <c r="BS30" s="126">
        <f t="shared" si="103"/>
        <v>249153</v>
      </c>
      <c r="BT30" s="126">
        <f t="shared" si="103"/>
        <v>253966</v>
      </c>
      <c r="BU30" s="126">
        <f t="shared" si="103"/>
        <v>249325</v>
      </c>
      <c r="BV30" s="126">
        <f t="shared" si="103"/>
        <v>276755</v>
      </c>
      <c r="BW30" s="126">
        <f t="shared" si="103"/>
        <v>314507</v>
      </c>
      <c r="BX30" s="126">
        <f t="shared" si="103"/>
        <v>272541</v>
      </c>
      <c r="BY30" s="126">
        <f t="shared" si="103"/>
        <v>290216</v>
      </c>
      <c r="BZ30" s="126">
        <f t="shared" si="103"/>
        <v>282429</v>
      </c>
      <c r="CA30" s="126">
        <f t="shared" ref="CA30:CC31" si="104">CA9+CA12+CA15+CA18+CA21+CA24+CA27</f>
        <v>332474</v>
      </c>
      <c r="CB30" s="126">
        <f t="shared" si="104"/>
        <v>3448375</v>
      </c>
      <c r="CC30" s="126">
        <f t="shared" si="104"/>
        <v>383834</v>
      </c>
      <c r="CD30" s="126">
        <f t="shared" ref="CD30:CM31" si="105">CD9+CD12+CD15+CD18+CD21+CD24+CD27</f>
        <v>386192</v>
      </c>
      <c r="CE30" s="126">
        <f t="shared" si="105"/>
        <v>315724</v>
      </c>
      <c r="CF30" s="126">
        <f t="shared" si="105"/>
        <v>272111</v>
      </c>
      <c r="CG30" s="126">
        <f t="shared" si="105"/>
        <v>297734</v>
      </c>
      <c r="CH30" s="126">
        <f t="shared" si="105"/>
        <v>286739</v>
      </c>
      <c r="CI30" s="126">
        <f t="shared" si="105"/>
        <v>306760</v>
      </c>
      <c r="CJ30" s="126">
        <f t="shared" si="105"/>
        <v>336766</v>
      </c>
      <c r="CK30" s="126">
        <f t="shared" si="105"/>
        <v>286709</v>
      </c>
      <c r="CL30" s="126">
        <f t="shared" si="105"/>
        <v>264989</v>
      </c>
      <c r="CM30" s="126">
        <f t="shared" si="105"/>
        <v>263973</v>
      </c>
      <c r="CN30" s="126">
        <f t="shared" ref="CN30:CP31" si="106">CN9+CN12+CN15+CN18+CN21+CN24+CN27</f>
        <v>308182</v>
      </c>
      <c r="CO30" s="126">
        <f t="shared" si="106"/>
        <v>3709713</v>
      </c>
      <c r="CP30" s="126">
        <f t="shared" si="106"/>
        <v>348017</v>
      </c>
      <c r="CQ30" s="126">
        <f t="shared" ref="CQ30:CZ31" si="107">CQ9+CQ12+CQ15+CQ18+CQ21+CQ24+CQ27</f>
        <v>347320</v>
      </c>
      <c r="CR30" s="126">
        <f t="shared" si="107"/>
        <v>285287</v>
      </c>
      <c r="CS30" s="126">
        <f t="shared" si="107"/>
        <v>261175</v>
      </c>
      <c r="CT30" s="126">
        <f t="shared" si="107"/>
        <v>268056</v>
      </c>
      <c r="CU30" s="126">
        <f t="shared" si="107"/>
        <v>255986</v>
      </c>
      <c r="CV30" s="126">
        <f t="shared" si="107"/>
        <v>292220</v>
      </c>
      <c r="CW30" s="126">
        <f t="shared" si="107"/>
        <v>338919</v>
      </c>
      <c r="CX30" s="126">
        <f t="shared" si="107"/>
        <v>314897</v>
      </c>
      <c r="CY30" s="126">
        <f t="shared" si="107"/>
        <v>321118</v>
      </c>
      <c r="CZ30" s="126">
        <f t="shared" si="107"/>
        <v>307720</v>
      </c>
      <c r="DA30" s="126">
        <f t="shared" ref="DA30:DE31" si="108">DA9+DA12+DA15+DA18+DA21+DA24+DA27</f>
        <v>376277</v>
      </c>
      <c r="DB30" s="126">
        <f>DB9+DB12+DB15+DB18+DB21+DB24+DB27</f>
        <v>3716992</v>
      </c>
      <c r="DC30" s="126">
        <f t="shared" si="108"/>
        <v>427788</v>
      </c>
      <c r="DD30" s="126">
        <f t="shared" si="108"/>
        <v>424235</v>
      </c>
      <c r="DE30" s="126">
        <f t="shared" si="108"/>
        <v>335196</v>
      </c>
      <c r="DF30" s="126">
        <f t="shared" ref="DF30:EA30" si="109">DF9+DF12+DF15+DF18+DF21+DF24+DF27</f>
        <v>318563</v>
      </c>
      <c r="DG30" s="126">
        <f t="shared" si="109"/>
        <v>315947</v>
      </c>
      <c r="DH30" s="126">
        <f t="shared" si="109"/>
        <v>304736</v>
      </c>
      <c r="DI30" s="126">
        <f t="shared" si="109"/>
        <v>344609</v>
      </c>
      <c r="DJ30" s="126">
        <f t="shared" si="109"/>
        <v>374404</v>
      </c>
      <c r="DK30" s="126">
        <f t="shared" si="109"/>
        <v>320994</v>
      </c>
      <c r="DL30" s="126">
        <f t="shared" si="109"/>
        <v>340996</v>
      </c>
      <c r="DM30" s="126">
        <f t="shared" si="109"/>
        <v>338387</v>
      </c>
      <c r="DN30" s="126">
        <f t="shared" si="109"/>
        <v>401524</v>
      </c>
      <c r="DO30" s="126">
        <f t="shared" si="109"/>
        <v>4247379</v>
      </c>
      <c r="DP30" s="126">
        <f t="shared" si="109"/>
        <v>474258</v>
      </c>
      <c r="DQ30" s="126">
        <f t="shared" si="109"/>
        <v>474407</v>
      </c>
      <c r="DR30" s="126">
        <f t="shared" si="109"/>
        <v>385602</v>
      </c>
      <c r="DS30" s="126">
        <f t="shared" si="109"/>
        <v>342740</v>
      </c>
      <c r="DT30" s="126">
        <f t="shared" si="109"/>
        <v>357383</v>
      </c>
      <c r="DU30" s="126">
        <f t="shared" si="109"/>
        <v>345498</v>
      </c>
      <c r="DV30" s="126">
        <f t="shared" si="109"/>
        <v>391357</v>
      </c>
      <c r="DW30" s="126">
        <f t="shared" si="109"/>
        <v>407753</v>
      </c>
      <c r="DX30" s="126">
        <f t="shared" si="109"/>
        <v>336726</v>
      </c>
      <c r="DY30" s="126">
        <f t="shared" si="109"/>
        <v>363572</v>
      </c>
      <c r="DZ30" s="126">
        <v>340540</v>
      </c>
      <c r="EA30" s="126">
        <f t="shared" si="109"/>
        <v>409913</v>
      </c>
      <c r="EB30" s="126">
        <f>EB9+EB12+EB15+EB18+EB21+EB24+EB27</f>
        <v>4629749</v>
      </c>
      <c r="EC30" s="126">
        <f t="shared" ref="EC30:EH30" si="110">EC9+EC12+EC15+EC18+EC21+EC24+EC27</f>
        <v>445742</v>
      </c>
      <c r="ED30" s="126">
        <f t="shared" si="110"/>
        <v>453464</v>
      </c>
      <c r="EE30" s="126">
        <f t="shared" si="110"/>
        <v>375983</v>
      </c>
      <c r="EF30" s="126">
        <f t="shared" si="110"/>
        <v>360137</v>
      </c>
      <c r="EG30" s="126">
        <f t="shared" si="110"/>
        <v>365330</v>
      </c>
      <c r="EH30" s="126">
        <f t="shared" si="110"/>
        <v>346310</v>
      </c>
      <c r="EI30" s="126">
        <f t="shared" ref="EI30:EN31" si="111">EI9+EI12+EI15+EI18+EI21+EI24+EI27</f>
        <v>396689</v>
      </c>
      <c r="EJ30" s="126">
        <f t="shared" si="111"/>
        <v>394530</v>
      </c>
      <c r="EK30" s="126">
        <f t="shared" si="111"/>
        <v>355288</v>
      </c>
      <c r="EL30" s="126">
        <f t="shared" si="111"/>
        <v>366302</v>
      </c>
      <c r="EM30" s="126">
        <f t="shared" si="111"/>
        <v>362626</v>
      </c>
      <c r="EN30" s="126">
        <f t="shared" si="111"/>
        <v>433069</v>
      </c>
      <c r="EO30" s="126">
        <f t="shared" si="10"/>
        <v>4655470</v>
      </c>
      <c r="EP30" s="126">
        <f>EP9+EP12+EP15+EP18+EP21+EP24+EP27</f>
        <v>477658</v>
      </c>
      <c r="EQ30" s="126">
        <f>EQ9+EQ12+EQ15+EQ18+EQ21+EQ24+EQ27</f>
        <v>482475</v>
      </c>
      <c r="ER30" s="126">
        <f t="shared" ref="ER30:FA30" si="112">ER9+ER12+ER15+ER18+ER21+ER24+ER27</f>
        <v>393443</v>
      </c>
      <c r="ES30" s="126">
        <f t="shared" si="112"/>
        <v>343020</v>
      </c>
      <c r="ET30" s="126">
        <f t="shared" si="112"/>
        <v>351725</v>
      </c>
      <c r="EU30" s="126">
        <f t="shared" si="112"/>
        <v>330120</v>
      </c>
      <c r="EV30" s="126">
        <f t="shared" si="112"/>
        <v>370714</v>
      </c>
      <c r="EW30" s="126">
        <f t="shared" si="112"/>
        <v>457348</v>
      </c>
      <c r="EX30" s="126">
        <f t="shared" si="112"/>
        <v>397307</v>
      </c>
      <c r="EY30" s="126">
        <f t="shared" si="112"/>
        <v>422232</v>
      </c>
      <c r="EZ30" s="126">
        <f t="shared" si="112"/>
        <v>408267</v>
      </c>
      <c r="FA30" s="126">
        <f t="shared" si="112"/>
        <v>485968</v>
      </c>
      <c r="FB30" s="126">
        <f t="shared" si="11"/>
        <v>4920277</v>
      </c>
      <c r="FC30" s="126">
        <f t="shared" ref="FC30:FN30" si="113">FC9+FC12+FC15+FC18+FC21+FC24+FC27</f>
        <v>550576</v>
      </c>
      <c r="FD30" s="126">
        <f t="shared" si="113"/>
        <v>500597</v>
      </c>
      <c r="FE30" s="126">
        <f t="shared" si="113"/>
        <v>470435</v>
      </c>
      <c r="FF30" s="126">
        <f t="shared" si="113"/>
        <v>416068</v>
      </c>
      <c r="FG30" s="126">
        <f t="shared" si="113"/>
        <v>416917</v>
      </c>
      <c r="FH30" s="126">
        <f t="shared" si="113"/>
        <v>393862</v>
      </c>
      <c r="FI30" s="126">
        <f t="shared" si="113"/>
        <v>416904</v>
      </c>
      <c r="FJ30" s="126">
        <f t="shared" si="113"/>
        <v>480589</v>
      </c>
      <c r="FK30" s="126">
        <f t="shared" si="113"/>
        <v>452248</v>
      </c>
      <c r="FL30" s="126">
        <v>475770</v>
      </c>
      <c r="FM30" s="126">
        <f t="shared" si="113"/>
        <v>471259</v>
      </c>
      <c r="FN30" s="126">
        <f t="shared" si="113"/>
        <v>546182</v>
      </c>
      <c r="FO30" s="126">
        <f>+SUM(FC30:FN30)</f>
        <v>5591407</v>
      </c>
      <c r="FP30" s="126">
        <f t="shared" ref="FP30:GA30" si="114">FP9+FP12+FP15+FP18+FP21+FP24+FP27</f>
        <v>614866</v>
      </c>
      <c r="FQ30" s="126">
        <f t="shared" si="114"/>
        <v>640793</v>
      </c>
      <c r="FR30" s="126">
        <f t="shared" si="114"/>
        <v>332400</v>
      </c>
      <c r="FS30" s="126">
        <f t="shared" si="114"/>
        <v>83644</v>
      </c>
      <c r="FT30" s="126">
        <f t="shared" si="114"/>
        <v>165808</v>
      </c>
      <c r="FU30" s="126">
        <f t="shared" si="114"/>
        <v>281661</v>
      </c>
      <c r="FV30" s="126">
        <f t="shared" si="114"/>
        <v>378394</v>
      </c>
      <c r="FW30" s="126">
        <f t="shared" si="114"/>
        <v>330503</v>
      </c>
      <c r="FX30" s="126">
        <f t="shared" si="114"/>
        <v>422634</v>
      </c>
      <c r="FY30" s="126">
        <f t="shared" si="114"/>
        <v>524972</v>
      </c>
      <c r="FZ30" s="126">
        <f t="shared" si="114"/>
        <v>539765</v>
      </c>
      <c r="GA30" s="126">
        <f t="shared" si="114"/>
        <v>593229</v>
      </c>
      <c r="GB30" s="126">
        <f>+SUM(FP30:GA30)</f>
        <v>4908669</v>
      </c>
      <c r="GC30" s="126">
        <f>GC9+GC12+GC15+GC18+GC21+GC24+GC27</f>
        <v>563279</v>
      </c>
      <c r="GD30" s="126">
        <v>393356</v>
      </c>
      <c r="GE30" s="126">
        <v>531334</v>
      </c>
      <c r="GF30" s="126">
        <v>501041</v>
      </c>
      <c r="GG30" s="126">
        <v>534055</v>
      </c>
      <c r="GH30" s="126">
        <v>474194</v>
      </c>
      <c r="GI30" s="126">
        <v>546194</v>
      </c>
      <c r="GJ30" s="126">
        <v>652619</v>
      </c>
      <c r="GK30" s="126">
        <v>589631</v>
      </c>
      <c r="GL30" s="126">
        <v>648606</v>
      </c>
      <c r="GM30" s="126">
        <v>604439</v>
      </c>
      <c r="GN30" s="126">
        <v>696218</v>
      </c>
      <c r="GO30" s="126">
        <f>+SUM(GC30:GN30)</f>
        <v>6734966</v>
      </c>
      <c r="GP30" s="126">
        <v>720734</v>
      </c>
      <c r="GQ30" s="126">
        <v>718241</v>
      </c>
      <c r="GR30" s="126">
        <v>635601</v>
      </c>
      <c r="GS30" s="126">
        <v>566594</v>
      </c>
      <c r="GT30" s="126">
        <v>596606</v>
      </c>
      <c r="GU30" s="126">
        <v>514495</v>
      </c>
      <c r="GV30" s="126">
        <v>574763</v>
      </c>
      <c r="GW30" s="126">
        <v>620942</v>
      </c>
      <c r="GX30" s="126">
        <v>537814</v>
      </c>
      <c r="GY30" s="126">
        <v>606734</v>
      </c>
      <c r="GZ30" s="126">
        <v>545521</v>
      </c>
      <c r="HA30" s="126">
        <v>453268</v>
      </c>
      <c r="HB30" s="126">
        <f>+SUM(GP30:HA30)</f>
        <v>7091313</v>
      </c>
      <c r="HC30" s="126">
        <v>297846</v>
      </c>
      <c r="HD30" s="126">
        <v>439360</v>
      </c>
      <c r="HE30" s="126">
        <v>368856</v>
      </c>
      <c r="HF30" s="126">
        <v>359681</v>
      </c>
      <c r="HG30" s="126">
        <v>360741</v>
      </c>
      <c r="HH30" s="126">
        <v>325873</v>
      </c>
      <c r="HI30" s="126">
        <v>370258</v>
      </c>
      <c r="HJ30" s="126">
        <v>379720</v>
      </c>
      <c r="HK30" s="126">
        <v>323395</v>
      </c>
      <c r="HL30" s="126">
        <v>351052</v>
      </c>
      <c r="HM30" s="126">
        <v>338999</v>
      </c>
      <c r="HN30" s="126">
        <v>415032</v>
      </c>
      <c r="HO30" s="126">
        <f>+SUM(HC30:HN30)</f>
        <v>4330813</v>
      </c>
      <c r="HP30" s="126">
        <v>543216</v>
      </c>
      <c r="HQ30" s="126">
        <v>558350</v>
      </c>
      <c r="HR30" s="126">
        <v>417796</v>
      </c>
      <c r="HS30" s="126"/>
      <c r="HT30" s="126"/>
      <c r="HU30" s="126"/>
      <c r="HV30" s="126"/>
      <c r="HW30" s="126"/>
      <c r="HX30" s="126"/>
      <c r="HY30" s="126"/>
      <c r="HZ30" s="126"/>
      <c r="IA30" s="126"/>
      <c r="IB30" s="126"/>
    </row>
    <row r="31" spans="2:236">
      <c r="B31" s="48" t="s">
        <v>66</v>
      </c>
      <c r="C31" s="126">
        <v>0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126">
        <v>0</v>
      </c>
      <c r="L31" s="126">
        <v>0</v>
      </c>
      <c r="M31" s="126">
        <v>0</v>
      </c>
      <c r="N31" s="126">
        <f t="shared" si="94"/>
        <v>134544</v>
      </c>
      <c r="O31" s="126">
        <f t="shared" si="94"/>
        <v>134544</v>
      </c>
      <c r="P31" s="126">
        <f t="shared" si="94"/>
        <v>174732</v>
      </c>
      <c r="Q31" s="126">
        <f t="shared" si="95"/>
        <v>166305</v>
      </c>
      <c r="R31" s="126">
        <f t="shared" si="95"/>
        <v>168393</v>
      </c>
      <c r="S31" s="126">
        <f t="shared" si="95"/>
        <v>161764</v>
      </c>
      <c r="T31" s="126">
        <f t="shared" si="95"/>
        <v>168146</v>
      </c>
      <c r="U31" s="126">
        <f t="shared" si="95"/>
        <v>161646</v>
      </c>
      <c r="V31" s="126">
        <f t="shared" si="95"/>
        <v>175769</v>
      </c>
      <c r="W31" s="126">
        <f t="shared" si="95"/>
        <v>186552</v>
      </c>
      <c r="X31" s="126">
        <f t="shared" si="95"/>
        <v>178417</v>
      </c>
      <c r="Y31" s="126">
        <f t="shared" si="95"/>
        <v>183967</v>
      </c>
      <c r="Z31" s="126">
        <f t="shared" si="95"/>
        <v>177861</v>
      </c>
      <c r="AA31" s="126">
        <f t="shared" si="96"/>
        <v>187309</v>
      </c>
      <c r="AB31" s="126">
        <f t="shared" si="96"/>
        <v>2090861</v>
      </c>
      <c r="AC31" s="126">
        <f t="shared" si="96"/>
        <v>194765</v>
      </c>
      <c r="AD31" s="126">
        <f t="shared" si="97"/>
        <v>172837</v>
      </c>
      <c r="AE31" s="126">
        <f t="shared" si="97"/>
        <v>178948</v>
      </c>
      <c r="AF31" s="126">
        <f t="shared" si="97"/>
        <v>175079</v>
      </c>
      <c r="AG31" s="126">
        <f t="shared" si="97"/>
        <v>181244</v>
      </c>
      <c r="AH31" s="126">
        <f t="shared" si="97"/>
        <v>170171</v>
      </c>
      <c r="AI31" s="126">
        <f t="shared" si="97"/>
        <v>179869</v>
      </c>
      <c r="AJ31" s="126">
        <f t="shared" si="97"/>
        <v>199293</v>
      </c>
      <c r="AK31" s="126">
        <f t="shared" si="97"/>
        <v>193524</v>
      </c>
      <c r="AL31" s="126">
        <f t="shared" si="97"/>
        <v>205054</v>
      </c>
      <c r="AM31" s="126">
        <f t="shared" si="97"/>
        <v>191512</v>
      </c>
      <c r="AN31" s="126">
        <f t="shared" si="98"/>
        <v>204278</v>
      </c>
      <c r="AO31" s="126">
        <f t="shared" si="98"/>
        <v>2246574</v>
      </c>
      <c r="AP31" s="126">
        <f t="shared" si="98"/>
        <v>199300</v>
      </c>
      <c r="AQ31" s="126">
        <f t="shared" si="99"/>
        <v>195978</v>
      </c>
      <c r="AR31" s="126">
        <f t="shared" si="99"/>
        <v>199544</v>
      </c>
      <c r="AS31" s="126">
        <f t="shared" si="99"/>
        <v>186351</v>
      </c>
      <c r="AT31" s="126">
        <f t="shared" si="99"/>
        <v>197483</v>
      </c>
      <c r="AU31" s="126">
        <f t="shared" si="99"/>
        <v>194066</v>
      </c>
      <c r="AV31" s="126">
        <f t="shared" si="99"/>
        <v>204239</v>
      </c>
      <c r="AW31" s="126">
        <f t="shared" si="99"/>
        <v>221413</v>
      </c>
      <c r="AX31" s="126">
        <f t="shared" si="99"/>
        <v>216922</v>
      </c>
      <c r="AY31" s="126">
        <f t="shared" si="99"/>
        <v>230295</v>
      </c>
      <c r="AZ31" s="126">
        <f t="shared" si="99"/>
        <v>220723</v>
      </c>
      <c r="BA31" s="126">
        <f t="shared" si="100"/>
        <v>227347</v>
      </c>
      <c r="BB31" s="126">
        <f t="shared" si="100"/>
        <v>2493661</v>
      </c>
      <c r="BC31" s="126">
        <f t="shared" si="100"/>
        <v>219516</v>
      </c>
      <c r="BD31" s="126">
        <f t="shared" si="101"/>
        <v>202654</v>
      </c>
      <c r="BE31" s="126">
        <f t="shared" si="101"/>
        <v>215526</v>
      </c>
      <c r="BF31" s="126">
        <f t="shared" si="101"/>
        <v>201120</v>
      </c>
      <c r="BG31" s="126">
        <f t="shared" si="101"/>
        <v>202040</v>
      </c>
      <c r="BH31" s="126">
        <f t="shared" si="101"/>
        <v>197769</v>
      </c>
      <c r="BI31" s="126">
        <f t="shared" si="101"/>
        <v>220685</v>
      </c>
      <c r="BJ31" s="126">
        <f t="shared" si="101"/>
        <v>229854</v>
      </c>
      <c r="BK31" s="126">
        <f t="shared" si="101"/>
        <v>227325</v>
      </c>
      <c r="BL31" s="126">
        <f t="shared" si="101"/>
        <v>238677</v>
      </c>
      <c r="BM31" s="126">
        <f t="shared" si="101"/>
        <v>225819</v>
      </c>
      <c r="BN31" s="126">
        <f t="shared" si="102"/>
        <v>232655</v>
      </c>
      <c r="BO31" s="126">
        <f t="shared" si="102"/>
        <v>2613640</v>
      </c>
      <c r="BP31" s="126">
        <f t="shared" si="102"/>
        <v>227761</v>
      </c>
      <c r="BQ31" s="126">
        <f t="shared" si="103"/>
        <v>216281</v>
      </c>
      <c r="BR31" s="126">
        <f t="shared" si="103"/>
        <v>220054</v>
      </c>
      <c r="BS31" s="126">
        <f t="shared" si="103"/>
        <v>212193</v>
      </c>
      <c r="BT31" s="126">
        <f t="shared" si="103"/>
        <v>215957</v>
      </c>
      <c r="BU31" s="126">
        <f t="shared" si="103"/>
        <v>216757</v>
      </c>
      <c r="BV31" s="126">
        <f t="shared" si="103"/>
        <v>231521</v>
      </c>
      <c r="BW31" s="126">
        <f t="shared" si="103"/>
        <v>242218</v>
      </c>
      <c r="BX31" s="126">
        <f t="shared" si="103"/>
        <v>236576</v>
      </c>
      <c r="BY31" s="126">
        <f t="shared" si="103"/>
        <v>252378</v>
      </c>
      <c r="BZ31" s="126">
        <f t="shared" si="103"/>
        <v>242130</v>
      </c>
      <c r="CA31" s="126">
        <f t="shared" si="104"/>
        <v>244468</v>
      </c>
      <c r="CB31" s="126">
        <f t="shared" si="104"/>
        <v>2758294</v>
      </c>
      <c r="CC31" s="126">
        <f t="shared" si="104"/>
        <v>238673</v>
      </c>
      <c r="CD31" s="126">
        <f t="shared" si="105"/>
        <v>219262</v>
      </c>
      <c r="CE31" s="126">
        <f t="shared" si="105"/>
        <v>224411</v>
      </c>
      <c r="CF31" s="126">
        <f t="shared" si="105"/>
        <v>226444</v>
      </c>
      <c r="CG31" s="126">
        <f t="shared" si="105"/>
        <v>231941</v>
      </c>
      <c r="CH31" s="126">
        <f t="shared" si="105"/>
        <v>223554</v>
      </c>
      <c r="CI31" s="126">
        <f t="shared" si="105"/>
        <v>244570</v>
      </c>
      <c r="CJ31" s="126">
        <f t="shared" si="105"/>
        <v>260647</v>
      </c>
      <c r="CK31" s="126">
        <f t="shared" si="105"/>
        <v>249888</v>
      </c>
      <c r="CL31" s="126">
        <f t="shared" si="105"/>
        <v>277548</v>
      </c>
      <c r="CM31" s="126">
        <f t="shared" si="105"/>
        <v>278118</v>
      </c>
      <c r="CN31" s="126">
        <f t="shared" si="106"/>
        <v>284241</v>
      </c>
      <c r="CO31" s="126">
        <f t="shared" si="106"/>
        <v>2959297</v>
      </c>
      <c r="CP31" s="126">
        <f t="shared" si="106"/>
        <v>279656</v>
      </c>
      <c r="CQ31" s="126">
        <f t="shared" si="107"/>
        <v>269350</v>
      </c>
      <c r="CR31" s="126">
        <f t="shared" si="107"/>
        <v>265645</v>
      </c>
      <c r="CS31" s="126">
        <f t="shared" si="107"/>
        <v>264183</v>
      </c>
      <c r="CT31" s="126">
        <f t="shared" si="107"/>
        <v>282583</v>
      </c>
      <c r="CU31" s="126">
        <f t="shared" si="107"/>
        <v>268294</v>
      </c>
      <c r="CV31" s="126">
        <f t="shared" si="107"/>
        <v>287952</v>
      </c>
      <c r="CW31" s="126">
        <f t="shared" si="107"/>
        <v>310292</v>
      </c>
      <c r="CX31" s="126">
        <f t="shared" si="107"/>
        <v>303169</v>
      </c>
      <c r="CY31" s="126">
        <f t="shared" si="107"/>
        <v>311145</v>
      </c>
      <c r="CZ31" s="126">
        <f t="shared" si="107"/>
        <v>291915</v>
      </c>
      <c r="DA31" s="126">
        <f t="shared" si="108"/>
        <v>308903</v>
      </c>
      <c r="DB31" s="126">
        <f>DB10+DB13+DB16+DB19+DB22+DB25+DB28</f>
        <v>3443087</v>
      </c>
      <c r="DC31" s="126">
        <f t="shared" si="108"/>
        <v>309228</v>
      </c>
      <c r="DD31" s="126">
        <f t="shared" si="108"/>
        <v>286811</v>
      </c>
      <c r="DE31" s="126">
        <f t="shared" si="108"/>
        <v>296781</v>
      </c>
      <c r="DF31" s="126">
        <f t="shared" ref="DF31:EA31" si="115">DF10+DF13+DF16+DF19+DF22+DF25+DF28</f>
        <v>293447</v>
      </c>
      <c r="DG31" s="126">
        <f t="shared" si="115"/>
        <v>295651</v>
      </c>
      <c r="DH31" s="126">
        <f t="shared" si="115"/>
        <v>298033</v>
      </c>
      <c r="DI31" s="126">
        <f t="shared" si="115"/>
        <v>315647</v>
      </c>
      <c r="DJ31" s="126">
        <f t="shared" si="115"/>
        <v>338998</v>
      </c>
      <c r="DK31" s="126">
        <f t="shared" si="115"/>
        <v>328260</v>
      </c>
      <c r="DL31" s="126">
        <f t="shared" si="115"/>
        <v>343482</v>
      </c>
      <c r="DM31" s="126">
        <f t="shared" si="115"/>
        <v>336366</v>
      </c>
      <c r="DN31" s="126">
        <f t="shared" si="115"/>
        <v>350230</v>
      </c>
      <c r="DO31" s="126">
        <f t="shared" si="115"/>
        <v>3792934</v>
      </c>
      <c r="DP31" s="126">
        <f t="shared" si="115"/>
        <v>340287</v>
      </c>
      <c r="DQ31" s="126">
        <f t="shared" si="115"/>
        <v>329929</v>
      </c>
      <c r="DR31" s="126">
        <f t="shared" si="115"/>
        <v>335684</v>
      </c>
      <c r="DS31" s="126">
        <f t="shared" si="115"/>
        <v>329087</v>
      </c>
      <c r="DT31" s="126">
        <f t="shared" si="115"/>
        <v>338312</v>
      </c>
      <c r="DU31" s="126">
        <f t="shared" si="115"/>
        <v>325619</v>
      </c>
      <c r="DV31" s="126">
        <f t="shared" si="115"/>
        <v>350079</v>
      </c>
      <c r="DW31" s="126">
        <f t="shared" si="115"/>
        <v>369259</v>
      </c>
      <c r="DX31" s="126">
        <f t="shared" si="115"/>
        <v>330909</v>
      </c>
      <c r="DY31" s="126">
        <f t="shared" si="115"/>
        <v>346774</v>
      </c>
      <c r="DZ31" s="126">
        <v>330057</v>
      </c>
      <c r="EA31" s="126">
        <f t="shared" si="115"/>
        <v>343401</v>
      </c>
      <c r="EB31" s="126">
        <f>EB10+EB13+EB16+EB19+EB22+EB25+EB28</f>
        <v>4069397</v>
      </c>
      <c r="EC31" s="126">
        <f t="shared" ref="EC31:EH31" si="116">EC10+EC13+EC16+EC19+EC22+EC25+EC28</f>
        <v>315002</v>
      </c>
      <c r="ED31" s="126">
        <f t="shared" si="116"/>
        <v>310382</v>
      </c>
      <c r="EE31" s="126">
        <f t="shared" si="116"/>
        <v>314281</v>
      </c>
      <c r="EF31" s="126">
        <f t="shared" si="116"/>
        <v>304449</v>
      </c>
      <c r="EG31" s="126">
        <f t="shared" si="116"/>
        <v>320972</v>
      </c>
      <c r="EH31" s="126">
        <f t="shared" si="116"/>
        <v>308260</v>
      </c>
      <c r="EI31" s="126">
        <f t="shared" si="111"/>
        <v>323219</v>
      </c>
      <c r="EJ31" s="126">
        <f t="shared" si="111"/>
        <v>350241</v>
      </c>
      <c r="EK31" s="126">
        <f t="shared" si="111"/>
        <v>337374</v>
      </c>
      <c r="EL31" s="126">
        <f t="shared" si="111"/>
        <v>346525</v>
      </c>
      <c r="EM31" s="126">
        <f t="shared" si="111"/>
        <v>337804</v>
      </c>
      <c r="EN31" s="126">
        <f t="shared" si="111"/>
        <v>349162</v>
      </c>
      <c r="EO31" s="126">
        <f t="shared" si="10"/>
        <v>3917671</v>
      </c>
      <c r="EP31" s="126">
        <f>EP10+EP13+EP16+EP19+EP22+EP25+EP28</f>
        <v>327749</v>
      </c>
      <c r="EQ31" s="126">
        <f>EQ10+EQ13+EQ16+EQ19+EQ22+EQ25+EQ28</f>
        <v>301463</v>
      </c>
      <c r="ER31" s="126">
        <f t="shared" ref="ER31:FA31" si="117">ER10+ER13+ER16+ER19+ER22+ER25+ER28</f>
        <v>312601</v>
      </c>
      <c r="ES31" s="126">
        <f t="shared" si="117"/>
        <v>290758</v>
      </c>
      <c r="ET31" s="126">
        <f t="shared" si="117"/>
        <v>308295</v>
      </c>
      <c r="EU31" s="126">
        <f t="shared" si="117"/>
        <v>294000</v>
      </c>
      <c r="EV31" s="126">
        <f t="shared" si="117"/>
        <v>305050</v>
      </c>
      <c r="EW31" s="126">
        <f t="shared" si="117"/>
        <v>287834</v>
      </c>
      <c r="EX31" s="126">
        <f t="shared" si="117"/>
        <v>275748</v>
      </c>
      <c r="EY31" s="126">
        <f t="shared" si="117"/>
        <v>293121</v>
      </c>
      <c r="EZ31" s="126">
        <f t="shared" si="117"/>
        <v>279341</v>
      </c>
      <c r="FA31" s="126">
        <f t="shared" si="117"/>
        <v>288653</v>
      </c>
      <c r="FB31" s="126">
        <f t="shared" si="11"/>
        <v>3564613</v>
      </c>
      <c r="FC31" s="126">
        <f t="shared" ref="FC31:FN31" si="118">FC10+FC13+FC16+FC19+FC22+FC25+FC28</f>
        <v>276990</v>
      </c>
      <c r="FD31" s="126">
        <f t="shared" si="118"/>
        <v>241309</v>
      </c>
      <c r="FE31" s="126">
        <f t="shared" si="118"/>
        <v>271320</v>
      </c>
      <c r="FF31" s="126">
        <f t="shared" si="118"/>
        <v>255216</v>
      </c>
      <c r="FG31" s="126">
        <f t="shared" si="118"/>
        <v>274172</v>
      </c>
      <c r="FH31" s="126">
        <f t="shared" si="118"/>
        <v>264813</v>
      </c>
      <c r="FI31" s="126">
        <f t="shared" si="118"/>
        <v>255369</v>
      </c>
      <c r="FJ31" s="126">
        <f t="shared" si="118"/>
        <v>294596</v>
      </c>
      <c r="FK31" s="126">
        <f t="shared" si="118"/>
        <v>311098</v>
      </c>
      <c r="FL31" s="126">
        <v>321340</v>
      </c>
      <c r="FM31" s="126">
        <f t="shared" si="118"/>
        <v>289145</v>
      </c>
      <c r="FN31" s="126">
        <f t="shared" si="118"/>
        <v>311612</v>
      </c>
      <c r="FO31" s="126">
        <f>+SUM(FC31:FN31)</f>
        <v>3366980</v>
      </c>
      <c r="FP31" s="126">
        <f t="shared" ref="FP31:GA31" si="119">FP10+FP13+FP16+FP19+FP22+FP25+FP28</f>
        <v>295181</v>
      </c>
      <c r="FQ31" s="126">
        <f t="shared" si="119"/>
        <v>279974</v>
      </c>
      <c r="FR31" s="126">
        <f t="shared" si="119"/>
        <v>199658</v>
      </c>
      <c r="FS31" s="126">
        <f t="shared" si="119"/>
        <v>99766</v>
      </c>
      <c r="FT31" s="126">
        <f t="shared" si="119"/>
        <v>158958</v>
      </c>
      <c r="FU31" s="126">
        <f t="shared" si="119"/>
        <v>201216</v>
      </c>
      <c r="FV31" s="126">
        <f t="shared" si="119"/>
        <v>216542</v>
      </c>
      <c r="FW31" s="126">
        <f t="shared" si="119"/>
        <v>218893</v>
      </c>
      <c r="FX31" s="126">
        <f t="shared" si="119"/>
        <v>249954</v>
      </c>
      <c r="FY31" s="126">
        <f t="shared" si="119"/>
        <v>288678</v>
      </c>
      <c r="FZ31" s="126">
        <f t="shared" si="119"/>
        <v>288050</v>
      </c>
      <c r="GA31" s="126">
        <f t="shared" si="119"/>
        <v>302149</v>
      </c>
      <c r="GB31" s="126">
        <f>+SUM(FP31:GA31)</f>
        <v>2799019</v>
      </c>
      <c r="GC31" s="126">
        <f>GC10+GC13+GC16+GC19+GC22+GC25+GC28</f>
        <v>287863</v>
      </c>
      <c r="GD31" s="126">
        <v>243582</v>
      </c>
      <c r="GE31" s="126">
        <v>264336</v>
      </c>
      <c r="GF31" s="126">
        <v>265856</v>
      </c>
      <c r="GG31" s="126">
        <v>282936</v>
      </c>
      <c r="GH31" s="126">
        <v>272713</v>
      </c>
      <c r="GI31" s="126">
        <v>278340</v>
      </c>
      <c r="GJ31" s="126">
        <v>305428</v>
      </c>
      <c r="GK31" s="126">
        <v>305500</v>
      </c>
      <c r="GL31" s="126">
        <v>318632</v>
      </c>
      <c r="GM31" s="126">
        <v>307758</v>
      </c>
      <c r="GN31" s="126">
        <v>309411</v>
      </c>
      <c r="GO31" s="126">
        <f>+SUM(GC31:GN31)</f>
        <v>3442355</v>
      </c>
      <c r="GP31" s="126">
        <v>289669</v>
      </c>
      <c r="GQ31" s="126">
        <v>278217</v>
      </c>
      <c r="GR31" s="126">
        <v>283033</v>
      </c>
      <c r="GS31" s="126">
        <v>290031</v>
      </c>
      <c r="GT31" s="126">
        <v>298360</v>
      </c>
      <c r="GU31" s="126">
        <v>291848</v>
      </c>
      <c r="GV31" s="126">
        <v>292185</v>
      </c>
      <c r="GW31" s="126">
        <v>314618</v>
      </c>
      <c r="GX31" s="126">
        <v>320408</v>
      </c>
      <c r="GY31" s="126">
        <v>321534</v>
      </c>
      <c r="GZ31" s="126">
        <v>296794</v>
      </c>
      <c r="HA31" s="126">
        <v>277826</v>
      </c>
      <c r="HB31" s="126">
        <f>+SUM(GP31:HA31)</f>
        <v>3554523</v>
      </c>
      <c r="HC31" s="126">
        <v>140288</v>
      </c>
      <c r="HD31" s="126">
        <v>186661</v>
      </c>
      <c r="HE31" s="126">
        <v>226963</v>
      </c>
      <c r="HF31" s="126">
        <v>237314</v>
      </c>
      <c r="HG31" s="126">
        <v>267272</v>
      </c>
      <c r="HH31" s="126">
        <v>265312</v>
      </c>
      <c r="HI31" s="126">
        <v>276329</v>
      </c>
      <c r="HJ31" s="126">
        <v>285483</v>
      </c>
      <c r="HK31" s="126">
        <v>277210</v>
      </c>
      <c r="HL31" s="126">
        <v>288754</v>
      </c>
      <c r="HM31" s="126">
        <v>285663</v>
      </c>
      <c r="HN31" s="126">
        <v>284189</v>
      </c>
      <c r="HO31" s="126">
        <f>+SUM(HC31:HN31)</f>
        <v>3021438</v>
      </c>
      <c r="HP31" s="126">
        <v>272450</v>
      </c>
      <c r="HQ31" s="126">
        <v>275170</v>
      </c>
      <c r="HR31" s="126">
        <v>252462</v>
      </c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</row>
    <row r="34" spans="2:236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>
      <c r="B35" s="174" t="s">
        <v>39</v>
      </c>
      <c r="C35" s="171">
        <v>2007</v>
      </c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5" t="s">
        <v>110</v>
      </c>
      <c r="P35" s="160">
        <v>2008</v>
      </c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2"/>
      <c r="AB35" s="175" t="s">
        <v>111</v>
      </c>
      <c r="AC35" s="160">
        <v>2009</v>
      </c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2"/>
      <c r="AO35" s="175" t="s">
        <v>91</v>
      </c>
      <c r="AP35" s="160">
        <v>2010</v>
      </c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2"/>
      <c r="BB35" s="175" t="s">
        <v>80</v>
      </c>
      <c r="BC35" s="160">
        <v>2011</v>
      </c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2"/>
      <c r="BO35" s="175" t="s">
        <v>81</v>
      </c>
      <c r="BP35" s="160">
        <v>2012</v>
      </c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2"/>
      <c r="CB35" s="175" t="s">
        <v>82</v>
      </c>
      <c r="CC35" s="160">
        <v>2013</v>
      </c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2"/>
      <c r="CO35" s="175" t="s">
        <v>40</v>
      </c>
      <c r="CP35" s="160">
        <v>2014</v>
      </c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2"/>
      <c r="DB35" s="175" t="s">
        <v>41</v>
      </c>
      <c r="DC35" s="160">
        <v>2015</v>
      </c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2"/>
      <c r="DO35" s="175" t="s">
        <v>42</v>
      </c>
      <c r="DP35" s="160">
        <v>2016</v>
      </c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2"/>
      <c r="EB35" s="175" t="s">
        <v>43</v>
      </c>
      <c r="EC35" s="160">
        <v>2017</v>
      </c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2"/>
      <c r="EO35" s="175" t="s">
        <v>44</v>
      </c>
      <c r="EP35" s="160">
        <v>2018</v>
      </c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2"/>
      <c r="FB35" s="175" t="s">
        <v>45</v>
      </c>
      <c r="FC35" s="160">
        <v>2019</v>
      </c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2"/>
      <c r="FO35" s="175" t="s">
        <v>46</v>
      </c>
      <c r="FP35" s="156">
        <v>2020</v>
      </c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8"/>
      <c r="GB35" s="175" t="s">
        <v>47</v>
      </c>
      <c r="GC35" s="156">
        <v>2021</v>
      </c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8"/>
      <c r="GO35" s="175" t="s">
        <v>48</v>
      </c>
      <c r="GP35" s="156">
        <v>2022</v>
      </c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8"/>
      <c r="HB35" s="175" t="s">
        <v>49</v>
      </c>
      <c r="HC35" s="156">
        <v>2023</v>
      </c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8"/>
      <c r="HO35" s="175" t="s">
        <v>50</v>
      </c>
      <c r="HP35" s="156">
        <v>2024</v>
      </c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8"/>
      <c r="IB35" s="175" t="s">
        <v>51</v>
      </c>
    </row>
    <row r="36" spans="2:236">
      <c r="B36" s="163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59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59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59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59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59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59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59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59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59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59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59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59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59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59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59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59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59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59"/>
    </row>
    <row r="37" spans="2:236">
      <c r="B37" s="46" t="s">
        <v>162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/>
      <c r="HT37" s="47"/>
      <c r="HU37" s="47"/>
      <c r="HV37" s="47"/>
      <c r="HW37" s="47"/>
      <c r="HX37" s="47"/>
      <c r="HY37" s="47"/>
      <c r="HZ37" s="47"/>
      <c r="IA37" s="47"/>
      <c r="IB37" s="47"/>
    </row>
    <row r="38" spans="2:236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/>
      <c r="HT38" s="49"/>
      <c r="HU38" s="49"/>
      <c r="HV38" s="49"/>
      <c r="HW38" s="49"/>
      <c r="HX38" s="49"/>
      <c r="HY38" s="49"/>
      <c r="HZ38" s="49"/>
      <c r="IA38" s="49"/>
      <c r="IB38" s="49"/>
    </row>
    <row r="39" spans="2:236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/>
      <c r="HT39" s="50"/>
      <c r="HU39" s="50"/>
      <c r="HV39" s="50"/>
      <c r="HW39" s="50"/>
      <c r="HX39" s="50"/>
      <c r="HY39" s="50"/>
      <c r="HZ39" s="50"/>
      <c r="IA39" s="50"/>
      <c r="IB39" s="50"/>
    </row>
    <row r="40" spans="2:236">
      <c r="B40" s="46" t="s">
        <v>163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/>
      <c r="HT40" s="47"/>
      <c r="HU40" s="47"/>
      <c r="HV40" s="47"/>
      <c r="HW40" s="47"/>
      <c r="HX40" s="47"/>
      <c r="HY40" s="47"/>
      <c r="HZ40" s="47"/>
      <c r="IA40" s="47"/>
      <c r="IB40" s="47"/>
    </row>
    <row r="41" spans="2:236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/>
      <c r="HT41" s="49"/>
      <c r="HU41" s="49"/>
      <c r="HV41" s="49"/>
      <c r="HW41" s="49"/>
      <c r="HX41" s="49"/>
      <c r="HY41" s="49"/>
      <c r="HZ41" s="49"/>
      <c r="IA41" s="49"/>
      <c r="IB41" s="49"/>
    </row>
    <row r="42" spans="2:236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/>
      <c r="HT42" s="50"/>
      <c r="HU42" s="50"/>
      <c r="HV42" s="50"/>
      <c r="HW42" s="50"/>
      <c r="HX42" s="50"/>
      <c r="HY42" s="50"/>
      <c r="HZ42" s="50"/>
      <c r="IA42" s="50"/>
      <c r="IB42" s="50"/>
    </row>
    <row r="43" spans="2:236">
      <c r="B43" s="46" t="s">
        <v>164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218063</v>
      </c>
      <c r="GN43" s="47">
        <v>222126</v>
      </c>
      <c r="GO43" s="47">
        <f>+SUM(GC43:GN43)</f>
        <v>2418191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/>
      <c r="HT43" s="47"/>
      <c r="HU43" s="47"/>
      <c r="HV43" s="47"/>
      <c r="HW43" s="47"/>
      <c r="HX43" s="47"/>
      <c r="HY43" s="47"/>
      <c r="HZ43" s="47"/>
      <c r="IA43" s="47"/>
      <c r="IB43" s="47"/>
    </row>
    <row r="44" spans="2:236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49713</v>
      </c>
      <c r="GN44" s="49">
        <v>60207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/>
      <c r="HT44" s="49"/>
      <c r="HU44" s="49"/>
      <c r="HV44" s="49"/>
      <c r="HW44" s="49"/>
      <c r="HX44" s="49"/>
      <c r="HY44" s="49"/>
      <c r="HZ44" s="49"/>
      <c r="IA44" s="49"/>
      <c r="IB44" s="49"/>
    </row>
    <row r="45" spans="2:236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168350</v>
      </c>
      <c r="GN45" s="50">
        <v>161919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/>
      <c r="HT45" s="50"/>
      <c r="HU45" s="50"/>
      <c r="HV45" s="50"/>
      <c r="HW45" s="50"/>
      <c r="HX45" s="50"/>
      <c r="HY45" s="50"/>
      <c r="HZ45" s="50"/>
      <c r="IA45" s="50"/>
      <c r="IB45" s="50"/>
    </row>
    <row r="46" spans="2:236">
      <c r="B46" s="46" t="s">
        <v>165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/>
      <c r="HT46" s="47"/>
      <c r="HU46" s="47"/>
      <c r="HV46" s="47"/>
      <c r="HW46" s="47"/>
      <c r="HX46" s="47"/>
      <c r="HY46" s="47"/>
      <c r="HZ46" s="47"/>
      <c r="IA46" s="47"/>
      <c r="IB46" s="47"/>
    </row>
    <row r="47" spans="2:236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/>
      <c r="HT47" s="49"/>
      <c r="HU47" s="49"/>
      <c r="HV47" s="49"/>
      <c r="HW47" s="49"/>
      <c r="HX47" s="49"/>
      <c r="HY47" s="49"/>
      <c r="HZ47" s="49"/>
      <c r="IA47" s="49"/>
      <c r="IB47" s="49"/>
    </row>
    <row r="48" spans="2:236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/>
      <c r="HT48" s="50"/>
      <c r="HU48" s="50"/>
      <c r="HV48" s="50"/>
      <c r="HW48" s="50"/>
      <c r="HX48" s="50"/>
      <c r="HY48" s="50"/>
      <c r="HZ48" s="50"/>
      <c r="IA48" s="50"/>
      <c r="IB48" s="50"/>
    </row>
    <row r="49" spans="2:236">
      <c r="B49" s="46" t="s">
        <v>166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/>
      <c r="HT49" s="47"/>
      <c r="HU49" s="47"/>
      <c r="HV49" s="47"/>
      <c r="HW49" s="47"/>
      <c r="HX49" s="47"/>
      <c r="HY49" s="47"/>
      <c r="HZ49" s="47"/>
      <c r="IA49" s="47"/>
      <c r="IB49" s="47"/>
    </row>
    <row r="50" spans="2:236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/>
      <c r="HT50" s="49"/>
      <c r="HU50" s="49"/>
      <c r="HV50" s="49"/>
      <c r="HW50" s="49"/>
      <c r="HX50" s="49"/>
      <c r="HY50" s="49"/>
      <c r="HZ50" s="49"/>
      <c r="IA50" s="49"/>
      <c r="IB50" s="49"/>
    </row>
    <row r="51" spans="2:236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/>
      <c r="HT51" s="50"/>
      <c r="HU51" s="50"/>
      <c r="HV51" s="50"/>
      <c r="HW51" s="50"/>
      <c r="HX51" s="50"/>
      <c r="HY51" s="50"/>
      <c r="HZ51" s="50"/>
      <c r="IA51" s="50"/>
      <c r="IB51" s="50"/>
    </row>
    <row r="52" spans="2:236">
      <c r="B52" s="46" t="s">
        <v>167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/>
      <c r="HT52" s="47"/>
      <c r="HU52" s="47"/>
      <c r="HV52" s="47"/>
      <c r="HW52" s="47"/>
      <c r="HX52" s="47"/>
      <c r="HY52" s="47"/>
      <c r="HZ52" s="47"/>
      <c r="IA52" s="47"/>
      <c r="IB52" s="47"/>
    </row>
    <row r="53" spans="2:236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/>
      <c r="HT53" s="49"/>
      <c r="HU53" s="49"/>
      <c r="HV53" s="49"/>
      <c r="HW53" s="49"/>
      <c r="HX53" s="49"/>
      <c r="HY53" s="49"/>
      <c r="HZ53" s="49"/>
      <c r="IA53" s="49"/>
      <c r="IB53" s="49"/>
    </row>
    <row r="54" spans="2:236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/>
      <c r="HT54" s="50"/>
      <c r="HU54" s="50"/>
      <c r="HV54" s="50"/>
      <c r="HW54" s="50"/>
      <c r="HX54" s="50"/>
      <c r="HY54" s="50"/>
      <c r="HZ54" s="50"/>
      <c r="IA54" s="50"/>
      <c r="IB54" s="50"/>
    </row>
    <row r="55" spans="2:236">
      <c r="B55" s="46" t="s">
        <v>168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642031</v>
      </c>
      <c r="GN55" s="47">
        <v>664351</v>
      </c>
      <c r="GO55" s="47">
        <f>+SUM(GC55:GN55)</f>
        <v>7036327</v>
      </c>
      <c r="GP55" s="47">
        <v>671632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7356026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/>
      <c r="HT55" s="47"/>
      <c r="HU55" s="47"/>
      <c r="HV55" s="47"/>
      <c r="HW55" s="47"/>
      <c r="HX55" s="47"/>
      <c r="HY55" s="47"/>
      <c r="HZ55" s="47"/>
      <c r="IA55" s="47"/>
      <c r="IB55" s="47"/>
    </row>
    <row r="56" spans="2:236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155828</v>
      </c>
      <c r="GN56" s="49">
        <v>183990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/>
      <c r="HT56" s="49"/>
      <c r="HU56" s="49"/>
      <c r="HV56" s="49"/>
      <c r="HW56" s="49"/>
      <c r="HX56" s="49"/>
      <c r="HY56" s="49"/>
      <c r="HZ56" s="49"/>
      <c r="IA56" s="49"/>
      <c r="IB56" s="49"/>
    </row>
    <row r="57" spans="2:236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486203</v>
      </c>
      <c r="GN57" s="50">
        <v>480361</v>
      </c>
      <c r="GO57" s="50"/>
      <c r="GP57" s="50">
        <v>469214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/>
      <c r="HT57" s="50"/>
      <c r="HU57" s="50"/>
      <c r="HV57" s="50"/>
      <c r="HW57" s="50"/>
      <c r="HX57" s="50"/>
      <c r="HY57" s="50"/>
      <c r="HZ57" s="50"/>
      <c r="IA57" s="50"/>
      <c r="IB57" s="50"/>
    </row>
    <row r="58" spans="2:236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1937719</v>
      </c>
      <c r="GN58" s="84">
        <v>2013051</v>
      </c>
      <c r="GO58" s="84">
        <f>+SUM(GC58:GN58)</f>
        <v>21780608</v>
      </c>
      <c r="GP58" s="84">
        <v>1954853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22356922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/>
      <c r="HT58" s="84"/>
      <c r="HU58" s="84"/>
      <c r="HV58" s="84"/>
      <c r="HW58" s="84"/>
      <c r="HX58" s="84"/>
      <c r="HY58" s="84"/>
      <c r="HZ58" s="84"/>
      <c r="IA58" s="84"/>
      <c r="IB58" s="84"/>
    </row>
    <row r="59" spans="2:236">
      <c r="B59" s="48" t="s">
        <v>65</v>
      </c>
      <c r="C59" s="126">
        <v>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f t="shared" ref="N59:P60" si="215">N38+N41+N44+N47+N50+N53+N56</f>
        <v>148981</v>
      </c>
      <c r="O59" s="126">
        <f t="shared" si="215"/>
        <v>148981</v>
      </c>
      <c r="P59" s="126">
        <f t="shared" si="215"/>
        <v>215622</v>
      </c>
      <c r="Q59" s="126">
        <f t="shared" ref="Q59:Z60" si="216">Q38+Q41+Q44+Q47+Q50+Q53+Q56</f>
        <v>248252</v>
      </c>
      <c r="R59" s="126">
        <f t="shared" si="216"/>
        <v>197876</v>
      </c>
      <c r="S59" s="126">
        <f t="shared" si="216"/>
        <v>167095</v>
      </c>
      <c r="T59" s="126">
        <f t="shared" si="216"/>
        <v>179198</v>
      </c>
      <c r="U59" s="126">
        <f t="shared" si="216"/>
        <v>164996</v>
      </c>
      <c r="V59" s="126">
        <f t="shared" si="216"/>
        <v>194511</v>
      </c>
      <c r="W59" s="126">
        <f t="shared" si="216"/>
        <v>215314</v>
      </c>
      <c r="X59" s="126">
        <f t="shared" si="216"/>
        <v>184301</v>
      </c>
      <c r="Y59" s="126">
        <f t="shared" si="216"/>
        <v>187726</v>
      </c>
      <c r="Z59" s="126">
        <f t="shared" si="216"/>
        <v>187277</v>
      </c>
      <c r="AA59" s="126">
        <f t="shared" ref="AA59:AC60" si="217">AA38+AA41+AA44+AA47+AA50+AA53+AA56</f>
        <v>216736</v>
      </c>
      <c r="AB59" s="126">
        <f t="shared" si="217"/>
        <v>2358904</v>
      </c>
      <c r="AC59" s="126">
        <f t="shared" si="217"/>
        <v>259724</v>
      </c>
      <c r="AD59" s="126">
        <f t="shared" ref="AD59:AM60" si="218">AD38+AD41+AD44+AD47+AD50+AD53+AD56</f>
        <v>271383</v>
      </c>
      <c r="AE59" s="126">
        <f t="shared" si="218"/>
        <v>205586</v>
      </c>
      <c r="AF59" s="126">
        <f t="shared" si="218"/>
        <v>189272</v>
      </c>
      <c r="AG59" s="126">
        <f t="shared" si="218"/>
        <v>197659</v>
      </c>
      <c r="AH59" s="126">
        <f t="shared" si="218"/>
        <v>183451</v>
      </c>
      <c r="AI59" s="126">
        <f t="shared" si="218"/>
        <v>209735</v>
      </c>
      <c r="AJ59" s="126">
        <f t="shared" si="218"/>
        <v>230474</v>
      </c>
      <c r="AK59" s="126">
        <f t="shared" si="218"/>
        <v>204456</v>
      </c>
      <c r="AL59" s="126">
        <f t="shared" si="218"/>
        <v>214430</v>
      </c>
      <c r="AM59" s="126">
        <f t="shared" si="218"/>
        <v>213829</v>
      </c>
      <c r="AN59" s="126">
        <f t="shared" ref="AN59:AP60" si="219">AN38+AN41+AN44+AN47+AN50+AN53+AN56</f>
        <v>249123</v>
      </c>
      <c r="AO59" s="126">
        <f t="shared" si="219"/>
        <v>2629122</v>
      </c>
      <c r="AP59" s="126">
        <f t="shared" si="219"/>
        <v>309118</v>
      </c>
      <c r="AQ59" s="126">
        <f t="shared" ref="AQ59:AZ60" si="220">AQ38+AQ41+AQ44+AQ47+AQ50+AQ53+AQ56</f>
        <v>320689</v>
      </c>
      <c r="AR59" s="126">
        <f t="shared" si="220"/>
        <v>239245</v>
      </c>
      <c r="AS59" s="126">
        <f t="shared" si="220"/>
        <v>218360</v>
      </c>
      <c r="AT59" s="126">
        <f t="shared" si="220"/>
        <v>211358</v>
      </c>
      <c r="AU59" s="126">
        <f t="shared" si="220"/>
        <v>196939</v>
      </c>
      <c r="AV59" s="126">
        <f t="shared" si="220"/>
        <v>220086</v>
      </c>
      <c r="AW59" s="126">
        <f t="shared" si="220"/>
        <v>250721</v>
      </c>
      <c r="AX59" s="126">
        <f t="shared" si="220"/>
        <v>215019</v>
      </c>
      <c r="AY59" s="126">
        <f t="shared" si="220"/>
        <v>233239</v>
      </c>
      <c r="AZ59" s="126">
        <f t="shared" si="220"/>
        <v>213788</v>
      </c>
      <c r="BA59" s="126">
        <f t="shared" ref="BA59:BC60" si="221">BA38+BA41+BA44+BA47+BA50+BA53+BA56</f>
        <v>258441</v>
      </c>
      <c r="BB59" s="126">
        <f t="shared" si="221"/>
        <v>2887003</v>
      </c>
      <c r="BC59" s="126">
        <f t="shared" si="221"/>
        <v>293349</v>
      </c>
      <c r="BD59" s="126">
        <f t="shared" ref="BD59:BM60" si="222">BD38+BD41+BD44+BD47+BD50+BD53+BD56</f>
        <v>298619</v>
      </c>
      <c r="BE59" s="126">
        <f t="shared" si="222"/>
        <v>238852</v>
      </c>
      <c r="BF59" s="126">
        <f t="shared" si="222"/>
        <v>233585</v>
      </c>
      <c r="BG59" s="126">
        <f t="shared" si="222"/>
        <v>216676</v>
      </c>
      <c r="BH59" s="126">
        <f t="shared" si="222"/>
        <v>219133</v>
      </c>
      <c r="BI59" s="126">
        <f t="shared" si="222"/>
        <v>254541</v>
      </c>
      <c r="BJ59" s="126">
        <f t="shared" si="222"/>
        <v>279476</v>
      </c>
      <c r="BK59" s="126">
        <f t="shared" si="222"/>
        <v>233094</v>
      </c>
      <c r="BL59" s="126">
        <f t="shared" si="222"/>
        <v>249287</v>
      </c>
      <c r="BM59" s="126">
        <f t="shared" si="222"/>
        <v>237006</v>
      </c>
      <c r="BN59" s="126">
        <f t="shared" ref="BN59:BP60" si="223">BN38+BN41+BN44+BN47+BN50+BN53+BN56</f>
        <v>274566</v>
      </c>
      <c r="BO59" s="126">
        <f t="shared" si="223"/>
        <v>3028184</v>
      </c>
      <c r="BP59" s="126">
        <f t="shared" si="223"/>
        <v>333814</v>
      </c>
      <c r="BQ59" s="126">
        <f t="shared" ref="BQ59:BZ60" si="224">BQ38+BQ41+BQ44+BQ47+BQ50+BQ53+BQ56</f>
        <v>336977</v>
      </c>
      <c r="BR59" s="126">
        <f t="shared" si="224"/>
        <v>256218</v>
      </c>
      <c r="BS59" s="126">
        <f t="shared" si="224"/>
        <v>249153</v>
      </c>
      <c r="BT59" s="126">
        <f t="shared" si="224"/>
        <v>253966</v>
      </c>
      <c r="BU59" s="126">
        <f t="shared" si="224"/>
        <v>249325</v>
      </c>
      <c r="BV59" s="126">
        <f t="shared" si="224"/>
        <v>276755</v>
      </c>
      <c r="BW59" s="126">
        <f t="shared" si="224"/>
        <v>314507</v>
      </c>
      <c r="BX59" s="126">
        <f t="shared" si="224"/>
        <v>272541</v>
      </c>
      <c r="BY59" s="126">
        <f t="shared" si="224"/>
        <v>290216</v>
      </c>
      <c r="BZ59" s="126">
        <f t="shared" si="224"/>
        <v>282429</v>
      </c>
      <c r="CA59" s="126">
        <f t="shared" ref="CA59:CC60" si="225">CA38+CA41+CA44+CA47+CA50+CA53+CA56</f>
        <v>332474</v>
      </c>
      <c r="CB59" s="126">
        <f t="shared" si="225"/>
        <v>3448375</v>
      </c>
      <c r="CC59" s="126">
        <f t="shared" si="225"/>
        <v>383834</v>
      </c>
      <c r="CD59" s="126">
        <f t="shared" ref="CD59:CM60" si="226">CD38+CD41+CD44+CD47+CD50+CD53+CD56</f>
        <v>386192</v>
      </c>
      <c r="CE59" s="126">
        <f t="shared" si="226"/>
        <v>315724</v>
      </c>
      <c r="CF59" s="126">
        <f t="shared" si="226"/>
        <v>272111</v>
      </c>
      <c r="CG59" s="126">
        <f t="shared" si="226"/>
        <v>297734</v>
      </c>
      <c r="CH59" s="126">
        <f t="shared" si="226"/>
        <v>286739</v>
      </c>
      <c r="CI59" s="126">
        <f t="shared" si="226"/>
        <v>306760</v>
      </c>
      <c r="CJ59" s="126">
        <f t="shared" si="226"/>
        <v>336766</v>
      </c>
      <c r="CK59" s="126">
        <f t="shared" si="226"/>
        <v>286709</v>
      </c>
      <c r="CL59" s="126">
        <f t="shared" si="226"/>
        <v>264989</v>
      </c>
      <c r="CM59" s="126">
        <f t="shared" si="226"/>
        <v>263973</v>
      </c>
      <c r="CN59" s="126">
        <f t="shared" ref="CN59:CP60" si="227">CN38+CN41+CN44+CN47+CN50+CN53+CN56</f>
        <v>308182</v>
      </c>
      <c r="CO59" s="126">
        <f t="shared" si="227"/>
        <v>3709713</v>
      </c>
      <c r="CP59" s="126">
        <f t="shared" si="227"/>
        <v>348017</v>
      </c>
      <c r="CQ59" s="126">
        <f t="shared" ref="CQ59:CZ60" si="228">CQ38+CQ41+CQ44+CQ47+CQ50+CQ53+CQ56</f>
        <v>347320</v>
      </c>
      <c r="CR59" s="126">
        <f t="shared" si="228"/>
        <v>285287</v>
      </c>
      <c r="CS59" s="126">
        <f t="shared" si="228"/>
        <v>261175</v>
      </c>
      <c r="CT59" s="126">
        <f t="shared" si="228"/>
        <v>268056</v>
      </c>
      <c r="CU59" s="126">
        <f t="shared" si="228"/>
        <v>255986</v>
      </c>
      <c r="CV59" s="126">
        <f t="shared" si="228"/>
        <v>292220</v>
      </c>
      <c r="CW59" s="126">
        <f t="shared" si="228"/>
        <v>338919</v>
      </c>
      <c r="CX59" s="126">
        <f t="shared" si="228"/>
        <v>314897</v>
      </c>
      <c r="CY59" s="126">
        <f t="shared" si="228"/>
        <v>321118</v>
      </c>
      <c r="CZ59" s="126">
        <f t="shared" si="228"/>
        <v>307720</v>
      </c>
      <c r="DA59" s="126">
        <f t="shared" ref="DA59:DP60" si="229">DA38+DA41+DA44+DA47+DA50+DA53+DA56</f>
        <v>376277</v>
      </c>
      <c r="DB59" s="126">
        <f>DB38+DB41+DB44+DB47+DB50+DB53+DB56</f>
        <v>3716992</v>
      </c>
      <c r="DC59" s="126">
        <f t="shared" si="229"/>
        <v>427788</v>
      </c>
      <c r="DD59" s="126">
        <f t="shared" si="229"/>
        <v>424235</v>
      </c>
      <c r="DE59" s="126">
        <f t="shared" si="229"/>
        <v>335196</v>
      </c>
      <c r="DF59" s="126">
        <f t="shared" si="229"/>
        <v>318563</v>
      </c>
      <c r="DG59" s="126">
        <f t="shared" si="229"/>
        <v>315947</v>
      </c>
      <c r="DH59" s="126">
        <f t="shared" si="229"/>
        <v>304736</v>
      </c>
      <c r="DI59" s="126">
        <f t="shared" si="229"/>
        <v>344609</v>
      </c>
      <c r="DJ59" s="126">
        <f t="shared" si="229"/>
        <v>374404</v>
      </c>
      <c r="DK59" s="126">
        <f t="shared" si="229"/>
        <v>320994</v>
      </c>
      <c r="DL59" s="126">
        <f t="shared" si="229"/>
        <v>340996</v>
      </c>
      <c r="DM59" s="126">
        <f t="shared" si="229"/>
        <v>338387</v>
      </c>
      <c r="DN59" s="126">
        <f t="shared" si="229"/>
        <v>401524</v>
      </c>
      <c r="DO59" s="126">
        <f t="shared" si="229"/>
        <v>4247379</v>
      </c>
      <c r="DP59" s="126">
        <f t="shared" si="229"/>
        <v>474258</v>
      </c>
      <c r="DQ59" s="126">
        <f t="shared" ref="DQ59:EA59" si="230">DQ38+DQ41+DQ44+DQ47+DQ50+DQ53+DQ56</f>
        <v>474407</v>
      </c>
      <c r="DR59" s="126">
        <f t="shared" si="230"/>
        <v>385602</v>
      </c>
      <c r="DS59" s="126">
        <f t="shared" si="230"/>
        <v>342740</v>
      </c>
      <c r="DT59" s="126">
        <f t="shared" si="230"/>
        <v>357383</v>
      </c>
      <c r="DU59" s="126">
        <f t="shared" si="230"/>
        <v>345498</v>
      </c>
      <c r="DV59" s="126">
        <f t="shared" si="230"/>
        <v>391357</v>
      </c>
      <c r="DW59" s="126">
        <f t="shared" si="230"/>
        <v>407753</v>
      </c>
      <c r="DX59" s="126">
        <f t="shared" si="230"/>
        <v>336726</v>
      </c>
      <c r="DY59" s="126">
        <f t="shared" si="230"/>
        <v>363572</v>
      </c>
      <c r="DZ59" s="126">
        <v>340540</v>
      </c>
      <c r="EA59" s="126">
        <f t="shared" si="230"/>
        <v>409913</v>
      </c>
      <c r="EB59" s="126">
        <f t="shared" ref="EB59:EN59" si="231">EB38+EB41+EB44+EB47+EB50+EB53+EB56</f>
        <v>4629749</v>
      </c>
      <c r="EC59" s="126">
        <f t="shared" si="231"/>
        <v>445742</v>
      </c>
      <c r="ED59" s="126">
        <f t="shared" si="231"/>
        <v>453464</v>
      </c>
      <c r="EE59" s="126">
        <f t="shared" si="231"/>
        <v>375983</v>
      </c>
      <c r="EF59" s="126">
        <f t="shared" si="231"/>
        <v>360137</v>
      </c>
      <c r="EG59" s="126">
        <f t="shared" si="231"/>
        <v>365330</v>
      </c>
      <c r="EH59" s="126">
        <f t="shared" si="231"/>
        <v>346310</v>
      </c>
      <c r="EI59" s="126">
        <f t="shared" si="231"/>
        <v>396689</v>
      </c>
      <c r="EJ59" s="126">
        <f t="shared" si="231"/>
        <v>394530</v>
      </c>
      <c r="EK59" s="126">
        <f t="shared" si="231"/>
        <v>355288</v>
      </c>
      <c r="EL59" s="126">
        <f t="shared" si="231"/>
        <v>366302</v>
      </c>
      <c r="EM59" s="126">
        <f t="shared" si="231"/>
        <v>362626</v>
      </c>
      <c r="EN59" s="126">
        <f t="shared" si="231"/>
        <v>433069</v>
      </c>
      <c r="EO59" s="126">
        <f t="shared" si="130"/>
        <v>4655470</v>
      </c>
      <c r="EP59" s="126">
        <f t="shared" ref="EP59:FA60" si="232">EP38+EP41+EP44+EP47+EP50+EP53+EP56</f>
        <v>477658</v>
      </c>
      <c r="EQ59" s="126">
        <f t="shared" si="232"/>
        <v>482475</v>
      </c>
      <c r="ER59" s="126">
        <f t="shared" si="232"/>
        <v>393443</v>
      </c>
      <c r="ES59" s="126">
        <f t="shared" si="232"/>
        <v>343020</v>
      </c>
      <c r="ET59" s="126">
        <f t="shared" si="232"/>
        <v>351725</v>
      </c>
      <c r="EU59" s="126">
        <f t="shared" si="232"/>
        <v>330120</v>
      </c>
      <c r="EV59" s="126">
        <f t="shared" si="232"/>
        <v>370714</v>
      </c>
      <c r="EW59" s="126">
        <f t="shared" si="232"/>
        <v>457348</v>
      </c>
      <c r="EX59" s="126">
        <f t="shared" si="232"/>
        <v>397307</v>
      </c>
      <c r="EY59" s="126">
        <f t="shared" si="232"/>
        <v>422232</v>
      </c>
      <c r="EZ59" s="126">
        <f t="shared" si="232"/>
        <v>408267</v>
      </c>
      <c r="FA59" s="126">
        <f t="shared" si="232"/>
        <v>485968</v>
      </c>
      <c r="FB59" s="126">
        <f t="shared" si="131"/>
        <v>4920277</v>
      </c>
      <c r="FC59" s="126">
        <f t="shared" ref="FC59:FN59" si="233">FC38+FC41+FC44+FC47+FC50+FC53+FC56</f>
        <v>550576</v>
      </c>
      <c r="FD59" s="126">
        <f t="shared" si="233"/>
        <v>500597</v>
      </c>
      <c r="FE59" s="126">
        <f t="shared" si="233"/>
        <v>470435</v>
      </c>
      <c r="FF59" s="126">
        <f t="shared" si="233"/>
        <v>416068</v>
      </c>
      <c r="FG59" s="126">
        <f t="shared" si="233"/>
        <v>416917</v>
      </c>
      <c r="FH59" s="126">
        <f t="shared" si="233"/>
        <v>393862</v>
      </c>
      <c r="FI59" s="126">
        <f t="shared" si="233"/>
        <v>416904</v>
      </c>
      <c r="FJ59" s="126">
        <f t="shared" si="233"/>
        <v>480589</v>
      </c>
      <c r="FK59" s="126">
        <f t="shared" si="233"/>
        <v>452248</v>
      </c>
      <c r="FL59" s="126">
        <v>475770</v>
      </c>
      <c r="FM59" s="126">
        <f t="shared" si="233"/>
        <v>471259</v>
      </c>
      <c r="FN59" s="126">
        <f t="shared" si="233"/>
        <v>546182</v>
      </c>
      <c r="FO59" s="126">
        <f>+SUM(FC59:FN59)</f>
        <v>5591407</v>
      </c>
      <c r="FP59" s="126">
        <f t="shared" ref="FP59:GA59" si="234">FP38+FP41+FP44+FP47+FP50+FP53+FP56</f>
        <v>614866</v>
      </c>
      <c r="FQ59" s="126">
        <f t="shared" si="234"/>
        <v>640793</v>
      </c>
      <c r="FR59" s="126">
        <f t="shared" si="234"/>
        <v>332400</v>
      </c>
      <c r="FS59" s="126">
        <f t="shared" si="234"/>
        <v>83644</v>
      </c>
      <c r="FT59" s="126">
        <f t="shared" si="234"/>
        <v>165808</v>
      </c>
      <c r="FU59" s="126">
        <f t="shared" si="234"/>
        <v>281661</v>
      </c>
      <c r="FV59" s="126">
        <f t="shared" si="234"/>
        <v>378394</v>
      </c>
      <c r="FW59" s="126">
        <f t="shared" si="234"/>
        <v>330503</v>
      </c>
      <c r="FX59" s="126">
        <f t="shared" si="234"/>
        <v>422634</v>
      </c>
      <c r="FY59" s="126">
        <f t="shared" si="234"/>
        <v>524972</v>
      </c>
      <c r="FZ59" s="126">
        <f t="shared" si="234"/>
        <v>539765</v>
      </c>
      <c r="GA59" s="126">
        <f t="shared" si="234"/>
        <v>593229</v>
      </c>
      <c r="GB59" s="126">
        <f>+SUM(FP59:GA59)</f>
        <v>4908669</v>
      </c>
      <c r="GC59" s="126">
        <f>GC38+GC41+GC44+GC47+GC50+GC53+GC56</f>
        <v>563279</v>
      </c>
      <c r="GD59" s="126">
        <v>393356</v>
      </c>
      <c r="GE59" s="126">
        <v>531334</v>
      </c>
      <c r="GF59" s="126">
        <v>501041</v>
      </c>
      <c r="GG59" s="126">
        <v>534055</v>
      </c>
      <c r="GH59" s="126">
        <v>474194</v>
      </c>
      <c r="GI59" s="126">
        <v>546194</v>
      </c>
      <c r="GJ59" s="126">
        <v>652619</v>
      </c>
      <c r="GK59" s="126">
        <v>589631</v>
      </c>
      <c r="GL59" s="126">
        <v>648606</v>
      </c>
      <c r="GM59" s="126">
        <v>604439</v>
      </c>
      <c r="GN59" s="126">
        <v>696218</v>
      </c>
      <c r="GO59" s="126">
        <f>+SUM(GC59:GN59)</f>
        <v>6734966</v>
      </c>
      <c r="GP59" s="126">
        <v>720734</v>
      </c>
      <c r="GQ59" s="126">
        <v>718241</v>
      </c>
      <c r="GR59" s="126">
        <v>635601</v>
      </c>
      <c r="GS59" s="126">
        <v>566594</v>
      </c>
      <c r="GT59" s="126">
        <v>596606</v>
      </c>
      <c r="GU59" s="126">
        <v>514495</v>
      </c>
      <c r="GV59" s="126">
        <v>574763</v>
      </c>
      <c r="GW59" s="126">
        <v>620942</v>
      </c>
      <c r="GX59" s="126">
        <v>537814</v>
      </c>
      <c r="GY59" s="126">
        <v>606734</v>
      </c>
      <c r="GZ59" s="126">
        <v>545521</v>
      </c>
      <c r="HA59" s="126">
        <v>453268</v>
      </c>
      <c r="HB59" s="126">
        <f>+SUM(GP59:HA59)</f>
        <v>7091313</v>
      </c>
      <c r="HC59" s="126">
        <v>297846</v>
      </c>
      <c r="HD59" s="126">
        <v>439360</v>
      </c>
      <c r="HE59" s="126">
        <v>368856</v>
      </c>
      <c r="HF59" s="126">
        <v>359681</v>
      </c>
      <c r="HG59" s="126">
        <v>360741</v>
      </c>
      <c r="HH59" s="126">
        <v>325873</v>
      </c>
      <c r="HI59" s="126">
        <v>370258</v>
      </c>
      <c r="HJ59" s="126">
        <v>379720</v>
      </c>
      <c r="HK59" s="126">
        <v>323395</v>
      </c>
      <c r="HL59" s="126">
        <v>351052</v>
      </c>
      <c r="HM59" s="126">
        <v>338999</v>
      </c>
      <c r="HN59" s="126">
        <v>415032</v>
      </c>
      <c r="HO59" s="126">
        <f>+SUM(HC59:HN59)</f>
        <v>4330813</v>
      </c>
      <c r="HP59" s="126">
        <v>543216</v>
      </c>
      <c r="HQ59" s="126">
        <v>558350</v>
      </c>
      <c r="HR59" s="126">
        <v>417796</v>
      </c>
      <c r="HS59" s="126"/>
      <c r="HT59" s="126"/>
      <c r="HU59" s="126"/>
      <c r="HV59" s="126"/>
      <c r="HW59" s="126"/>
      <c r="HX59" s="126"/>
      <c r="HY59" s="126"/>
      <c r="HZ59" s="126"/>
      <c r="IA59" s="126"/>
      <c r="IB59" s="126"/>
    </row>
    <row r="60" spans="2:236">
      <c r="B60" s="48" t="s">
        <v>66</v>
      </c>
      <c r="C60" s="126">
        <v>0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f t="shared" si="215"/>
        <v>499330</v>
      </c>
      <c r="O60" s="126">
        <f t="shared" si="215"/>
        <v>499330</v>
      </c>
      <c r="P60" s="126">
        <f t="shared" si="215"/>
        <v>643210</v>
      </c>
      <c r="Q60" s="126">
        <f t="shared" si="216"/>
        <v>590955</v>
      </c>
      <c r="R60" s="126">
        <f t="shared" si="216"/>
        <v>616586</v>
      </c>
      <c r="S60" s="126">
        <f t="shared" si="216"/>
        <v>600523</v>
      </c>
      <c r="T60" s="126">
        <f t="shared" si="216"/>
        <v>625303</v>
      </c>
      <c r="U60" s="126">
        <f t="shared" si="216"/>
        <v>602949</v>
      </c>
      <c r="V60" s="126">
        <f t="shared" si="216"/>
        <v>659363</v>
      </c>
      <c r="W60" s="126">
        <f t="shared" si="216"/>
        <v>699712</v>
      </c>
      <c r="X60" s="126">
        <f t="shared" si="216"/>
        <v>678318</v>
      </c>
      <c r="Y60" s="126">
        <f t="shared" si="216"/>
        <v>705634</v>
      </c>
      <c r="Z60" s="126">
        <f t="shared" si="216"/>
        <v>675352</v>
      </c>
      <c r="AA60" s="126">
        <f t="shared" si="217"/>
        <v>712681</v>
      </c>
      <c r="AB60" s="126">
        <f t="shared" si="217"/>
        <v>7810586</v>
      </c>
      <c r="AC60" s="126">
        <f t="shared" si="217"/>
        <v>731328</v>
      </c>
      <c r="AD60" s="126">
        <f t="shared" si="218"/>
        <v>633880</v>
      </c>
      <c r="AE60" s="126">
        <f t="shared" si="218"/>
        <v>678880</v>
      </c>
      <c r="AF60" s="126">
        <f t="shared" si="218"/>
        <v>677931</v>
      </c>
      <c r="AG60" s="126">
        <f t="shared" si="218"/>
        <v>697975</v>
      </c>
      <c r="AH60" s="126">
        <f t="shared" si="218"/>
        <v>658765</v>
      </c>
      <c r="AI60" s="126">
        <f t="shared" si="218"/>
        <v>696172</v>
      </c>
      <c r="AJ60" s="126">
        <f t="shared" si="218"/>
        <v>771565</v>
      </c>
      <c r="AK60" s="126">
        <f t="shared" si="218"/>
        <v>760845</v>
      </c>
      <c r="AL60" s="126">
        <f t="shared" si="218"/>
        <v>811598</v>
      </c>
      <c r="AM60" s="126">
        <f t="shared" si="218"/>
        <v>750777</v>
      </c>
      <c r="AN60" s="126">
        <f t="shared" si="219"/>
        <v>806920</v>
      </c>
      <c r="AO60" s="126">
        <f t="shared" si="219"/>
        <v>8676636</v>
      </c>
      <c r="AP60" s="126">
        <f t="shared" si="219"/>
        <v>772213</v>
      </c>
      <c r="AQ60" s="126">
        <f t="shared" si="220"/>
        <v>737493</v>
      </c>
      <c r="AR60" s="126">
        <f t="shared" si="220"/>
        <v>775019</v>
      </c>
      <c r="AS60" s="126">
        <f t="shared" si="220"/>
        <v>730679</v>
      </c>
      <c r="AT60" s="126">
        <f t="shared" si="220"/>
        <v>772642</v>
      </c>
      <c r="AU60" s="126">
        <f t="shared" si="220"/>
        <v>769224</v>
      </c>
      <c r="AV60" s="126">
        <f t="shared" si="220"/>
        <v>803858</v>
      </c>
      <c r="AW60" s="126">
        <f t="shared" si="220"/>
        <v>871483</v>
      </c>
      <c r="AX60" s="126">
        <f t="shared" si="220"/>
        <v>878736</v>
      </c>
      <c r="AY60" s="126">
        <f t="shared" si="220"/>
        <v>922692</v>
      </c>
      <c r="AZ60" s="126">
        <f t="shared" si="220"/>
        <v>888723</v>
      </c>
      <c r="BA60" s="126">
        <f t="shared" si="221"/>
        <v>913183</v>
      </c>
      <c r="BB60" s="126">
        <f t="shared" si="221"/>
        <v>9835945</v>
      </c>
      <c r="BC60" s="126">
        <f t="shared" si="221"/>
        <v>865864</v>
      </c>
      <c r="BD60" s="126">
        <f t="shared" si="222"/>
        <v>785700</v>
      </c>
      <c r="BE60" s="126">
        <f t="shared" si="222"/>
        <v>849962</v>
      </c>
      <c r="BF60" s="126">
        <f t="shared" si="222"/>
        <v>791933</v>
      </c>
      <c r="BG60" s="126">
        <f t="shared" si="222"/>
        <v>811913</v>
      </c>
      <c r="BH60" s="126">
        <f t="shared" si="222"/>
        <v>789642</v>
      </c>
      <c r="BI60" s="126">
        <f t="shared" si="222"/>
        <v>890835</v>
      </c>
      <c r="BJ60" s="126">
        <f t="shared" si="222"/>
        <v>911960</v>
      </c>
      <c r="BK60" s="126">
        <f t="shared" si="222"/>
        <v>925167</v>
      </c>
      <c r="BL60" s="126">
        <f t="shared" si="222"/>
        <v>969797</v>
      </c>
      <c r="BM60" s="126">
        <f t="shared" si="222"/>
        <v>911058</v>
      </c>
      <c r="BN60" s="126">
        <f t="shared" si="223"/>
        <v>937463</v>
      </c>
      <c r="BO60" s="126">
        <f t="shared" si="223"/>
        <v>10441294</v>
      </c>
      <c r="BP60" s="126">
        <f t="shared" si="223"/>
        <v>899405</v>
      </c>
      <c r="BQ60" s="126">
        <f t="shared" si="224"/>
        <v>850185</v>
      </c>
      <c r="BR60" s="126">
        <f t="shared" si="224"/>
        <v>884914</v>
      </c>
      <c r="BS60" s="126">
        <f t="shared" si="224"/>
        <v>857848</v>
      </c>
      <c r="BT60" s="126">
        <f t="shared" si="224"/>
        <v>868846</v>
      </c>
      <c r="BU60" s="126">
        <f t="shared" si="224"/>
        <v>886491</v>
      </c>
      <c r="BV60" s="126">
        <f t="shared" si="224"/>
        <v>946121</v>
      </c>
      <c r="BW60" s="126">
        <f t="shared" si="224"/>
        <v>980397</v>
      </c>
      <c r="BX60" s="126">
        <f t="shared" si="224"/>
        <v>975581</v>
      </c>
      <c r="BY60" s="126">
        <f t="shared" si="224"/>
        <v>1043007</v>
      </c>
      <c r="BZ60" s="126">
        <f t="shared" si="224"/>
        <v>1000658</v>
      </c>
      <c r="CA60" s="126">
        <f t="shared" si="225"/>
        <v>1016417</v>
      </c>
      <c r="CB60" s="126">
        <f t="shared" si="225"/>
        <v>11209870</v>
      </c>
      <c r="CC60" s="126">
        <f t="shared" si="225"/>
        <v>970515</v>
      </c>
      <c r="CD60" s="126">
        <f t="shared" si="226"/>
        <v>877263</v>
      </c>
      <c r="CE60" s="126">
        <f t="shared" si="226"/>
        <v>912840</v>
      </c>
      <c r="CF60" s="126">
        <f t="shared" si="226"/>
        <v>942340</v>
      </c>
      <c r="CG60" s="126">
        <f t="shared" si="226"/>
        <v>962478</v>
      </c>
      <c r="CH60" s="126">
        <f t="shared" si="226"/>
        <v>933127</v>
      </c>
      <c r="CI60" s="126">
        <f t="shared" si="226"/>
        <v>1010065</v>
      </c>
      <c r="CJ60" s="126">
        <f t="shared" si="226"/>
        <v>1066367</v>
      </c>
      <c r="CK60" s="126">
        <f t="shared" si="226"/>
        <v>1027431</v>
      </c>
      <c r="CL60" s="126">
        <f t="shared" si="226"/>
        <v>1109347</v>
      </c>
      <c r="CM60" s="126">
        <f t="shared" si="226"/>
        <v>1103990</v>
      </c>
      <c r="CN60" s="126">
        <f t="shared" si="227"/>
        <v>1115659</v>
      </c>
      <c r="CO60" s="126">
        <f t="shared" si="227"/>
        <v>12031422</v>
      </c>
      <c r="CP60" s="126">
        <f t="shared" si="227"/>
        <v>1067598</v>
      </c>
      <c r="CQ60" s="126">
        <f t="shared" si="228"/>
        <v>1016545</v>
      </c>
      <c r="CR60" s="126">
        <f t="shared" si="228"/>
        <v>1019247</v>
      </c>
      <c r="CS60" s="126">
        <f t="shared" si="228"/>
        <v>1030434</v>
      </c>
      <c r="CT60" s="126">
        <f t="shared" si="228"/>
        <v>1114449</v>
      </c>
      <c r="CU60" s="126">
        <f t="shared" si="228"/>
        <v>1052167</v>
      </c>
      <c r="CV60" s="126">
        <f t="shared" si="228"/>
        <v>1125868</v>
      </c>
      <c r="CW60" s="126">
        <f t="shared" si="228"/>
        <v>1191087</v>
      </c>
      <c r="CX60" s="126">
        <f t="shared" si="228"/>
        <v>1174433</v>
      </c>
      <c r="CY60" s="126">
        <f t="shared" si="228"/>
        <v>1210478</v>
      </c>
      <c r="CZ60" s="126">
        <f t="shared" si="228"/>
        <v>1123763</v>
      </c>
      <c r="DA60" s="126">
        <f t="shared" si="229"/>
        <v>1173903</v>
      </c>
      <c r="DB60" s="126">
        <f>DB39+DB42+DB45+DB48+DB51+DB54+DB57</f>
        <v>13299972</v>
      </c>
      <c r="DC60" s="126">
        <f t="shared" si="229"/>
        <v>1167098</v>
      </c>
      <c r="DD60" s="126">
        <f t="shared" si="229"/>
        <v>1065300</v>
      </c>
      <c r="DE60" s="126">
        <f t="shared" si="229"/>
        <v>1129341</v>
      </c>
      <c r="DF60" s="126">
        <f t="shared" si="229"/>
        <v>1132675</v>
      </c>
      <c r="DG60" s="126">
        <f t="shared" si="229"/>
        <v>1150740</v>
      </c>
      <c r="DH60" s="126">
        <f t="shared" si="229"/>
        <v>1167534</v>
      </c>
      <c r="DI60" s="126">
        <f t="shared" si="229"/>
        <v>1232050</v>
      </c>
      <c r="DJ60" s="126">
        <f t="shared" si="229"/>
        <v>1319497</v>
      </c>
      <c r="DK60" s="126">
        <f t="shared" si="229"/>
        <v>1311093</v>
      </c>
      <c r="DL60" s="126">
        <f t="shared" si="229"/>
        <v>1362355</v>
      </c>
      <c r="DM60" s="126">
        <f t="shared" si="229"/>
        <v>1342320</v>
      </c>
      <c r="DN60" s="126">
        <f t="shared" si="229"/>
        <v>1377396</v>
      </c>
      <c r="DO60" s="126">
        <f t="shared" si="229"/>
        <v>14757399</v>
      </c>
      <c r="DP60" s="126">
        <f t="shared" si="229"/>
        <v>1299250</v>
      </c>
      <c r="DQ60" s="126">
        <f t="shared" ref="DQ60:EA60" si="235">DQ39+DQ42+DQ45+DQ48+DQ51+DQ54+DQ57</f>
        <v>1256479</v>
      </c>
      <c r="DR60" s="126">
        <f t="shared" si="235"/>
        <v>1313030</v>
      </c>
      <c r="DS60" s="126">
        <f t="shared" si="235"/>
        <v>1292449</v>
      </c>
      <c r="DT60" s="126">
        <f t="shared" si="235"/>
        <v>1331883</v>
      </c>
      <c r="DU60" s="126">
        <f t="shared" si="235"/>
        <v>1273864</v>
      </c>
      <c r="DV60" s="126">
        <f t="shared" si="235"/>
        <v>1371913</v>
      </c>
      <c r="DW60" s="126">
        <f t="shared" si="235"/>
        <v>1427699</v>
      </c>
      <c r="DX60" s="126">
        <f t="shared" si="235"/>
        <v>1332935</v>
      </c>
      <c r="DY60" s="126">
        <f t="shared" si="235"/>
        <v>1404292</v>
      </c>
      <c r="DZ60" s="126">
        <v>1335619</v>
      </c>
      <c r="EA60" s="126">
        <f t="shared" si="235"/>
        <v>1360066</v>
      </c>
      <c r="EB60" s="126">
        <f t="shared" ref="EB60:EN60" si="236">EB39+EB42+EB45+EB48+EB51+EB54+EB57</f>
        <v>15999479</v>
      </c>
      <c r="EC60" s="126">
        <f t="shared" si="236"/>
        <v>1215838</v>
      </c>
      <c r="ED60" s="126">
        <f t="shared" si="236"/>
        <v>1214771</v>
      </c>
      <c r="EE60" s="126">
        <f t="shared" si="236"/>
        <v>1233451</v>
      </c>
      <c r="EF60" s="126">
        <f t="shared" si="236"/>
        <v>1200321</v>
      </c>
      <c r="EG60" s="126">
        <f t="shared" si="236"/>
        <v>1265239</v>
      </c>
      <c r="EH60" s="126">
        <f t="shared" si="236"/>
        <v>1214325</v>
      </c>
      <c r="EI60" s="126">
        <f t="shared" si="236"/>
        <v>1244328</v>
      </c>
      <c r="EJ60" s="126">
        <f t="shared" si="236"/>
        <v>1370582</v>
      </c>
      <c r="EK60" s="126">
        <f t="shared" si="236"/>
        <v>1342958</v>
      </c>
      <c r="EL60" s="126">
        <f t="shared" si="236"/>
        <v>1382834</v>
      </c>
      <c r="EM60" s="126">
        <f t="shared" si="236"/>
        <v>1351426</v>
      </c>
      <c r="EN60" s="126">
        <f t="shared" si="236"/>
        <v>1387152</v>
      </c>
      <c r="EO60" s="126">
        <f t="shared" si="130"/>
        <v>15423225</v>
      </c>
      <c r="EP60" s="126">
        <f t="shared" ref="EP60:EZ60" si="237">EP39+EP42+EP45+EP48+EP51+EP54+EP57</f>
        <v>1292745</v>
      </c>
      <c r="EQ60" s="126">
        <f t="shared" si="237"/>
        <v>1166186</v>
      </c>
      <c r="ER60" s="126">
        <f t="shared" si="237"/>
        <v>1256218</v>
      </c>
      <c r="ES60" s="126">
        <f t="shared" si="237"/>
        <v>1170339</v>
      </c>
      <c r="ET60" s="126">
        <f t="shared" si="237"/>
        <v>1272827</v>
      </c>
      <c r="EU60" s="126">
        <f t="shared" si="237"/>
        <v>1264857</v>
      </c>
      <c r="EV60" s="126">
        <f t="shared" si="237"/>
        <v>1238038</v>
      </c>
      <c r="EW60" s="126">
        <f t="shared" si="237"/>
        <v>1224892</v>
      </c>
      <c r="EX60" s="126">
        <f t="shared" si="237"/>
        <v>1206098</v>
      </c>
      <c r="EY60" s="126">
        <f t="shared" si="237"/>
        <v>1283843</v>
      </c>
      <c r="EZ60" s="126">
        <f t="shared" si="237"/>
        <v>1218367</v>
      </c>
      <c r="FA60" s="126">
        <f t="shared" si="232"/>
        <v>1252489</v>
      </c>
      <c r="FB60" s="126">
        <f t="shared" si="131"/>
        <v>14846899</v>
      </c>
      <c r="FC60" s="126">
        <f t="shared" ref="FC60:FN60" si="238">FC39+FC42+FC45+FC48+FC51+FC54+FC57</f>
        <v>1183950</v>
      </c>
      <c r="FD60" s="126">
        <f t="shared" si="238"/>
        <v>1020240</v>
      </c>
      <c r="FE60" s="126">
        <f t="shared" si="238"/>
        <v>1163640</v>
      </c>
      <c r="FF60" s="126">
        <f t="shared" si="238"/>
        <v>1093711</v>
      </c>
      <c r="FG60" s="126">
        <f t="shared" si="238"/>
        <v>1192940</v>
      </c>
      <c r="FH60" s="126">
        <f t="shared" si="238"/>
        <v>1155120</v>
      </c>
      <c r="FI60" s="126">
        <f t="shared" si="238"/>
        <v>1086479</v>
      </c>
      <c r="FJ60" s="126">
        <f t="shared" si="238"/>
        <v>1283935</v>
      </c>
      <c r="FK60" s="126">
        <f t="shared" si="238"/>
        <v>1356563</v>
      </c>
      <c r="FL60" s="126">
        <v>1381101</v>
      </c>
      <c r="FM60" s="126">
        <f t="shared" si="238"/>
        <v>1219418</v>
      </c>
      <c r="FN60" s="126">
        <f t="shared" si="238"/>
        <v>1325032</v>
      </c>
      <c r="FO60" s="126">
        <f>+SUM(FC60:FN60)</f>
        <v>14462129</v>
      </c>
      <c r="FP60" s="126">
        <f t="shared" ref="FP60:GA60" si="239">FP39+FP42+FP45+FP48+FP51+FP54+FP57</f>
        <v>1235361</v>
      </c>
      <c r="FQ60" s="126">
        <f t="shared" si="239"/>
        <v>1152941</v>
      </c>
      <c r="FR60" s="126">
        <f t="shared" si="239"/>
        <v>859824</v>
      </c>
      <c r="FS60" s="126">
        <f t="shared" si="239"/>
        <v>447925</v>
      </c>
      <c r="FT60" s="126">
        <f t="shared" si="239"/>
        <v>745251</v>
      </c>
      <c r="FU60" s="126">
        <f t="shared" si="239"/>
        <v>939271</v>
      </c>
      <c r="FV60" s="126">
        <f t="shared" si="239"/>
        <v>1001917</v>
      </c>
      <c r="FW60" s="126">
        <f t="shared" si="239"/>
        <v>1024924</v>
      </c>
      <c r="FX60" s="126">
        <f t="shared" si="239"/>
        <v>1167284</v>
      </c>
      <c r="FY60" s="126">
        <f t="shared" si="239"/>
        <v>1309448</v>
      </c>
      <c r="FZ60" s="126">
        <f t="shared" si="239"/>
        <v>1285143</v>
      </c>
      <c r="GA60" s="126">
        <f t="shared" si="239"/>
        <v>1329008</v>
      </c>
      <c r="GB60" s="126">
        <f>+SUM(FP60:GA60)</f>
        <v>12498297</v>
      </c>
      <c r="GC60" s="126">
        <f>GC39+GC42+GC45+GC48+GC51+GC54+GC57</f>
        <v>1260813</v>
      </c>
      <c r="GD60" s="126">
        <v>1100571</v>
      </c>
      <c r="GE60" s="126">
        <v>1166306</v>
      </c>
      <c r="GF60" s="126">
        <v>1170215</v>
      </c>
      <c r="GG60" s="126">
        <v>1243095</v>
      </c>
      <c r="GH60" s="126">
        <v>1212861</v>
      </c>
      <c r="GI60" s="126">
        <v>1215006</v>
      </c>
      <c r="GJ60" s="126">
        <v>1324923</v>
      </c>
      <c r="GK60" s="126">
        <v>1325694</v>
      </c>
      <c r="GL60" s="126">
        <v>1376045</v>
      </c>
      <c r="GM60" s="126">
        <v>1333280</v>
      </c>
      <c r="GN60" s="126">
        <v>1316833</v>
      </c>
      <c r="GO60" s="126">
        <f>+SUM(GC60:GN60)</f>
        <v>15045642</v>
      </c>
      <c r="GP60" s="126">
        <v>1234119</v>
      </c>
      <c r="GQ60" s="126">
        <v>1184053</v>
      </c>
      <c r="GR60" s="126">
        <v>1198123</v>
      </c>
      <c r="GS60" s="126">
        <v>1256548</v>
      </c>
      <c r="GT60" s="126">
        <v>1267772</v>
      </c>
      <c r="GU60" s="126">
        <v>1261047</v>
      </c>
      <c r="GV60" s="126">
        <v>1249130</v>
      </c>
      <c r="GW60" s="126">
        <v>1339144</v>
      </c>
      <c r="GX60" s="126">
        <v>1384111</v>
      </c>
      <c r="GY60" s="126">
        <v>1376741</v>
      </c>
      <c r="GZ60" s="126">
        <v>1277046</v>
      </c>
      <c r="HA60" s="126">
        <v>1237775</v>
      </c>
      <c r="HB60" s="126">
        <f>+SUM(GP60:HA60)</f>
        <v>15265609</v>
      </c>
      <c r="HC60" s="126">
        <v>618483</v>
      </c>
      <c r="HD60" s="126">
        <v>824347</v>
      </c>
      <c r="HE60" s="126">
        <v>1024396</v>
      </c>
      <c r="HF60" s="126">
        <v>1070108</v>
      </c>
      <c r="HG60" s="126">
        <v>1210304</v>
      </c>
      <c r="HH60" s="126">
        <v>1208597</v>
      </c>
      <c r="HI60" s="126">
        <v>1258620</v>
      </c>
      <c r="HJ60" s="126">
        <v>1291939</v>
      </c>
      <c r="HK60" s="126">
        <v>1256288</v>
      </c>
      <c r="HL60" s="126">
        <v>1307932</v>
      </c>
      <c r="HM60" s="126">
        <v>1306401</v>
      </c>
      <c r="HN60" s="126">
        <v>1290157</v>
      </c>
      <c r="HO60" s="126">
        <f>+SUM(HC60:HN60)</f>
        <v>13667572</v>
      </c>
      <c r="HP60" s="126">
        <v>1212066</v>
      </c>
      <c r="HQ60" s="126">
        <v>1228345</v>
      </c>
      <c r="HR60" s="126">
        <v>1122882</v>
      </c>
      <c r="HS60" s="126"/>
      <c r="HT60" s="126"/>
      <c r="HU60" s="126"/>
      <c r="HV60" s="126"/>
      <c r="HW60" s="126"/>
      <c r="HX60" s="126"/>
      <c r="HY60" s="126"/>
      <c r="HZ60" s="126"/>
      <c r="IA60" s="126"/>
      <c r="IB60" s="126"/>
    </row>
    <row r="63" spans="2:236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>
      <c r="B64" s="37" t="s">
        <v>73</v>
      </c>
      <c r="C64" s="171">
        <v>2007</v>
      </c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5" t="s">
        <v>110</v>
      </c>
      <c r="P64" s="172">
        <v>2008</v>
      </c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5" t="s">
        <v>111</v>
      </c>
      <c r="AC64" s="172">
        <v>2009</v>
      </c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5" t="s">
        <v>91</v>
      </c>
      <c r="AP64" s="172">
        <v>2010</v>
      </c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5" t="s">
        <v>80</v>
      </c>
      <c r="BC64" s="172">
        <v>2011</v>
      </c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5" t="s">
        <v>81</v>
      </c>
      <c r="BP64" s="172">
        <v>2012</v>
      </c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5" t="s">
        <v>82</v>
      </c>
      <c r="CC64" s="172">
        <v>2013</v>
      </c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5" t="s">
        <v>40</v>
      </c>
      <c r="CP64" s="172">
        <v>2014</v>
      </c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5" t="s">
        <v>41</v>
      </c>
      <c r="DC64" s="172">
        <v>2015</v>
      </c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5" t="s">
        <v>42</v>
      </c>
      <c r="DP64" s="172">
        <v>2016</v>
      </c>
      <c r="DQ64" s="172"/>
      <c r="DR64" s="172"/>
      <c r="DS64" s="172"/>
      <c r="DT64" s="172"/>
      <c r="DU64" s="172"/>
      <c r="DV64" s="172"/>
      <c r="DW64" s="172"/>
      <c r="DX64" s="172"/>
      <c r="DY64" s="172"/>
      <c r="DZ64" s="172"/>
      <c r="EA64" s="172"/>
      <c r="EB64" s="175" t="s">
        <v>43</v>
      </c>
      <c r="EC64" s="160">
        <v>2017</v>
      </c>
      <c r="ED64" s="161"/>
      <c r="EE64" s="161"/>
      <c r="EF64" s="161"/>
      <c r="EG64" s="161"/>
      <c r="EH64" s="161"/>
      <c r="EI64" s="161"/>
      <c r="EJ64" s="161"/>
      <c r="EK64" s="161"/>
      <c r="EL64" s="161"/>
      <c r="EM64" s="161"/>
      <c r="EN64" s="162"/>
      <c r="EO64" s="175" t="s">
        <v>44</v>
      </c>
      <c r="EP64" s="160">
        <v>2018</v>
      </c>
      <c r="EQ64" s="161"/>
      <c r="ER64" s="161"/>
      <c r="ES64" s="161"/>
      <c r="ET64" s="161"/>
      <c r="EU64" s="161"/>
      <c r="EV64" s="161"/>
      <c r="EW64" s="161"/>
      <c r="EX64" s="161"/>
      <c r="EY64" s="161"/>
      <c r="EZ64" s="161"/>
      <c r="FA64" s="162"/>
      <c r="FB64" s="175" t="s">
        <v>45</v>
      </c>
      <c r="FC64" s="160">
        <v>2019</v>
      </c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2"/>
      <c r="FO64" s="175" t="s">
        <v>46</v>
      </c>
      <c r="FP64" s="156">
        <v>2020</v>
      </c>
      <c r="FQ64" s="157"/>
      <c r="FR64" s="157"/>
      <c r="FS64" s="157"/>
      <c r="FT64" s="157"/>
      <c r="FU64" s="157"/>
      <c r="FV64" s="157"/>
      <c r="FW64" s="157"/>
      <c r="FX64" s="157"/>
      <c r="FY64" s="157"/>
      <c r="FZ64" s="157"/>
      <c r="GA64" s="158"/>
      <c r="GB64" s="175" t="s">
        <v>47</v>
      </c>
      <c r="GC64" s="156">
        <v>2021</v>
      </c>
      <c r="GD64" s="157"/>
      <c r="GE64" s="157"/>
      <c r="GF64" s="157"/>
      <c r="GG64" s="157"/>
      <c r="GH64" s="157"/>
      <c r="GI64" s="157"/>
      <c r="GJ64" s="157"/>
      <c r="GK64" s="157"/>
      <c r="GL64" s="157"/>
      <c r="GM64" s="157"/>
      <c r="GN64" s="158"/>
      <c r="GO64" s="175" t="s">
        <v>48</v>
      </c>
      <c r="GP64" s="156">
        <v>2022</v>
      </c>
      <c r="GQ64" s="157"/>
      <c r="GR64" s="157"/>
      <c r="GS64" s="157"/>
      <c r="GT64" s="157"/>
      <c r="GU64" s="157"/>
      <c r="GV64" s="157"/>
      <c r="GW64" s="157"/>
      <c r="GX64" s="157"/>
      <c r="GY64" s="157"/>
      <c r="GZ64" s="157"/>
      <c r="HA64" s="158"/>
      <c r="HB64" s="175" t="s">
        <v>49</v>
      </c>
      <c r="HC64" s="156">
        <v>2023</v>
      </c>
      <c r="HD64" s="157"/>
      <c r="HE64" s="157"/>
      <c r="HF64" s="157"/>
      <c r="HG64" s="157"/>
      <c r="HH64" s="157"/>
      <c r="HI64" s="157"/>
      <c r="HJ64" s="157"/>
      <c r="HK64" s="157"/>
      <c r="HL64" s="157"/>
      <c r="HM64" s="157"/>
      <c r="HN64" s="158"/>
      <c r="HO64" s="175" t="s">
        <v>50</v>
      </c>
      <c r="HP64" s="156">
        <v>2024</v>
      </c>
      <c r="HQ64" s="157"/>
      <c r="HR64" s="157"/>
      <c r="HS64" s="157"/>
      <c r="HT64" s="157"/>
      <c r="HU64" s="157"/>
      <c r="HV64" s="157"/>
      <c r="HW64" s="157"/>
      <c r="HX64" s="157"/>
      <c r="HY64" s="157"/>
      <c r="HZ64" s="157"/>
      <c r="IA64" s="158"/>
      <c r="IB64" s="175" t="s">
        <v>51</v>
      </c>
    </row>
    <row r="65" spans="2:236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59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59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59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59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59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59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59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59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59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59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59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59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59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59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59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59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59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59"/>
    </row>
    <row r="66" spans="2:236" s="5" customFormat="1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/>
      <c r="HT66" s="84"/>
      <c r="HU66" s="84"/>
      <c r="HV66" s="84"/>
      <c r="HW66" s="84"/>
      <c r="HX66" s="84"/>
      <c r="HY66" s="84"/>
      <c r="HZ66" s="84"/>
      <c r="IA66" s="84"/>
      <c r="IB66" s="84"/>
    </row>
    <row r="67" spans="2:236">
      <c r="B67" s="48" t="s">
        <v>76</v>
      </c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>
        <v>583147.19999999995</v>
      </c>
      <c r="O67" s="126">
        <f>SUM(C67:N67)</f>
        <v>583147.19999999995</v>
      </c>
      <c r="P67" s="126">
        <v>875948.4</v>
      </c>
      <c r="Q67" s="126">
        <v>1037690.5</v>
      </c>
      <c r="R67" s="126">
        <v>789228.7</v>
      </c>
      <c r="S67" s="126">
        <v>644547.5</v>
      </c>
      <c r="T67" s="126">
        <v>698822.7</v>
      </c>
      <c r="U67" s="126">
        <v>643120.1</v>
      </c>
      <c r="V67" s="126">
        <v>774321.7</v>
      </c>
      <c r="W67" s="126">
        <v>856156.2</v>
      </c>
      <c r="X67" s="126">
        <v>737472.8</v>
      </c>
      <c r="Y67" s="126">
        <v>758283.9</v>
      </c>
      <c r="Z67" s="126">
        <v>764016.4</v>
      </c>
      <c r="AA67" s="126">
        <v>902516.8</v>
      </c>
      <c r="AB67" s="126">
        <f>SUM(P67:AA67)</f>
        <v>9482125.7000000011</v>
      </c>
      <c r="AC67" s="126">
        <v>1091515.8999999999</v>
      </c>
      <c r="AD67" s="126">
        <v>1188832.4000000001</v>
      </c>
      <c r="AE67" s="126">
        <v>877098.6</v>
      </c>
      <c r="AF67" s="126">
        <f>+'[1]COVI SUR'!$DL$24*1000</f>
        <v>798716</v>
      </c>
      <c r="AG67" s="126">
        <v>832997.39999999991</v>
      </c>
      <c r="AH67" s="126">
        <v>780652.8</v>
      </c>
      <c r="AI67" s="126">
        <v>895132.00000000012</v>
      </c>
      <c r="AJ67" s="126">
        <v>960259.8</v>
      </c>
      <c r="AK67" s="126">
        <v>812969.30000000016</v>
      </c>
      <c r="AL67" s="126">
        <v>853273.3</v>
      </c>
      <c r="AM67" s="126">
        <v>843375.70000000007</v>
      </c>
      <c r="AN67" s="126">
        <v>1002691.6000000001</v>
      </c>
      <c r="AO67" s="126">
        <f>SUM(AC67:AN67)</f>
        <v>10937514.799999999</v>
      </c>
      <c r="AP67" s="126">
        <v>1296265</v>
      </c>
      <c r="AQ67" s="126">
        <v>1360803.9000000001</v>
      </c>
      <c r="AR67" s="126">
        <v>956038.29999999993</v>
      </c>
      <c r="AS67" s="126">
        <v>842249.10000000009</v>
      </c>
      <c r="AT67" s="126">
        <v>804623</v>
      </c>
      <c r="AU67" s="126">
        <v>750542</v>
      </c>
      <c r="AV67" s="126">
        <v>840168.4</v>
      </c>
      <c r="AW67" s="126">
        <v>957855.4</v>
      </c>
      <c r="AX67" s="126">
        <v>817347.60000000009</v>
      </c>
      <c r="AY67" s="126">
        <v>893227.2</v>
      </c>
      <c r="AZ67" s="126">
        <v>821521</v>
      </c>
      <c r="BA67" s="126">
        <v>1000848.2000000001</v>
      </c>
      <c r="BB67" s="126">
        <f>SUM(AP67:BA67)</f>
        <v>11341489.1</v>
      </c>
      <c r="BC67" s="126">
        <v>1195956.5000000002</v>
      </c>
      <c r="BD67" s="126">
        <v>1245310.1000000001</v>
      </c>
      <c r="BE67" s="126">
        <v>926171.20000000007</v>
      </c>
      <c r="BF67" s="126">
        <v>899824.5</v>
      </c>
      <c r="BG67" s="126">
        <v>844125</v>
      </c>
      <c r="BH67" s="126">
        <v>846221.1</v>
      </c>
      <c r="BI67" s="126">
        <v>980889.99999999988</v>
      </c>
      <c r="BJ67" s="126">
        <v>1074571.2</v>
      </c>
      <c r="BK67" s="126">
        <v>884715.9</v>
      </c>
      <c r="BL67" s="126">
        <v>951625.5</v>
      </c>
      <c r="BM67" s="126">
        <v>909512.39999999991</v>
      </c>
      <c r="BN67" s="126">
        <v>1086750.1000000001</v>
      </c>
      <c r="BO67" s="126">
        <f>SUM(BC67:BN67)</f>
        <v>11845673.5</v>
      </c>
      <c r="BP67" s="126">
        <v>1394318.6</v>
      </c>
      <c r="BQ67" s="126">
        <v>1409288.1</v>
      </c>
      <c r="BR67" s="126">
        <v>1025946.7999999999</v>
      </c>
      <c r="BS67" s="126">
        <v>984840.5</v>
      </c>
      <c r="BT67" s="126">
        <v>990323.39999999991</v>
      </c>
      <c r="BU67" s="126">
        <v>971365.10000000009</v>
      </c>
      <c r="BV67" s="126">
        <v>1084357.0999999999</v>
      </c>
      <c r="BW67" s="126">
        <v>1235913.7000000002</v>
      </c>
      <c r="BX67" s="126">
        <v>1067834.1000000001</v>
      </c>
      <c r="BY67" s="126">
        <v>1141147.3999999999</v>
      </c>
      <c r="BZ67" s="126">
        <v>1114298.9999999998</v>
      </c>
      <c r="CA67" s="126">
        <v>1333486.8999999999</v>
      </c>
      <c r="CB67" s="126">
        <f>SUM(BP67:CA67)</f>
        <v>13753120.700000001</v>
      </c>
      <c r="CC67" s="126">
        <v>1599001.0999999999</v>
      </c>
      <c r="CD67" s="126">
        <v>1615103.8</v>
      </c>
      <c r="CE67" s="126">
        <v>1274954.8</v>
      </c>
      <c r="CF67" s="126">
        <v>1067521.7</v>
      </c>
      <c r="CG67" s="126">
        <v>1171613.5000000002</v>
      </c>
      <c r="CH67" s="126">
        <v>1132309</v>
      </c>
      <c r="CI67" s="126">
        <v>1210743.5</v>
      </c>
      <c r="CJ67" s="126">
        <v>1326859.5</v>
      </c>
      <c r="CK67" s="126">
        <v>1131366.2999999998</v>
      </c>
      <c r="CL67" s="126">
        <v>1039789.0000000001</v>
      </c>
      <c r="CM67" s="126">
        <v>1035047</v>
      </c>
      <c r="CN67" s="126">
        <v>1173267.6000000001</v>
      </c>
      <c r="CO67" s="126">
        <f>SUM(CC67:CN67)</f>
        <v>14777576.799999999</v>
      </c>
      <c r="CP67" s="126">
        <v>1421129.7999999998</v>
      </c>
      <c r="CQ67" s="126">
        <v>1436860.3</v>
      </c>
      <c r="CR67" s="126">
        <v>1130554.2999999998</v>
      </c>
      <c r="CS67" s="126">
        <v>1021456.7999999999</v>
      </c>
      <c r="CT67" s="126">
        <v>1043488.9</v>
      </c>
      <c r="CU67" s="126">
        <v>993543.7</v>
      </c>
      <c r="CV67" s="126">
        <v>1142213.2000000002</v>
      </c>
      <c r="CW67" s="126">
        <v>1330416.9999999998</v>
      </c>
      <c r="CX67" s="126">
        <v>1268816.7999999998</v>
      </c>
      <c r="CY67" s="126">
        <v>1282980.4000000001</v>
      </c>
      <c r="CZ67" s="126">
        <v>1236621.3999999997</v>
      </c>
      <c r="DA67" s="126">
        <v>1521932.1</v>
      </c>
      <c r="DB67" s="126">
        <f>SUM(CP67:DA67)</f>
        <v>14830014.700000001</v>
      </c>
      <c r="DC67" s="126">
        <v>1800001.7999999998</v>
      </c>
      <c r="DD67" s="126">
        <v>1784602.7</v>
      </c>
      <c r="DE67" s="126">
        <v>1368065.7999999998</v>
      </c>
      <c r="DF67" s="126">
        <v>1280843.3000000005</v>
      </c>
      <c r="DG67" s="126">
        <v>1252373.2999999996</v>
      </c>
      <c r="DH67" s="126">
        <v>1217962.8</v>
      </c>
      <c r="DI67" s="126">
        <v>1375614.8</v>
      </c>
      <c r="DJ67" s="126">
        <v>1478060.9999999998</v>
      </c>
      <c r="DK67" s="126">
        <v>1269065</v>
      </c>
      <c r="DL67" s="126">
        <v>1351156.5</v>
      </c>
      <c r="DM67" s="126">
        <v>1347441.9999999998</v>
      </c>
      <c r="DN67" s="126">
        <v>1616296.2</v>
      </c>
      <c r="DO67" s="126">
        <f>SUM(DC67:DN67)</f>
        <v>17141485.200000003</v>
      </c>
      <c r="DP67" s="126">
        <v>1979932.5999999999</v>
      </c>
      <c r="DQ67" s="126">
        <v>1974529.2999999998</v>
      </c>
      <c r="DR67" s="126">
        <v>1558121.2</v>
      </c>
      <c r="DS67" s="126">
        <v>1350348.5000000002</v>
      </c>
      <c r="DT67" s="126">
        <v>1407708.4999999998</v>
      </c>
      <c r="DU67" s="126">
        <v>1362783.7</v>
      </c>
      <c r="DV67" s="126">
        <v>1544515.3</v>
      </c>
      <c r="DW67" s="126">
        <v>1603667.4999999998</v>
      </c>
      <c r="DX67" s="126">
        <v>1307556.3999999999</v>
      </c>
      <c r="DY67" s="126">
        <v>1414983.2000000002</v>
      </c>
      <c r="DZ67" s="126">
        <v>1337476</v>
      </c>
      <c r="EA67" s="126">
        <v>1616474.8999999997</v>
      </c>
      <c r="EB67" s="126">
        <f>SUM(DP67:EA67)</f>
        <v>18458097.099999998</v>
      </c>
      <c r="EC67" s="126">
        <v>1806122.7</v>
      </c>
      <c r="ED67" s="126">
        <v>1863171.8</v>
      </c>
      <c r="EE67" s="126">
        <v>1489402.5</v>
      </c>
      <c r="EF67" s="126">
        <v>1414322.3</v>
      </c>
      <c r="EG67" s="126">
        <v>1419955</v>
      </c>
      <c r="EH67" s="126">
        <v>1334712.2</v>
      </c>
      <c r="EI67" s="126">
        <v>1538776.2999999998</v>
      </c>
      <c r="EJ67" s="126">
        <v>1535841.8</v>
      </c>
      <c r="EK67" s="126">
        <v>1365346.9</v>
      </c>
      <c r="EL67" s="126">
        <v>1411047</v>
      </c>
      <c r="EM67" s="126">
        <v>1397719.2999999998</v>
      </c>
      <c r="EN67" s="126">
        <v>1684123.3</v>
      </c>
      <c r="EO67" s="126">
        <f>+SUM(EC67:EN67)</f>
        <v>18260541.100000001</v>
      </c>
      <c r="EP67" s="126">
        <v>1920910.1</v>
      </c>
      <c r="EQ67" s="126">
        <v>1938887.8</v>
      </c>
      <c r="ER67" s="126">
        <v>1523452.7999999998</v>
      </c>
      <c r="ES67" s="126">
        <v>1287025.2</v>
      </c>
      <c r="ET67" s="126">
        <v>1324112.2</v>
      </c>
      <c r="EU67" s="126">
        <v>1236303.5</v>
      </c>
      <c r="EV67" s="126">
        <v>1399629.8</v>
      </c>
      <c r="EW67" s="126">
        <v>1732141.5999999999</v>
      </c>
      <c r="EX67" s="126">
        <v>1499529.5</v>
      </c>
      <c r="EY67" s="126">
        <v>1595226.7</v>
      </c>
      <c r="EZ67" s="126">
        <v>1548805.4</v>
      </c>
      <c r="FA67" s="126">
        <v>1869968.1</v>
      </c>
      <c r="FB67" s="126">
        <f>+SUM(EP67:FA67)</f>
        <v>18875992.700000003</v>
      </c>
      <c r="FC67" s="126">
        <v>2223097.6999999997</v>
      </c>
      <c r="FD67" s="126">
        <v>2009226.9</v>
      </c>
      <c r="FE67" s="126">
        <v>1831317.9</v>
      </c>
      <c r="FF67" s="126">
        <v>1579661.5000000002</v>
      </c>
      <c r="FG67" s="126">
        <v>1568294.4</v>
      </c>
      <c r="FH67" s="126">
        <v>1483181.7999999998</v>
      </c>
      <c r="FI67" s="126">
        <v>1550454.4</v>
      </c>
      <c r="FJ67" s="126">
        <v>1814762.9000000001</v>
      </c>
      <c r="FK67" s="126">
        <v>1737362.8</v>
      </c>
      <c r="FL67" s="126">
        <v>1835960.9000000001</v>
      </c>
      <c r="FM67" s="126">
        <v>1828896.7</v>
      </c>
      <c r="FN67" s="126">
        <v>2147384.1</v>
      </c>
      <c r="FO67" s="126"/>
      <c r="FP67" s="126">
        <v>2499206.1999999997</v>
      </c>
      <c r="FQ67" s="126">
        <v>2632074.6999999997</v>
      </c>
      <c r="FR67" s="126">
        <v>1356255</v>
      </c>
      <c r="FS67" s="126">
        <v>20843</v>
      </c>
      <c r="FT67" s="126">
        <v>0</v>
      </c>
      <c r="FU67" s="126">
        <v>0</v>
      </c>
      <c r="FV67" s="126">
        <v>1535361.2</v>
      </c>
      <c r="FW67" s="126">
        <v>1395773.8999999997</v>
      </c>
      <c r="FX67" s="126">
        <v>1744744.8</v>
      </c>
      <c r="FY67" s="126">
        <v>2100149.2000000002</v>
      </c>
      <c r="FZ67" s="126">
        <v>2139226.4</v>
      </c>
      <c r="GA67" s="126">
        <v>2353943.6</v>
      </c>
      <c r="GB67" s="47">
        <f>+SUM(FP67:GA67)</f>
        <v>17777578</v>
      </c>
      <c r="GC67" s="126">
        <v>2237392.0000000005</v>
      </c>
      <c r="GD67" s="126">
        <v>1589456.1999999997</v>
      </c>
      <c r="GE67" s="126">
        <v>2121019</v>
      </c>
      <c r="GF67" s="126">
        <v>1978056.3000000003</v>
      </c>
      <c r="GG67" s="126">
        <v>2097559.5</v>
      </c>
      <c r="GH67" s="126">
        <v>1829916.0999999996</v>
      </c>
      <c r="GI67" s="126">
        <v>2140005.1999999997</v>
      </c>
      <c r="GJ67" s="126">
        <v>2583653.5</v>
      </c>
      <c r="GK67" s="126">
        <v>2331955.1000000006</v>
      </c>
      <c r="GL67" s="126">
        <v>2579677.0999999996</v>
      </c>
      <c r="GM67" s="126">
        <v>2414740.6</v>
      </c>
      <c r="GN67" s="126">
        <v>2789686.8</v>
      </c>
      <c r="GO67" s="47">
        <f>+SUM(GC67:GN67)</f>
        <v>26693117.400000002</v>
      </c>
      <c r="GP67" s="126">
        <v>2972534.5999999992</v>
      </c>
      <c r="GQ67" s="126">
        <v>2985501.9000000004</v>
      </c>
      <c r="GR67" s="126">
        <v>2552220</v>
      </c>
      <c r="GS67" s="126">
        <v>2237613.9</v>
      </c>
      <c r="GT67" s="126">
        <v>2350341.6999999997</v>
      </c>
      <c r="GU67" s="126">
        <v>2018118.5999999999</v>
      </c>
      <c r="GV67" s="126">
        <v>2278431</v>
      </c>
      <c r="GW67" s="126">
        <v>2450861.3999999994</v>
      </c>
      <c r="GX67" s="126">
        <v>2124972</v>
      </c>
      <c r="GY67" s="126">
        <v>2429004.5999999996</v>
      </c>
      <c r="GZ67" s="126">
        <v>2185639.6</v>
      </c>
      <c r="HA67" s="126">
        <v>1929592.9999999998</v>
      </c>
      <c r="HB67" s="47">
        <f>+SUM(GP67:HA67)</f>
        <v>28514832.299999997</v>
      </c>
      <c r="HC67" s="126">
        <v>1399135.5999999999</v>
      </c>
      <c r="HD67" s="126">
        <v>2071865.3</v>
      </c>
      <c r="HE67" s="139">
        <v>1708901.9000000001</v>
      </c>
      <c r="HF67" s="126">
        <v>1629821.2</v>
      </c>
      <c r="HG67" s="126">
        <v>1618251.6</v>
      </c>
      <c r="HH67" s="126">
        <v>1464008.6</v>
      </c>
      <c r="HI67" s="126">
        <v>1660806.3</v>
      </c>
      <c r="HJ67" s="126">
        <v>1691384.2</v>
      </c>
      <c r="HK67" s="126">
        <v>1449639.7000000002</v>
      </c>
      <c r="HL67" s="126">
        <v>1580827.5</v>
      </c>
      <c r="HM67" s="126">
        <v>1533708.6</v>
      </c>
      <c r="HN67" s="126">
        <v>1886349.4</v>
      </c>
      <c r="HO67" s="47">
        <f>+SUM(HC67:HN67)</f>
        <v>19694699.899999999</v>
      </c>
      <c r="HP67" s="126">
        <v>2485469.4</v>
      </c>
      <c r="HQ67" s="126">
        <v>2541063.2999999998</v>
      </c>
      <c r="HR67" s="126">
        <v>1895772.7</v>
      </c>
      <c r="HS67" s="126"/>
      <c r="HT67" s="126"/>
      <c r="HU67" s="126"/>
      <c r="HV67" s="126"/>
      <c r="HW67" s="126"/>
      <c r="HX67" s="126"/>
      <c r="HY67" s="126"/>
      <c r="HZ67" s="126"/>
      <c r="IA67" s="126"/>
      <c r="IB67" s="47"/>
    </row>
    <row r="68" spans="2:236">
      <c r="B68" s="48" t="s">
        <v>77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>
        <v>1940289.1</v>
      </c>
      <c r="O68" s="126">
        <f>SUM(C68:N68)</f>
        <v>1940289.1</v>
      </c>
      <c r="P68" s="126">
        <v>2497539.7000000002</v>
      </c>
      <c r="Q68" s="126">
        <v>2293159.2999999998</v>
      </c>
      <c r="R68" s="126">
        <v>2391066.2999999998</v>
      </c>
      <c r="S68" s="126">
        <v>2330091.4</v>
      </c>
      <c r="T68" s="126">
        <v>2428058.7999999998</v>
      </c>
      <c r="U68" s="126">
        <v>2341026.2999999998</v>
      </c>
      <c r="V68" s="126">
        <v>2565255.7999999998</v>
      </c>
      <c r="W68" s="126">
        <v>2721554.7</v>
      </c>
      <c r="X68" s="126">
        <v>2638375.4</v>
      </c>
      <c r="Y68" s="126">
        <v>2745923</v>
      </c>
      <c r="Z68" s="126">
        <v>2631935</v>
      </c>
      <c r="AA68" s="126">
        <v>2774486.4</v>
      </c>
      <c r="AB68" s="126">
        <f>SUM(P68:AA68)</f>
        <v>30358472.099999998</v>
      </c>
      <c r="AC68" s="126">
        <v>2607987.7999999998</v>
      </c>
      <c r="AD68" s="126">
        <v>2463680.7000000002</v>
      </c>
      <c r="AE68" s="126">
        <v>2643568.2000000002</v>
      </c>
      <c r="AF68" s="126">
        <f>+'[1]COVI SUR'!$DL$25*1000</f>
        <v>2640911.7000000002</v>
      </c>
      <c r="AG68" s="126">
        <v>2715644.6</v>
      </c>
      <c r="AH68" s="126">
        <v>2565959.3000000003</v>
      </c>
      <c r="AI68" s="126">
        <v>2713221.6999999997</v>
      </c>
      <c r="AJ68" s="126">
        <v>3006775.4000000004</v>
      </c>
      <c r="AK68" s="126">
        <v>2966996.9</v>
      </c>
      <c r="AL68" s="126">
        <v>3168979.9</v>
      </c>
      <c r="AM68" s="126">
        <v>2928334.7</v>
      </c>
      <c r="AN68" s="126">
        <v>3149002.6</v>
      </c>
      <c r="AO68" s="126">
        <f>SUM(AC68:AN68)</f>
        <v>33571063.499999993</v>
      </c>
      <c r="AP68" s="126">
        <v>3007275.7999999993</v>
      </c>
      <c r="AQ68" s="126">
        <v>2871892.3</v>
      </c>
      <c r="AR68" s="126">
        <v>3017269.1999999997</v>
      </c>
      <c r="AS68" s="126">
        <v>2846630.5</v>
      </c>
      <c r="AT68" s="126">
        <v>3006264.8</v>
      </c>
      <c r="AU68" s="126">
        <v>2996821.5</v>
      </c>
      <c r="AV68" s="126">
        <v>3131662.5</v>
      </c>
      <c r="AW68" s="126">
        <v>3396278.9</v>
      </c>
      <c r="AX68" s="126">
        <v>3429555.4000000004</v>
      </c>
      <c r="AY68" s="126">
        <v>3601890.7000000007</v>
      </c>
      <c r="AZ68" s="126">
        <v>3471241.0999999996</v>
      </c>
      <c r="BA68" s="126">
        <v>3563922.3000000007</v>
      </c>
      <c r="BB68" s="126">
        <f>SUM(AP68:BA68)</f>
        <v>38340705</v>
      </c>
      <c r="BC68" s="126">
        <v>3382036.4999999995</v>
      </c>
      <c r="BD68" s="126">
        <v>3069511.4</v>
      </c>
      <c r="BE68" s="126">
        <v>3306749.2</v>
      </c>
      <c r="BF68" s="126">
        <v>3079149.3</v>
      </c>
      <c r="BG68" s="126">
        <v>3170514.3000000003</v>
      </c>
      <c r="BH68" s="126">
        <v>3080144.1</v>
      </c>
      <c r="BI68" s="126">
        <v>3468480</v>
      </c>
      <c r="BJ68" s="126">
        <v>3545835.5999999996</v>
      </c>
      <c r="BK68" s="126">
        <v>3591569.6500000004</v>
      </c>
      <c r="BL68" s="126">
        <v>3740042.5999999996</v>
      </c>
      <c r="BM68" s="126">
        <v>3514658.3000000003</v>
      </c>
      <c r="BN68" s="126">
        <v>3633980.2</v>
      </c>
      <c r="BO68" s="126">
        <f>SUM(BC68:BN68)</f>
        <v>40582671.149999999</v>
      </c>
      <c r="BP68" s="126">
        <v>3497868.0999999996</v>
      </c>
      <c r="BQ68" s="126">
        <v>3308680.9999999995</v>
      </c>
      <c r="BR68" s="126">
        <v>3439765.9000000004</v>
      </c>
      <c r="BS68" s="126">
        <v>3335139.7000000007</v>
      </c>
      <c r="BT68" s="126">
        <v>3374904.9000000004</v>
      </c>
      <c r="BU68" s="126">
        <v>3447604.9000000004</v>
      </c>
      <c r="BV68" s="126">
        <v>3679137.5999999996</v>
      </c>
      <c r="BW68" s="126">
        <v>3810825</v>
      </c>
      <c r="BX68" s="126">
        <v>3793394.4</v>
      </c>
      <c r="BY68" s="126">
        <v>4056906</v>
      </c>
      <c r="BZ68" s="126">
        <v>3891108.8</v>
      </c>
      <c r="CA68" s="126">
        <v>3955725.1999999997</v>
      </c>
      <c r="CB68" s="126">
        <f>SUM(BP68:CA68)</f>
        <v>43591061.5</v>
      </c>
      <c r="CC68" s="126">
        <v>3775915.2000000007</v>
      </c>
      <c r="CD68" s="126">
        <v>3414664.1</v>
      </c>
      <c r="CE68" s="126">
        <v>3553794.6</v>
      </c>
      <c r="CF68" s="126">
        <v>3669745.1999999993</v>
      </c>
      <c r="CG68" s="126">
        <v>3745378.8999999994</v>
      </c>
      <c r="CH68" s="126">
        <v>3633188.9</v>
      </c>
      <c r="CI68" s="126">
        <v>3936309.3</v>
      </c>
      <c r="CJ68" s="126">
        <v>4157757.6</v>
      </c>
      <c r="CK68" s="126">
        <v>4005881.9999999995</v>
      </c>
      <c r="CL68" s="126">
        <v>4328842.6000000006</v>
      </c>
      <c r="CM68" s="126">
        <v>4308574.6000000006</v>
      </c>
      <c r="CN68" s="126">
        <v>4394506.6000000015</v>
      </c>
      <c r="CO68" s="126">
        <f>SUM(CC68:CN68)</f>
        <v>46924559.600000001</v>
      </c>
      <c r="CP68" s="126">
        <v>4161013.9</v>
      </c>
      <c r="CQ68" s="126">
        <v>3964260.4</v>
      </c>
      <c r="CR68" s="126">
        <v>3975853.3</v>
      </c>
      <c r="CS68" s="126">
        <v>4016448.2</v>
      </c>
      <c r="CT68" s="126">
        <v>4344497</v>
      </c>
      <c r="CU68" s="126">
        <v>4101037.2</v>
      </c>
      <c r="CV68" s="126">
        <v>4385620.3</v>
      </c>
      <c r="CW68" s="126">
        <v>4633540.9000000004</v>
      </c>
      <c r="CX68" s="126">
        <v>4571987.8</v>
      </c>
      <c r="CY68" s="126">
        <v>4709728.6000000006</v>
      </c>
      <c r="CZ68" s="126">
        <v>4371360.7</v>
      </c>
      <c r="DA68" s="126">
        <v>4561090.9000000004</v>
      </c>
      <c r="DB68" s="126">
        <f>SUM(CP68:DA68)</f>
        <v>51796439.200000003</v>
      </c>
      <c r="DC68" s="126">
        <v>4538819.7</v>
      </c>
      <c r="DD68" s="126">
        <v>4143314.3000000007</v>
      </c>
      <c r="DE68" s="126">
        <v>4391449.4000000004</v>
      </c>
      <c r="DF68" s="126">
        <v>4398620.7</v>
      </c>
      <c r="DG68" s="126">
        <v>4466185.8</v>
      </c>
      <c r="DH68" s="126">
        <v>4530488.7</v>
      </c>
      <c r="DI68" s="126">
        <v>4755803.9000000004</v>
      </c>
      <c r="DJ68" s="126">
        <v>5119578.7999999989</v>
      </c>
      <c r="DK68" s="126">
        <v>5087872.5999999996</v>
      </c>
      <c r="DL68" s="126">
        <v>5281797.1000000006</v>
      </c>
      <c r="DM68" s="126">
        <v>5204297.2999999989</v>
      </c>
      <c r="DN68" s="126">
        <v>5335799.5</v>
      </c>
      <c r="DO68" s="126">
        <f>SUM(DC68:DN68)</f>
        <v>57254027.799999997</v>
      </c>
      <c r="DP68" s="126">
        <v>5030054.6000000015</v>
      </c>
      <c r="DQ68" s="126">
        <v>4876032.0999999996</v>
      </c>
      <c r="DR68" s="126">
        <v>5092641.0999999996</v>
      </c>
      <c r="DS68" s="126">
        <v>5010775.3</v>
      </c>
      <c r="DT68" s="126">
        <v>5164722.9999999991</v>
      </c>
      <c r="DU68" s="126">
        <v>4939552.2</v>
      </c>
      <c r="DV68" s="126">
        <v>5316837.0999999996</v>
      </c>
      <c r="DW68" s="126">
        <v>5530697.1000000006</v>
      </c>
      <c r="DX68" s="126">
        <v>5099393.1999999993</v>
      </c>
      <c r="DY68" s="126">
        <v>5373128.3000000007</v>
      </c>
      <c r="DZ68" s="126">
        <v>5177835.9999999991</v>
      </c>
      <c r="EA68" s="126">
        <v>5258708.3</v>
      </c>
      <c r="EB68" s="126">
        <f>SUM(DP68:EA68)</f>
        <v>61870378.299999997</v>
      </c>
      <c r="EC68" s="126">
        <v>4689972.3</v>
      </c>
      <c r="ED68" s="126">
        <v>4703682.8999999994</v>
      </c>
      <c r="EE68" s="126">
        <v>4778138.3999999994</v>
      </c>
      <c r="EF68" s="126">
        <v>4646282.7</v>
      </c>
      <c r="EG68" s="126">
        <v>4900193.1999999993</v>
      </c>
      <c r="EH68" s="126">
        <v>4705590.8999999994</v>
      </c>
      <c r="EI68" s="126">
        <v>4811457.3999999994</v>
      </c>
      <c r="EJ68" s="126">
        <v>5317657.2</v>
      </c>
      <c r="EK68" s="126">
        <v>5204211.6000000015</v>
      </c>
      <c r="EL68" s="126">
        <v>5357391.8</v>
      </c>
      <c r="EM68" s="126">
        <v>5241786.0999999996</v>
      </c>
      <c r="EN68" s="126">
        <v>5373544.4000000013</v>
      </c>
      <c r="EO68" s="126">
        <f>+SUM(EC68:EN68)</f>
        <v>59729908.899999991</v>
      </c>
      <c r="EP68" s="126">
        <v>5011908.3999999994</v>
      </c>
      <c r="EQ68" s="126">
        <v>4516694.5</v>
      </c>
      <c r="ER68" s="126">
        <v>4864575.7</v>
      </c>
      <c r="ES68" s="126">
        <v>4520301.8</v>
      </c>
      <c r="ET68" s="126">
        <v>4873818.4999999991</v>
      </c>
      <c r="EU68" s="126">
        <v>4644568.7</v>
      </c>
      <c r="EV68" s="126">
        <v>4731894.6999999993</v>
      </c>
      <c r="EW68" s="126">
        <v>4715373.0999999996</v>
      </c>
      <c r="EX68" s="126">
        <v>4656401.5999999996</v>
      </c>
      <c r="EY68" s="126">
        <v>4959973.7000000011</v>
      </c>
      <c r="EZ68" s="126">
        <v>4745543.9000000004</v>
      </c>
      <c r="FA68" s="126">
        <v>4867428.6000000006</v>
      </c>
      <c r="FB68" s="126">
        <f>+SUM(EP68:FA68)</f>
        <v>57108483.200000003</v>
      </c>
      <c r="FC68" s="126">
        <v>4602465.6000000006</v>
      </c>
      <c r="FD68" s="126">
        <v>3953189.9</v>
      </c>
      <c r="FE68" s="126">
        <v>4520155.7</v>
      </c>
      <c r="FF68" s="126">
        <v>4244779.4000000004</v>
      </c>
      <c r="FG68" s="126">
        <v>4635094.0999999996</v>
      </c>
      <c r="FH68" s="126">
        <v>4489527.3</v>
      </c>
      <c r="FI68" s="126">
        <v>4215027.7000000011</v>
      </c>
      <c r="FJ68" s="126">
        <v>4992864.5</v>
      </c>
      <c r="FK68" s="126">
        <v>5287924.5</v>
      </c>
      <c r="FL68" s="126">
        <v>5378044.0999999996</v>
      </c>
      <c r="FM68" s="126">
        <v>4747494.4000000004</v>
      </c>
      <c r="FN68" s="126">
        <v>5156114.8000000007</v>
      </c>
      <c r="FO68" s="126"/>
      <c r="FP68" s="126">
        <v>4806831.8999999994</v>
      </c>
      <c r="FQ68" s="126">
        <v>4487682.5</v>
      </c>
      <c r="FR68" s="126">
        <v>3358892</v>
      </c>
      <c r="FS68" s="126">
        <v>114085</v>
      </c>
      <c r="FT68" s="126">
        <v>0</v>
      </c>
      <c r="FU68" s="126">
        <v>0</v>
      </c>
      <c r="FV68" s="126">
        <v>3926081.8</v>
      </c>
      <c r="FW68" s="126">
        <v>4021108.3</v>
      </c>
      <c r="FX68" s="126">
        <v>4579890.6000000006</v>
      </c>
      <c r="FY68" s="126">
        <v>5124013.8000000007</v>
      </c>
      <c r="FZ68" s="126">
        <v>5020216.3</v>
      </c>
      <c r="GA68" s="126">
        <v>5187841.5</v>
      </c>
      <c r="GB68" s="47">
        <f>+SUM(FP68:GA68)</f>
        <v>40626643.700000003</v>
      </c>
      <c r="GC68" s="126">
        <v>4920978.2</v>
      </c>
      <c r="GD68" s="126">
        <v>4309405.7000000011</v>
      </c>
      <c r="GE68" s="126">
        <v>4559612.9000000004</v>
      </c>
      <c r="GF68" s="126">
        <v>4574068.5</v>
      </c>
      <c r="GG68" s="126">
        <v>4855964.8</v>
      </c>
      <c r="GH68" s="126">
        <v>4737174.8999999994</v>
      </c>
      <c r="GI68" s="126">
        <v>4742337.5999999996</v>
      </c>
      <c r="GJ68" s="126">
        <v>5170479.8999999985</v>
      </c>
      <c r="GK68" s="126">
        <v>5177736.1999999993</v>
      </c>
      <c r="GL68" s="126">
        <v>5373965.0999999996</v>
      </c>
      <c r="GM68" s="126">
        <v>5210159.8</v>
      </c>
      <c r="GN68" s="126">
        <v>5144815</v>
      </c>
      <c r="GO68" s="47">
        <f>+SUM(GC68:GN68)</f>
        <v>58776698.600000001</v>
      </c>
      <c r="GP68" s="126">
        <v>4822265.8999999994</v>
      </c>
      <c r="GQ68" s="126">
        <v>4623505.4000000004</v>
      </c>
      <c r="GR68" s="126">
        <v>4674088.6999999993</v>
      </c>
      <c r="GS68" s="126">
        <v>4905122.5999999996</v>
      </c>
      <c r="GT68" s="126">
        <v>4949201.3000000007</v>
      </c>
      <c r="GU68" s="126">
        <v>4920826.2</v>
      </c>
      <c r="GV68" s="126">
        <v>4874949.9000000004</v>
      </c>
      <c r="GW68" s="126">
        <v>5225645.7000000011</v>
      </c>
      <c r="GX68" s="126">
        <v>5400072.6000000006</v>
      </c>
      <c r="GY68" s="126">
        <v>5368698.6000000006</v>
      </c>
      <c r="GZ68" s="126">
        <v>4985975.5</v>
      </c>
      <c r="HA68" s="126">
        <v>4850803.4000000004</v>
      </c>
      <c r="HB68" s="47">
        <f>+SUM(GP68:HA68)</f>
        <v>59601155.800000004</v>
      </c>
      <c r="HC68" s="126">
        <v>2449808.9</v>
      </c>
      <c r="HD68" s="126">
        <v>3259748.5</v>
      </c>
      <c r="HE68" s="155">
        <v>4045708.1</v>
      </c>
      <c r="HF68" s="126">
        <v>4212891.2</v>
      </c>
      <c r="HG68" s="126">
        <v>4760215.9000000004</v>
      </c>
      <c r="HH68" s="126">
        <v>4754342.6000000006</v>
      </c>
      <c r="HI68" s="126">
        <v>4948492.6999999993</v>
      </c>
      <c r="HJ68" s="126">
        <v>5079423.3000000007</v>
      </c>
      <c r="HK68" s="126">
        <v>4939751.9000000004</v>
      </c>
      <c r="HL68" s="126">
        <v>5146475.8000000007</v>
      </c>
      <c r="HM68" s="126">
        <v>5143083.5999999996</v>
      </c>
      <c r="HN68" s="126">
        <v>5077857.3999999994</v>
      </c>
      <c r="HO68" s="47">
        <f>+SUM(HC68:HN68)</f>
        <v>53817799.900000006</v>
      </c>
      <c r="HP68" s="126">
        <v>4769745.3</v>
      </c>
      <c r="HQ68" s="126">
        <v>4836799.5</v>
      </c>
      <c r="HR68" s="126">
        <v>4421646.5</v>
      </c>
      <c r="HS68" s="126"/>
      <c r="HT68" s="126"/>
      <c r="HU68" s="126"/>
      <c r="HV68" s="126"/>
      <c r="HW68" s="126"/>
      <c r="HX68" s="126"/>
      <c r="HY68" s="126"/>
      <c r="HZ68" s="126"/>
      <c r="IA68" s="126"/>
      <c r="IB68" s="47"/>
    </row>
    <row r="70" spans="2:236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>
      <c r="DC73" s="22"/>
      <c r="DD73" s="22"/>
      <c r="DE73" s="22"/>
      <c r="DF73" s="22"/>
      <c r="DG73" s="22"/>
      <c r="DH73" s="22"/>
      <c r="DI73" s="22"/>
      <c r="DJ73" s="22"/>
    </row>
  </sheetData>
  <mergeCells count="112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32"/>
  <sheetViews>
    <sheetView showGridLines="0" zoomScale="70" zoomScaleNormal="70" workbookViewId="0">
      <pane xSplit="2" ySplit="3" topLeftCell="CC4" activePane="bottomRight" state="frozen"/>
      <selection pane="bottomRight" activeCell="CC30" sqref="CC30:CC32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91">
      <c r="A1" s="173" t="s">
        <v>0</v>
      </c>
      <c r="B1" s="173"/>
    </row>
    <row r="2" spans="1:91" ht="30" customHeight="1">
      <c r="A2" s="165" t="s">
        <v>169</v>
      </c>
      <c r="B2" s="166"/>
    </row>
    <row r="3" spans="1:91">
      <c r="A3" s="39" t="s">
        <v>170</v>
      </c>
    </row>
    <row r="5" spans="1:91">
      <c r="B5" s="5" t="s">
        <v>38</v>
      </c>
    </row>
    <row r="6" spans="1:91" ht="15" customHeight="1">
      <c r="B6" s="174" t="s">
        <v>39</v>
      </c>
      <c r="C6" s="161">
        <v>2018</v>
      </c>
      <c r="D6" s="161"/>
      <c r="E6" s="161"/>
      <c r="F6" s="161"/>
      <c r="G6" s="161"/>
      <c r="H6" s="161"/>
      <c r="I6" s="161"/>
      <c r="J6" s="161"/>
      <c r="K6" s="161"/>
      <c r="L6" s="162"/>
      <c r="M6" s="175" t="s">
        <v>45</v>
      </c>
      <c r="N6" s="156">
        <v>2019</v>
      </c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8"/>
      <c r="Z6" s="175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5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5" t="s">
        <v>48</v>
      </c>
      <c r="BA6" s="160">
        <v>2022</v>
      </c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2"/>
      <c r="BM6" s="175" t="s">
        <v>49</v>
      </c>
      <c r="BN6" s="160">
        <v>2023</v>
      </c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2"/>
      <c r="BZ6" s="175" t="s">
        <v>50</v>
      </c>
      <c r="CA6" s="160">
        <v>2024</v>
      </c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2"/>
      <c r="CM6" s="175" t="s">
        <v>51</v>
      </c>
    </row>
    <row r="7" spans="1:91">
      <c r="B7" s="16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59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59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59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59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59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59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59"/>
    </row>
    <row r="8" spans="1:91">
      <c r="B8" s="46" t="s">
        <v>171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/>
      <c r="CE8" s="47"/>
      <c r="CF8" s="47"/>
      <c r="CG8" s="47"/>
      <c r="CH8" s="47"/>
      <c r="CI8" s="47"/>
      <c r="CJ8" s="47"/>
      <c r="CK8" s="47"/>
      <c r="CL8" s="47"/>
      <c r="CM8" s="47"/>
    </row>
    <row r="9" spans="1:91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/>
      <c r="CE9" s="49"/>
      <c r="CF9" s="49"/>
      <c r="CG9" s="49"/>
      <c r="CH9" s="49"/>
      <c r="CI9" s="49"/>
      <c r="CJ9" s="49"/>
      <c r="CK9" s="49"/>
      <c r="CL9" s="49"/>
      <c r="CM9" s="47"/>
    </row>
    <row r="10" spans="1:91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/>
      <c r="CE10" s="50"/>
      <c r="CF10" s="50"/>
      <c r="CG10" s="50"/>
      <c r="CH10" s="50"/>
      <c r="CI10" s="50"/>
      <c r="CJ10" s="50"/>
      <c r="CK10" s="50"/>
      <c r="CL10" s="50"/>
      <c r="CM10" s="47"/>
    </row>
    <row r="11" spans="1:91">
      <c r="B11" s="51" t="s">
        <v>70</v>
      </c>
      <c r="C11" s="140">
        <f>+C8</f>
        <v>7437</v>
      </c>
      <c r="D11" s="140">
        <f t="shared" ref="D11:L11" si="8">+D8</f>
        <v>18196</v>
      </c>
      <c r="E11" s="140">
        <f t="shared" si="8"/>
        <v>20885</v>
      </c>
      <c r="F11" s="140">
        <f t="shared" si="8"/>
        <v>20202</v>
      </c>
      <c r="G11" s="140">
        <f t="shared" si="8"/>
        <v>24840</v>
      </c>
      <c r="H11" s="140">
        <f t="shared" si="8"/>
        <v>24497</v>
      </c>
      <c r="I11" s="140">
        <f t="shared" si="8"/>
        <v>22444</v>
      </c>
      <c r="J11" s="140">
        <f t="shared" si="8"/>
        <v>23629</v>
      </c>
      <c r="K11" s="140">
        <f t="shared" si="8"/>
        <v>21015</v>
      </c>
      <c r="L11" s="140">
        <f t="shared" si="8"/>
        <v>21927</v>
      </c>
      <c r="M11" s="140">
        <f t="shared" si="1"/>
        <v>205072</v>
      </c>
      <c r="N11" s="140">
        <f t="shared" ref="N11:P13" si="9">+N8</f>
        <v>20652</v>
      </c>
      <c r="O11" s="140">
        <f t="shared" si="9"/>
        <v>18444</v>
      </c>
      <c r="P11" s="140">
        <f t="shared" si="9"/>
        <v>18888</v>
      </c>
      <c r="Q11" s="140">
        <f t="shared" ref="Q11:Y11" si="10">+Q8</f>
        <v>22195</v>
      </c>
      <c r="R11" s="140">
        <f t="shared" si="10"/>
        <v>21804</v>
      </c>
      <c r="S11" s="140">
        <f t="shared" si="10"/>
        <v>22290</v>
      </c>
      <c r="T11" s="140">
        <f t="shared" si="10"/>
        <v>26426</v>
      </c>
      <c r="U11" s="140">
        <f t="shared" si="10"/>
        <v>25216</v>
      </c>
      <c r="V11" s="140">
        <f t="shared" si="10"/>
        <v>22848</v>
      </c>
      <c r="W11" s="140">
        <v>22996</v>
      </c>
      <c r="X11" s="140">
        <f t="shared" si="10"/>
        <v>21228</v>
      </c>
      <c r="Y11" s="140">
        <f t="shared" si="10"/>
        <v>20338</v>
      </c>
      <c r="Z11" s="84">
        <f t="shared" si="3"/>
        <v>263325</v>
      </c>
      <c r="AA11" s="140">
        <f t="shared" ref="AA11:AL11" si="11">+AA8</f>
        <v>21471</v>
      </c>
      <c r="AB11" s="140">
        <f t="shared" si="11"/>
        <v>19075</v>
      </c>
      <c r="AC11" s="140">
        <f t="shared" si="11"/>
        <v>14751</v>
      </c>
      <c r="AD11" s="140">
        <f t="shared" si="11"/>
        <v>5434</v>
      </c>
      <c r="AE11" s="140">
        <f t="shared" si="11"/>
        <v>7396</v>
      </c>
      <c r="AF11" s="140">
        <f t="shared" si="11"/>
        <v>7066</v>
      </c>
      <c r="AG11" s="140">
        <f t="shared" si="11"/>
        <v>14476</v>
      </c>
      <c r="AH11" s="140">
        <f t="shared" si="11"/>
        <v>14710</v>
      </c>
      <c r="AI11" s="140">
        <f t="shared" si="11"/>
        <v>15343</v>
      </c>
      <c r="AJ11" s="140">
        <f t="shared" si="11"/>
        <v>19367</v>
      </c>
      <c r="AK11" s="140">
        <f t="shared" si="11"/>
        <v>20430</v>
      </c>
      <c r="AL11" s="140">
        <f t="shared" si="11"/>
        <v>21479</v>
      </c>
      <c r="AM11" s="84">
        <f t="shared" si="4"/>
        <v>180998</v>
      </c>
      <c r="AN11" s="140">
        <f>+AN8</f>
        <v>19470</v>
      </c>
      <c r="AO11" s="140">
        <f>SUM(AO12:AO13)</f>
        <v>13131</v>
      </c>
      <c r="AP11" s="140">
        <f>SUM(AP12:AP13)</f>
        <v>17440</v>
      </c>
      <c r="AQ11" s="140">
        <f>SUM(AQ12:AQ13)</f>
        <v>17282</v>
      </c>
      <c r="AR11" s="140">
        <v>19666</v>
      </c>
      <c r="AS11" s="140">
        <v>20680</v>
      </c>
      <c r="AT11" s="140">
        <v>23560</v>
      </c>
      <c r="AU11" s="140">
        <v>24757</v>
      </c>
      <c r="AV11" s="140">
        <v>22860</v>
      </c>
      <c r="AW11" s="140">
        <v>25379</v>
      </c>
      <c r="AX11" s="140">
        <v>22219</v>
      </c>
      <c r="AY11" s="140">
        <v>22249</v>
      </c>
      <c r="AZ11" s="84">
        <f t="shared" si="5"/>
        <v>248693</v>
      </c>
      <c r="BA11" s="140">
        <v>21424</v>
      </c>
      <c r="BB11" s="140">
        <v>19293</v>
      </c>
      <c r="BC11" s="140">
        <v>20672</v>
      </c>
      <c r="BD11" s="140">
        <v>22481</v>
      </c>
      <c r="BE11" s="140">
        <v>23633</v>
      </c>
      <c r="BF11" s="140">
        <v>23226</v>
      </c>
      <c r="BG11" s="140">
        <v>26941</v>
      </c>
      <c r="BH11" s="140">
        <v>25996</v>
      </c>
      <c r="BI11" s="140">
        <v>23546</v>
      </c>
      <c r="BJ11" s="140">
        <v>25113</v>
      </c>
      <c r="BK11" s="140">
        <f>SUM(BK12:BK13)</f>
        <v>21530</v>
      </c>
      <c r="BL11" s="140">
        <v>21541</v>
      </c>
      <c r="BM11" s="84">
        <f t="shared" si="6"/>
        <v>275396</v>
      </c>
      <c r="BN11" s="140">
        <v>20247</v>
      </c>
      <c r="BO11" s="140">
        <v>17885</v>
      </c>
      <c r="BP11" s="140">
        <v>13786</v>
      </c>
      <c r="BQ11" s="140">
        <v>19679</v>
      </c>
      <c r="BR11" s="140">
        <v>22055</v>
      </c>
      <c r="BS11" s="140">
        <v>21987</v>
      </c>
      <c r="BT11" s="140">
        <v>26584</v>
      </c>
      <c r="BU11" s="140">
        <v>24638</v>
      </c>
      <c r="BV11" s="140">
        <v>22250</v>
      </c>
      <c r="BW11" s="140">
        <v>23660</v>
      </c>
      <c r="BX11" s="140">
        <v>20566</v>
      </c>
      <c r="BY11" s="140">
        <v>21015</v>
      </c>
      <c r="BZ11" s="84">
        <f t="shared" si="7"/>
        <v>254352</v>
      </c>
      <c r="CA11" s="84">
        <v>19763</v>
      </c>
      <c r="CB11" s="140">
        <v>18292</v>
      </c>
      <c r="CC11" s="140">
        <v>21486</v>
      </c>
      <c r="CD11" s="140"/>
      <c r="CE11" s="140"/>
      <c r="CF11" s="140"/>
      <c r="CG11" s="140"/>
      <c r="CH11" s="140"/>
      <c r="CI11" s="140"/>
      <c r="CJ11" s="140"/>
      <c r="CK11" s="140"/>
      <c r="CL11" s="140"/>
      <c r="CM11" s="84"/>
    </row>
    <row r="12" spans="1:91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/>
      <c r="CE12" s="50"/>
      <c r="CF12" s="50"/>
      <c r="CG12" s="50"/>
      <c r="CH12" s="50"/>
      <c r="CI12" s="50"/>
      <c r="CJ12" s="50"/>
      <c r="CK12" s="50"/>
      <c r="CL12" s="50"/>
      <c r="CM12" s="47"/>
    </row>
    <row r="13" spans="1:91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/>
      <c r="CE13" s="50"/>
      <c r="CF13" s="50"/>
      <c r="CG13" s="50"/>
      <c r="CH13" s="50"/>
      <c r="CI13" s="50"/>
      <c r="CJ13" s="47"/>
      <c r="CK13" s="47"/>
      <c r="CL13" s="47"/>
      <c r="CM13" s="47"/>
    </row>
    <row r="16" spans="1:91">
      <c r="B16" s="5" t="s">
        <v>71</v>
      </c>
    </row>
    <row r="17" spans="2:91" ht="15" customHeight="1">
      <c r="B17" s="174" t="s">
        <v>39</v>
      </c>
      <c r="C17" s="161">
        <v>2018</v>
      </c>
      <c r="D17" s="161"/>
      <c r="E17" s="161"/>
      <c r="F17" s="161"/>
      <c r="G17" s="161"/>
      <c r="H17" s="161"/>
      <c r="I17" s="161"/>
      <c r="J17" s="161"/>
      <c r="K17" s="161"/>
      <c r="L17" s="162"/>
      <c r="M17" s="175" t="s">
        <v>45</v>
      </c>
      <c r="N17" s="141"/>
      <c r="O17" s="141"/>
      <c r="P17" s="161">
        <v>2019</v>
      </c>
      <c r="Q17" s="161"/>
      <c r="R17" s="161"/>
      <c r="S17" s="161"/>
      <c r="T17" s="161"/>
      <c r="U17" s="161"/>
      <c r="V17" s="161"/>
      <c r="W17" s="161"/>
      <c r="X17" s="161"/>
      <c r="Y17" s="162"/>
      <c r="Z17" s="175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5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5" t="s">
        <v>48</v>
      </c>
      <c r="BA17" s="160">
        <v>2022</v>
      </c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2"/>
      <c r="BM17" s="175" t="s">
        <v>49</v>
      </c>
      <c r="BN17" s="160">
        <v>2023</v>
      </c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2"/>
      <c r="BZ17" s="175" t="s">
        <v>50</v>
      </c>
      <c r="CA17" s="160">
        <v>2024</v>
      </c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2"/>
      <c r="CM17" s="175" t="s">
        <v>51</v>
      </c>
    </row>
    <row r="18" spans="2:91">
      <c r="B18" s="163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59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59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59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59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59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59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59"/>
    </row>
    <row r="19" spans="2:91">
      <c r="B19" s="46" t="s">
        <v>171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50">
        <v>21667</v>
      </c>
      <c r="CB19" s="47">
        <v>20366</v>
      </c>
      <c r="CC19" s="47">
        <v>23802</v>
      </c>
      <c r="CD19" s="47"/>
      <c r="CE19" s="47"/>
      <c r="CF19" s="47"/>
      <c r="CG19" s="47"/>
      <c r="CH19" s="47"/>
      <c r="CI19" s="47"/>
      <c r="CJ19" s="47"/>
      <c r="CK19" s="47"/>
      <c r="CL19" s="47"/>
      <c r="CM19" s="47"/>
    </row>
    <row r="20" spans="2:91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1">
        <v>18045</v>
      </c>
      <c r="CB20" s="49">
        <v>16672</v>
      </c>
      <c r="CC20" s="49">
        <v>19649</v>
      </c>
      <c r="CD20" s="49"/>
      <c r="CE20" s="49"/>
      <c r="CF20" s="49"/>
      <c r="CG20" s="49"/>
      <c r="CH20" s="49"/>
      <c r="CI20" s="49"/>
      <c r="CJ20" s="49"/>
      <c r="CK20" s="49"/>
      <c r="CL20" s="49"/>
      <c r="CM20" s="47"/>
    </row>
    <row r="21" spans="2:91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2">
        <v>3622</v>
      </c>
      <c r="CB21" s="50">
        <v>3694</v>
      </c>
      <c r="CC21" s="50">
        <v>4153</v>
      </c>
      <c r="CD21" s="50"/>
      <c r="CE21" s="50"/>
      <c r="CF21" s="50"/>
      <c r="CG21" s="50"/>
      <c r="CH21" s="50"/>
      <c r="CI21" s="50"/>
      <c r="CJ21" s="50"/>
      <c r="CK21" s="50"/>
      <c r="CL21" s="50"/>
      <c r="CM21" s="47"/>
    </row>
    <row r="22" spans="2:91">
      <c r="B22" s="51" t="s">
        <v>70</v>
      </c>
      <c r="C22" s="140">
        <f>+C19</f>
        <v>7858</v>
      </c>
      <c r="D22" s="140">
        <f t="shared" ref="D22:L22" si="27">+D19</f>
        <v>19795</v>
      </c>
      <c r="E22" s="140">
        <f t="shared" si="27"/>
        <v>22941</v>
      </c>
      <c r="F22" s="140">
        <f t="shared" si="27"/>
        <v>22069</v>
      </c>
      <c r="G22" s="140">
        <f t="shared" si="27"/>
        <v>28471</v>
      </c>
      <c r="H22" s="140">
        <f t="shared" si="27"/>
        <v>27679</v>
      </c>
      <c r="I22" s="140">
        <f t="shared" si="27"/>
        <v>24955</v>
      </c>
      <c r="J22" s="140">
        <f t="shared" si="27"/>
        <v>26995</v>
      </c>
      <c r="K22" s="140">
        <f t="shared" si="27"/>
        <v>23501</v>
      </c>
      <c r="L22" s="140">
        <f t="shared" si="27"/>
        <v>24266</v>
      </c>
      <c r="M22" s="140">
        <f t="shared" si="20"/>
        <v>228530</v>
      </c>
      <c r="N22" s="140">
        <f t="shared" ref="N22:P24" si="28">+N19</f>
        <v>22671</v>
      </c>
      <c r="O22" s="140">
        <f t="shared" si="28"/>
        <v>20320</v>
      </c>
      <c r="P22" s="140">
        <f t="shared" si="28"/>
        <v>20753</v>
      </c>
      <c r="Q22" s="140">
        <f t="shared" ref="Q22:Y22" si="29">+Q19</f>
        <v>24304</v>
      </c>
      <c r="R22" s="140">
        <f t="shared" si="29"/>
        <v>24050</v>
      </c>
      <c r="S22" s="140">
        <f t="shared" si="29"/>
        <v>24789</v>
      </c>
      <c r="T22" s="140">
        <f t="shared" si="29"/>
        <v>29028</v>
      </c>
      <c r="U22" s="140">
        <f t="shared" si="29"/>
        <v>27520</v>
      </c>
      <c r="V22" s="140">
        <f t="shared" si="29"/>
        <v>25027</v>
      </c>
      <c r="W22" s="140">
        <v>25352</v>
      </c>
      <c r="X22" s="140">
        <f t="shared" si="29"/>
        <v>23428</v>
      </c>
      <c r="Y22" s="140">
        <f t="shared" si="29"/>
        <v>22324</v>
      </c>
      <c r="Z22" s="84">
        <f t="shared" si="22"/>
        <v>289566</v>
      </c>
      <c r="AA22" s="140">
        <f>SUM(AA23:AA24)</f>
        <v>23495</v>
      </c>
      <c r="AB22" s="140">
        <f t="shared" ref="AB22:AL22" si="30">+AB19</f>
        <v>20788</v>
      </c>
      <c r="AC22" s="140">
        <f t="shared" si="30"/>
        <v>16129</v>
      </c>
      <c r="AD22" s="140">
        <f t="shared" si="30"/>
        <v>6398</v>
      </c>
      <c r="AE22" s="140">
        <f t="shared" si="30"/>
        <v>8469</v>
      </c>
      <c r="AF22" s="140">
        <f t="shared" si="30"/>
        <v>8014</v>
      </c>
      <c r="AG22" s="140">
        <f t="shared" si="30"/>
        <v>16260</v>
      </c>
      <c r="AH22" s="140">
        <f t="shared" si="30"/>
        <v>16756</v>
      </c>
      <c r="AI22" s="140">
        <f t="shared" si="30"/>
        <v>17735</v>
      </c>
      <c r="AJ22" s="140">
        <f t="shared" si="30"/>
        <v>21723</v>
      </c>
      <c r="AK22" s="140">
        <f t="shared" si="30"/>
        <v>23301</v>
      </c>
      <c r="AL22" s="140">
        <f t="shared" si="30"/>
        <v>24208</v>
      </c>
      <c r="AM22" s="84">
        <f t="shared" si="23"/>
        <v>203276</v>
      </c>
      <c r="AN22" s="140">
        <f t="shared" ref="AN22:AQ24" si="31">+AN19</f>
        <v>21973</v>
      </c>
      <c r="AO22" s="140">
        <f t="shared" si="31"/>
        <v>15596</v>
      </c>
      <c r="AP22" s="140">
        <f t="shared" si="31"/>
        <v>19744</v>
      </c>
      <c r="AQ22" s="140">
        <f t="shared" si="31"/>
        <v>19211</v>
      </c>
      <c r="AR22" s="140">
        <v>21769</v>
      </c>
      <c r="AS22" s="140">
        <f>SUM(AS23:AS24)</f>
        <v>22999</v>
      </c>
      <c r="AT22" s="140">
        <v>26261</v>
      </c>
      <c r="AU22" s="140">
        <v>27338</v>
      </c>
      <c r="AV22" s="140">
        <v>26003</v>
      </c>
      <c r="AW22" s="140">
        <v>27955</v>
      </c>
      <c r="AX22" s="140">
        <v>24882</v>
      </c>
      <c r="AY22" s="140">
        <v>24722</v>
      </c>
      <c r="AZ22" s="84">
        <f t="shared" si="24"/>
        <v>278453</v>
      </c>
      <c r="BA22" s="140">
        <v>23639</v>
      </c>
      <c r="BB22" s="140">
        <v>21479</v>
      </c>
      <c r="BC22" s="140">
        <v>22682</v>
      </c>
      <c r="BD22" s="140">
        <v>24638</v>
      </c>
      <c r="BE22" s="140">
        <v>26203</v>
      </c>
      <c r="BF22" s="140">
        <v>25708</v>
      </c>
      <c r="BG22" s="140">
        <v>29519</v>
      </c>
      <c r="BH22" s="140">
        <v>28650</v>
      </c>
      <c r="BI22" s="140">
        <v>26302</v>
      </c>
      <c r="BJ22" s="140">
        <v>27895</v>
      </c>
      <c r="BK22" s="140">
        <v>24394</v>
      </c>
      <c r="BL22" s="140">
        <v>24381</v>
      </c>
      <c r="BM22" s="84">
        <f t="shared" si="25"/>
        <v>305490</v>
      </c>
      <c r="BN22" s="140">
        <v>22202</v>
      </c>
      <c r="BO22" s="140">
        <v>19622</v>
      </c>
      <c r="BP22" s="140">
        <v>15257</v>
      </c>
      <c r="BQ22" s="140">
        <v>21491</v>
      </c>
      <c r="BR22" s="140">
        <v>24605</v>
      </c>
      <c r="BS22" s="140">
        <v>24582</v>
      </c>
      <c r="BT22" s="140">
        <v>30122</v>
      </c>
      <c r="BU22" s="140">
        <v>27164</v>
      </c>
      <c r="BV22" s="140">
        <v>24555</v>
      </c>
      <c r="BW22" s="140">
        <v>26238</v>
      </c>
      <c r="BX22" s="140">
        <v>22619</v>
      </c>
      <c r="BY22" s="140">
        <v>22916</v>
      </c>
      <c r="BZ22" s="84">
        <f t="shared" si="26"/>
        <v>281373</v>
      </c>
      <c r="CA22" s="150">
        <v>21667</v>
      </c>
      <c r="CB22" s="140">
        <v>20366</v>
      </c>
      <c r="CC22" s="140">
        <v>23802</v>
      </c>
      <c r="CD22" s="140"/>
      <c r="CE22" s="140"/>
      <c r="CF22" s="140"/>
      <c r="CG22" s="140"/>
      <c r="CH22" s="140"/>
      <c r="CI22" s="140"/>
      <c r="CJ22" s="140"/>
      <c r="CK22" s="140"/>
      <c r="CL22" s="140"/>
      <c r="CM22" s="84"/>
    </row>
    <row r="23" spans="2:91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2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1">
        <v>18045</v>
      </c>
      <c r="CB23" s="50">
        <v>16672</v>
      </c>
      <c r="CC23" s="50">
        <v>19649</v>
      </c>
      <c r="CD23" s="50"/>
      <c r="CE23" s="50"/>
      <c r="CF23" s="50"/>
      <c r="CG23" s="50"/>
      <c r="CH23" s="50"/>
      <c r="CI23" s="50"/>
      <c r="CJ23" s="50"/>
      <c r="CK23" s="50"/>
      <c r="CL23" s="50"/>
      <c r="CM23" s="47"/>
    </row>
    <row r="24" spans="2:91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2">
        <v>3622</v>
      </c>
      <c r="CB24" s="50">
        <v>3694</v>
      </c>
      <c r="CC24" s="50">
        <v>4153</v>
      </c>
      <c r="CD24" s="50"/>
      <c r="CE24" s="50"/>
      <c r="CF24" s="50"/>
      <c r="CG24" s="50"/>
      <c r="CH24" s="50"/>
      <c r="CI24" s="50"/>
      <c r="CJ24" s="47"/>
      <c r="CK24" s="47"/>
      <c r="CL24" s="47"/>
      <c r="CM24" s="47"/>
    </row>
    <row r="27" spans="2:91">
      <c r="B27" s="5" t="s">
        <v>72</v>
      </c>
    </row>
    <row r="28" spans="2:91" ht="15" customHeight="1">
      <c r="B28" s="12" t="s">
        <v>73</v>
      </c>
      <c r="C28" s="161">
        <v>2018</v>
      </c>
      <c r="D28" s="161"/>
      <c r="E28" s="161"/>
      <c r="F28" s="161"/>
      <c r="G28" s="161"/>
      <c r="H28" s="161"/>
      <c r="I28" s="161"/>
      <c r="J28" s="161"/>
      <c r="K28" s="161"/>
      <c r="L28" s="162"/>
      <c r="M28" s="175" t="s">
        <v>45</v>
      </c>
      <c r="N28" s="141"/>
      <c r="O28" s="141"/>
      <c r="P28" s="161">
        <v>2019</v>
      </c>
      <c r="Q28" s="161"/>
      <c r="R28" s="161"/>
      <c r="S28" s="161"/>
      <c r="T28" s="161"/>
      <c r="U28" s="161"/>
      <c r="V28" s="161"/>
      <c r="W28" s="161"/>
      <c r="X28" s="161"/>
      <c r="Y28" s="162"/>
      <c r="Z28" s="175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5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5" t="s">
        <v>48</v>
      </c>
      <c r="BA28" s="160">
        <v>2022</v>
      </c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2"/>
      <c r="BM28" s="175" t="s">
        <v>49</v>
      </c>
      <c r="BN28" s="160">
        <v>2023</v>
      </c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2"/>
      <c r="BZ28" s="175" t="s">
        <v>50</v>
      </c>
      <c r="CA28" s="160">
        <v>2024</v>
      </c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2"/>
      <c r="CM28" s="175" t="s">
        <v>51</v>
      </c>
    </row>
    <row r="29" spans="2:91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59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59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59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59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59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59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59"/>
    </row>
    <row r="30" spans="2:91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4">
        <v>62834.30000000001</v>
      </c>
      <c r="CB30" s="84">
        <v>59061.399999999994</v>
      </c>
      <c r="CC30" s="84">
        <v>69953</v>
      </c>
      <c r="CD30" s="84"/>
      <c r="CE30" s="84"/>
      <c r="CF30" s="84"/>
      <c r="CG30" s="84"/>
      <c r="CH30" s="84"/>
      <c r="CI30" s="84"/>
      <c r="CJ30" s="84"/>
      <c r="CK30" s="84"/>
      <c r="CL30" s="84"/>
      <c r="CM30" s="84"/>
    </row>
    <row r="31" spans="2:91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3">
        <v>52330.500000000007</v>
      </c>
      <c r="CB31" s="80">
        <v>48348.799999999996</v>
      </c>
      <c r="CC31" s="80">
        <v>57772.299999999996</v>
      </c>
      <c r="CD31" s="80"/>
      <c r="CE31" s="80"/>
      <c r="CF31" s="80"/>
      <c r="CG31" s="80"/>
      <c r="CH31" s="80"/>
      <c r="CI31" s="80"/>
      <c r="CJ31" s="80"/>
      <c r="CK31" s="80"/>
      <c r="CL31" s="80"/>
      <c r="CM31" s="84"/>
    </row>
    <row r="32" spans="2:91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3">
        <v>10503.800000000001</v>
      </c>
      <c r="CB32" s="82">
        <v>10712.599999999999</v>
      </c>
      <c r="CC32" s="82">
        <v>12180.7</v>
      </c>
      <c r="CD32" s="82"/>
      <c r="CE32" s="82"/>
      <c r="CF32" s="82"/>
      <c r="CG32" s="82"/>
      <c r="CH32" s="82"/>
      <c r="CI32" s="82"/>
      <c r="CJ32" s="82"/>
      <c r="CK32" s="82"/>
      <c r="CL32" s="82"/>
      <c r="CM32" s="84"/>
    </row>
  </sheetData>
  <mergeCells count="40"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32"/>
  <sheetViews>
    <sheetView showGridLines="0" zoomScale="80" zoomScaleNormal="80" workbookViewId="0">
      <pane xSplit="2" ySplit="3" topLeftCell="BP4" activePane="bottomRight" state="frozen"/>
      <selection pane="bottomRight" activeCell="BQ35" sqref="BQ35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5" width="12.7109375" style="2" customWidth="1"/>
    <col min="16" max="16384" width="11.42578125" style="2"/>
  </cols>
  <sheetData>
    <row r="1" spans="1:80">
      <c r="A1" s="173" t="s">
        <v>0</v>
      </c>
      <c r="B1" s="173"/>
    </row>
    <row r="2" spans="1:80" ht="30" customHeight="1">
      <c r="A2" s="165" t="s">
        <v>172</v>
      </c>
      <c r="B2" s="166"/>
    </row>
    <row r="3" spans="1:80">
      <c r="A3" s="39" t="s">
        <v>173</v>
      </c>
    </row>
    <row r="5" spans="1:80">
      <c r="B5" s="5" t="s">
        <v>38</v>
      </c>
    </row>
    <row r="6" spans="1:80" ht="15" customHeight="1">
      <c r="B6" s="174" t="s">
        <v>39</v>
      </c>
      <c r="C6" s="156">
        <v>2019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75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5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5" t="s">
        <v>48</v>
      </c>
      <c r="AP6" s="160">
        <v>2022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49</v>
      </c>
      <c r="BC6" s="160">
        <v>2023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50</v>
      </c>
      <c r="BP6" s="160">
        <v>2024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51</v>
      </c>
    </row>
    <row r="7" spans="1:80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</row>
    <row r="8" spans="1:80">
      <c r="B8" s="46" t="s">
        <v>174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3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/>
      <c r="BT8" s="47"/>
      <c r="BU8" s="47"/>
      <c r="BV8" s="47"/>
      <c r="BW8" s="47"/>
      <c r="BX8" s="143"/>
      <c r="BY8" s="47"/>
      <c r="BZ8" s="47"/>
      <c r="CA8" s="47"/>
      <c r="CB8" s="84"/>
    </row>
    <row r="9" spans="1:80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4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/>
      <c r="BT9" s="49"/>
      <c r="BU9" s="49"/>
      <c r="BV9" s="49"/>
      <c r="BW9" s="49"/>
      <c r="BX9" s="144"/>
      <c r="BY9" s="49"/>
      <c r="BZ9" s="49"/>
      <c r="CA9" s="49"/>
      <c r="CB9" s="47"/>
    </row>
    <row r="10" spans="1:80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5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/>
      <c r="BT10" s="50"/>
      <c r="BU10" s="50"/>
      <c r="BV10" s="50"/>
      <c r="BW10" s="50"/>
      <c r="BX10" s="145"/>
      <c r="BY10" s="50"/>
      <c r="BZ10" s="50"/>
      <c r="CA10" s="50"/>
      <c r="CB10" s="47"/>
    </row>
    <row r="11" spans="1:80">
      <c r="B11" s="51" t="s">
        <v>70</v>
      </c>
      <c r="C11" s="140">
        <f t="shared" ref="C11:D13" si="5">+C8</f>
        <v>0</v>
      </c>
      <c r="D11" s="140">
        <f t="shared" si="5"/>
        <v>0</v>
      </c>
      <c r="E11" s="140">
        <f>+E8</f>
        <v>0</v>
      </c>
      <c r="F11" s="140">
        <f t="shared" ref="F11:N13" si="6">+F8</f>
        <v>0</v>
      </c>
      <c r="G11" s="140">
        <f t="shared" si="6"/>
        <v>0</v>
      </c>
      <c r="H11" s="140">
        <f t="shared" si="6"/>
        <v>0</v>
      </c>
      <c r="I11" s="140">
        <f t="shared" si="6"/>
        <v>0</v>
      </c>
      <c r="J11" s="140">
        <f t="shared" si="6"/>
        <v>0</v>
      </c>
      <c r="K11" s="140">
        <f t="shared" si="6"/>
        <v>0</v>
      </c>
      <c r="L11" s="140">
        <f>+L8</f>
        <v>0</v>
      </c>
      <c r="M11" s="140">
        <f t="shared" si="6"/>
        <v>48548</v>
      </c>
      <c r="N11" s="140">
        <f t="shared" si="6"/>
        <v>53061</v>
      </c>
      <c r="O11" s="140">
        <f>+SUM(E11:N11)</f>
        <v>101609</v>
      </c>
      <c r="P11" s="140">
        <f t="shared" ref="P11:Q13" si="7">+P8</f>
        <v>51682</v>
      </c>
      <c r="Q11" s="140">
        <f t="shared" si="7"/>
        <v>40892</v>
      </c>
      <c r="R11" s="140">
        <f t="shared" ref="R11:AA11" si="8">+R8</f>
        <v>25298</v>
      </c>
      <c r="S11" s="140">
        <f t="shared" si="8"/>
        <v>8952</v>
      </c>
      <c r="T11" s="140">
        <f t="shared" si="8"/>
        <v>13508</v>
      </c>
      <c r="U11" s="140">
        <f t="shared" si="8"/>
        <v>20095</v>
      </c>
      <c r="V11" s="140">
        <f t="shared" si="8"/>
        <v>28831</v>
      </c>
      <c r="W11" s="140">
        <f t="shared" si="8"/>
        <v>31676</v>
      </c>
      <c r="X11" s="140">
        <f t="shared" si="8"/>
        <v>31261</v>
      </c>
      <c r="Y11" s="140">
        <f t="shared" si="8"/>
        <v>34058</v>
      </c>
      <c r="Z11" s="140">
        <f t="shared" si="8"/>
        <v>34790</v>
      </c>
      <c r="AA11" s="140">
        <f t="shared" si="8"/>
        <v>36619</v>
      </c>
      <c r="AB11" s="84">
        <f t="shared" si="1"/>
        <v>357662</v>
      </c>
      <c r="AC11" s="140">
        <f>+AC8</f>
        <v>35003</v>
      </c>
      <c r="AD11" s="140">
        <v>30201</v>
      </c>
      <c r="AE11" s="140">
        <v>35653</v>
      </c>
      <c r="AF11" s="140">
        <v>30951</v>
      </c>
      <c r="AG11" s="140">
        <v>35568</v>
      </c>
      <c r="AH11" s="140">
        <v>38560</v>
      </c>
      <c r="AI11" s="140">
        <v>44245</v>
      </c>
      <c r="AJ11" s="140">
        <v>48107</v>
      </c>
      <c r="AK11" s="140">
        <v>47247</v>
      </c>
      <c r="AL11" s="140">
        <v>48296</v>
      </c>
      <c r="AM11" s="86">
        <v>47208</v>
      </c>
      <c r="AN11" s="140">
        <v>51544</v>
      </c>
      <c r="AO11" s="84">
        <f t="shared" si="2"/>
        <v>492583</v>
      </c>
      <c r="AP11" s="140">
        <v>48995</v>
      </c>
      <c r="AQ11" s="140">
        <v>44858</v>
      </c>
      <c r="AR11" s="140">
        <v>46549</v>
      </c>
      <c r="AS11" s="140">
        <v>42995</v>
      </c>
      <c r="AT11" s="140">
        <v>48797</v>
      </c>
      <c r="AU11" s="140">
        <v>48213</v>
      </c>
      <c r="AV11" s="140">
        <v>50173</v>
      </c>
      <c r="AW11" s="140">
        <v>50881</v>
      </c>
      <c r="AX11" s="140">
        <v>48799</v>
      </c>
      <c r="AY11" s="140">
        <v>50194</v>
      </c>
      <c r="AZ11" s="86">
        <v>47755</v>
      </c>
      <c r="BA11" s="140">
        <v>51573</v>
      </c>
      <c r="BB11" s="84">
        <f t="shared" si="3"/>
        <v>579782</v>
      </c>
      <c r="BC11" s="140">
        <v>52574</v>
      </c>
      <c r="BD11" s="140">
        <v>46529</v>
      </c>
      <c r="BE11" s="140">
        <v>43957</v>
      </c>
      <c r="BF11" s="140">
        <v>46286</v>
      </c>
      <c r="BG11" s="140">
        <v>48883</v>
      </c>
      <c r="BH11" s="140">
        <v>48174</v>
      </c>
      <c r="BI11" s="140">
        <v>51719</v>
      </c>
      <c r="BJ11" s="140">
        <v>54871</v>
      </c>
      <c r="BK11" s="146">
        <v>50030</v>
      </c>
      <c r="BL11" s="140">
        <v>51076</v>
      </c>
      <c r="BM11" s="140">
        <v>51502</v>
      </c>
      <c r="BN11" s="140">
        <v>58715</v>
      </c>
      <c r="BO11" s="84">
        <f t="shared" si="4"/>
        <v>604316</v>
      </c>
      <c r="BP11" s="140">
        <v>57103</v>
      </c>
      <c r="BQ11" s="140">
        <v>49737</v>
      </c>
      <c r="BR11" s="140">
        <v>51518</v>
      </c>
      <c r="BS11" s="140"/>
      <c r="BT11" s="140"/>
      <c r="BU11" s="140"/>
      <c r="BV11" s="140"/>
      <c r="BW11" s="140"/>
      <c r="BX11" s="146"/>
      <c r="BY11" s="140"/>
      <c r="BZ11" s="140"/>
      <c r="CA11" s="140"/>
      <c r="CB11" s="84"/>
    </row>
    <row r="12" spans="1:80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7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/>
      <c r="BT12" s="50"/>
      <c r="BU12" s="50"/>
      <c r="BV12" s="50"/>
      <c r="BW12" s="50"/>
      <c r="BX12" s="147"/>
      <c r="BY12" s="50"/>
      <c r="BZ12" s="50"/>
      <c r="CA12" s="50"/>
      <c r="CB12" s="47"/>
    </row>
    <row r="13" spans="1:80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7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/>
      <c r="BT13" s="50"/>
      <c r="BU13" s="50"/>
      <c r="BV13" s="50"/>
      <c r="BW13" s="50"/>
      <c r="BX13" s="147"/>
      <c r="BY13" s="50"/>
      <c r="BZ13" s="50"/>
      <c r="CA13" s="50"/>
      <c r="CB13" s="47"/>
    </row>
    <row r="16" spans="1:80">
      <c r="B16" s="5" t="s">
        <v>71</v>
      </c>
    </row>
    <row r="17" spans="2:80" ht="15" customHeight="1">
      <c r="B17" s="174" t="s">
        <v>39</v>
      </c>
      <c r="C17" s="141"/>
      <c r="D17" s="141"/>
      <c r="E17" s="161">
        <v>2019</v>
      </c>
      <c r="F17" s="161"/>
      <c r="G17" s="161"/>
      <c r="H17" s="161"/>
      <c r="I17" s="161"/>
      <c r="J17" s="161"/>
      <c r="K17" s="161"/>
      <c r="L17" s="161"/>
      <c r="M17" s="161"/>
      <c r="N17" s="162"/>
      <c r="O17" s="175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5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5" t="s">
        <v>48</v>
      </c>
      <c r="AP17" s="160">
        <v>2022</v>
      </c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2"/>
      <c r="BB17" s="175" t="s">
        <v>49</v>
      </c>
      <c r="BC17" s="160">
        <v>2023</v>
      </c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2"/>
      <c r="BO17" s="175" t="s">
        <v>50</v>
      </c>
      <c r="BP17" s="160">
        <v>2024</v>
      </c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2"/>
      <c r="CB17" s="175" t="s">
        <v>51</v>
      </c>
    </row>
    <row r="18" spans="2:80">
      <c r="B18" s="163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59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59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59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59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59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59"/>
    </row>
    <row r="19" spans="2:80">
      <c r="B19" s="46" t="s">
        <v>174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/>
      <c r="BT19" s="47"/>
      <c r="BU19" s="47"/>
      <c r="BV19" s="47"/>
      <c r="BW19" s="47"/>
      <c r="BX19" s="143"/>
      <c r="BY19" s="47"/>
      <c r="BZ19" s="47"/>
      <c r="CA19" s="47"/>
      <c r="CB19" s="84"/>
    </row>
    <row r="20" spans="2:80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/>
      <c r="BT20" s="49"/>
      <c r="BU20" s="49"/>
      <c r="BV20" s="49"/>
      <c r="BW20" s="49"/>
      <c r="BX20" s="144"/>
      <c r="BY20" s="49"/>
      <c r="BZ20" s="49"/>
      <c r="CA20" s="49"/>
      <c r="CB20" s="47"/>
    </row>
    <row r="21" spans="2:80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/>
      <c r="BT21" s="50"/>
      <c r="BU21" s="50"/>
      <c r="BV21" s="50"/>
      <c r="BW21" s="50"/>
      <c r="BX21" s="145"/>
      <c r="BY21" s="50"/>
      <c r="BZ21" s="50"/>
      <c r="CA21" s="50"/>
      <c r="CB21" s="47"/>
    </row>
    <row r="22" spans="2:80">
      <c r="B22" s="51" t="s">
        <v>70</v>
      </c>
      <c r="C22" s="140">
        <f t="shared" ref="C22:D24" si="17">+C19</f>
        <v>0</v>
      </c>
      <c r="D22" s="140">
        <f t="shared" si="17"/>
        <v>0</v>
      </c>
      <c r="E22" s="140">
        <f>+E19</f>
        <v>0</v>
      </c>
      <c r="F22" s="140">
        <f t="shared" ref="F22:N24" si="18">+F19</f>
        <v>0</v>
      </c>
      <c r="G22" s="140">
        <f t="shared" si="18"/>
        <v>0</v>
      </c>
      <c r="H22" s="140">
        <f t="shared" si="18"/>
        <v>0</v>
      </c>
      <c r="I22" s="140">
        <f t="shared" si="18"/>
        <v>0</v>
      </c>
      <c r="J22" s="140">
        <f t="shared" si="18"/>
        <v>0</v>
      </c>
      <c r="K22" s="140">
        <f t="shared" si="18"/>
        <v>0</v>
      </c>
      <c r="L22" s="140">
        <f t="shared" si="18"/>
        <v>0</v>
      </c>
      <c r="M22" s="140">
        <f t="shared" si="18"/>
        <v>58953</v>
      </c>
      <c r="N22" s="140">
        <f t="shared" si="18"/>
        <v>67345</v>
      </c>
      <c r="O22" s="140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40">
        <v>57065</v>
      </c>
      <c r="BE22" s="140">
        <v>54543</v>
      </c>
      <c r="BF22" s="140">
        <v>55899</v>
      </c>
      <c r="BG22" s="140">
        <v>59780</v>
      </c>
      <c r="BH22" s="140">
        <v>60030</v>
      </c>
      <c r="BI22" s="140">
        <v>63617</v>
      </c>
      <c r="BJ22" s="140">
        <v>69736</v>
      </c>
      <c r="BK22" s="140">
        <v>65435</v>
      </c>
      <c r="BL22" s="140">
        <v>67256</v>
      </c>
      <c r="BM22" s="140">
        <v>65791</v>
      </c>
      <c r="BN22" s="140">
        <v>76782</v>
      </c>
      <c r="BO22" s="84">
        <f t="shared" si="16"/>
        <v>763204</v>
      </c>
      <c r="BP22" s="140">
        <v>71276</v>
      </c>
      <c r="BQ22" s="140">
        <v>59839</v>
      </c>
      <c r="BR22" s="140">
        <v>60612</v>
      </c>
      <c r="BS22" s="140"/>
      <c r="BT22" s="140"/>
      <c r="BU22" s="140"/>
      <c r="BV22" s="140"/>
      <c r="BW22" s="140"/>
      <c r="BX22" s="146"/>
      <c r="BY22" s="140"/>
      <c r="BZ22" s="140"/>
      <c r="CA22" s="140"/>
      <c r="CB22" s="84"/>
    </row>
    <row r="23" spans="2:80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/>
      <c r="BT23" s="50"/>
      <c r="BU23" s="50"/>
      <c r="BV23" s="50"/>
      <c r="BW23" s="50"/>
      <c r="BX23" s="147"/>
      <c r="BY23" s="50"/>
      <c r="BZ23" s="50"/>
      <c r="CA23" s="50"/>
      <c r="CB23" s="47"/>
    </row>
    <row r="24" spans="2:80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/>
      <c r="BT24" s="50"/>
      <c r="BU24" s="50"/>
      <c r="BV24" s="50"/>
      <c r="BW24" s="50"/>
      <c r="BX24" s="147"/>
      <c r="BY24" s="50"/>
      <c r="BZ24" s="50"/>
      <c r="CA24" s="50"/>
      <c r="CB24" s="47"/>
    </row>
    <row r="27" spans="2:80">
      <c r="B27" s="5" t="s">
        <v>72</v>
      </c>
    </row>
    <row r="28" spans="2:80" ht="15" customHeight="1">
      <c r="B28" s="12" t="s">
        <v>73</v>
      </c>
      <c r="C28" s="141"/>
      <c r="D28" s="141"/>
      <c r="E28" s="161">
        <v>2019</v>
      </c>
      <c r="F28" s="161"/>
      <c r="G28" s="161"/>
      <c r="H28" s="161"/>
      <c r="I28" s="161"/>
      <c r="J28" s="161"/>
      <c r="K28" s="161"/>
      <c r="L28" s="161"/>
      <c r="M28" s="161"/>
      <c r="N28" s="162"/>
      <c r="O28" s="175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5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5" t="s">
        <v>48</v>
      </c>
      <c r="AP28" s="160">
        <v>2022</v>
      </c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2"/>
      <c r="BB28" s="175" t="s">
        <v>49</v>
      </c>
      <c r="BC28" s="160">
        <v>2023</v>
      </c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2"/>
      <c r="BO28" s="175" t="s">
        <v>50</v>
      </c>
      <c r="BP28" s="160">
        <v>2024</v>
      </c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2"/>
      <c r="CB28" s="175" t="s">
        <v>51</v>
      </c>
    </row>
    <row r="29" spans="2:80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59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59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59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59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59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59"/>
    </row>
    <row r="30" spans="2:80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 t="shared" ref="BL30:BM30" si="25">BL31+BL32</f>
        <v>182487.20000000234</v>
      </c>
      <c r="BM30" s="84">
        <f t="shared" si="25"/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/>
      <c r="BT30" s="84"/>
      <c r="BU30" s="84"/>
      <c r="BV30" s="84"/>
      <c r="BW30" s="84"/>
      <c r="BX30" s="84"/>
      <c r="BY30" s="84"/>
      <c r="BZ30" s="84"/>
      <c r="CA30" s="84"/>
      <c r="CB30" s="84"/>
    </row>
    <row r="31" spans="2:80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5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/>
      <c r="BT31" s="49"/>
      <c r="BU31" s="49"/>
      <c r="BV31" s="49"/>
      <c r="BW31" s="49"/>
      <c r="BX31" s="49"/>
      <c r="BY31" s="49"/>
      <c r="BZ31" s="49"/>
      <c r="CA31" s="49"/>
      <c r="CB31" s="47"/>
    </row>
    <row r="32" spans="2:80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5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/>
      <c r="BT32" s="50"/>
      <c r="BU32" s="50"/>
      <c r="BV32" s="50"/>
      <c r="BW32" s="50"/>
      <c r="BX32" s="50"/>
      <c r="BY32" s="50"/>
      <c r="BZ32" s="50"/>
      <c r="CA32" s="50"/>
      <c r="CB32" s="47"/>
    </row>
  </sheetData>
  <mergeCells count="34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4"/>
  <sheetViews>
    <sheetView showGridLines="0" zoomScale="70" zoomScaleNormal="70" workbookViewId="0">
      <pane xSplit="2" ySplit="3" topLeftCell="ER4" activePane="bottomRight" state="frozen"/>
      <selection pane="bottomRight" activeCell="ER28" sqref="ER28"/>
      <selection pane="bottomLeft" activeCell="DK48" sqref="DK48:DK50"/>
      <selection pane="topRight" activeCell="DK48" sqref="DK48:DK50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6384" width="11.42578125" style="2"/>
  </cols>
  <sheetData>
    <row r="1" spans="1:158">
      <c r="A1" s="164" t="s">
        <v>0</v>
      </c>
      <c r="B1" s="164"/>
    </row>
    <row r="2" spans="1:158" ht="30" customHeight="1">
      <c r="A2" s="165" t="s">
        <v>36</v>
      </c>
      <c r="B2" s="166"/>
    </row>
    <row r="3" spans="1:158">
      <c r="A3" s="39" t="s">
        <v>37</v>
      </c>
    </row>
    <row r="5" spans="1:158">
      <c r="B5" s="5" t="s">
        <v>38</v>
      </c>
    </row>
    <row r="6" spans="1:158" ht="15" customHeight="1">
      <c r="B6" s="174" t="s">
        <v>39</v>
      </c>
      <c r="C6" s="160">
        <v>2013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4" t="s">
        <v>40</v>
      </c>
      <c r="P6" s="160">
        <v>2014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4" t="s">
        <v>41</v>
      </c>
      <c r="AC6" s="160">
        <v>2015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4" t="s">
        <v>42</v>
      </c>
      <c r="AP6" s="160">
        <v>2016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4" t="s">
        <v>43</v>
      </c>
      <c r="BC6" s="160">
        <v>2017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44</v>
      </c>
      <c r="BP6" s="160">
        <v>2018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45</v>
      </c>
      <c r="CC6" s="160">
        <v>2019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46</v>
      </c>
      <c r="CP6" s="156">
        <v>2020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75" t="s">
        <v>47</v>
      </c>
      <c r="DC6" s="156">
        <v>2021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75" t="s">
        <v>48</v>
      </c>
      <c r="DP6" s="156">
        <v>2022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75" t="s">
        <v>49</v>
      </c>
      <c r="EC6" s="156">
        <v>2023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75" t="s">
        <v>50</v>
      </c>
      <c r="EP6" s="156">
        <v>2024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75" t="s">
        <v>51</v>
      </c>
    </row>
    <row r="7" spans="1:158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</row>
    <row r="8" spans="1:158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/>
      <c r="ET8" s="47"/>
      <c r="EU8" s="47"/>
      <c r="EV8" s="47"/>
      <c r="EW8" s="47"/>
      <c r="EX8" s="47"/>
      <c r="EY8" s="47"/>
      <c r="EZ8" s="47"/>
      <c r="FA8" s="47"/>
      <c r="FB8" s="47"/>
    </row>
    <row r="9" spans="1:158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/>
      <c r="ET9" s="49"/>
      <c r="EU9" s="49"/>
      <c r="EV9" s="49"/>
      <c r="EW9" s="47"/>
      <c r="EX9" s="47"/>
      <c r="EY9" s="49"/>
      <c r="EZ9" s="49"/>
      <c r="FA9" s="49"/>
      <c r="FB9" s="49"/>
    </row>
    <row r="10" spans="1:158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/>
      <c r="ET10" s="50"/>
      <c r="EU10" s="50"/>
      <c r="EV10" s="50"/>
      <c r="EW10" s="47"/>
      <c r="EX10" s="47"/>
      <c r="EY10" s="50"/>
      <c r="EZ10" s="50"/>
      <c r="FA10" s="50"/>
      <c r="FB10" s="50"/>
    </row>
    <row r="11" spans="1:158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/>
      <c r="ET11" s="47"/>
      <c r="EU11" s="47"/>
      <c r="EV11" s="47"/>
      <c r="EW11" s="47"/>
      <c r="EX11" s="47"/>
      <c r="EY11" s="47"/>
      <c r="EZ11" s="47"/>
      <c r="FA11" s="47"/>
      <c r="FB11" s="47"/>
    </row>
    <row r="12" spans="1:158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/>
      <c r="ET12" s="49"/>
      <c r="EU12" s="49"/>
      <c r="EV12" s="49"/>
      <c r="EW12" s="47"/>
      <c r="EX12" s="47"/>
      <c r="EY12" s="49"/>
      <c r="EZ12" s="49"/>
      <c r="FA12" s="49"/>
      <c r="FB12" s="49"/>
    </row>
    <row r="13" spans="1:158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/>
      <c r="ET13" s="50"/>
      <c r="EU13" s="50"/>
      <c r="EV13" s="50"/>
      <c r="EW13" s="47"/>
      <c r="EX13" s="47"/>
      <c r="EY13" s="50"/>
      <c r="EZ13" s="50"/>
      <c r="FA13" s="50"/>
      <c r="FB13" s="50"/>
    </row>
    <row r="14" spans="1:158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/>
      <c r="ET14" s="47"/>
      <c r="EU14" s="47"/>
      <c r="EV14" s="47"/>
      <c r="EW14" s="47"/>
      <c r="EX14" s="47"/>
      <c r="EY14" s="47"/>
      <c r="EZ14" s="47"/>
      <c r="FA14" s="47"/>
      <c r="FB14" s="47"/>
    </row>
    <row r="15" spans="1:158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/>
      <c r="ET15" s="49"/>
      <c r="EU15" s="49"/>
      <c r="EV15" s="49"/>
      <c r="EW15" s="47"/>
      <c r="EX15" s="47"/>
      <c r="EY15" s="49"/>
      <c r="EZ15" s="49"/>
      <c r="FA15" s="49"/>
      <c r="FB15" s="49"/>
    </row>
    <row r="16" spans="1:158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/>
      <c r="ET16" s="50"/>
      <c r="EU16" s="50"/>
      <c r="EV16" s="50"/>
      <c r="EW16" s="47"/>
      <c r="EX16" s="47"/>
      <c r="EY16" s="50"/>
      <c r="EZ16" s="50"/>
      <c r="FA16" s="50"/>
      <c r="FB16" s="50"/>
    </row>
    <row r="17" spans="2:158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/>
      <c r="ET17" s="47"/>
      <c r="EU17" s="47"/>
      <c r="EV17" s="47"/>
      <c r="EW17" s="47"/>
      <c r="EX17" s="47"/>
      <c r="EY17" s="47"/>
      <c r="EZ17" s="47"/>
      <c r="FA17" s="47"/>
      <c r="FB17" s="47"/>
    </row>
    <row r="18" spans="2:158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/>
      <c r="ET18" s="49"/>
      <c r="EU18" s="49"/>
      <c r="EV18" s="49"/>
      <c r="EW18" s="47"/>
      <c r="EX18" s="47"/>
      <c r="EY18" s="49"/>
      <c r="EZ18" s="49"/>
      <c r="FA18" s="49"/>
      <c r="FB18" s="49"/>
    </row>
    <row r="19" spans="2:158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/>
      <c r="ET19" s="50"/>
      <c r="EU19" s="50"/>
      <c r="EV19" s="50"/>
      <c r="EW19" s="47"/>
      <c r="EX19" s="47"/>
      <c r="EY19" s="50"/>
      <c r="EZ19" s="50"/>
      <c r="FA19" s="50"/>
      <c r="FB19" s="50"/>
    </row>
    <row r="20" spans="2:158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/>
      <c r="ET20" s="52"/>
      <c r="EU20" s="52"/>
      <c r="EV20" s="52"/>
      <c r="EW20" s="52"/>
      <c r="EX20" s="52"/>
      <c r="EY20" s="52"/>
      <c r="EZ20" s="52"/>
      <c r="FA20" s="52"/>
      <c r="FB20" s="52"/>
    </row>
    <row r="21" spans="2:158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/>
      <c r="ET21" s="53"/>
      <c r="EU21" s="53"/>
      <c r="EV21" s="53"/>
      <c r="EW21" s="53"/>
      <c r="EX21" s="53"/>
      <c r="EY21" s="53"/>
      <c r="EZ21" s="53"/>
      <c r="FA21" s="53"/>
      <c r="FB21" s="53"/>
    </row>
    <row r="22" spans="2:158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/>
      <c r="ET22" s="53"/>
      <c r="EU22" s="53"/>
      <c r="EV22" s="53"/>
      <c r="EW22" s="53"/>
      <c r="EX22" s="53"/>
      <c r="EY22" s="53"/>
      <c r="EZ22" s="53"/>
      <c r="FA22" s="53"/>
      <c r="FB22" s="53"/>
    </row>
    <row r="25" spans="2:158">
      <c r="B25" s="5" t="s">
        <v>71</v>
      </c>
    </row>
    <row r="26" spans="2:158" ht="15" customHeight="1">
      <c r="B26" s="174" t="s">
        <v>39</v>
      </c>
      <c r="C26" s="160">
        <v>2013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2"/>
      <c r="O26" s="174" t="s">
        <v>40</v>
      </c>
      <c r="P26" s="160">
        <v>2014</v>
      </c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2"/>
      <c r="AB26" s="174" t="s">
        <v>41</v>
      </c>
      <c r="AC26" s="160">
        <v>2015</v>
      </c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2"/>
      <c r="AO26" s="174" t="s">
        <v>42</v>
      </c>
      <c r="AP26" s="160">
        <v>2016</v>
      </c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2"/>
      <c r="BB26" s="174" t="s">
        <v>43</v>
      </c>
      <c r="BC26" s="160">
        <v>2017</v>
      </c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2"/>
      <c r="BO26" s="175" t="s">
        <v>44</v>
      </c>
      <c r="BP26" s="160">
        <v>2018</v>
      </c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2"/>
      <c r="CB26" s="175" t="s">
        <v>45</v>
      </c>
      <c r="CC26" s="160">
        <v>2019</v>
      </c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2"/>
      <c r="CO26" s="175" t="s">
        <v>46</v>
      </c>
      <c r="CP26" s="156">
        <v>2020</v>
      </c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8"/>
      <c r="DB26" s="175" t="s">
        <v>47</v>
      </c>
      <c r="DC26" s="156">
        <v>2021</v>
      </c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8"/>
      <c r="DO26" s="175" t="s">
        <v>48</v>
      </c>
      <c r="DP26" s="156">
        <v>2022</v>
      </c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8"/>
      <c r="EB26" s="175" t="s">
        <v>49</v>
      </c>
      <c r="EC26" s="156">
        <v>2023</v>
      </c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8"/>
      <c r="EO26" s="175" t="s">
        <v>50</v>
      </c>
      <c r="EP26" s="156">
        <v>2024</v>
      </c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8"/>
      <c r="FB26" s="175" t="s">
        <v>51</v>
      </c>
    </row>
    <row r="27" spans="2:158">
      <c r="B27" s="163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63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63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63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63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59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59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59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59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59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59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59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59"/>
    </row>
    <row r="28" spans="2:158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/>
      <c r="ET28" s="47"/>
      <c r="EU28" s="47"/>
      <c r="EV28" s="47"/>
      <c r="EW28" s="47"/>
      <c r="EX28" s="47"/>
      <c r="EY28" s="47"/>
      <c r="EZ28" s="47"/>
      <c r="FA28" s="47"/>
      <c r="FB28" s="47"/>
    </row>
    <row r="29" spans="2:158" ht="14.4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/>
      <c r="ET29" s="49"/>
      <c r="EU29" s="49"/>
      <c r="EV29" s="49"/>
      <c r="EW29" s="47"/>
      <c r="EX29" s="47"/>
      <c r="EY29" s="49"/>
      <c r="EZ29" s="49"/>
      <c r="FA29" s="49"/>
      <c r="FB29" s="49"/>
    </row>
    <row r="30" spans="2:158" ht="14.4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/>
      <c r="ET30" s="50"/>
      <c r="EU30" s="50"/>
      <c r="EV30" s="50"/>
      <c r="EW30" s="47"/>
      <c r="EX30" s="47"/>
      <c r="EY30" s="50"/>
      <c r="EZ30" s="50"/>
      <c r="FA30" s="50"/>
      <c r="FB30" s="50"/>
    </row>
    <row r="31" spans="2:158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/>
      <c r="ET31" s="47"/>
      <c r="EU31" s="47"/>
      <c r="EV31" s="47"/>
      <c r="EW31" s="47"/>
      <c r="EX31" s="47"/>
      <c r="EY31" s="47"/>
      <c r="EZ31" s="47"/>
      <c r="FA31" s="47"/>
      <c r="FB31" s="47"/>
    </row>
    <row r="32" spans="2:158" ht="14.4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/>
      <c r="ET32" s="49"/>
      <c r="EU32" s="49"/>
      <c r="EV32" s="49"/>
      <c r="EW32" s="47"/>
      <c r="EX32" s="47"/>
      <c r="EY32" s="49"/>
      <c r="EZ32" s="49"/>
      <c r="FA32" s="49"/>
      <c r="FB32" s="49"/>
    </row>
    <row r="33" spans="2:158" ht="14.4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/>
      <c r="ET33" s="50"/>
      <c r="EU33" s="50"/>
      <c r="EV33" s="50"/>
      <c r="EW33" s="47"/>
      <c r="EX33" s="47"/>
      <c r="EY33" s="50"/>
      <c r="EZ33" s="50"/>
      <c r="FA33" s="50"/>
      <c r="FB33" s="50"/>
    </row>
    <row r="34" spans="2:158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/>
      <c r="ET34" s="47"/>
      <c r="EU34" s="47"/>
      <c r="EV34" s="47"/>
      <c r="EW34" s="47"/>
      <c r="EX34" s="47"/>
      <c r="EY34" s="47"/>
      <c r="EZ34" s="47"/>
      <c r="FA34" s="47"/>
      <c r="FB34" s="47"/>
    </row>
    <row r="35" spans="2:158" ht="14.4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/>
      <c r="ET35" s="49"/>
      <c r="EU35" s="49"/>
      <c r="EV35" s="49"/>
      <c r="EW35" s="47"/>
      <c r="EX35" s="47"/>
      <c r="EY35" s="49"/>
      <c r="EZ35" s="49"/>
      <c r="FA35" s="49"/>
      <c r="FB35" s="49"/>
    </row>
    <row r="36" spans="2:158" ht="14.4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/>
      <c r="ET36" s="50"/>
      <c r="EU36" s="50"/>
      <c r="EV36" s="50"/>
      <c r="EW36" s="47"/>
      <c r="EX36" s="47"/>
      <c r="EY36" s="50"/>
      <c r="EZ36" s="50"/>
      <c r="FA36" s="50"/>
      <c r="FB36" s="50"/>
    </row>
    <row r="37" spans="2:158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/>
      <c r="ET37" s="47"/>
      <c r="EU37" s="47"/>
      <c r="EV37" s="47"/>
      <c r="EW37" s="47"/>
      <c r="EX37" s="47"/>
      <c r="EY37" s="47"/>
      <c r="EZ37" s="47"/>
      <c r="FA37" s="47"/>
      <c r="FB37" s="47"/>
    </row>
    <row r="38" spans="2:158" ht="14.4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/>
      <c r="ET38" s="49"/>
      <c r="EU38" s="49"/>
      <c r="EV38" s="49"/>
      <c r="EW38" s="47"/>
      <c r="EX38" s="47"/>
      <c r="EY38" s="49"/>
      <c r="EZ38" s="49"/>
      <c r="FA38" s="49"/>
      <c r="FB38" s="49"/>
    </row>
    <row r="39" spans="2:158" ht="14.4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/>
      <c r="ET39" s="50"/>
      <c r="EU39" s="50"/>
      <c r="EV39" s="50"/>
      <c r="EW39" s="47"/>
      <c r="EX39" s="47"/>
      <c r="EY39" s="50"/>
      <c r="EZ39" s="50"/>
      <c r="FA39" s="50"/>
      <c r="FB39" s="50"/>
    </row>
    <row r="40" spans="2:158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/>
      <c r="ET40" s="52"/>
      <c r="EU40" s="52"/>
      <c r="EV40" s="52"/>
      <c r="EW40" s="52"/>
      <c r="EX40" s="52"/>
      <c r="EY40" s="52"/>
      <c r="EZ40" s="52"/>
      <c r="FA40" s="52"/>
      <c r="FB40" s="52"/>
    </row>
    <row r="41" spans="2:158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/>
      <c r="ET41" s="53"/>
      <c r="EU41" s="53"/>
      <c r="EV41" s="53"/>
      <c r="EW41" s="53"/>
      <c r="EX41" s="53"/>
      <c r="EY41" s="53"/>
      <c r="EZ41" s="53"/>
      <c r="FA41" s="53"/>
      <c r="FB41" s="53"/>
    </row>
    <row r="42" spans="2:158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/>
      <c r="ET42" s="53"/>
      <c r="EU42" s="53"/>
      <c r="EV42" s="53"/>
      <c r="EW42" s="53"/>
      <c r="EX42" s="53"/>
      <c r="EY42" s="53"/>
      <c r="EZ42" s="53"/>
      <c r="FA42" s="53"/>
      <c r="FB42" s="53"/>
    </row>
    <row r="45" spans="2:158">
      <c r="B45" s="5" t="s">
        <v>72</v>
      </c>
    </row>
    <row r="46" spans="2:158" ht="15" customHeight="1">
      <c r="B46" s="12" t="s">
        <v>73</v>
      </c>
      <c r="C46" s="160">
        <v>2013</v>
      </c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2"/>
      <c r="O46" s="174" t="s">
        <v>40</v>
      </c>
      <c r="P46" s="160">
        <v>2014</v>
      </c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2"/>
      <c r="AB46" s="174" t="s">
        <v>41</v>
      </c>
      <c r="AC46" s="160">
        <v>2015</v>
      </c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2"/>
      <c r="AO46" s="174" t="s">
        <v>42</v>
      </c>
      <c r="AP46" s="160">
        <v>2016</v>
      </c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2"/>
      <c r="BB46" s="174" t="s">
        <v>43</v>
      </c>
      <c r="BC46" s="160">
        <v>2017</v>
      </c>
      <c r="BD46" s="161"/>
      <c r="BE46" s="161"/>
      <c r="BF46" s="161"/>
      <c r="BG46" s="161"/>
      <c r="BH46" s="161"/>
      <c r="BI46" s="161"/>
      <c r="BJ46" s="161"/>
      <c r="BK46" s="161"/>
      <c r="BL46" s="161"/>
      <c r="BM46" s="161"/>
      <c r="BN46" s="162"/>
      <c r="BO46" s="175" t="s">
        <v>44</v>
      </c>
      <c r="BP46" s="160">
        <v>2018</v>
      </c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2"/>
      <c r="CB46" s="175" t="s">
        <v>45</v>
      </c>
      <c r="CC46" s="160">
        <v>2019</v>
      </c>
      <c r="CD46" s="161"/>
      <c r="CE46" s="161"/>
      <c r="CF46" s="161"/>
      <c r="CG46" s="161"/>
      <c r="CH46" s="161"/>
      <c r="CI46" s="161"/>
      <c r="CJ46" s="161"/>
      <c r="CK46" s="161"/>
      <c r="CL46" s="161"/>
      <c r="CM46" s="161"/>
      <c r="CN46" s="162"/>
      <c r="CO46" s="175" t="s">
        <v>46</v>
      </c>
      <c r="CP46" s="156">
        <v>2020</v>
      </c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8"/>
      <c r="DB46" s="175" t="s">
        <v>47</v>
      </c>
      <c r="DC46" s="156">
        <v>2021</v>
      </c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8"/>
      <c r="DO46" s="175" t="s">
        <v>48</v>
      </c>
      <c r="DP46" s="156">
        <v>2022</v>
      </c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8"/>
      <c r="EB46" s="175" t="s">
        <v>49</v>
      </c>
      <c r="EC46" s="156">
        <v>2023</v>
      </c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8"/>
      <c r="EO46" s="175" t="s">
        <v>50</v>
      </c>
      <c r="EP46" s="156">
        <v>2024</v>
      </c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8"/>
      <c r="FB46" s="175" t="s">
        <v>51</v>
      </c>
    </row>
    <row r="47" spans="2:158">
      <c r="B47" s="13" t="s">
        <v>74</v>
      </c>
      <c r="C47" s="176" t="s">
        <v>52</v>
      </c>
      <c r="D47" s="176" t="s">
        <v>53</v>
      </c>
      <c r="E47" s="176" t="s">
        <v>54</v>
      </c>
      <c r="F47" s="176" t="s">
        <v>55</v>
      </c>
      <c r="G47" s="176" t="s">
        <v>56</v>
      </c>
      <c r="H47" s="176" t="s">
        <v>57</v>
      </c>
      <c r="I47" s="176" t="s">
        <v>58</v>
      </c>
      <c r="J47" s="176" t="s">
        <v>59</v>
      </c>
      <c r="K47" s="176" t="s">
        <v>60</v>
      </c>
      <c r="L47" s="176" t="s">
        <v>61</v>
      </c>
      <c r="M47" s="176" t="s">
        <v>62</v>
      </c>
      <c r="N47" s="176" t="s">
        <v>63</v>
      </c>
      <c r="O47" s="163"/>
      <c r="P47" s="176" t="s">
        <v>52</v>
      </c>
      <c r="Q47" s="176" t="s">
        <v>53</v>
      </c>
      <c r="R47" s="176" t="s">
        <v>54</v>
      </c>
      <c r="S47" s="176" t="s">
        <v>55</v>
      </c>
      <c r="T47" s="176" t="s">
        <v>56</v>
      </c>
      <c r="U47" s="176" t="s">
        <v>57</v>
      </c>
      <c r="V47" s="176" t="s">
        <v>58</v>
      </c>
      <c r="W47" s="176" t="s">
        <v>59</v>
      </c>
      <c r="X47" s="176" t="s">
        <v>60</v>
      </c>
      <c r="Y47" s="176" t="s">
        <v>61</v>
      </c>
      <c r="Z47" s="176" t="s">
        <v>62</v>
      </c>
      <c r="AA47" s="176" t="s">
        <v>63</v>
      </c>
      <c r="AB47" s="163"/>
      <c r="AC47" s="176" t="s">
        <v>52</v>
      </c>
      <c r="AD47" s="176" t="s">
        <v>53</v>
      </c>
      <c r="AE47" s="176" t="s">
        <v>54</v>
      </c>
      <c r="AF47" s="176" t="s">
        <v>55</v>
      </c>
      <c r="AG47" s="176" t="s">
        <v>56</v>
      </c>
      <c r="AH47" s="176" t="s">
        <v>57</v>
      </c>
      <c r="AI47" s="176" t="s">
        <v>58</v>
      </c>
      <c r="AJ47" s="176" t="s">
        <v>59</v>
      </c>
      <c r="AK47" s="176" t="s">
        <v>60</v>
      </c>
      <c r="AL47" s="176" t="s">
        <v>61</v>
      </c>
      <c r="AM47" s="176" t="s">
        <v>62</v>
      </c>
      <c r="AN47" s="176" t="s">
        <v>63</v>
      </c>
      <c r="AO47" s="163"/>
      <c r="AP47" s="176" t="s">
        <v>52</v>
      </c>
      <c r="AQ47" s="176" t="s">
        <v>53</v>
      </c>
      <c r="AR47" s="176" t="s">
        <v>54</v>
      </c>
      <c r="AS47" s="176" t="s">
        <v>55</v>
      </c>
      <c r="AT47" s="176" t="s">
        <v>56</v>
      </c>
      <c r="AU47" s="176" t="s">
        <v>57</v>
      </c>
      <c r="AV47" s="176" t="s">
        <v>58</v>
      </c>
      <c r="AW47" s="176" t="s">
        <v>59</v>
      </c>
      <c r="AX47" s="176" t="s">
        <v>60</v>
      </c>
      <c r="AY47" s="176" t="s">
        <v>61</v>
      </c>
      <c r="AZ47" s="176" t="s">
        <v>62</v>
      </c>
      <c r="BA47" s="176" t="s">
        <v>63</v>
      </c>
      <c r="BB47" s="163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59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59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59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59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59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59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59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59"/>
    </row>
    <row r="48" spans="2:158" s="5" customFormat="1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58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 t="shared" ref="EL48:EM48" si="107">EL49+EL50</f>
        <v>4590876.5</v>
      </c>
      <c r="EM48" s="58">
        <f t="shared" si="107"/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58">
        <v>4596601.5000000009</v>
      </c>
      <c r="ES48" s="58"/>
      <c r="ET48" s="58"/>
      <c r="EU48" s="58"/>
      <c r="EV48" s="58"/>
      <c r="EW48" s="58"/>
      <c r="EX48" s="58"/>
      <c r="EY48" s="58"/>
      <c r="EZ48" s="58"/>
      <c r="FA48" s="58"/>
      <c r="FB48" s="58"/>
    </row>
    <row r="49" spans="2:158" ht="14.45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/>
      <c r="ET49" s="64"/>
      <c r="EU49" s="61"/>
      <c r="EV49" s="43"/>
      <c r="EW49" s="61"/>
      <c r="EX49" s="64"/>
      <c r="EY49" s="61"/>
      <c r="EZ49" s="64"/>
      <c r="FA49" s="64"/>
      <c r="FB49" s="61"/>
    </row>
    <row r="50" spans="2:158" ht="14.45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/>
      <c r="ET50" s="64"/>
      <c r="EU50" s="61"/>
      <c r="EV50" s="43"/>
      <c r="EW50" s="61"/>
      <c r="EX50" s="64"/>
      <c r="EY50" s="61"/>
      <c r="EZ50" s="64"/>
      <c r="FA50" s="64"/>
      <c r="FB50" s="61"/>
    </row>
    <row r="52" spans="2:158">
      <c r="B52" s="5"/>
    </row>
    <row r="54" spans="2:158">
      <c r="AC54" s="22"/>
      <c r="AD54" s="22"/>
      <c r="AE54" s="22"/>
      <c r="AF54" s="22"/>
      <c r="AG54" s="22"/>
      <c r="AH54" s="22"/>
      <c r="AI54" s="22"/>
      <c r="AJ54" s="22"/>
    </row>
  </sheetData>
  <mergeCells count="76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37"/>
  <sheetViews>
    <sheetView showGridLines="0" tabSelected="1" zoomScale="70" zoomScaleNormal="70" workbookViewId="0">
      <pane xSplit="2" ySplit="3" topLeftCell="GD4" activePane="bottomRight" state="frozen"/>
      <selection pane="bottomRight" activeCell="GS28" sqref="GS28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6384" width="11.42578125" style="11"/>
  </cols>
  <sheetData>
    <row r="1" spans="1:197">
      <c r="A1" s="164" t="s">
        <v>0</v>
      </c>
      <c r="B1" s="164"/>
    </row>
    <row r="2" spans="1:197" ht="30" customHeight="1">
      <c r="A2" s="165" t="s">
        <v>78</v>
      </c>
      <c r="B2" s="166"/>
    </row>
    <row r="3" spans="1:197">
      <c r="A3" s="39" t="s">
        <v>79</v>
      </c>
    </row>
    <row r="5" spans="1:197">
      <c r="B5" s="5" t="s">
        <v>38</v>
      </c>
    </row>
    <row r="6" spans="1:197">
      <c r="B6" s="174" t="s">
        <v>39</v>
      </c>
      <c r="C6" s="167">
        <v>2010</v>
      </c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9"/>
      <c r="O6" s="175" t="s">
        <v>80</v>
      </c>
      <c r="P6" s="167">
        <v>2011</v>
      </c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9"/>
      <c r="AB6" s="175" t="s">
        <v>81</v>
      </c>
      <c r="AC6" s="167">
        <v>2012</v>
      </c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9"/>
      <c r="AO6" s="175" t="s">
        <v>82</v>
      </c>
      <c r="AP6" s="167">
        <v>2013</v>
      </c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9"/>
      <c r="BB6" s="175" t="s">
        <v>40</v>
      </c>
      <c r="BC6" s="167">
        <v>2014</v>
      </c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9"/>
      <c r="BO6" s="175" t="s">
        <v>41</v>
      </c>
      <c r="BP6" s="167">
        <v>2015</v>
      </c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9"/>
      <c r="CB6" s="175" t="s">
        <v>42</v>
      </c>
      <c r="CC6" s="167">
        <v>2016</v>
      </c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9"/>
      <c r="CO6" s="175" t="s">
        <v>43</v>
      </c>
      <c r="CP6" s="160">
        <v>2017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44</v>
      </c>
      <c r="DC6" s="160">
        <v>2018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45</v>
      </c>
      <c r="DP6" s="160">
        <v>2019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5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5" t="s">
        <v>48</v>
      </c>
      <c r="FC6" s="160">
        <v>2022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75" t="s">
        <v>49</v>
      </c>
      <c r="FP6" s="160">
        <v>2023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75" t="s">
        <v>50</v>
      </c>
      <c r="GC6" s="160">
        <v>2024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75" t="s">
        <v>51</v>
      </c>
    </row>
    <row r="7" spans="1:197">
      <c r="B7" s="163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59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59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59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59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59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59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</row>
    <row r="8" spans="1:197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/>
      <c r="GG8" s="72"/>
      <c r="GH8" s="72"/>
      <c r="GI8" s="72"/>
      <c r="GJ8" s="72"/>
      <c r="GK8" s="72"/>
      <c r="GL8" s="72"/>
      <c r="GM8" s="72"/>
      <c r="GN8" s="72"/>
      <c r="GO8" s="72"/>
    </row>
    <row r="9" spans="1:197" ht="14.45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/>
      <c r="GG9" s="73"/>
      <c r="GH9" s="73"/>
      <c r="GI9" s="73"/>
      <c r="GJ9" s="72"/>
      <c r="GK9" s="42"/>
      <c r="GL9" s="73"/>
      <c r="GM9" s="73"/>
      <c r="GN9" s="73"/>
      <c r="GO9" s="72"/>
    </row>
    <row r="10" spans="1:197" ht="14.45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/>
      <c r="GG10" s="73"/>
      <c r="GH10" s="73"/>
      <c r="GI10" s="73"/>
      <c r="GJ10" s="72"/>
      <c r="GK10" s="42"/>
      <c r="GL10" s="73"/>
      <c r="GM10" s="73"/>
      <c r="GN10" s="73"/>
      <c r="GO10" s="73"/>
    </row>
    <row r="11" spans="1:197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74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74">
        <v>14052</v>
      </c>
      <c r="GF11" s="74"/>
      <c r="GG11" s="74"/>
      <c r="GH11" s="74"/>
      <c r="GI11" s="74"/>
      <c r="GJ11" s="74"/>
      <c r="GK11" s="74"/>
      <c r="GL11" s="74"/>
      <c r="GM11" s="74"/>
      <c r="GN11" s="74"/>
      <c r="GO11" s="74"/>
    </row>
    <row r="12" spans="1:197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/>
      <c r="GG12" s="72"/>
      <c r="GH12" s="72"/>
      <c r="GI12" s="72"/>
      <c r="GJ12" s="72"/>
      <c r="GK12" s="72"/>
      <c r="GL12" s="72"/>
      <c r="GM12" s="72"/>
      <c r="GN12" s="72"/>
      <c r="GO12" s="72"/>
    </row>
    <row r="13" spans="1:197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/>
      <c r="GG13" s="72"/>
      <c r="GH13" s="72"/>
      <c r="GI13" s="72"/>
      <c r="GJ13" s="72"/>
      <c r="GK13" s="72"/>
      <c r="GL13" s="72"/>
      <c r="GM13" s="72"/>
      <c r="GN13" s="72"/>
      <c r="GO13" s="72"/>
    </row>
    <row r="14" spans="1:197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>
      <c r="B16" s="5" t="s">
        <v>71</v>
      </c>
    </row>
    <row r="17" spans="1:197" ht="15" customHeight="1">
      <c r="B17" s="174" t="s">
        <v>39</v>
      </c>
      <c r="C17" s="167">
        <v>2010</v>
      </c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9"/>
      <c r="O17" s="175" t="s">
        <v>80</v>
      </c>
      <c r="P17" s="167">
        <v>2011</v>
      </c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9"/>
      <c r="AB17" s="175" t="s">
        <v>81</v>
      </c>
      <c r="AC17" s="167">
        <v>2012</v>
      </c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9"/>
      <c r="AO17" s="175" t="s">
        <v>82</v>
      </c>
      <c r="AP17" s="167">
        <v>2013</v>
      </c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9"/>
      <c r="BB17" s="175" t="s">
        <v>40</v>
      </c>
      <c r="BC17" s="167">
        <v>2014</v>
      </c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9"/>
      <c r="BO17" s="175" t="s">
        <v>41</v>
      </c>
      <c r="BP17" s="167">
        <v>2015</v>
      </c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9"/>
      <c r="CB17" s="175" t="s">
        <v>42</v>
      </c>
      <c r="CC17" s="167">
        <v>2016</v>
      </c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9"/>
      <c r="CO17" s="175" t="s">
        <v>43</v>
      </c>
      <c r="CP17" s="160">
        <v>2017</v>
      </c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2"/>
      <c r="DB17" s="175" t="s">
        <v>44</v>
      </c>
      <c r="DC17" s="160">
        <v>2018</v>
      </c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2"/>
      <c r="DO17" s="175" t="s">
        <v>45</v>
      </c>
      <c r="DP17" s="160">
        <v>2019</v>
      </c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2"/>
      <c r="EB17" s="175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5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5" t="s">
        <v>48</v>
      </c>
      <c r="FC17" s="160">
        <v>2022</v>
      </c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2"/>
      <c r="FO17" s="175" t="s">
        <v>49</v>
      </c>
      <c r="FP17" s="160">
        <v>2023</v>
      </c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2"/>
      <c r="GB17" s="175" t="s">
        <v>50</v>
      </c>
      <c r="GC17" s="160">
        <v>2024</v>
      </c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2"/>
      <c r="GO17" s="175" t="s">
        <v>51</v>
      </c>
    </row>
    <row r="18" spans="1:197">
      <c r="B18" s="163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59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59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59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59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59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59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59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59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59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59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59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59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59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59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59"/>
    </row>
    <row r="19" spans="1:197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/>
      <c r="GG19" s="72"/>
      <c r="GH19" s="72"/>
      <c r="GI19" s="72"/>
      <c r="GJ19" s="72"/>
      <c r="GK19" s="72"/>
      <c r="GL19" s="72"/>
      <c r="GM19" s="72"/>
      <c r="GN19" s="72"/>
      <c r="GO19" s="72"/>
    </row>
    <row r="20" spans="1:197" ht="14.45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/>
      <c r="GG20" s="73"/>
      <c r="GH20" s="73"/>
      <c r="GI20" s="73"/>
      <c r="GJ20" s="72"/>
      <c r="GK20" s="42"/>
      <c r="GL20" s="73"/>
      <c r="GM20" s="73"/>
      <c r="GN20" s="73"/>
      <c r="GO20" s="72"/>
    </row>
    <row r="21" spans="1:197" ht="14.45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/>
      <c r="GG21" s="73"/>
      <c r="GH21" s="73"/>
      <c r="GI21" s="73"/>
      <c r="GJ21" s="72"/>
      <c r="GK21" s="42"/>
      <c r="GL21" s="73"/>
      <c r="GM21" s="73"/>
      <c r="GN21" s="73"/>
      <c r="GO21" s="73"/>
    </row>
    <row r="22" spans="1:197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74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74">
        <v>22345</v>
      </c>
      <c r="GB22" s="74">
        <f>+SUM(FP22:GA22)</f>
        <v>174991</v>
      </c>
      <c r="GC22" s="74">
        <v>21110</v>
      </c>
      <c r="GD22" s="74">
        <v>16634</v>
      </c>
      <c r="GE22" s="74">
        <v>18501</v>
      </c>
      <c r="GF22" s="74"/>
      <c r="GG22" s="74"/>
      <c r="GH22" s="74"/>
      <c r="GI22" s="74"/>
      <c r="GJ22" s="74"/>
      <c r="GK22" s="74"/>
      <c r="GL22" s="74"/>
      <c r="GM22" s="74"/>
      <c r="GN22" s="74"/>
      <c r="GO22" s="74"/>
    </row>
    <row r="23" spans="1:197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/>
      <c r="GG23" s="72"/>
      <c r="GH23" s="72"/>
      <c r="GI23" s="72"/>
      <c r="GJ23" s="72"/>
      <c r="GK23" s="72"/>
      <c r="GL23" s="72"/>
      <c r="GM23" s="72"/>
      <c r="GN23" s="72"/>
      <c r="GO23" s="72"/>
    </row>
    <row r="24" spans="1:197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/>
      <c r="GG24" s="72"/>
      <c r="GH24" s="72"/>
      <c r="GI24" s="72"/>
      <c r="GJ24" s="72"/>
      <c r="GK24" s="72"/>
      <c r="GL24" s="72"/>
      <c r="GM24" s="72"/>
      <c r="GN24" s="72"/>
      <c r="GO24" s="72"/>
    </row>
    <row r="27" spans="1:197">
      <c r="B27" s="5" t="s">
        <v>72</v>
      </c>
    </row>
    <row r="28" spans="1:197" ht="15" customHeight="1">
      <c r="B28" s="12" t="s">
        <v>73</v>
      </c>
      <c r="C28" s="167">
        <v>2010</v>
      </c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9"/>
      <c r="O28" s="175" t="s">
        <v>80</v>
      </c>
      <c r="P28" s="167">
        <v>2011</v>
      </c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9"/>
      <c r="AB28" s="175" t="s">
        <v>81</v>
      </c>
      <c r="AC28" s="167">
        <v>2012</v>
      </c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9"/>
      <c r="AO28" s="175" t="s">
        <v>82</v>
      </c>
      <c r="AP28" s="167">
        <v>2013</v>
      </c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9"/>
      <c r="BB28" s="175" t="s">
        <v>40</v>
      </c>
      <c r="BC28" s="167">
        <v>2014</v>
      </c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9"/>
      <c r="BO28" s="175" t="s">
        <v>41</v>
      </c>
      <c r="BP28" s="167">
        <v>2015</v>
      </c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9"/>
      <c r="CB28" s="175" t="s">
        <v>42</v>
      </c>
      <c r="CC28" s="167">
        <v>2016</v>
      </c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9"/>
      <c r="CO28" s="175" t="s">
        <v>43</v>
      </c>
      <c r="CP28" s="160">
        <v>2017</v>
      </c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2"/>
      <c r="DB28" s="175" t="s">
        <v>44</v>
      </c>
      <c r="DC28" s="160">
        <v>2018</v>
      </c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2"/>
      <c r="DO28" s="175" t="s">
        <v>45</v>
      </c>
      <c r="DP28" s="160">
        <v>2019</v>
      </c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2"/>
      <c r="EB28" s="175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5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5" t="s">
        <v>48</v>
      </c>
      <c r="FC28" s="160">
        <v>2022</v>
      </c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2"/>
      <c r="FO28" s="175" t="s">
        <v>49</v>
      </c>
      <c r="FP28" s="160">
        <v>2023</v>
      </c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2"/>
      <c r="GB28" s="175" t="s">
        <v>50</v>
      </c>
      <c r="GC28" s="160">
        <v>2024</v>
      </c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2"/>
      <c r="GO28" s="175" t="s">
        <v>51</v>
      </c>
    </row>
    <row r="29" spans="1:197">
      <c r="B29" s="13" t="s">
        <v>74</v>
      </c>
      <c r="C29" s="177" t="s">
        <v>52</v>
      </c>
      <c r="D29" s="177" t="s">
        <v>53</v>
      </c>
      <c r="E29" s="177" t="s">
        <v>54</v>
      </c>
      <c r="F29" s="177" t="s">
        <v>55</v>
      </c>
      <c r="G29" s="177" t="s">
        <v>56</v>
      </c>
      <c r="H29" s="177" t="s">
        <v>57</v>
      </c>
      <c r="I29" s="177" t="s">
        <v>58</v>
      </c>
      <c r="J29" s="177" t="s">
        <v>59</v>
      </c>
      <c r="K29" s="177" t="s">
        <v>60</v>
      </c>
      <c r="L29" s="177" t="s">
        <v>61</v>
      </c>
      <c r="M29" s="177" t="s">
        <v>62</v>
      </c>
      <c r="N29" s="177" t="s">
        <v>63</v>
      </c>
      <c r="O29" s="159"/>
      <c r="P29" s="177" t="s">
        <v>52</v>
      </c>
      <c r="Q29" s="177" t="s">
        <v>53</v>
      </c>
      <c r="R29" s="177" t="s">
        <v>54</v>
      </c>
      <c r="S29" s="177" t="s">
        <v>55</v>
      </c>
      <c r="T29" s="177" t="s">
        <v>56</v>
      </c>
      <c r="U29" s="177" t="s">
        <v>57</v>
      </c>
      <c r="V29" s="177" t="s">
        <v>58</v>
      </c>
      <c r="W29" s="177" t="s">
        <v>59</v>
      </c>
      <c r="X29" s="177" t="s">
        <v>60</v>
      </c>
      <c r="Y29" s="177" t="s">
        <v>61</v>
      </c>
      <c r="Z29" s="177" t="s">
        <v>62</v>
      </c>
      <c r="AA29" s="177" t="s">
        <v>63</v>
      </c>
      <c r="AB29" s="159"/>
      <c r="AC29" s="177" t="s">
        <v>52</v>
      </c>
      <c r="AD29" s="177" t="s">
        <v>53</v>
      </c>
      <c r="AE29" s="177" t="s">
        <v>54</v>
      </c>
      <c r="AF29" s="177" t="s">
        <v>55</v>
      </c>
      <c r="AG29" s="177" t="s">
        <v>56</v>
      </c>
      <c r="AH29" s="177" t="s">
        <v>57</v>
      </c>
      <c r="AI29" s="177" t="s">
        <v>58</v>
      </c>
      <c r="AJ29" s="177" t="s">
        <v>59</v>
      </c>
      <c r="AK29" s="177" t="s">
        <v>60</v>
      </c>
      <c r="AL29" s="177" t="s">
        <v>61</v>
      </c>
      <c r="AM29" s="177" t="s">
        <v>62</v>
      </c>
      <c r="AN29" s="177" t="s">
        <v>63</v>
      </c>
      <c r="AO29" s="159"/>
      <c r="AP29" s="177" t="s">
        <v>52</v>
      </c>
      <c r="AQ29" s="177" t="s">
        <v>53</v>
      </c>
      <c r="AR29" s="177" t="s">
        <v>54</v>
      </c>
      <c r="AS29" s="177" t="s">
        <v>55</v>
      </c>
      <c r="AT29" s="177" t="s">
        <v>56</v>
      </c>
      <c r="AU29" s="177" t="s">
        <v>57</v>
      </c>
      <c r="AV29" s="177" t="s">
        <v>58</v>
      </c>
      <c r="AW29" s="177" t="s">
        <v>59</v>
      </c>
      <c r="AX29" s="177" t="s">
        <v>60</v>
      </c>
      <c r="AY29" s="177" t="s">
        <v>61</v>
      </c>
      <c r="AZ29" s="177" t="s">
        <v>62</v>
      </c>
      <c r="BA29" s="177" t="s">
        <v>63</v>
      </c>
      <c r="BB29" s="159"/>
      <c r="BC29" s="177" t="s">
        <v>52</v>
      </c>
      <c r="BD29" s="177" t="s">
        <v>53</v>
      </c>
      <c r="BE29" s="177" t="s">
        <v>54</v>
      </c>
      <c r="BF29" s="177" t="s">
        <v>55</v>
      </c>
      <c r="BG29" s="177" t="s">
        <v>56</v>
      </c>
      <c r="BH29" s="177" t="s">
        <v>57</v>
      </c>
      <c r="BI29" s="177" t="s">
        <v>58</v>
      </c>
      <c r="BJ29" s="177" t="s">
        <v>59</v>
      </c>
      <c r="BK29" s="177" t="s">
        <v>60</v>
      </c>
      <c r="BL29" s="177" t="s">
        <v>61</v>
      </c>
      <c r="BM29" s="177" t="s">
        <v>62</v>
      </c>
      <c r="BN29" s="177" t="s">
        <v>63</v>
      </c>
      <c r="BO29" s="159"/>
      <c r="BP29" s="177" t="s">
        <v>52</v>
      </c>
      <c r="BQ29" s="177" t="s">
        <v>53</v>
      </c>
      <c r="BR29" s="177" t="s">
        <v>54</v>
      </c>
      <c r="BS29" s="177" t="s">
        <v>55</v>
      </c>
      <c r="BT29" s="177" t="s">
        <v>56</v>
      </c>
      <c r="BU29" s="177" t="s">
        <v>57</v>
      </c>
      <c r="BV29" s="177" t="s">
        <v>58</v>
      </c>
      <c r="BW29" s="177" t="s">
        <v>59</v>
      </c>
      <c r="BX29" s="177" t="s">
        <v>60</v>
      </c>
      <c r="BY29" s="177" t="s">
        <v>61</v>
      </c>
      <c r="BZ29" s="177" t="s">
        <v>62</v>
      </c>
      <c r="CA29" s="177" t="s">
        <v>63</v>
      </c>
      <c r="CB29" s="159"/>
      <c r="CC29" s="177" t="s">
        <v>52</v>
      </c>
      <c r="CD29" s="177" t="s">
        <v>53</v>
      </c>
      <c r="CE29" s="177" t="s">
        <v>54</v>
      </c>
      <c r="CF29" s="177" t="s">
        <v>55</v>
      </c>
      <c r="CG29" s="177" t="s">
        <v>56</v>
      </c>
      <c r="CH29" s="177" t="s">
        <v>57</v>
      </c>
      <c r="CI29" s="177" t="s">
        <v>58</v>
      </c>
      <c r="CJ29" s="177" t="s">
        <v>59</v>
      </c>
      <c r="CK29" s="177" t="s">
        <v>60</v>
      </c>
      <c r="CL29" s="177" t="s">
        <v>61</v>
      </c>
      <c r="CM29" s="177" t="s">
        <v>62</v>
      </c>
      <c r="CN29" s="177" t="s">
        <v>63</v>
      </c>
      <c r="CO29" s="159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59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59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59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59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59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59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59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59"/>
    </row>
    <row r="30" spans="1:197" s="25" customFormat="1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 t="shared" ref="FU30" si="70"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57353.099999999991</v>
      </c>
      <c r="GF30" s="75"/>
      <c r="GG30" s="75"/>
      <c r="GH30" s="75"/>
      <c r="GI30" s="75"/>
      <c r="GJ30" s="75"/>
      <c r="GK30" s="75"/>
      <c r="GL30" s="75"/>
      <c r="GM30" s="75"/>
      <c r="GN30" s="75"/>
      <c r="GO30" s="75"/>
    </row>
    <row r="31" spans="1:197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34174.399999999994</v>
      </c>
      <c r="GF31" s="72"/>
      <c r="GG31" s="72"/>
      <c r="GH31" s="72"/>
      <c r="GI31" s="72"/>
      <c r="GJ31" s="72"/>
      <c r="GK31" s="72"/>
      <c r="GL31" s="72"/>
      <c r="GM31" s="72"/>
      <c r="GN31" s="72"/>
      <c r="GO31" s="76"/>
    </row>
    <row r="32" spans="1:197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23178.699999999997</v>
      </c>
      <c r="GF32" s="72"/>
      <c r="GG32" s="72"/>
      <c r="GH32" s="72"/>
      <c r="GI32" s="72"/>
      <c r="GJ32" s="72"/>
      <c r="GK32" s="72"/>
      <c r="GL32" s="72"/>
      <c r="GM32" s="72"/>
      <c r="GN32" s="72"/>
      <c r="GO32" s="76"/>
    </row>
    <row r="35" spans="2:75">
      <c r="B35" s="5"/>
    </row>
    <row r="37" spans="2:75">
      <c r="BP37" s="26"/>
      <c r="BQ37" s="26"/>
      <c r="BR37" s="26"/>
      <c r="BS37" s="26"/>
      <c r="BT37" s="26"/>
      <c r="BU37" s="26"/>
      <c r="BV37" s="26"/>
      <c r="BW37" s="26"/>
    </row>
  </sheetData>
  <mergeCells count="88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2"/>
  <sheetViews>
    <sheetView showGridLines="0" zoomScale="70" zoomScaleNormal="70" workbookViewId="0">
      <pane xSplit="2" ySplit="3" topLeftCell="ED4" activePane="bottomRight" state="frozen"/>
      <selection pane="bottomRight" activeCell="ED36" sqref="ED36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6384" width="11.42578125" style="2"/>
  </cols>
  <sheetData>
    <row r="1" spans="1:145">
      <c r="A1" s="164" t="s">
        <v>0</v>
      </c>
      <c r="B1" s="164"/>
      <c r="CY1" s="2" t="s">
        <v>84</v>
      </c>
    </row>
    <row r="2" spans="1:145" ht="30" customHeight="1">
      <c r="A2" s="165" t="s">
        <v>85</v>
      </c>
      <c r="B2" s="166"/>
    </row>
    <row r="3" spans="1:145">
      <c r="A3" s="39" t="s">
        <v>86</v>
      </c>
    </row>
    <row r="5" spans="1:145">
      <c r="B5" s="5" t="s">
        <v>38</v>
      </c>
    </row>
    <row r="6" spans="1:145" ht="15" customHeight="1">
      <c r="B6" s="174" t="s">
        <v>39</v>
      </c>
      <c r="C6" s="160">
        <v>2014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41</v>
      </c>
      <c r="P6" s="160">
        <v>2015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42</v>
      </c>
      <c r="AC6" s="160">
        <v>2016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43</v>
      </c>
      <c r="AP6" s="160">
        <v>2017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44</v>
      </c>
      <c r="BC6" s="160">
        <v>2018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45</v>
      </c>
      <c r="BP6" s="160">
        <v>2019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5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5" t="s">
        <v>48</v>
      </c>
      <c r="DC6" s="160">
        <v>2022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49</v>
      </c>
      <c r="DP6" s="160">
        <v>2023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50</v>
      </c>
      <c r="EC6" s="160">
        <v>2024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51</v>
      </c>
    </row>
    <row r="7" spans="1:145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</row>
    <row r="8" spans="1:14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/>
      <c r="EG8" s="47"/>
      <c r="EH8" s="47"/>
      <c r="EI8" s="47"/>
      <c r="EJ8" s="47"/>
      <c r="EK8" s="47"/>
      <c r="EL8" s="47"/>
      <c r="EM8" s="47"/>
      <c r="EN8" s="47"/>
      <c r="EO8" s="78"/>
    </row>
    <row r="9" spans="1:14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/>
      <c r="EG9" s="49"/>
      <c r="EH9" s="49"/>
      <c r="EI9" s="49"/>
      <c r="EJ9" s="47"/>
      <c r="EK9" s="47"/>
      <c r="EL9" s="49"/>
      <c r="EM9" s="49"/>
      <c r="EN9" s="49"/>
      <c r="EO9" s="78"/>
    </row>
    <row r="10" spans="1:14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/>
      <c r="EG10" s="50"/>
      <c r="EH10" s="50"/>
      <c r="EI10" s="50"/>
      <c r="EJ10" s="47"/>
      <c r="EK10" s="47"/>
      <c r="EL10" s="50"/>
      <c r="EM10" s="50"/>
      <c r="EN10" s="50"/>
      <c r="EO10" s="78"/>
    </row>
    <row r="11" spans="1:14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/>
      <c r="EG11" s="47"/>
      <c r="EH11" s="47"/>
      <c r="EI11" s="47"/>
      <c r="EJ11" s="47"/>
      <c r="EK11" s="47"/>
      <c r="EL11" s="47"/>
      <c r="EM11" s="47"/>
      <c r="EN11" s="47"/>
      <c r="EO11" s="78"/>
    </row>
    <row r="12" spans="1:14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/>
      <c r="EG12" s="49"/>
      <c r="EH12" s="49"/>
      <c r="EI12" s="49"/>
      <c r="EJ12" s="47"/>
      <c r="EK12" s="47"/>
      <c r="EL12" s="49"/>
      <c r="EM12" s="49"/>
      <c r="EN12" s="49"/>
      <c r="EO12" s="78"/>
    </row>
    <row r="13" spans="1:14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/>
      <c r="EG13" s="50"/>
      <c r="EH13" s="50"/>
      <c r="EI13" s="50"/>
      <c r="EJ13" s="47"/>
      <c r="EK13" s="47"/>
      <c r="EL13" s="50"/>
      <c r="EM13" s="50"/>
      <c r="EN13" s="50"/>
      <c r="EO13" s="78"/>
    </row>
    <row r="14" spans="1:14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84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/>
      <c r="EG14" s="84"/>
      <c r="EH14" s="84"/>
      <c r="EI14" s="84"/>
      <c r="EJ14" s="84"/>
      <c r="EK14" s="84"/>
      <c r="EL14" s="84"/>
      <c r="EM14" s="84"/>
      <c r="EN14" s="84"/>
      <c r="EO14" s="85"/>
    </row>
    <row r="15" spans="1:145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/>
      <c r="EG15" s="87"/>
      <c r="EH15" s="87"/>
      <c r="EI15" s="87"/>
      <c r="EJ15" s="87"/>
      <c r="EK15" s="87"/>
      <c r="EL15" s="87"/>
      <c r="EM15" s="87"/>
      <c r="EN15" s="87"/>
      <c r="EO15" s="53"/>
    </row>
    <row r="16" spans="1:145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/>
      <c r="EG16" s="87"/>
      <c r="EH16" s="87"/>
      <c r="EI16" s="87"/>
      <c r="EJ16" s="87"/>
      <c r="EK16" s="87"/>
      <c r="EL16" s="87"/>
      <c r="EM16" s="87"/>
      <c r="EN16" s="87"/>
      <c r="EO16" s="53"/>
    </row>
    <row r="19" spans="2:145">
      <c r="B19" s="5" t="s">
        <v>71</v>
      </c>
    </row>
    <row r="20" spans="2:145" ht="15" customHeight="1">
      <c r="B20" s="174" t="s">
        <v>39</v>
      </c>
      <c r="C20" s="160">
        <v>2014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2"/>
      <c r="O20" s="175" t="s">
        <v>41</v>
      </c>
      <c r="P20" s="160">
        <v>2015</v>
      </c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2"/>
      <c r="AB20" s="175" t="s">
        <v>42</v>
      </c>
      <c r="AC20" s="160">
        <v>2016</v>
      </c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2"/>
      <c r="AO20" s="175" t="s">
        <v>43</v>
      </c>
      <c r="AP20" s="160">
        <v>2017</v>
      </c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2"/>
      <c r="BB20" s="175" t="s">
        <v>44</v>
      </c>
      <c r="BC20" s="160">
        <v>2018</v>
      </c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2"/>
      <c r="BO20" s="175" t="s">
        <v>45</v>
      </c>
      <c r="BP20" s="160">
        <v>2019</v>
      </c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2"/>
      <c r="CB20" s="175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5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5" t="s">
        <v>48</v>
      </c>
      <c r="DC20" s="160">
        <v>2022</v>
      </c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2"/>
      <c r="DO20" s="175" t="s">
        <v>49</v>
      </c>
      <c r="DP20" s="160">
        <v>2023</v>
      </c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2"/>
      <c r="EB20" s="175" t="s">
        <v>50</v>
      </c>
      <c r="EC20" s="160">
        <v>2024</v>
      </c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2"/>
      <c r="EO20" s="175" t="s">
        <v>51</v>
      </c>
    </row>
    <row r="21" spans="2:145">
      <c r="B21" s="163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59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59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59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59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59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59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59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59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59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59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59"/>
    </row>
    <row r="22" spans="2:14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/>
      <c r="EG22" s="47"/>
      <c r="EH22" s="47"/>
      <c r="EI22" s="47"/>
      <c r="EJ22" s="47"/>
      <c r="EK22" s="47"/>
      <c r="EL22" s="47"/>
      <c r="EM22" s="47"/>
      <c r="EN22" s="47"/>
      <c r="EO22" s="78"/>
    </row>
    <row r="23" spans="2:14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30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/>
      <c r="EG23" s="49"/>
      <c r="EH23" s="49"/>
      <c r="EI23" s="49"/>
      <c r="EJ23" s="47"/>
      <c r="EK23" s="47"/>
      <c r="EL23" s="49"/>
      <c r="EM23" s="49"/>
      <c r="EN23" s="49"/>
      <c r="EO23" s="78"/>
    </row>
    <row r="24" spans="2:14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/>
      <c r="EG24" s="50"/>
      <c r="EH24" s="50"/>
      <c r="EI24" s="50"/>
      <c r="EJ24" s="47"/>
      <c r="EK24" s="47"/>
      <c r="EL24" s="50"/>
      <c r="EM24" s="50"/>
      <c r="EN24" s="50"/>
      <c r="EO24" s="78"/>
    </row>
    <row r="25" spans="2:14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/>
      <c r="EG25" s="47"/>
      <c r="EH25" s="47"/>
      <c r="EI25" s="47"/>
      <c r="EJ25" s="47"/>
      <c r="EK25" s="47"/>
      <c r="EL25" s="47"/>
      <c r="EM25" s="47"/>
      <c r="EN25" s="47"/>
      <c r="EO25" s="78"/>
    </row>
    <row r="26" spans="2:14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/>
      <c r="EG26" s="49"/>
      <c r="EH26" s="49"/>
      <c r="EI26" s="49"/>
      <c r="EJ26" s="47"/>
      <c r="EK26" s="47"/>
      <c r="EL26" s="49"/>
      <c r="EM26" s="49"/>
      <c r="EN26" s="49"/>
      <c r="EO26" s="78"/>
    </row>
    <row r="27" spans="2:14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/>
      <c r="EG27" s="50"/>
      <c r="EH27" s="50"/>
      <c r="EI27" s="50"/>
      <c r="EJ27" s="47"/>
      <c r="EK27" s="47"/>
      <c r="EL27" s="50"/>
      <c r="EM27" s="50"/>
      <c r="EN27" s="50"/>
      <c r="EO27" s="78"/>
    </row>
    <row r="28" spans="2:14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84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/>
      <c r="EG28" s="84"/>
      <c r="EH28" s="84"/>
      <c r="EI28" s="84"/>
      <c r="EJ28" s="84"/>
      <c r="EK28" s="84"/>
      <c r="EL28" s="84"/>
      <c r="EM28" s="84"/>
      <c r="EN28" s="84"/>
      <c r="EO28" s="85"/>
    </row>
    <row r="29" spans="2:145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/>
      <c r="EG29" s="87"/>
      <c r="EH29" s="87"/>
      <c r="EI29" s="87"/>
      <c r="EJ29" s="87"/>
      <c r="EK29" s="87"/>
      <c r="EL29" s="87"/>
      <c r="EM29" s="87"/>
      <c r="EN29" s="87"/>
      <c r="EO29" s="53"/>
    </row>
    <row r="30" spans="2:145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 t="shared" si="46"/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/>
      <c r="EG30" s="87"/>
      <c r="EH30" s="87"/>
      <c r="EI30" s="87"/>
      <c r="EJ30" s="87"/>
      <c r="EK30" s="87"/>
      <c r="EL30" s="87"/>
      <c r="EM30" s="87"/>
      <c r="EN30" s="87"/>
      <c r="EO30" s="53"/>
    </row>
    <row r="34" spans="2:145" ht="15" customHeight="1">
      <c r="B34" s="12" t="s">
        <v>73</v>
      </c>
      <c r="C34" s="160">
        <v>2014</v>
      </c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2"/>
      <c r="O34" s="175" t="s">
        <v>41</v>
      </c>
      <c r="P34" s="160">
        <v>2015</v>
      </c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2"/>
      <c r="AB34" s="175" t="s">
        <v>42</v>
      </c>
      <c r="AC34" s="160">
        <v>2016</v>
      </c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2"/>
      <c r="AO34" s="175" t="s">
        <v>43</v>
      </c>
      <c r="AP34" s="160">
        <v>2017</v>
      </c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2"/>
      <c r="BB34" s="175" t="s">
        <v>44</v>
      </c>
      <c r="BC34" s="160">
        <v>2018</v>
      </c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2"/>
      <c r="BO34" s="175" t="s">
        <v>45</v>
      </c>
      <c r="BP34" s="160">
        <v>2019</v>
      </c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2"/>
      <c r="CB34" s="175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5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5" t="s">
        <v>48</v>
      </c>
      <c r="DC34" s="160">
        <v>2022</v>
      </c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2"/>
      <c r="DO34" s="175" t="s">
        <v>49</v>
      </c>
      <c r="DP34" s="160">
        <v>2023</v>
      </c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2"/>
      <c r="EB34" s="175" t="s">
        <v>50</v>
      </c>
      <c r="EC34" s="160">
        <v>2024</v>
      </c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2"/>
      <c r="EO34" s="175" t="s">
        <v>51</v>
      </c>
    </row>
    <row r="35" spans="2:145">
      <c r="B35" s="13" t="s">
        <v>74</v>
      </c>
      <c r="C35" s="176" t="s">
        <v>52</v>
      </c>
      <c r="D35" s="176" t="s">
        <v>53</v>
      </c>
      <c r="E35" s="176" t="s">
        <v>54</v>
      </c>
      <c r="F35" s="176" t="s">
        <v>55</v>
      </c>
      <c r="G35" s="176" t="s">
        <v>56</v>
      </c>
      <c r="H35" s="176" t="s">
        <v>57</v>
      </c>
      <c r="I35" s="176" t="s">
        <v>58</v>
      </c>
      <c r="J35" s="176" t="s">
        <v>59</v>
      </c>
      <c r="K35" s="176" t="s">
        <v>60</v>
      </c>
      <c r="L35" s="176" t="s">
        <v>61</v>
      </c>
      <c r="M35" s="176" t="s">
        <v>62</v>
      </c>
      <c r="N35" s="176" t="s">
        <v>63</v>
      </c>
      <c r="O35" s="159"/>
      <c r="P35" s="176" t="s">
        <v>52</v>
      </c>
      <c r="Q35" s="176" t="s">
        <v>53</v>
      </c>
      <c r="R35" s="176" t="s">
        <v>54</v>
      </c>
      <c r="S35" s="176" t="s">
        <v>55</v>
      </c>
      <c r="T35" s="176" t="s">
        <v>56</v>
      </c>
      <c r="U35" s="176" t="s">
        <v>57</v>
      </c>
      <c r="V35" s="176" t="s">
        <v>58</v>
      </c>
      <c r="W35" s="176" t="s">
        <v>59</v>
      </c>
      <c r="X35" s="176" t="s">
        <v>60</v>
      </c>
      <c r="Y35" s="176" t="s">
        <v>61</v>
      </c>
      <c r="Z35" s="176" t="s">
        <v>62</v>
      </c>
      <c r="AA35" s="176" t="s">
        <v>63</v>
      </c>
      <c r="AB35" s="159"/>
      <c r="AC35" s="176" t="s">
        <v>52</v>
      </c>
      <c r="AD35" s="176" t="s">
        <v>53</v>
      </c>
      <c r="AE35" s="176" t="s">
        <v>54</v>
      </c>
      <c r="AF35" s="176" t="s">
        <v>55</v>
      </c>
      <c r="AG35" s="176" t="s">
        <v>56</v>
      </c>
      <c r="AH35" s="176" t="s">
        <v>57</v>
      </c>
      <c r="AI35" s="176" t="s">
        <v>58</v>
      </c>
      <c r="AJ35" s="176" t="s">
        <v>59</v>
      </c>
      <c r="AK35" s="176" t="s">
        <v>60</v>
      </c>
      <c r="AL35" s="176" t="s">
        <v>61</v>
      </c>
      <c r="AM35" s="176" t="s">
        <v>62</v>
      </c>
      <c r="AN35" s="176" t="s">
        <v>63</v>
      </c>
      <c r="AO35" s="159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59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59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59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59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59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59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59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59"/>
    </row>
    <row r="36" spans="2:145" s="5" customFormat="1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 t="shared" ref="DU36" si="79"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f>SUM(DZ37:DZ38)</f>
        <v>1420103.5</v>
      </c>
      <c r="EA36" s="89">
        <v>1515508.2000000002</v>
      </c>
      <c r="EB36" s="89">
        <f>+SUM(DP36:EA36)</f>
        <v>12057061.899999999</v>
      </c>
      <c r="EC36" s="178">
        <v>1489870.1</v>
      </c>
      <c r="ED36" s="178">
        <v>1514869.8000000003</v>
      </c>
      <c r="EE36" s="178">
        <v>1473828.0999999999</v>
      </c>
      <c r="EF36" s="89"/>
      <c r="EG36" s="89"/>
      <c r="EH36" s="89"/>
      <c r="EI36" s="89"/>
      <c r="EJ36" s="89"/>
      <c r="EK36" s="89"/>
      <c r="EL36" s="89"/>
      <c r="EM36" s="89"/>
      <c r="EN36" s="89"/>
      <c r="EO36" s="89"/>
    </row>
    <row r="37" spans="2:14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492783.70000000007</v>
      </c>
      <c r="EA37" s="90">
        <v>626187.90000000014</v>
      </c>
      <c r="EB37" s="90">
        <f>+SUM(DP37:EA37)</f>
        <v>4610668.6000000006</v>
      </c>
      <c r="EC37" s="139">
        <v>629482.00000000012</v>
      </c>
      <c r="ED37" s="139">
        <v>639584.50000000012</v>
      </c>
      <c r="EE37" s="139">
        <v>631680.10000000009</v>
      </c>
      <c r="EF37" s="90"/>
      <c r="EG37" s="90"/>
      <c r="EH37" s="90"/>
      <c r="EI37" s="90"/>
      <c r="EJ37" s="90"/>
      <c r="EK37" s="90"/>
      <c r="EL37" s="90"/>
      <c r="EM37" s="90"/>
      <c r="EN37" s="90"/>
      <c r="EO37" s="90"/>
    </row>
    <row r="38" spans="2:14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927319.8</v>
      </c>
      <c r="EA38" s="90">
        <v>889320.3</v>
      </c>
      <c r="EB38" s="90">
        <f>+SUM(DP38:EA38)</f>
        <v>7446393.2999999998</v>
      </c>
      <c r="EC38" s="155">
        <v>860388.10000000009</v>
      </c>
      <c r="ED38" s="155">
        <v>875285.3</v>
      </c>
      <c r="EE38" s="155">
        <v>842147.99999999977</v>
      </c>
      <c r="EF38" s="90"/>
      <c r="EG38" s="90"/>
      <c r="EH38" s="90"/>
      <c r="EI38" s="90"/>
      <c r="EJ38" s="90"/>
      <c r="EK38" s="90"/>
      <c r="EL38" s="90"/>
      <c r="EM38" s="90"/>
      <c r="EN38" s="90"/>
      <c r="EO38" s="90"/>
    </row>
    <row r="41" spans="2:145">
      <c r="B41" s="5"/>
    </row>
    <row r="42" spans="2:145">
      <c r="P42" s="22"/>
      <c r="Q42" s="22"/>
      <c r="R42" s="22"/>
      <c r="S42" s="22"/>
      <c r="T42" s="22"/>
      <c r="U42" s="22"/>
      <c r="V42" s="22"/>
      <c r="W42" s="22"/>
    </row>
  </sheetData>
  <mergeCells count="64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70" zoomScaleNormal="70" workbookViewId="0">
      <pane xSplit="2" ySplit="3" topLeftCell="GN4" activePane="bottomRight" state="frozen"/>
      <selection pane="bottomRight" activeCell="GO24" sqref="GO24"/>
      <selection pane="bottomLeft" activeCell="DK48" sqref="DK48:DK50"/>
      <selection pane="topRight" activeCell="DK48" sqref="DK48:DK50"/>
    </sheetView>
  </sheetViews>
  <sheetFormatPr defaultColWidth="11.42578125" defaultRowHeight="13.9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3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2.28515625" style="2" bestFit="1" customWidth="1"/>
    <col min="200" max="200" width="13.7109375" style="2" customWidth="1"/>
    <col min="201" max="16384" width="11.42578125" style="2"/>
  </cols>
  <sheetData>
    <row r="1" spans="1:210">
      <c r="A1" s="164" t="s">
        <v>0</v>
      </c>
      <c r="B1" s="164"/>
    </row>
    <row r="2" spans="1:210" ht="30" customHeight="1">
      <c r="A2" s="165" t="s">
        <v>89</v>
      </c>
      <c r="B2" s="166"/>
    </row>
    <row r="3" spans="1:210">
      <c r="A3" s="39" t="s">
        <v>90</v>
      </c>
    </row>
    <row r="4" spans="1:210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>
      <c r="B5" s="5" t="s">
        <v>38</v>
      </c>
    </row>
    <row r="6" spans="1:210" ht="15" customHeight="1">
      <c r="B6" s="174" t="s">
        <v>39</v>
      </c>
      <c r="C6" s="160">
        <v>2009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91</v>
      </c>
      <c r="P6" s="160">
        <v>2010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80</v>
      </c>
      <c r="AC6" s="160">
        <v>2011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81</v>
      </c>
      <c r="AP6" s="160">
        <v>2012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82</v>
      </c>
      <c r="BC6" s="160">
        <v>2013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40</v>
      </c>
      <c r="BP6" s="160">
        <v>2014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41</v>
      </c>
      <c r="CC6" s="160">
        <v>2015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42</v>
      </c>
      <c r="CP6" s="160">
        <v>2016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43</v>
      </c>
      <c r="DC6" s="160">
        <v>2017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44</v>
      </c>
      <c r="DP6" s="160">
        <v>2018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45</v>
      </c>
      <c r="EC6" s="160">
        <v>2019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46</v>
      </c>
      <c r="EP6" s="156">
        <v>2020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75" t="s">
        <v>47</v>
      </c>
      <c r="FC6" s="156">
        <v>2021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75" t="s">
        <v>48</v>
      </c>
      <c r="FP6" s="156">
        <v>2022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75" t="s">
        <v>49</v>
      </c>
      <c r="GC6" s="156">
        <v>2023</v>
      </c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8"/>
      <c r="GO6" s="175" t="s">
        <v>50</v>
      </c>
      <c r="GP6" s="156">
        <v>2024</v>
      </c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8"/>
      <c r="HB6" s="175" t="s">
        <v>51</v>
      </c>
    </row>
    <row r="7" spans="1:210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59"/>
    </row>
    <row r="8" spans="1:210" ht="14.45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8">
        <v>369015</v>
      </c>
      <c r="GQ8" s="148">
        <v>354065</v>
      </c>
      <c r="GR8" s="148">
        <v>337882</v>
      </c>
      <c r="GS8" s="92"/>
      <c r="GT8" s="92"/>
      <c r="GU8" s="92"/>
      <c r="GV8" s="92"/>
      <c r="GW8" s="92"/>
      <c r="GX8" s="92"/>
      <c r="GY8" s="92"/>
      <c r="GZ8" s="92"/>
      <c r="HA8" s="92"/>
      <c r="HB8" s="93"/>
    </row>
    <row r="9" spans="1:210" ht="14.4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/>
      <c r="GT9" s="73"/>
      <c r="GU9" s="73"/>
      <c r="GV9" s="73"/>
      <c r="GW9" s="73"/>
      <c r="GX9" s="73"/>
      <c r="GY9" s="73"/>
      <c r="GZ9" s="73"/>
      <c r="HA9" s="73"/>
      <c r="HB9" s="93"/>
    </row>
    <row r="10" spans="1:210" ht="14.4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/>
      <c r="GT10" s="73"/>
      <c r="GU10" s="73"/>
      <c r="GV10" s="73"/>
      <c r="GW10" s="73"/>
      <c r="GX10" s="73"/>
      <c r="GY10" s="73"/>
      <c r="GZ10" s="73"/>
      <c r="HA10" s="73"/>
      <c r="HB10" s="93"/>
    </row>
    <row r="11" spans="1:210" ht="14.45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8">
        <v>189743</v>
      </c>
      <c r="GQ11" s="148">
        <v>176821</v>
      </c>
      <c r="GR11" s="148">
        <v>165981</v>
      </c>
      <c r="GS11" s="92"/>
      <c r="GT11" s="92"/>
      <c r="GU11" s="92"/>
      <c r="GV11" s="92"/>
      <c r="GW11" s="92"/>
      <c r="GX11" s="92"/>
      <c r="GY11" s="92"/>
      <c r="GZ11" s="92"/>
      <c r="HA11" s="92"/>
      <c r="HB11" s="93"/>
    </row>
    <row r="12" spans="1:210" ht="14.4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/>
      <c r="GT12" s="73"/>
      <c r="GU12" s="73"/>
      <c r="GV12" s="73"/>
      <c r="GW12" s="73"/>
      <c r="GX12" s="73"/>
      <c r="GY12" s="73"/>
      <c r="GZ12" s="73"/>
      <c r="HA12" s="73"/>
      <c r="HB12" s="93"/>
    </row>
    <row r="13" spans="1:210" ht="14.4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/>
      <c r="GT13" s="73"/>
      <c r="GU13" s="73"/>
      <c r="GV13" s="73"/>
      <c r="GW13" s="73"/>
      <c r="GX13" s="73"/>
      <c r="GY13" s="73"/>
      <c r="GZ13" s="73"/>
      <c r="HA13" s="73"/>
      <c r="HB13" s="93"/>
    </row>
    <row r="14" spans="1:210" ht="14.45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8">
        <v>84012</v>
      </c>
      <c r="GQ14" s="148">
        <v>78592</v>
      </c>
      <c r="GR14" s="148">
        <v>88500</v>
      </c>
      <c r="GS14" s="92"/>
      <c r="GT14" s="92"/>
      <c r="GU14" s="92"/>
      <c r="GV14" s="92"/>
      <c r="GW14" s="92"/>
      <c r="GX14" s="92"/>
      <c r="GY14" s="92"/>
      <c r="GZ14" s="92"/>
      <c r="HA14" s="92"/>
      <c r="HB14" s="93"/>
    </row>
    <row r="15" spans="1:210" ht="14.4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/>
      <c r="GT15" s="73"/>
      <c r="GU15" s="73"/>
      <c r="GV15" s="73"/>
      <c r="GW15" s="73"/>
      <c r="GX15" s="73"/>
      <c r="GY15" s="73"/>
      <c r="GZ15" s="73"/>
      <c r="HA15" s="73"/>
      <c r="HB15" s="93"/>
    </row>
    <row r="16" spans="1:210" ht="14.4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/>
      <c r="GT16" s="73"/>
      <c r="GU16" s="73"/>
      <c r="GV16" s="73"/>
      <c r="GW16" s="73"/>
      <c r="GX16" s="73"/>
      <c r="GY16" s="73"/>
      <c r="GZ16" s="73"/>
      <c r="HA16" s="73"/>
      <c r="HB16" s="93"/>
    </row>
    <row r="17" spans="2:210" ht="14.45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8">
        <v>67866</v>
      </c>
      <c r="GQ17" s="148">
        <v>65752</v>
      </c>
      <c r="GR17" s="148">
        <v>88284</v>
      </c>
      <c r="GS17" s="92"/>
      <c r="GT17" s="92"/>
      <c r="GU17" s="92"/>
      <c r="GV17" s="92"/>
      <c r="GW17" s="92"/>
      <c r="GX17" s="92"/>
      <c r="GY17" s="92"/>
      <c r="GZ17" s="92"/>
      <c r="HA17" s="92"/>
      <c r="HB17" s="93"/>
    </row>
    <row r="18" spans="2:210" ht="14.4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/>
      <c r="GT18" s="73"/>
      <c r="GU18" s="73"/>
      <c r="GV18" s="73"/>
      <c r="GW18" s="73"/>
      <c r="GX18" s="73"/>
      <c r="GY18" s="73"/>
      <c r="GZ18" s="73"/>
      <c r="HA18" s="73"/>
      <c r="HB18" s="93"/>
    </row>
    <row r="19" spans="2:210" ht="14.4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/>
      <c r="GT19" s="73"/>
      <c r="GU19" s="73"/>
      <c r="GV19" s="73"/>
      <c r="GW19" s="73"/>
      <c r="GX19" s="73"/>
      <c r="GY19" s="73"/>
      <c r="GZ19" s="73"/>
      <c r="HA19" s="73"/>
      <c r="HB19" s="93"/>
    </row>
    <row r="20" spans="2:210" ht="14.45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8">
        <v>263146</v>
      </c>
      <c r="GQ20" s="148">
        <v>247299</v>
      </c>
      <c r="GR20" s="148">
        <v>244787</v>
      </c>
      <c r="GS20" s="92"/>
      <c r="GT20" s="92"/>
      <c r="GU20" s="92"/>
      <c r="GV20" s="92"/>
      <c r="GW20" s="92"/>
      <c r="GX20" s="92"/>
      <c r="GY20" s="92"/>
      <c r="GZ20" s="92"/>
      <c r="HA20" s="92"/>
      <c r="HB20" s="93"/>
    </row>
    <row r="21" spans="2:210" ht="14.4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/>
      <c r="GT21" s="73"/>
      <c r="GU21" s="73"/>
      <c r="GV21" s="73"/>
      <c r="GW21" s="73"/>
      <c r="GX21" s="73"/>
      <c r="GY21" s="73"/>
      <c r="GZ21" s="73"/>
      <c r="HA21" s="73"/>
      <c r="HB21" s="93"/>
    </row>
    <row r="22" spans="2:210" ht="14.4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/>
      <c r="GT22" s="73"/>
      <c r="GU22" s="73"/>
      <c r="GV22" s="73"/>
      <c r="GW22" s="73"/>
      <c r="GX22" s="73"/>
      <c r="GY22" s="73"/>
      <c r="GZ22" s="73"/>
      <c r="HA22" s="73"/>
      <c r="HB22" s="93"/>
    </row>
    <row r="23" spans="2:210" ht="14.4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8">
        <v>973782</v>
      </c>
      <c r="GQ23" s="148">
        <v>922529</v>
      </c>
      <c r="GR23" s="148">
        <v>925434</v>
      </c>
      <c r="GS23" s="96"/>
      <c r="GT23" s="96"/>
      <c r="GU23" s="96"/>
      <c r="GV23" s="96"/>
      <c r="GW23" s="96"/>
      <c r="GX23" s="96"/>
      <c r="GY23" s="96"/>
      <c r="GZ23" s="96"/>
      <c r="HA23" s="96"/>
      <c r="HB23" s="96"/>
    </row>
    <row r="24" spans="2:210" ht="14.45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/>
      <c r="GT24" s="93"/>
      <c r="GU24" s="93"/>
      <c r="GV24" s="93"/>
      <c r="GW24" s="93"/>
      <c r="GX24" s="93"/>
      <c r="GY24" s="93"/>
      <c r="GZ24" s="93"/>
      <c r="HA24" s="93"/>
      <c r="HB24" s="93"/>
    </row>
    <row r="25" spans="2:210" ht="14.45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/>
      <c r="GT25" s="93"/>
      <c r="GU25" s="93"/>
      <c r="GV25" s="93"/>
      <c r="GW25" s="93"/>
      <c r="GX25" s="93"/>
      <c r="GY25" s="93"/>
      <c r="GZ25" s="93"/>
      <c r="HA25" s="93"/>
      <c r="HB25" s="93"/>
    </row>
    <row r="27" spans="2:210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>
      <c r="B28" s="5" t="s">
        <v>71</v>
      </c>
      <c r="CP28" s="2">
        <v>249994</v>
      </c>
    </row>
    <row r="29" spans="2:210" ht="15" customHeight="1">
      <c r="B29" s="174" t="s">
        <v>39</v>
      </c>
      <c r="C29" s="160">
        <v>2009</v>
      </c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2"/>
      <c r="O29" s="175" t="s">
        <v>91</v>
      </c>
      <c r="P29" s="160">
        <v>2010</v>
      </c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2"/>
      <c r="AB29" s="175" t="s">
        <v>80</v>
      </c>
      <c r="AC29" s="160">
        <v>2011</v>
      </c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2"/>
      <c r="AO29" s="175" t="s">
        <v>81</v>
      </c>
      <c r="AP29" s="160">
        <v>2012</v>
      </c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2"/>
      <c r="BB29" s="175" t="s">
        <v>82</v>
      </c>
      <c r="BC29" s="160">
        <v>2013</v>
      </c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2"/>
      <c r="BO29" s="175" t="s">
        <v>40</v>
      </c>
      <c r="BP29" s="160">
        <v>2014</v>
      </c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2"/>
      <c r="CB29" s="175" t="s">
        <v>41</v>
      </c>
      <c r="CC29" s="160">
        <v>2015</v>
      </c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2"/>
      <c r="CO29" s="175" t="s">
        <v>42</v>
      </c>
      <c r="CP29" s="160">
        <v>2016</v>
      </c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2"/>
      <c r="DB29" s="175" t="s">
        <v>43</v>
      </c>
      <c r="DC29" s="160">
        <v>2017</v>
      </c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2"/>
      <c r="DO29" s="175" t="s">
        <v>44</v>
      </c>
      <c r="DP29" s="160">
        <v>2018</v>
      </c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2"/>
      <c r="EB29" s="175" t="s">
        <v>45</v>
      </c>
      <c r="EC29" s="160">
        <v>2019</v>
      </c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2"/>
      <c r="EO29" s="175" t="s">
        <v>46</v>
      </c>
      <c r="EP29" s="156">
        <v>2020</v>
      </c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8"/>
      <c r="FB29" s="175" t="s">
        <v>47</v>
      </c>
      <c r="FC29" s="156">
        <v>2021</v>
      </c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8"/>
      <c r="FO29" s="175" t="s">
        <v>48</v>
      </c>
      <c r="FP29" s="156">
        <v>2022</v>
      </c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8"/>
      <c r="GB29" s="175" t="s">
        <v>49</v>
      </c>
      <c r="GC29" s="156">
        <v>2023</v>
      </c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8"/>
      <c r="GO29" s="175" t="s">
        <v>50</v>
      </c>
      <c r="GP29" s="156">
        <v>2024</v>
      </c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8"/>
      <c r="HB29" s="175" t="s">
        <v>51</v>
      </c>
    </row>
    <row r="30" spans="2:210">
      <c r="B30" s="163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59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59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59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59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59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59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59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59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59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59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59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59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59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59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59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59"/>
    </row>
    <row r="31" spans="2:210" ht="14.45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8">
        <v>732296</v>
      </c>
      <c r="GQ31" s="148">
        <v>694844</v>
      </c>
      <c r="GR31" s="148">
        <v>670364</v>
      </c>
      <c r="GS31" s="92"/>
      <c r="GT31" s="92"/>
      <c r="GU31" s="92"/>
      <c r="GV31" s="92"/>
      <c r="GW31" s="92"/>
      <c r="GX31" s="92"/>
      <c r="GY31" s="92"/>
      <c r="GZ31" s="92"/>
      <c r="HA31" s="92"/>
      <c r="HB31" s="93"/>
    </row>
    <row r="32" spans="2:210" ht="14.4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/>
      <c r="GT32" s="73"/>
      <c r="GU32" s="73"/>
      <c r="GV32" s="73"/>
      <c r="GW32" s="73"/>
      <c r="GX32" s="73"/>
      <c r="GY32" s="73"/>
      <c r="GZ32" s="73"/>
      <c r="HA32" s="73"/>
      <c r="HB32" s="93"/>
    </row>
    <row r="33" spans="2:210" ht="14.4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/>
      <c r="GT33" s="73"/>
      <c r="GU33" s="73"/>
      <c r="GV33" s="73"/>
      <c r="GW33" s="73"/>
      <c r="GX33" s="73"/>
      <c r="GY33" s="73"/>
      <c r="GZ33" s="73"/>
      <c r="HA33" s="73"/>
      <c r="HB33" s="93"/>
    </row>
    <row r="34" spans="2:210" ht="14.45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8">
        <v>433523</v>
      </c>
      <c r="GQ34" s="148">
        <v>402164</v>
      </c>
      <c r="GR34" s="148">
        <v>387437</v>
      </c>
      <c r="GS34" s="92"/>
      <c r="GT34" s="92"/>
      <c r="GU34" s="92"/>
      <c r="GV34" s="92"/>
      <c r="GW34" s="92"/>
      <c r="GX34" s="92"/>
      <c r="GY34" s="92"/>
      <c r="GZ34" s="92"/>
      <c r="HA34" s="92"/>
      <c r="HB34" s="93"/>
    </row>
    <row r="35" spans="2:210" ht="14.4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/>
      <c r="GT35" s="73"/>
      <c r="GU35" s="73"/>
      <c r="GV35" s="73"/>
      <c r="GW35" s="73"/>
      <c r="GX35" s="73"/>
      <c r="GY35" s="73"/>
      <c r="GZ35" s="73"/>
      <c r="HA35" s="73"/>
      <c r="HB35" s="93"/>
    </row>
    <row r="36" spans="2:210" ht="14.4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/>
      <c r="GT36" s="73"/>
      <c r="GU36" s="73"/>
      <c r="GV36" s="73"/>
      <c r="GW36" s="73"/>
      <c r="GX36" s="73"/>
      <c r="GY36" s="73"/>
      <c r="GZ36" s="73"/>
      <c r="HA36" s="73"/>
      <c r="HB36" s="93"/>
    </row>
    <row r="37" spans="2:210" ht="14.45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8">
        <v>204784</v>
      </c>
      <c r="GQ37" s="148">
        <v>188448</v>
      </c>
      <c r="GR37" s="148">
        <v>220130</v>
      </c>
      <c r="GS37" s="92"/>
      <c r="GT37" s="92"/>
      <c r="GU37" s="92"/>
      <c r="GV37" s="92"/>
      <c r="GW37" s="92"/>
      <c r="GX37" s="92"/>
      <c r="GY37" s="92"/>
      <c r="GZ37" s="92"/>
      <c r="HA37" s="92"/>
      <c r="HB37" s="93"/>
    </row>
    <row r="38" spans="2:210" ht="14.4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/>
      <c r="GT38" s="73"/>
      <c r="GU38" s="73"/>
      <c r="GV38" s="73"/>
      <c r="GW38" s="73"/>
      <c r="GX38" s="73"/>
      <c r="GY38" s="73"/>
      <c r="GZ38" s="73"/>
      <c r="HA38" s="73"/>
      <c r="HB38" s="93"/>
    </row>
    <row r="39" spans="2:210" ht="14.4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/>
      <c r="GT39" s="73"/>
      <c r="GU39" s="73"/>
      <c r="GV39" s="73"/>
      <c r="GW39" s="73"/>
      <c r="GX39" s="73"/>
      <c r="GY39" s="73"/>
      <c r="GZ39" s="73"/>
      <c r="HA39" s="73"/>
      <c r="HB39" s="93"/>
    </row>
    <row r="40" spans="2:210" ht="14.45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8">
        <v>202986</v>
      </c>
      <c r="GQ40" s="148">
        <v>200984</v>
      </c>
      <c r="GR40" s="148">
        <v>265310</v>
      </c>
      <c r="GS40" s="92"/>
      <c r="GT40" s="92"/>
      <c r="GU40" s="92"/>
      <c r="GV40" s="92"/>
      <c r="GW40" s="92"/>
      <c r="GX40" s="92"/>
      <c r="GY40" s="92"/>
      <c r="GZ40" s="92"/>
      <c r="HA40" s="92"/>
      <c r="HB40" s="93"/>
    </row>
    <row r="41" spans="2:210" ht="14.4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/>
      <c r="GT41" s="73"/>
      <c r="GU41" s="73"/>
      <c r="GV41" s="73"/>
      <c r="GW41" s="73"/>
      <c r="GX41" s="73"/>
      <c r="GY41" s="73"/>
      <c r="GZ41" s="73"/>
      <c r="HA41" s="73"/>
      <c r="HB41" s="93"/>
    </row>
    <row r="42" spans="2:210" ht="14.4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/>
      <c r="GT42" s="73"/>
      <c r="GU42" s="73"/>
      <c r="GV42" s="73"/>
      <c r="GW42" s="73"/>
      <c r="GX42" s="73"/>
      <c r="GY42" s="73"/>
      <c r="GZ42" s="73"/>
      <c r="HA42" s="73"/>
      <c r="HB42" s="93"/>
    </row>
    <row r="43" spans="2:210" ht="14.45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8">
        <v>454823</v>
      </c>
      <c r="GQ43" s="148">
        <v>424142</v>
      </c>
      <c r="GR43" s="148">
        <v>413681</v>
      </c>
      <c r="GS43" s="92"/>
      <c r="GT43" s="92"/>
      <c r="GU43" s="92"/>
      <c r="GV43" s="92"/>
      <c r="GW43" s="92"/>
      <c r="GX43" s="92"/>
      <c r="GY43" s="92"/>
      <c r="GZ43" s="92"/>
      <c r="HA43" s="92"/>
      <c r="HB43" s="93"/>
    </row>
    <row r="44" spans="2:210" ht="14.4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/>
      <c r="GT44" s="73"/>
      <c r="GU44" s="73"/>
      <c r="GV44" s="73"/>
      <c r="GW44" s="73"/>
      <c r="GX44" s="73"/>
      <c r="GY44" s="73"/>
      <c r="GZ44" s="73"/>
      <c r="HA44" s="73"/>
      <c r="HB44" s="93"/>
    </row>
    <row r="45" spans="2:210" ht="14.4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/>
      <c r="GT45" s="73"/>
      <c r="GU45" s="73"/>
      <c r="GV45" s="73"/>
      <c r="GW45" s="73"/>
      <c r="GX45" s="73"/>
      <c r="GY45" s="73"/>
      <c r="GZ45" s="73"/>
      <c r="HA45" s="73"/>
      <c r="HB45" s="93"/>
    </row>
    <row r="46" spans="2:210" ht="14.4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8">
        <v>2028412</v>
      </c>
      <c r="GQ46" s="148">
        <v>1910582</v>
      </c>
      <c r="GR46" s="148">
        <v>1956922</v>
      </c>
      <c r="GS46" s="96"/>
      <c r="GT46" s="96"/>
      <c r="GU46" s="96"/>
      <c r="GV46" s="96"/>
      <c r="GW46" s="96"/>
      <c r="GX46" s="96"/>
      <c r="GY46" s="96"/>
      <c r="GZ46" s="96"/>
      <c r="HA46" s="96"/>
      <c r="HB46" s="96"/>
    </row>
    <row r="47" spans="2:210" ht="14.45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/>
      <c r="GT47" s="93"/>
      <c r="GU47" s="93"/>
      <c r="GV47" s="93"/>
      <c r="GW47" s="93"/>
      <c r="GX47" s="93"/>
      <c r="GY47" s="93"/>
      <c r="GZ47" s="93"/>
      <c r="HA47" s="93"/>
      <c r="HB47" s="93"/>
    </row>
    <row r="48" spans="2:210" ht="14.45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/>
      <c r="GT48" s="93"/>
      <c r="GU48" s="93"/>
      <c r="GV48" s="93"/>
      <c r="GW48" s="93"/>
      <c r="GX48" s="93"/>
      <c r="GY48" s="93"/>
      <c r="GZ48" s="93"/>
      <c r="HA48" s="93"/>
      <c r="HB48" s="93"/>
    </row>
    <row r="51" spans="2:210">
      <c r="B51" s="5" t="s">
        <v>72</v>
      </c>
    </row>
    <row r="52" spans="2:210">
      <c r="B52" s="12" t="s">
        <v>73</v>
      </c>
      <c r="C52" s="160">
        <v>2009</v>
      </c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2"/>
      <c r="O52" s="175" t="s">
        <v>91</v>
      </c>
      <c r="P52" s="160">
        <v>2010</v>
      </c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2"/>
      <c r="AB52" s="175" t="s">
        <v>80</v>
      </c>
      <c r="AC52" s="160">
        <v>2011</v>
      </c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2"/>
      <c r="AO52" s="175" t="s">
        <v>81</v>
      </c>
      <c r="AP52" s="160">
        <v>2012</v>
      </c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2"/>
      <c r="BB52" s="175" t="s">
        <v>82</v>
      </c>
      <c r="BC52" s="160">
        <v>2013</v>
      </c>
      <c r="BD52" s="161"/>
      <c r="BE52" s="161"/>
      <c r="BF52" s="161"/>
      <c r="BG52" s="161"/>
      <c r="BH52" s="161"/>
      <c r="BI52" s="161"/>
      <c r="BJ52" s="161"/>
      <c r="BK52" s="161"/>
      <c r="BL52" s="161"/>
      <c r="BM52" s="161"/>
      <c r="BN52" s="162"/>
      <c r="BO52" s="175" t="s">
        <v>40</v>
      </c>
      <c r="BP52" s="160">
        <v>2014</v>
      </c>
      <c r="BQ52" s="161"/>
      <c r="BR52" s="161"/>
      <c r="BS52" s="161"/>
      <c r="BT52" s="161"/>
      <c r="BU52" s="161"/>
      <c r="BV52" s="161"/>
      <c r="BW52" s="161"/>
      <c r="BX52" s="161"/>
      <c r="BY52" s="161"/>
      <c r="BZ52" s="161"/>
      <c r="CA52" s="162"/>
      <c r="CB52" s="175" t="s">
        <v>41</v>
      </c>
      <c r="CC52" s="160">
        <v>2015</v>
      </c>
      <c r="CD52" s="161"/>
      <c r="CE52" s="161"/>
      <c r="CF52" s="161"/>
      <c r="CG52" s="161"/>
      <c r="CH52" s="161"/>
      <c r="CI52" s="161"/>
      <c r="CJ52" s="161"/>
      <c r="CK52" s="161"/>
      <c r="CL52" s="161"/>
      <c r="CM52" s="161"/>
      <c r="CN52" s="162"/>
      <c r="CO52" s="175" t="s">
        <v>42</v>
      </c>
      <c r="CP52" s="160">
        <v>2016</v>
      </c>
      <c r="CQ52" s="161"/>
      <c r="CR52" s="161"/>
      <c r="CS52" s="161"/>
      <c r="CT52" s="161"/>
      <c r="CU52" s="161"/>
      <c r="CV52" s="161"/>
      <c r="CW52" s="161"/>
      <c r="CX52" s="161"/>
      <c r="CY52" s="161"/>
      <c r="CZ52" s="161"/>
      <c r="DA52" s="162"/>
      <c r="DB52" s="175" t="s">
        <v>43</v>
      </c>
      <c r="DC52" s="160">
        <v>2017</v>
      </c>
      <c r="DD52" s="161"/>
      <c r="DE52" s="161"/>
      <c r="DF52" s="161"/>
      <c r="DG52" s="161"/>
      <c r="DH52" s="161"/>
      <c r="DI52" s="161"/>
      <c r="DJ52" s="161"/>
      <c r="DK52" s="161"/>
      <c r="DL52" s="161"/>
      <c r="DM52" s="161"/>
      <c r="DN52" s="162"/>
      <c r="DO52" s="175" t="s">
        <v>44</v>
      </c>
      <c r="DP52" s="160">
        <v>2018</v>
      </c>
      <c r="DQ52" s="161"/>
      <c r="DR52" s="161"/>
      <c r="DS52" s="161"/>
      <c r="DT52" s="161"/>
      <c r="DU52" s="161"/>
      <c r="DV52" s="161"/>
      <c r="DW52" s="161"/>
      <c r="DX52" s="161"/>
      <c r="DY52" s="161"/>
      <c r="DZ52" s="161"/>
      <c r="EA52" s="162"/>
      <c r="EB52" s="175" t="s">
        <v>45</v>
      </c>
      <c r="EC52" s="160">
        <v>2019</v>
      </c>
      <c r="ED52" s="161"/>
      <c r="EE52" s="161"/>
      <c r="EF52" s="161"/>
      <c r="EG52" s="161"/>
      <c r="EH52" s="161"/>
      <c r="EI52" s="161"/>
      <c r="EJ52" s="161"/>
      <c r="EK52" s="161"/>
      <c r="EL52" s="161"/>
      <c r="EM52" s="161"/>
      <c r="EN52" s="162"/>
      <c r="EO52" s="175" t="s">
        <v>46</v>
      </c>
      <c r="EP52" s="156">
        <v>2020</v>
      </c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8"/>
      <c r="FB52" s="175" t="s">
        <v>47</v>
      </c>
      <c r="FC52" s="156">
        <v>2021</v>
      </c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8"/>
      <c r="FO52" s="175" t="s">
        <v>48</v>
      </c>
      <c r="FP52" s="156">
        <v>2022</v>
      </c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8"/>
      <c r="GB52" s="175" t="s">
        <v>49</v>
      </c>
      <c r="GC52" s="156">
        <v>2023</v>
      </c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8"/>
      <c r="GO52" s="175" t="s">
        <v>50</v>
      </c>
      <c r="GP52" s="156">
        <v>2024</v>
      </c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8"/>
      <c r="HB52" s="175" t="s">
        <v>51</v>
      </c>
    </row>
    <row r="53" spans="2:210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59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59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59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59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59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59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59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59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59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59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59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59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59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59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59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59"/>
    </row>
    <row r="54" spans="2:210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/>
      <c r="GT54" s="101"/>
      <c r="GU54" s="101"/>
      <c r="GV54" s="101"/>
      <c r="GW54" s="102"/>
      <c r="GX54" s="102"/>
      <c r="GY54" s="102"/>
      <c r="GZ54" s="102"/>
      <c r="HA54" s="102"/>
      <c r="HB54" s="101"/>
    </row>
    <row r="55" spans="2:210" ht="14.45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/>
      <c r="GT55" s="99"/>
      <c r="GV55" s="104"/>
      <c r="GW55" s="104"/>
      <c r="GX55" s="104"/>
      <c r="GY55" s="104"/>
      <c r="GZ55" s="104"/>
      <c r="HA55" s="104"/>
      <c r="HB55" s="104"/>
    </row>
    <row r="56" spans="2:210" ht="14.45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/>
      <c r="GT56" s="99"/>
      <c r="GU56" s="104"/>
      <c r="GV56" s="104"/>
      <c r="GW56" s="104"/>
      <c r="GX56" s="104"/>
      <c r="GY56" s="104"/>
      <c r="GZ56" s="104"/>
      <c r="HA56" s="104"/>
      <c r="HB56" s="104"/>
    </row>
    <row r="58" spans="2:210" ht="14.4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210" ht="14.4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210" ht="14.4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210" ht="14.4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4.4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210" ht="14.4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210" ht="14.4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4.4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C6:GN6"/>
    <mergeCell ref="GO6:GO7"/>
    <mergeCell ref="GC29:GN29"/>
    <mergeCell ref="GO29:GO30"/>
    <mergeCell ref="GC52:GN52"/>
    <mergeCell ref="GO52:GO53"/>
    <mergeCell ref="FP6:GA6"/>
    <mergeCell ref="FP29:GA29"/>
    <mergeCell ref="FP52:GA52"/>
    <mergeCell ref="GB6:GB7"/>
    <mergeCell ref="GB29:GB30"/>
    <mergeCell ref="GB52:GB53"/>
    <mergeCell ref="FC6:FN6"/>
    <mergeCell ref="FO6:FO7"/>
    <mergeCell ref="FC29:FN29"/>
    <mergeCell ref="FO29:FO30"/>
    <mergeCell ref="FC52:FN52"/>
    <mergeCell ref="FO52:FO53"/>
    <mergeCell ref="FB6:FB7"/>
    <mergeCell ref="EP29:FA29"/>
    <mergeCell ref="FB29:FB30"/>
    <mergeCell ref="EP52:FA52"/>
    <mergeCell ref="FB52:FB53"/>
    <mergeCell ref="EP6:FA6"/>
    <mergeCell ref="DP6:EA6"/>
    <mergeCell ref="EB6:EB7"/>
    <mergeCell ref="DP29:EA29"/>
    <mergeCell ref="EB29:EB30"/>
    <mergeCell ref="DP52:EA52"/>
    <mergeCell ref="EB52:E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EC6:EN6"/>
    <mergeCell ref="EO6:EO7"/>
    <mergeCell ref="EC29:EN29"/>
    <mergeCell ref="EO29:EO30"/>
    <mergeCell ref="EC52:EN52"/>
    <mergeCell ref="EO52:E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5"/>
  <sheetViews>
    <sheetView showGridLines="0" zoomScale="84" zoomScaleNormal="84" workbookViewId="0">
      <pane xSplit="2" ySplit="3" topLeftCell="GR4" activePane="bottomRight" state="frozen"/>
      <selection pane="bottomRight" activeCell="GR39" sqref="GR39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1.42578125" style="1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2" width="11.42578125" style="11"/>
    <col min="173" max="173" width="13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1.42578125" style="11"/>
    <col min="186" max="186" width="13" style="11" customWidth="1"/>
    <col min="187" max="187" width="12.85546875" style="11" customWidth="1"/>
    <col min="188" max="188" width="12.28515625" style="11" customWidth="1"/>
    <col min="189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9" width="11.42578125" style="11"/>
    <col min="200" max="200" width="12.28515625" style="11" customWidth="1"/>
    <col min="201" max="16384" width="11.42578125" style="11"/>
  </cols>
  <sheetData>
    <row r="1" spans="1:210">
      <c r="A1" s="164" t="s">
        <v>0</v>
      </c>
      <c r="B1" s="164"/>
    </row>
    <row r="2" spans="1:210" ht="30" customHeight="1">
      <c r="A2" s="165" t="s">
        <v>98</v>
      </c>
      <c r="B2" s="166"/>
    </row>
    <row r="3" spans="1:210">
      <c r="A3" s="39" t="s">
        <v>99</v>
      </c>
    </row>
    <row r="4" spans="1:210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>
      <c r="B5" s="5" t="s">
        <v>38</v>
      </c>
    </row>
    <row r="6" spans="1:210">
      <c r="B6" s="174" t="s">
        <v>39</v>
      </c>
      <c r="C6" s="167">
        <v>2009</v>
      </c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9"/>
      <c r="O6" s="174" t="s">
        <v>91</v>
      </c>
      <c r="P6" s="167">
        <v>2010</v>
      </c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9"/>
      <c r="AB6" s="174" t="s">
        <v>80</v>
      </c>
      <c r="AC6" s="167">
        <v>2011</v>
      </c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9"/>
      <c r="AO6" s="174" t="s">
        <v>81</v>
      </c>
      <c r="AP6" s="167">
        <v>2012</v>
      </c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9"/>
      <c r="BB6" s="174" t="s">
        <v>82</v>
      </c>
      <c r="BC6" s="167">
        <v>2013</v>
      </c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9"/>
      <c r="BO6" s="174" t="s">
        <v>40</v>
      </c>
      <c r="BP6" s="167">
        <v>2014</v>
      </c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9"/>
      <c r="CB6" s="174" t="s">
        <v>41</v>
      </c>
      <c r="CC6" s="167">
        <v>2015</v>
      </c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9"/>
      <c r="CO6" s="174" t="s">
        <v>42</v>
      </c>
      <c r="CP6" s="167">
        <v>2016</v>
      </c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9"/>
      <c r="DB6" s="174" t="s">
        <v>43</v>
      </c>
      <c r="DC6" s="160">
        <v>2017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44</v>
      </c>
      <c r="DP6" s="160">
        <v>2018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45</v>
      </c>
      <c r="EC6" s="160">
        <v>2019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5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5" t="s">
        <v>48</v>
      </c>
      <c r="FP6" s="160">
        <v>2022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75" t="s">
        <v>49</v>
      </c>
      <c r="GC6" s="160">
        <v>2023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75" t="s">
        <v>50</v>
      </c>
      <c r="GP6" s="160">
        <v>2024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75" t="s">
        <v>51</v>
      </c>
    </row>
    <row r="7" spans="1:210">
      <c r="B7" s="163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6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6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6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6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6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6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63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6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59"/>
    </row>
    <row r="8" spans="1:210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/>
      <c r="GT8" s="76"/>
      <c r="GU8" s="76"/>
      <c r="GV8" s="76"/>
      <c r="GW8" s="76"/>
      <c r="GX8" s="76"/>
      <c r="GY8" s="76"/>
      <c r="GZ8" s="76"/>
      <c r="HA8" s="76"/>
      <c r="HB8" s="76"/>
    </row>
    <row r="9" spans="1:210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/>
      <c r="GT9" s="73"/>
      <c r="GU9" s="73"/>
      <c r="GV9" s="73"/>
      <c r="GW9" s="73"/>
      <c r="GX9" s="73"/>
      <c r="GY9" s="73"/>
      <c r="GZ9" s="73"/>
      <c r="HA9" s="73"/>
      <c r="HB9" s="73"/>
    </row>
    <row r="10" spans="1:210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/>
      <c r="GT10" s="73"/>
      <c r="GU10" s="73"/>
      <c r="GV10" s="73"/>
      <c r="GW10" s="73"/>
      <c r="GX10" s="73"/>
      <c r="GY10" s="73"/>
      <c r="GZ10" s="73"/>
      <c r="HA10" s="73"/>
      <c r="HB10" s="73"/>
    </row>
    <row r="11" spans="1:210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/>
      <c r="GT11" s="76"/>
      <c r="GU11" s="76"/>
      <c r="GV11" s="76"/>
      <c r="GW11" s="76"/>
      <c r="GX11" s="76"/>
      <c r="GY11" s="76"/>
      <c r="GZ11" s="76"/>
      <c r="HA11" s="76"/>
      <c r="HB11" s="76"/>
    </row>
    <row r="12" spans="1:210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/>
      <c r="GT12" s="73"/>
      <c r="GU12" s="73"/>
      <c r="GV12" s="73"/>
      <c r="GW12" s="73"/>
      <c r="GX12" s="73"/>
      <c r="GY12" s="73"/>
      <c r="GZ12" s="73"/>
      <c r="HA12" s="73"/>
      <c r="HB12" s="73"/>
    </row>
    <row r="13" spans="1:210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/>
      <c r="GT13" s="73"/>
      <c r="GU13" s="73"/>
      <c r="GV13" s="73"/>
      <c r="GW13" s="73"/>
      <c r="GX13" s="73"/>
      <c r="GY13" s="73"/>
      <c r="GZ13" s="73"/>
      <c r="HA13" s="73"/>
      <c r="HB13" s="73"/>
    </row>
    <row r="14" spans="1:210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199023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2372307</v>
      </c>
      <c r="GP14" s="76">
        <v>236331</v>
      </c>
      <c r="GQ14" s="76">
        <v>224652</v>
      </c>
      <c r="GR14" s="76">
        <v>211891</v>
      </c>
      <c r="GS14" s="76"/>
      <c r="GT14" s="76"/>
      <c r="GU14" s="76"/>
      <c r="GV14" s="76"/>
      <c r="GW14" s="76"/>
      <c r="GX14" s="76"/>
      <c r="GY14" s="76"/>
      <c r="GZ14" s="76"/>
      <c r="HA14" s="76"/>
      <c r="HB14" s="76"/>
    </row>
    <row r="15" spans="1:210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90654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/>
      <c r="GT15" s="73"/>
      <c r="GU15" s="73"/>
      <c r="GV15" s="73"/>
      <c r="GW15" s="73"/>
      <c r="GX15" s="73"/>
      <c r="GY15" s="73"/>
      <c r="GZ15" s="73"/>
      <c r="HA15" s="73"/>
      <c r="HB15" s="73"/>
    </row>
    <row r="16" spans="1:210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108369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/>
      <c r="GT16" s="73"/>
      <c r="GU16" s="73"/>
      <c r="GV16" s="73"/>
      <c r="GW16" s="73"/>
      <c r="GX16" s="73"/>
      <c r="GY16" s="73"/>
      <c r="GZ16" s="73"/>
      <c r="HA16" s="73"/>
      <c r="HB16" s="73"/>
    </row>
    <row r="17" spans="2:210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285451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3572007</v>
      </c>
      <c r="GP17" s="76">
        <v>329113</v>
      </c>
      <c r="GQ17" s="76">
        <v>308925</v>
      </c>
      <c r="GR17" s="76">
        <v>301379</v>
      </c>
      <c r="GS17" s="76"/>
      <c r="GT17" s="76"/>
      <c r="GU17" s="76"/>
      <c r="GV17" s="76"/>
      <c r="GW17" s="76"/>
      <c r="GX17" s="76"/>
      <c r="GY17" s="76"/>
      <c r="GZ17" s="76"/>
      <c r="HA17" s="76"/>
      <c r="HB17" s="76"/>
    </row>
    <row r="18" spans="2:210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/>
      <c r="GT18" s="73"/>
      <c r="GU18" s="73"/>
      <c r="GV18" s="73"/>
      <c r="GW18" s="73"/>
      <c r="GX18" s="73"/>
      <c r="GY18" s="73"/>
      <c r="GZ18" s="73"/>
      <c r="HA18" s="73"/>
      <c r="HB18" s="73"/>
    </row>
    <row r="19" spans="2:210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105040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/>
      <c r="GT19" s="73"/>
      <c r="GU19" s="73"/>
      <c r="GV19" s="73"/>
      <c r="GW19" s="73"/>
      <c r="GX19" s="73"/>
      <c r="GY19" s="73"/>
      <c r="GZ19" s="73"/>
      <c r="HA19" s="73"/>
      <c r="HB19" s="73"/>
    </row>
    <row r="20" spans="2:210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803333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9927060</v>
      </c>
      <c r="GP20" s="52">
        <v>954268</v>
      </c>
      <c r="GQ20" s="52">
        <v>907354</v>
      </c>
      <c r="GR20" s="52">
        <v>861211</v>
      </c>
      <c r="GS20" s="52"/>
      <c r="GT20" s="52"/>
      <c r="GU20" s="52"/>
      <c r="GV20" s="52"/>
      <c r="GW20" s="52"/>
      <c r="GX20" s="52"/>
      <c r="GY20" s="52"/>
      <c r="GZ20" s="52"/>
      <c r="HA20" s="52"/>
      <c r="HB20" s="52"/>
    </row>
    <row r="21" spans="2:210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394738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4782222</v>
      </c>
      <c r="GP21" s="111">
        <v>501177</v>
      </c>
      <c r="GQ21" s="111">
        <v>482673</v>
      </c>
      <c r="GR21" s="111">
        <v>440158</v>
      </c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</row>
    <row r="22" spans="2:210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79">
        <f t="shared" si="12"/>
        <v>2588697</v>
      </c>
      <c r="DP22" s="179">
        <f>IF($B22="","",DP10+DP13+DP16+DP19)</f>
        <v>333353</v>
      </c>
      <c r="DQ22" s="179">
        <f>IF($B22="","",DQ10+DQ13+DQ16+DQ19)</f>
        <v>312162</v>
      </c>
      <c r="DR22" s="179">
        <f t="shared" ref="DR22:EA22" si="61">IF($B22="","",DR10+DR13+DR16+DR19)</f>
        <v>328406</v>
      </c>
      <c r="DS22" s="179">
        <f t="shared" si="61"/>
        <v>317942</v>
      </c>
      <c r="DT22" s="179">
        <f t="shared" si="61"/>
        <v>384609</v>
      </c>
      <c r="DU22" s="179">
        <f t="shared" si="61"/>
        <v>360802</v>
      </c>
      <c r="DV22" s="179">
        <f t="shared" si="61"/>
        <v>378333</v>
      </c>
      <c r="DW22" s="179">
        <f t="shared" si="61"/>
        <v>396736</v>
      </c>
      <c r="DX22" s="179">
        <f t="shared" si="61"/>
        <v>367084</v>
      </c>
      <c r="DY22" s="179">
        <f t="shared" si="61"/>
        <v>387894</v>
      </c>
      <c r="DZ22" s="179">
        <f t="shared" si="61"/>
        <v>388666</v>
      </c>
      <c r="EA22" s="179">
        <f t="shared" si="61"/>
        <v>405528</v>
      </c>
      <c r="EB22" s="179">
        <f t="shared" si="13"/>
        <v>4361515</v>
      </c>
      <c r="EC22" s="179">
        <f t="shared" si="57"/>
        <v>405368</v>
      </c>
      <c r="ED22" s="179">
        <f t="shared" si="57"/>
        <v>366126</v>
      </c>
      <c r="EE22" s="179">
        <f t="shared" si="57"/>
        <v>393737</v>
      </c>
      <c r="EF22" s="179">
        <f t="shared" si="57"/>
        <v>372493</v>
      </c>
      <c r="EG22" s="179">
        <f t="shared" si="57"/>
        <v>420827</v>
      </c>
      <c r="EH22" s="179">
        <f t="shared" si="57"/>
        <v>415000</v>
      </c>
      <c r="EI22" s="179">
        <f t="shared" si="57"/>
        <v>431136</v>
      </c>
      <c r="EJ22" s="179">
        <f t="shared" si="57"/>
        <v>446253</v>
      </c>
      <c r="EK22" s="179">
        <f t="shared" si="57"/>
        <v>428298</v>
      </c>
      <c r="EL22" s="179">
        <f>IF($B22="","",EL10+EL13+EL16+EL19)</f>
        <v>453626</v>
      </c>
      <c r="EM22" s="179">
        <f t="shared" si="57"/>
        <v>448958</v>
      </c>
      <c r="EN22" s="179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</row>
    <row r="23" spans="2:210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>
      <c r="B25" s="5" t="s">
        <v>71</v>
      </c>
    </row>
    <row r="26" spans="2:210" ht="15" customHeight="1">
      <c r="B26" s="174" t="s">
        <v>39</v>
      </c>
      <c r="C26" s="167">
        <v>2009</v>
      </c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9"/>
      <c r="O26" s="174" t="s">
        <v>91</v>
      </c>
      <c r="P26" s="167">
        <v>2010</v>
      </c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9"/>
      <c r="AB26" s="174" t="s">
        <v>80</v>
      </c>
      <c r="AC26" s="167">
        <v>2011</v>
      </c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9"/>
      <c r="AO26" s="174" t="s">
        <v>81</v>
      </c>
      <c r="AP26" s="167">
        <v>2012</v>
      </c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9"/>
      <c r="BB26" s="174" t="s">
        <v>82</v>
      </c>
      <c r="BC26" s="167">
        <v>2013</v>
      </c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9"/>
      <c r="BO26" s="174" t="s">
        <v>40</v>
      </c>
      <c r="BP26" s="167">
        <v>2014</v>
      </c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9"/>
      <c r="CB26" s="174" t="s">
        <v>41</v>
      </c>
      <c r="CC26" s="167">
        <v>2015</v>
      </c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9"/>
      <c r="CO26" s="174" t="s">
        <v>42</v>
      </c>
      <c r="CP26" s="167">
        <v>2016</v>
      </c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9"/>
      <c r="DB26" s="174" t="s">
        <v>43</v>
      </c>
      <c r="DC26" s="160">
        <v>2017</v>
      </c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2"/>
      <c r="DO26" s="175" t="s">
        <v>44</v>
      </c>
      <c r="DP26" s="160">
        <v>2018</v>
      </c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2"/>
      <c r="EB26" s="175" t="s">
        <v>45</v>
      </c>
      <c r="EC26" s="160">
        <v>2019</v>
      </c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2"/>
      <c r="EO26" s="175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5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5" t="s">
        <v>48</v>
      </c>
      <c r="FP26" s="160">
        <v>2022</v>
      </c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2"/>
      <c r="GB26" s="175" t="s">
        <v>49</v>
      </c>
      <c r="GC26" s="160">
        <v>2023</v>
      </c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2"/>
      <c r="GO26" s="175" t="s">
        <v>50</v>
      </c>
      <c r="GP26" s="160">
        <v>2024</v>
      </c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2"/>
      <c r="HB26" s="175" t="s">
        <v>51</v>
      </c>
    </row>
    <row r="27" spans="2:210">
      <c r="B27" s="163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63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63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63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63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63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63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63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6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59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59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59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59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59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59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59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59"/>
    </row>
    <row r="28" spans="2:210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/>
      <c r="GT28" s="76"/>
      <c r="GU28" s="76"/>
      <c r="GV28" s="76"/>
      <c r="GW28" s="76"/>
      <c r="GX28" s="76"/>
      <c r="GY28" s="76"/>
      <c r="GZ28" s="76"/>
      <c r="HA28" s="76"/>
      <c r="HB28" s="76"/>
    </row>
    <row r="29" spans="2:210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/>
      <c r="GT29" s="73"/>
      <c r="GU29" s="73"/>
      <c r="GV29" s="73"/>
      <c r="GW29" s="73"/>
      <c r="GX29" s="73"/>
      <c r="GY29" s="73"/>
      <c r="GZ29" s="73"/>
      <c r="HA29" s="73"/>
      <c r="HB29" s="73"/>
    </row>
    <row r="30" spans="2:210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/>
      <c r="GT30" s="73"/>
      <c r="GU30" s="73"/>
      <c r="GV30" s="73"/>
      <c r="GW30" s="73"/>
      <c r="GX30" s="73"/>
      <c r="GY30" s="73"/>
      <c r="GZ30" s="73"/>
      <c r="HA30" s="73"/>
      <c r="HB30" s="73"/>
    </row>
    <row r="31" spans="2:210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483979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5809063</v>
      </c>
      <c r="GP31" s="75">
        <v>529332</v>
      </c>
      <c r="GQ31" s="75">
        <v>495096</v>
      </c>
      <c r="GR31" s="75">
        <v>483583</v>
      </c>
      <c r="GS31" s="76"/>
      <c r="GT31" s="76"/>
      <c r="GU31" s="76"/>
      <c r="GV31" s="76"/>
      <c r="GW31" s="76"/>
      <c r="GX31" s="76"/>
      <c r="GY31" s="76"/>
      <c r="GZ31" s="76"/>
      <c r="HA31" s="76"/>
      <c r="HB31" s="76"/>
    </row>
    <row r="32" spans="2:210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/>
      <c r="GT32" s="73"/>
      <c r="GU32" s="73"/>
      <c r="GV32" s="73"/>
      <c r="GW32" s="73"/>
      <c r="GX32" s="73"/>
      <c r="GY32" s="73"/>
      <c r="GZ32" s="73"/>
      <c r="HA32" s="73"/>
      <c r="HB32" s="73"/>
    </row>
    <row r="33" spans="1:210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429318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/>
      <c r="GT33" s="73"/>
      <c r="GU33" s="73"/>
      <c r="GV33" s="73"/>
      <c r="GW33" s="73"/>
      <c r="GX33" s="73"/>
      <c r="GY33" s="73"/>
      <c r="GZ33" s="73"/>
      <c r="HA33" s="73"/>
      <c r="HB33" s="73"/>
    </row>
    <row r="34" spans="1:210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532113</v>
      </c>
      <c r="GG34" s="76">
        <v>544176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6496496</v>
      </c>
      <c r="GP34" s="75">
        <v>599948</v>
      </c>
      <c r="GQ34" s="75">
        <v>562049</v>
      </c>
      <c r="GR34" s="75">
        <v>547604</v>
      </c>
      <c r="GS34" s="76"/>
      <c r="GT34" s="76"/>
      <c r="GU34" s="76"/>
      <c r="GV34" s="76"/>
      <c r="GW34" s="76"/>
      <c r="GX34" s="76"/>
      <c r="GY34" s="76"/>
      <c r="GZ34" s="76"/>
      <c r="HA34" s="76"/>
      <c r="HB34" s="76"/>
    </row>
    <row r="35" spans="1:210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90654</v>
      </c>
      <c r="GG35" s="73">
        <v>86367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/>
      <c r="GT35" s="73"/>
      <c r="GU35" s="73"/>
      <c r="GV35" s="73"/>
      <c r="GW35" s="73"/>
      <c r="GX35" s="73"/>
      <c r="GY35" s="73"/>
      <c r="GZ35" s="73"/>
      <c r="HA35" s="73"/>
      <c r="HB35" s="73"/>
    </row>
    <row r="36" spans="1:210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441459</v>
      </c>
      <c r="GG36" s="73">
        <v>457809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/>
      <c r="GT36" s="73"/>
      <c r="GU36" s="73"/>
      <c r="GV36" s="73"/>
      <c r="GW36" s="73"/>
      <c r="GX36" s="73"/>
      <c r="GY36" s="73"/>
      <c r="GZ36" s="73"/>
      <c r="HA36" s="73"/>
      <c r="HB36" s="73"/>
    </row>
    <row r="37" spans="1:210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594089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7665825</v>
      </c>
      <c r="GP37" s="75">
        <v>676183</v>
      </c>
      <c r="GQ37" s="75">
        <v>630691</v>
      </c>
      <c r="GR37" s="75">
        <v>625314</v>
      </c>
      <c r="GS37" s="76"/>
      <c r="GT37" s="76"/>
      <c r="GU37" s="76"/>
      <c r="GV37" s="76"/>
      <c r="GW37" s="76"/>
      <c r="GX37" s="76"/>
      <c r="GY37" s="76"/>
      <c r="GZ37" s="76"/>
      <c r="HA37" s="76"/>
      <c r="HB37" s="76"/>
    </row>
    <row r="38" spans="1:210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/>
      <c r="GT38" s="73"/>
      <c r="GU38" s="73"/>
      <c r="GV38" s="73"/>
      <c r="GW38" s="73"/>
      <c r="GX38" s="73"/>
      <c r="GY38" s="73"/>
      <c r="GZ38" s="73"/>
      <c r="HA38" s="73"/>
      <c r="HB38" s="73"/>
    </row>
    <row r="39" spans="1:210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413678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/>
      <c r="GT39" s="73"/>
      <c r="GU39" s="73"/>
      <c r="GV39" s="73"/>
      <c r="GW39" s="73"/>
      <c r="GX39" s="73"/>
      <c r="GY39" s="73"/>
      <c r="GZ39" s="73"/>
      <c r="HA39" s="73"/>
      <c r="HB39" s="73"/>
    </row>
    <row r="40" spans="1:210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2094090</v>
      </c>
      <c r="GG40" s="52">
        <v>2159205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26322299</v>
      </c>
      <c r="GP40" s="75">
        <v>2367450</v>
      </c>
      <c r="GQ40" s="75">
        <v>2221018</v>
      </c>
      <c r="GR40" s="75">
        <v>2171692</v>
      </c>
      <c r="GS40" s="52"/>
      <c r="GT40" s="52"/>
      <c r="GU40" s="52"/>
      <c r="GV40" s="52"/>
      <c r="GW40" s="52"/>
      <c r="GX40" s="52"/>
      <c r="GY40" s="52"/>
      <c r="GZ40" s="52"/>
      <c r="HA40" s="52"/>
      <c r="HB40" s="52"/>
    </row>
    <row r="41" spans="1:210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394738</v>
      </c>
      <c r="GG41" s="111">
        <v>385457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4782222</v>
      </c>
      <c r="GP41" s="76">
        <v>501177</v>
      </c>
      <c r="GQ41" s="76">
        <v>482673</v>
      </c>
      <c r="GR41" s="76">
        <v>440158</v>
      </c>
      <c r="GS41" s="111"/>
      <c r="GT41" s="111"/>
      <c r="GU41" s="111"/>
      <c r="GV41" s="111"/>
      <c r="GW41" s="111"/>
      <c r="GX41" s="111"/>
      <c r="GY41" s="111"/>
      <c r="GZ41" s="111"/>
      <c r="HA41" s="111"/>
      <c r="HB41" s="111"/>
    </row>
    <row r="42" spans="1:210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1699352</v>
      </c>
      <c r="GG42" s="111">
        <v>1773748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21540077</v>
      </c>
      <c r="GP42" s="76">
        <v>1866273</v>
      </c>
      <c r="GQ42" s="76">
        <v>1738345</v>
      </c>
      <c r="GR42" s="76">
        <v>1731534</v>
      </c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</row>
    <row r="45" spans="1:210">
      <c r="B45" s="5" t="s">
        <v>72</v>
      </c>
    </row>
    <row r="46" spans="1:210" ht="15" customHeight="1">
      <c r="B46" s="12" t="s">
        <v>73</v>
      </c>
      <c r="C46" s="167">
        <v>2009</v>
      </c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9"/>
      <c r="O46" s="174" t="s">
        <v>91</v>
      </c>
      <c r="P46" s="167">
        <v>2010</v>
      </c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9"/>
      <c r="AB46" s="174" t="s">
        <v>80</v>
      </c>
      <c r="AC46" s="167">
        <v>2011</v>
      </c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9"/>
      <c r="AO46" s="174" t="s">
        <v>81</v>
      </c>
      <c r="AP46" s="167">
        <v>2012</v>
      </c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9"/>
      <c r="BB46" s="174" t="s">
        <v>82</v>
      </c>
      <c r="BC46" s="167">
        <v>2013</v>
      </c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9"/>
      <c r="BO46" s="174" t="s">
        <v>40</v>
      </c>
      <c r="BP46" s="167">
        <v>2014</v>
      </c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9"/>
      <c r="CB46" s="174" t="s">
        <v>41</v>
      </c>
      <c r="CC46" s="167">
        <v>2015</v>
      </c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9"/>
      <c r="CO46" s="174" t="s">
        <v>42</v>
      </c>
      <c r="CP46" s="167">
        <v>2016</v>
      </c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9"/>
      <c r="DB46" s="174" t="s">
        <v>43</v>
      </c>
      <c r="DC46" s="160">
        <v>2017</v>
      </c>
      <c r="DD46" s="161"/>
      <c r="DE46" s="161"/>
      <c r="DF46" s="161"/>
      <c r="DG46" s="161"/>
      <c r="DH46" s="161"/>
      <c r="DI46" s="161"/>
      <c r="DJ46" s="161"/>
      <c r="DK46" s="161"/>
      <c r="DL46" s="161"/>
      <c r="DM46" s="161"/>
      <c r="DN46" s="162"/>
      <c r="DO46" s="175" t="s">
        <v>44</v>
      </c>
      <c r="DP46" s="160">
        <v>2018</v>
      </c>
      <c r="DQ46" s="161"/>
      <c r="DR46" s="161"/>
      <c r="DS46" s="161"/>
      <c r="DT46" s="161"/>
      <c r="DU46" s="161"/>
      <c r="DV46" s="161"/>
      <c r="DW46" s="161"/>
      <c r="DX46" s="161"/>
      <c r="DY46" s="161"/>
      <c r="DZ46" s="161"/>
      <c r="EA46" s="162"/>
      <c r="EB46" s="175" t="s">
        <v>45</v>
      </c>
      <c r="EC46" s="160">
        <v>2019</v>
      </c>
      <c r="ED46" s="161"/>
      <c r="EE46" s="161"/>
      <c r="EF46" s="161"/>
      <c r="EG46" s="161"/>
      <c r="EH46" s="161"/>
      <c r="EI46" s="161"/>
      <c r="EJ46" s="161"/>
      <c r="EK46" s="161"/>
      <c r="EL46" s="161"/>
      <c r="EM46" s="161"/>
      <c r="EN46" s="162"/>
      <c r="EO46" s="175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5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5" t="s">
        <v>48</v>
      </c>
      <c r="FP46" s="160">
        <v>2022</v>
      </c>
      <c r="FQ46" s="161"/>
      <c r="FR46" s="161"/>
      <c r="FS46" s="161"/>
      <c r="FT46" s="161"/>
      <c r="FU46" s="161"/>
      <c r="FV46" s="161"/>
      <c r="FW46" s="161"/>
      <c r="FX46" s="161"/>
      <c r="FY46" s="161"/>
      <c r="FZ46" s="161"/>
      <c r="GA46" s="162"/>
      <c r="GB46" s="175" t="s">
        <v>49</v>
      </c>
      <c r="GC46" s="160">
        <v>2023</v>
      </c>
      <c r="GD46" s="161"/>
      <c r="GE46" s="161"/>
      <c r="GF46" s="161"/>
      <c r="GG46" s="161"/>
      <c r="GH46" s="161"/>
      <c r="GI46" s="161"/>
      <c r="GJ46" s="161"/>
      <c r="GK46" s="161"/>
      <c r="GL46" s="161"/>
      <c r="GM46" s="161"/>
      <c r="GN46" s="162"/>
      <c r="GO46" s="175" t="s">
        <v>50</v>
      </c>
      <c r="GP46" s="160">
        <v>2024</v>
      </c>
      <c r="GQ46" s="161"/>
      <c r="GR46" s="161"/>
      <c r="GS46" s="161"/>
      <c r="GT46" s="161"/>
      <c r="GU46" s="161"/>
      <c r="GV46" s="161"/>
      <c r="GW46" s="161"/>
      <c r="GX46" s="161"/>
      <c r="GY46" s="161"/>
      <c r="GZ46" s="161"/>
      <c r="HA46" s="162"/>
      <c r="HB46" s="175" t="s">
        <v>51</v>
      </c>
    </row>
    <row r="47" spans="1:210">
      <c r="B47" s="13" t="s">
        <v>74</v>
      </c>
      <c r="C47" s="177" t="s">
        <v>52</v>
      </c>
      <c r="D47" s="177" t="s">
        <v>53</v>
      </c>
      <c r="E47" s="177" t="s">
        <v>54</v>
      </c>
      <c r="F47" s="177" t="s">
        <v>55</v>
      </c>
      <c r="G47" s="177" t="s">
        <v>56</v>
      </c>
      <c r="H47" s="177" t="s">
        <v>57</v>
      </c>
      <c r="I47" s="177" t="s">
        <v>58</v>
      </c>
      <c r="J47" s="177" t="s">
        <v>59</v>
      </c>
      <c r="K47" s="177" t="s">
        <v>60</v>
      </c>
      <c r="L47" s="177" t="s">
        <v>61</v>
      </c>
      <c r="M47" s="177" t="s">
        <v>62</v>
      </c>
      <c r="N47" s="177" t="s">
        <v>63</v>
      </c>
      <c r="O47" s="163"/>
      <c r="P47" s="177" t="s">
        <v>52</v>
      </c>
      <c r="Q47" s="177" t="s">
        <v>53</v>
      </c>
      <c r="R47" s="177" t="s">
        <v>54</v>
      </c>
      <c r="S47" s="177" t="s">
        <v>55</v>
      </c>
      <c r="T47" s="177" t="s">
        <v>56</v>
      </c>
      <c r="U47" s="177" t="s">
        <v>57</v>
      </c>
      <c r="V47" s="177" t="s">
        <v>58</v>
      </c>
      <c r="W47" s="177" t="s">
        <v>59</v>
      </c>
      <c r="X47" s="177" t="s">
        <v>60</v>
      </c>
      <c r="Y47" s="177" t="s">
        <v>61</v>
      </c>
      <c r="Z47" s="177" t="s">
        <v>62</v>
      </c>
      <c r="AA47" s="177" t="s">
        <v>63</v>
      </c>
      <c r="AB47" s="163"/>
      <c r="AC47" s="177" t="s">
        <v>52</v>
      </c>
      <c r="AD47" s="177" t="s">
        <v>53</v>
      </c>
      <c r="AE47" s="177" t="s">
        <v>54</v>
      </c>
      <c r="AF47" s="177" t="s">
        <v>55</v>
      </c>
      <c r="AG47" s="177" t="s">
        <v>56</v>
      </c>
      <c r="AH47" s="177" t="s">
        <v>57</v>
      </c>
      <c r="AI47" s="177" t="s">
        <v>58</v>
      </c>
      <c r="AJ47" s="177" t="s">
        <v>59</v>
      </c>
      <c r="AK47" s="177" t="s">
        <v>60</v>
      </c>
      <c r="AL47" s="177" t="s">
        <v>61</v>
      </c>
      <c r="AM47" s="177" t="s">
        <v>62</v>
      </c>
      <c r="AN47" s="177" t="s">
        <v>63</v>
      </c>
      <c r="AO47" s="163"/>
      <c r="AP47" s="177" t="s">
        <v>52</v>
      </c>
      <c r="AQ47" s="177" t="s">
        <v>53</v>
      </c>
      <c r="AR47" s="177" t="s">
        <v>54</v>
      </c>
      <c r="AS47" s="177" t="s">
        <v>55</v>
      </c>
      <c r="AT47" s="177" t="s">
        <v>56</v>
      </c>
      <c r="AU47" s="177" t="s">
        <v>57</v>
      </c>
      <c r="AV47" s="177" t="s">
        <v>58</v>
      </c>
      <c r="AW47" s="177" t="s">
        <v>59</v>
      </c>
      <c r="AX47" s="177" t="s">
        <v>60</v>
      </c>
      <c r="AY47" s="177" t="s">
        <v>61</v>
      </c>
      <c r="AZ47" s="177" t="s">
        <v>62</v>
      </c>
      <c r="BA47" s="177" t="s">
        <v>63</v>
      </c>
      <c r="BB47" s="163"/>
      <c r="BC47" s="177" t="s">
        <v>52</v>
      </c>
      <c r="BD47" s="177" t="s">
        <v>53</v>
      </c>
      <c r="BE47" s="177" t="s">
        <v>54</v>
      </c>
      <c r="BF47" s="177" t="s">
        <v>55</v>
      </c>
      <c r="BG47" s="177" t="s">
        <v>56</v>
      </c>
      <c r="BH47" s="177" t="s">
        <v>57</v>
      </c>
      <c r="BI47" s="177" t="s">
        <v>58</v>
      </c>
      <c r="BJ47" s="177" t="s">
        <v>59</v>
      </c>
      <c r="BK47" s="177" t="s">
        <v>60</v>
      </c>
      <c r="BL47" s="177" t="s">
        <v>61</v>
      </c>
      <c r="BM47" s="177" t="s">
        <v>62</v>
      </c>
      <c r="BN47" s="177" t="s">
        <v>63</v>
      </c>
      <c r="BO47" s="163"/>
      <c r="BP47" s="177" t="s">
        <v>52</v>
      </c>
      <c r="BQ47" s="177" t="s">
        <v>53</v>
      </c>
      <c r="BR47" s="177" t="s">
        <v>54</v>
      </c>
      <c r="BS47" s="177" t="s">
        <v>55</v>
      </c>
      <c r="BT47" s="177" t="s">
        <v>56</v>
      </c>
      <c r="BU47" s="177" t="s">
        <v>57</v>
      </c>
      <c r="BV47" s="177" t="s">
        <v>58</v>
      </c>
      <c r="BW47" s="177" t="s">
        <v>59</v>
      </c>
      <c r="BX47" s="177" t="s">
        <v>60</v>
      </c>
      <c r="BY47" s="177" t="s">
        <v>61</v>
      </c>
      <c r="BZ47" s="177" t="s">
        <v>62</v>
      </c>
      <c r="CA47" s="177" t="s">
        <v>63</v>
      </c>
      <c r="CB47" s="163"/>
      <c r="CC47" s="177" t="s">
        <v>52</v>
      </c>
      <c r="CD47" s="177" t="s">
        <v>53</v>
      </c>
      <c r="CE47" s="177" t="s">
        <v>54</v>
      </c>
      <c r="CF47" s="177" t="s">
        <v>55</v>
      </c>
      <c r="CG47" s="177" t="s">
        <v>56</v>
      </c>
      <c r="CH47" s="177" t="s">
        <v>57</v>
      </c>
      <c r="CI47" s="177" t="s">
        <v>58</v>
      </c>
      <c r="CJ47" s="177" t="s">
        <v>59</v>
      </c>
      <c r="CK47" s="177" t="s">
        <v>60</v>
      </c>
      <c r="CL47" s="177" t="s">
        <v>61</v>
      </c>
      <c r="CM47" s="177" t="s">
        <v>62</v>
      </c>
      <c r="CN47" s="177" t="s">
        <v>63</v>
      </c>
      <c r="CO47" s="163"/>
      <c r="CP47" s="177" t="s">
        <v>52</v>
      </c>
      <c r="CQ47" s="177" t="s">
        <v>53</v>
      </c>
      <c r="CR47" s="177" t="s">
        <v>54</v>
      </c>
      <c r="CS47" s="177" t="s">
        <v>55</v>
      </c>
      <c r="CT47" s="177" t="s">
        <v>56</v>
      </c>
      <c r="CU47" s="177" t="s">
        <v>57</v>
      </c>
      <c r="CV47" s="177" t="s">
        <v>58</v>
      </c>
      <c r="CW47" s="177" t="s">
        <v>59</v>
      </c>
      <c r="CX47" s="177" t="s">
        <v>60</v>
      </c>
      <c r="CY47" s="177" t="s">
        <v>61</v>
      </c>
      <c r="CZ47" s="177" t="s">
        <v>62</v>
      </c>
      <c r="DA47" s="177" t="s">
        <v>63</v>
      </c>
      <c r="DB47" s="16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59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59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59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59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59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59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59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59"/>
    </row>
    <row r="48" spans="1:210" s="28" customFormat="1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15">
        <f>SUM(GF49:GF50)</f>
        <v>21628938.299999997</v>
      </c>
      <c r="GG48" s="115">
        <f>SUM(GG49:GG50)</f>
        <v>22284678.5</v>
      </c>
      <c r="GH48" s="115">
        <f>SUM(GH49:GH50)</f>
        <v>22147097.199999996</v>
      </c>
      <c r="GI48" s="115">
        <f t="shared" ref="GI48:GM48" si="133">SUM(GI49:GI50)</f>
        <v>23231290.999999996</v>
      </c>
      <c r="GJ48" s="115">
        <f>SUM(GJ49:GJ50)</f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270652440.09999996</v>
      </c>
      <c r="GP48" s="123">
        <v>24472957.199999999</v>
      </c>
      <c r="GQ48" s="115">
        <v>23363496.400000002</v>
      </c>
      <c r="GR48" s="115">
        <v>22863192</v>
      </c>
      <c r="GS48" s="115"/>
      <c r="GT48" s="115"/>
      <c r="GU48" s="115"/>
      <c r="GV48" s="115"/>
      <c r="GW48" s="115"/>
      <c r="GX48" s="115"/>
      <c r="GY48" s="115"/>
      <c r="GZ48" s="115"/>
      <c r="HA48" s="115"/>
      <c r="HB48" s="52"/>
    </row>
    <row r="49" spans="2:210" ht="14.45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4085746.8999999994</v>
      </c>
      <c r="GG49" s="111">
        <v>3986280.2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49281919.699999996</v>
      </c>
      <c r="GP49" s="111">
        <v>5192152.7</v>
      </c>
      <c r="GQ49" s="116">
        <v>5091847</v>
      </c>
      <c r="GR49" s="116">
        <v>4643163</v>
      </c>
      <c r="GS49" s="111"/>
      <c r="GT49" s="111"/>
      <c r="GU49" s="111"/>
      <c r="GV49" s="111"/>
      <c r="GW49" s="111"/>
      <c r="GX49" s="111"/>
      <c r="GY49" s="111"/>
      <c r="GZ49" s="111"/>
      <c r="HA49" s="111"/>
      <c r="HB49" s="56"/>
    </row>
    <row r="50" spans="2:210" ht="14.45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17543191.399999999</v>
      </c>
      <c r="GG50" s="111">
        <v>18298398.300000001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221370520.39999998</v>
      </c>
      <c r="GP50" s="111">
        <v>19280804.5</v>
      </c>
      <c r="GQ50" s="116">
        <v>18271649.400000002</v>
      </c>
      <c r="GR50" s="116">
        <v>18220029</v>
      </c>
      <c r="GS50" s="111"/>
      <c r="GT50" s="111"/>
      <c r="GU50" s="111"/>
      <c r="GV50" s="111"/>
      <c r="GW50" s="111"/>
      <c r="GX50" s="111"/>
      <c r="GY50" s="111"/>
      <c r="GZ50" s="111"/>
      <c r="HA50" s="111"/>
      <c r="HB50" s="56"/>
    </row>
    <row r="52" spans="2:210">
      <c r="B52" s="5"/>
    </row>
    <row r="53" spans="2:210">
      <c r="CC53" s="26"/>
      <c r="CD53" s="26"/>
      <c r="CE53" s="26"/>
      <c r="CF53" s="26"/>
      <c r="CG53" s="26"/>
      <c r="CH53" s="26"/>
      <c r="CI53" s="26"/>
      <c r="CJ53" s="26"/>
    </row>
    <row r="54" spans="2:210">
      <c r="DP54" s="29"/>
      <c r="EC54" s="29"/>
    </row>
    <row r="55" spans="2:210">
      <c r="DP55" s="29"/>
      <c r="EC55" s="29"/>
    </row>
  </sheetData>
  <mergeCells count="94">
    <mergeCell ref="GC6:GN6"/>
    <mergeCell ref="GO6:GO7"/>
    <mergeCell ref="GC26:GN26"/>
    <mergeCell ref="GO26:GO27"/>
    <mergeCell ref="GC46:GN46"/>
    <mergeCell ref="GO46:GO47"/>
    <mergeCell ref="GB6:GB7"/>
    <mergeCell ref="GB26:GB27"/>
    <mergeCell ref="GB46:GB47"/>
    <mergeCell ref="FP6:GA6"/>
    <mergeCell ref="FP26:GA26"/>
    <mergeCell ref="FP46:GA4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DC46:DN46"/>
    <mergeCell ref="DO46:DO47"/>
    <mergeCell ref="DB6:DB7"/>
    <mergeCell ref="DB26:DB27"/>
    <mergeCell ref="DB46:DB47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BB46:BB47"/>
    <mergeCell ref="BO6:BO7"/>
    <mergeCell ref="BO26:BO27"/>
    <mergeCell ref="BO46:BO47"/>
    <mergeCell ref="BC6:BN6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GP6:HA6"/>
    <mergeCell ref="HB6:HB7"/>
    <mergeCell ref="GP26:HA26"/>
    <mergeCell ref="HB26:HB27"/>
    <mergeCell ref="GP46:HA46"/>
    <mergeCell ref="HB46:HB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1"/>
  <sheetViews>
    <sheetView showGridLines="0" zoomScale="78" zoomScaleNormal="78" workbookViewId="0">
      <pane xSplit="2" ySplit="3" topLeftCell="JQ4" activePane="bottomRight" state="frozen"/>
      <selection pane="bottomRight" activeCell="JQ20" sqref="JQ20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16384" width="11.42578125" style="2"/>
  </cols>
  <sheetData>
    <row r="1" spans="1:288">
      <c r="A1" s="164" t="s">
        <v>0</v>
      </c>
      <c r="B1" s="164"/>
    </row>
    <row r="2" spans="1:288" ht="30" customHeight="1">
      <c r="A2" s="165" t="s">
        <v>104</v>
      </c>
      <c r="B2" s="166"/>
    </row>
    <row r="3" spans="1:288">
      <c r="A3" s="39" t="s">
        <v>105</v>
      </c>
    </row>
    <row r="4" spans="1:288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>
      <c r="B5" s="5" t="s">
        <v>38</v>
      </c>
    </row>
    <row r="6" spans="1:288" ht="15" customHeight="1">
      <c r="B6" s="174" t="s">
        <v>39</v>
      </c>
      <c r="C6" s="160">
        <v>2003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106</v>
      </c>
      <c r="P6" s="160">
        <v>2004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107</v>
      </c>
      <c r="AC6" s="160">
        <v>2005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108</v>
      </c>
      <c r="AP6" s="160">
        <v>2006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109</v>
      </c>
      <c r="BC6" s="160">
        <v>2007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110</v>
      </c>
      <c r="BP6" s="160">
        <v>2008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111</v>
      </c>
      <c r="CC6" s="160">
        <v>2009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91</v>
      </c>
      <c r="CP6" s="160">
        <v>2010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80</v>
      </c>
      <c r="DC6" s="160">
        <v>2011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81</v>
      </c>
      <c r="DP6" s="160">
        <v>2012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82</v>
      </c>
      <c r="EC6" s="160">
        <v>2013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40</v>
      </c>
      <c r="EP6" s="160">
        <v>2014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75" t="s">
        <v>41</v>
      </c>
      <c r="FC6" s="160">
        <v>2015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75" t="s">
        <v>42</v>
      </c>
      <c r="FP6" s="160">
        <v>2016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75" t="s">
        <v>43</v>
      </c>
      <c r="GC6" s="160">
        <v>2017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75" t="s">
        <v>44</v>
      </c>
      <c r="GP6" s="160">
        <v>2018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75" t="s">
        <v>45</v>
      </c>
      <c r="HC6" s="160">
        <v>2019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75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5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5" t="s">
        <v>48</v>
      </c>
      <c r="IP6" s="160">
        <v>2022</v>
      </c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2"/>
      <c r="JB6" s="175" t="s">
        <v>49</v>
      </c>
      <c r="JC6" s="160">
        <v>2023</v>
      </c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2"/>
      <c r="JO6" s="175" t="s">
        <v>50</v>
      </c>
      <c r="JP6" s="160">
        <v>2024</v>
      </c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2"/>
      <c r="KB6" s="175" t="s">
        <v>51</v>
      </c>
    </row>
    <row r="7" spans="1:288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59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59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59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59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59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59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59"/>
    </row>
    <row r="8" spans="1:288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 t="shared" ref="JF8" si="17"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/>
      <c r="JT8" s="72"/>
      <c r="JU8" s="72"/>
      <c r="JV8" s="72"/>
      <c r="JW8" s="72"/>
      <c r="JX8" s="72"/>
      <c r="JY8" s="72"/>
      <c r="JZ8" s="72"/>
      <c r="KA8" s="72"/>
      <c r="KB8" s="76"/>
    </row>
    <row r="9" spans="1:288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8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9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20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1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2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3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4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5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6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7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8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9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30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1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/>
      <c r="JT9" s="73"/>
      <c r="JU9" s="73"/>
      <c r="JV9" s="73"/>
      <c r="JW9" s="73"/>
      <c r="JX9" s="73"/>
      <c r="JY9" s="73"/>
      <c r="JZ9" s="73"/>
      <c r="KA9" s="73"/>
      <c r="KB9" s="73"/>
    </row>
    <row r="10" spans="1:288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8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9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20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1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2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3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4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5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6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7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8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9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30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1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/>
      <c r="JT10" s="73"/>
      <c r="JU10" s="73"/>
      <c r="JV10" s="73"/>
      <c r="JW10" s="73"/>
      <c r="JX10" s="73"/>
      <c r="JY10" s="73"/>
      <c r="JZ10" s="73"/>
      <c r="KA10" s="73"/>
      <c r="KB10" s="73"/>
    </row>
    <row r="11" spans="1:288">
      <c r="B11" s="46" t="s">
        <v>113</v>
      </c>
      <c r="C11" s="76">
        <f>SUM(C12:C13)</f>
        <v>0</v>
      </c>
      <c r="D11" s="76">
        <f t="shared" ref="D11:N11" si="32">SUM(D12:D13)</f>
        <v>0</v>
      </c>
      <c r="E11" s="76">
        <f t="shared" si="32"/>
        <v>0</v>
      </c>
      <c r="F11" s="76">
        <f t="shared" si="32"/>
        <v>0</v>
      </c>
      <c r="G11" s="76">
        <f t="shared" si="32"/>
        <v>0</v>
      </c>
      <c r="H11" s="76">
        <f t="shared" si="32"/>
        <v>0</v>
      </c>
      <c r="I11" s="76">
        <f t="shared" si="32"/>
        <v>0</v>
      </c>
      <c r="J11" s="76">
        <f t="shared" si="32"/>
        <v>0</v>
      </c>
      <c r="K11" s="76">
        <f t="shared" si="32"/>
        <v>0</v>
      </c>
      <c r="L11" s="76">
        <f t="shared" si="32"/>
        <v>0</v>
      </c>
      <c r="M11" s="76">
        <f t="shared" si="32"/>
        <v>121372</v>
      </c>
      <c r="N11" s="76">
        <f t="shared" si="32"/>
        <v>127945</v>
      </c>
      <c r="O11" s="76">
        <f t="shared" si="18"/>
        <v>249317</v>
      </c>
      <c r="P11" s="76">
        <f>SUM(P12:P13)</f>
        <v>122731</v>
      </c>
      <c r="Q11" s="76">
        <f t="shared" ref="Q11:AA11" si="33">SUM(Q12:Q13)</f>
        <v>107960</v>
      </c>
      <c r="R11" s="76">
        <f t="shared" si="33"/>
        <v>119773</v>
      </c>
      <c r="S11" s="76">
        <f t="shared" si="33"/>
        <v>112016</v>
      </c>
      <c r="T11" s="76">
        <f t="shared" si="33"/>
        <v>113499</v>
      </c>
      <c r="U11" s="76">
        <f t="shared" si="33"/>
        <v>110688</v>
      </c>
      <c r="V11" s="76">
        <f t="shared" si="33"/>
        <v>114738</v>
      </c>
      <c r="W11" s="76">
        <f t="shared" si="33"/>
        <v>120868</v>
      </c>
      <c r="X11" s="76">
        <f t="shared" si="33"/>
        <v>116344</v>
      </c>
      <c r="Y11" s="76">
        <f t="shared" si="33"/>
        <v>123372</v>
      </c>
      <c r="Z11" s="76">
        <f t="shared" si="33"/>
        <v>120000</v>
      </c>
      <c r="AA11" s="76">
        <f t="shared" si="33"/>
        <v>126523</v>
      </c>
      <c r="AB11" s="76">
        <f t="shared" si="19"/>
        <v>1408512</v>
      </c>
      <c r="AC11" s="76">
        <f>SUM(AC12:AC13)</f>
        <v>120653</v>
      </c>
      <c r="AD11" s="76">
        <f t="shared" ref="AD11:AN11" si="34">SUM(AD12:AD13)</f>
        <v>107108</v>
      </c>
      <c r="AE11" s="76">
        <f t="shared" si="34"/>
        <v>116056</v>
      </c>
      <c r="AF11" s="76">
        <f t="shared" si="34"/>
        <v>110711</v>
      </c>
      <c r="AG11" s="76">
        <f t="shared" si="34"/>
        <v>117620</v>
      </c>
      <c r="AH11" s="76">
        <f t="shared" si="34"/>
        <v>118453</v>
      </c>
      <c r="AI11" s="76">
        <f t="shared" si="34"/>
        <v>120153</v>
      </c>
      <c r="AJ11" s="76">
        <f t="shared" si="34"/>
        <v>124014</v>
      </c>
      <c r="AK11" s="76">
        <f t="shared" si="34"/>
        <v>114444</v>
      </c>
      <c r="AL11" s="76">
        <f t="shared" si="34"/>
        <v>124946</v>
      </c>
      <c r="AM11" s="76">
        <f t="shared" si="34"/>
        <v>125925</v>
      </c>
      <c r="AN11" s="76">
        <f t="shared" si="34"/>
        <v>133759</v>
      </c>
      <c r="AO11" s="76">
        <f t="shared" si="20"/>
        <v>1433842</v>
      </c>
      <c r="AP11" s="76">
        <f>SUM(AP12:AP13)</f>
        <v>127858</v>
      </c>
      <c r="AQ11" s="76">
        <f t="shared" ref="AQ11:BA11" si="35">SUM(AQ12:AQ13)</f>
        <v>114407</v>
      </c>
      <c r="AR11" s="76">
        <f t="shared" si="35"/>
        <v>124672</v>
      </c>
      <c r="AS11" s="76">
        <f t="shared" si="35"/>
        <v>117935</v>
      </c>
      <c r="AT11" s="76">
        <f t="shared" si="35"/>
        <v>123321</v>
      </c>
      <c r="AU11" s="76">
        <f t="shared" si="35"/>
        <v>125766</v>
      </c>
      <c r="AV11" s="76">
        <f t="shared" si="35"/>
        <v>127030</v>
      </c>
      <c r="AW11" s="76">
        <f t="shared" si="35"/>
        <v>133865</v>
      </c>
      <c r="AX11" s="76">
        <f t="shared" si="35"/>
        <v>127189</v>
      </c>
      <c r="AY11" s="76">
        <f t="shared" si="35"/>
        <v>135961</v>
      </c>
      <c r="AZ11" s="76">
        <f t="shared" si="35"/>
        <v>132951</v>
      </c>
      <c r="BA11" s="76">
        <f t="shared" si="35"/>
        <v>133759</v>
      </c>
      <c r="BB11" s="76">
        <f t="shared" si="21"/>
        <v>1524714</v>
      </c>
      <c r="BC11" s="76">
        <f>SUM(BC12:BC13)</f>
        <v>139663</v>
      </c>
      <c r="BD11" s="76">
        <f t="shared" ref="BD11:BN11" si="36">SUM(BD12:BD13)</f>
        <v>124176</v>
      </c>
      <c r="BE11" s="76">
        <f t="shared" si="36"/>
        <v>133114</v>
      </c>
      <c r="BF11" s="76">
        <f t="shared" si="36"/>
        <v>126371</v>
      </c>
      <c r="BG11" s="76">
        <f t="shared" si="36"/>
        <v>134052</v>
      </c>
      <c r="BH11" s="76">
        <f t="shared" si="36"/>
        <v>128780</v>
      </c>
      <c r="BI11" s="76">
        <f t="shared" si="36"/>
        <v>134086</v>
      </c>
      <c r="BJ11" s="76">
        <f t="shared" si="36"/>
        <v>132408</v>
      </c>
      <c r="BK11" s="76">
        <f t="shared" si="36"/>
        <v>128281</v>
      </c>
      <c r="BL11" s="76">
        <f t="shared" si="36"/>
        <v>139623</v>
      </c>
      <c r="BM11" s="76">
        <f t="shared" si="36"/>
        <v>139855</v>
      </c>
      <c r="BN11" s="76">
        <f t="shared" si="36"/>
        <v>147404</v>
      </c>
      <c r="BO11" s="76">
        <f t="shared" si="22"/>
        <v>1607813</v>
      </c>
      <c r="BP11" s="76">
        <f>SUM(BP12:BP13)</f>
        <v>142312</v>
      </c>
      <c r="BQ11" s="76">
        <f t="shared" ref="BQ11:CA11" si="37">SUM(BQ12:BQ13)</f>
        <v>132722</v>
      </c>
      <c r="BR11" s="76">
        <f t="shared" si="37"/>
        <v>132137</v>
      </c>
      <c r="BS11" s="76">
        <f t="shared" si="37"/>
        <v>129640</v>
      </c>
      <c r="BT11" s="76">
        <f t="shared" si="37"/>
        <v>134853</v>
      </c>
      <c r="BU11" s="76">
        <f t="shared" si="37"/>
        <v>131102</v>
      </c>
      <c r="BV11" s="76">
        <f t="shared" si="37"/>
        <v>138219</v>
      </c>
      <c r="BW11" s="76">
        <f t="shared" si="37"/>
        <v>141226</v>
      </c>
      <c r="BX11" s="76">
        <f t="shared" si="37"/>
        <v>132339</v>
      </c>
      <c r="BY11" s="76">
        <f t="shared" si="37"/>
        <v>141607</v>
      </c>
      <c r="BZ11" s="76">
        <f t="shared" si="37"/>
        <v>135394</v>
      </c>
      <c r="CA11" s="76">
        <f t="shared" si="37"/>
        <v>136105</v>
      </c>
      <c r="CB11" s="76">
        <f t="shared" si="23"/>
        <v>1627656</v>
      </c>
      <c r="CC11" s="76">
        <f>SUM(CC12:CC13)</f>
        <v>136466</v>
      </c>
      <c r="CD11" s="76">
        <f t="shared" ref="CD11:CN11" si="38">SUM(CD12:CD13)</f>
        <v>122283</v>
      </c>
      <c r="CE11" s="76">
        <f t="shared" si="38"/>
        <v>127208</v>
      </c>
      <c r="CF11" s="76">
        <f t="shared" si="38"/>
        <v>120260</v>
      </c>
      <c r="CG11" s="76">
        <f t="shared" si="38"/>
        <v>127298</v>
      </c>
      <c r="CH11" s="76">
        <f t="shared" si="38"/>
        <v>123304</v>
      </c>
      <c r="CI11" s="76">
        <f t="shared" si="38"/>
        <v>129074</v>
      </c>
      <c r="CJ11" s="76">
        <f t="shared" si="38"/>
        <v>131793</v>
      </c>
      <c r="CK11" s="76">
        <f t="shared" si="38"/>
        <v>125721</v>
      </c>
      <c r="CL11" s="76">
        <f t="shared" si="38"/>
        <v>136566</v>
      </c>
      <c r="CM11" s="76">
        <f t="shared" si="38"/>
        <v>131307</v>
      </c>
      <c r="CN11" s="76">
        <f t="shared" si="38"/>
        <v>139172</v>
      </c>
      <c r="CO11" s="76">
        <f t="shared" si="24"/>
        <v>1550452</v>
      </c>
      <c r="CP11" s="76">
        <f>SUM(CP12:CP13)</f>
        <v>131022</v>
      </c>
      <c r="CQ11" s="76">
        <f t="shared" ref="CQ11:DA11" si="39">SUM(CQ12:CQ13)</f>
        <v>122369</v>
      </c>
      <c r="CR11" s="76">
        <f t="shared" si="39"/>
        <v>132885</v>
      </c>
      <c r="CS11" s="76">
        <f t="shared" si="39"/>
        <v>126019</v>
      </c>
      <c r="CT11" s="76">
        <f t="shared" si="39"/>
        <v>131252</v>
      </c>
      <c r="CU11" s="76">
        <f t="shared" si="39"/>
        <v>133227</v>
      </c>
      <c r="CV11" s="76">
        <f t="shared" si="39"/>
        <v>141651</v>
      </c>
      <c r="CW11" s="76">
        <f t="shared" si="39"/>
        <v>146139</v>
      </c>
      <c r="CX11" s="76">
        <f t="shared" si="39"/>
        <v>142803</v>
      </c>
      <c r="CY11" s="76">
        <f t="shared" si="39"/>
        <v>149042</v>
      </c>
      <c r="CZ11" s="76">
        <f t="shared" si="39"/>
        <v>146496</v>
      </c>
      <c r="DA11" s="76">
        <f t="shared" si="39"/>
        <v>154005</v>
      </c>
      <c r="DB11" s="76">
        <f t="shared" si="25"/>
        <v>1656910</v>
      </c>
      <c r="DC11" s="76">
        <f>SUM(DC12:DC13)</f>
        <v>148072</v>
      </c>
      <c r="DD11" s="76">
        <f t="shared" ref="DD11:DN11" si="40">SUM(DD12:DD13)</f>
        <v>136280</v>
      </c>
      <c r="DE11" s="76">
        <f t="shared" si="40"/>
        <v>146526</v>
      </c>
      <c r="DF11" s="76">
        <f t="shared" si="40"/>
        <v>141254</v>
      </c>
      <c r="DG11" s="76">
        <f t="shared" si="40"/>
        <v>151889</v>
      </c>
      <c r="DH11" s="76">
        <f t="shared" si="40"/>
        <v>146898</v>
      </c>
      <c r="DI11" s="76">
        <f t="shared" si="40"/>
        <v>149343</v>
      </c>
      <c r="DJ11" s="76">
        <f t="shared" si="40"/>
        <v>155770</v>
      </c>
      <c r="DK11" s="76">
        <f t="shared" si="40"/>
        <v>149006</v>
      </c>
      <c r="DL11" s="76">
        <f t="shared" si="40"/>
        <v>155121</v>
      </c>
      <c r="DM11" s="76">
        <f t="shared" si="40"/>
        <v>150065</v>
      </c>
      <c r="DN11" s="76">
        <f t="shared" si="40"/>
        <v>159248</v>
      </c>
      <c r="DO11" s="76">
        <f t="shared" si="26"/>
        <v>1789472</v>
      </c>
      <c r="DP11" s="76">
        <f>SUM(DP12:DP13)</f>
        <v>156798</v>
      </c>
      <c r="DQ11" s="76">
        <f t="shared" ref="DQ11:EA11" si="41">SUM(DQ12:DQ13)</f>
        <v>147048</v>
      </c>
      <c r="DR11" s="76">
        <f t="shared" si="41"/>
        <v>156066</v>
      </c>
      <c r="DS11" s="76">
        <f t="shared" si="41"/>
        <v>144872</v>
      </c>
      <c r="DT11" s="76">
        <f t="shared" si="41"/>
        <v>154058</v>
      </c>
      <c r="DU11" s="76">
        <f t="shared" si="41"/>
        <v>151965</v>
      </c>
      <c r="DV11" s="76">
        <f t="shared" si="41"/>
        <v>159466</v>
      </c>
      <c r="DW11" s="76">
        <f t="shared" si="41"/>
        <v>163610</v>
      </c>
      <c r="DX11" s="76">
        <f t="shared" si="41"/>
        <v>154441</v>
      </c>
      <c r="DY11" s="76">
        <f t="shared" si="41"/>
        <v>167326</v>
      </c>
      <c r="DZ11" s="76">
        <f t="shared" si="41"/>
        <v>166257</v>
      </c>
      <c r="EA11" s="76">
        <f t="shared" si="41"/>
        <v>166995</v>
      </c>
      <c r="EB11" s="76">
        <f t="shared" si="27"/>
        <v>1888902</v>
      </c>
      <c r="EC11" s="76">
        <f>SUM(EC12:EC13)</f>
        <v>167180</v>
      </c>
      <c r="ED11" s="76">
        <f t="shared" ref="ED11:EN11" si="42">SUM(ED12:ED13)</f>
        <v>149371</v>
      </c>
      <c r="EE11" s="76">
        <f t="shared" si="42"/>
        <v>158153</v>
      </c>
      <c r="EF11" s="76">
        <f t="shared" si="42"/>
        <v>157017</v>
      </c>
      <c r="EG11" s="76">
        <f t="shared" si="42"/>
        <v>163639</v>
      </c>
      <c r="EH11" s="76">
        <f t="shared" si="42"/>
        <v>157849</v>
      </c>
      <c r="EI11" s="76">
        <f t="shared" si="42"/>
        <v>163134</v>
      </c>
      <c r="EJ11" s="76">
        <f t="shared" si="42"/>
        <v>168703</v>
      </c>
      <c r="EK11" s="76">
        <f t="shared" si="42"/>
        <v>158018</v>
      </c>
      <c r="EL11" s="76">
        <f t="shared" si="42"/>
        <v>168878</v>
      </c>
      <c r="EM11" s="76">
        <f t="shared" si="42"/>
        <v>167064</v>
      </c>
      <c r="EN11" s="76">
        <f t="shared" si="42"/>
        <v>180032</v>
      </c>
      <c r="EO11" s="76">
        <f t="shared" si="28"/>
        <v>1959038</v>
      </c>
      <c r="EP11" s="76">
        <f>SUM(EP12:EP13)</f>
        <v>173996</v>
      </c>
      <c r="EQ11" s="76">
        <f t="shared" ref="EQ11:FA11" si="43">SUM(EQ12:EQ13)</f>
        <v>156510</v>
      </c>
      <c r="ER11" s="76">
        <f t="shared" si="43"/>
        <v>165768</v>
      </c>
      <c r="ES11" s="76">
        <f t="shared" si="43"/>
        <v>158016</v>
      </c>
      <c r="ET11" s="76">
        <f t="shared" si="43"/>
        <v>168034</v>
      </c>
      <c r="EU11" s="76">
        <f t="shared" si="43"/>
        <v>160510</v>
      </c>
      <c r="EV11" s="76">
        <f t="shared" si="43"/>
        <v>167670</v>
      </c>
      <c r="EW11" s="76">
        <f t="shared" si="43"/>
        <v>174900</v>
      </c>
      <c r="EX11" s="76">
        <f t="shared" si="43"/>
        <v>163348</v>
      </c>
      <c r="EY11" s="76">
        <f t="shared" si="43"/>
        <v>175136</v>
      </c>
      <c r="EZ11" s="76">
        <f t="shared" si="43"/>
        <v>169337</v>
      </c>
      <c r="FA11" s="76">
        <f t="shared" si="43"/>
        <v>176803</v>
      </c>
      <c r="FB11" s="76">
        <f t="shared" si="29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4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4"/>
        <v>176240</v>
      </c>
      <c r="GI11" s="76">
        <f>SUM(GI12:GI13)</f>
        <v>184454</v>
      </c>
      <c r="GJ11" s="76">
        <f t="shared" si="44"/>
        <v>186895</v>
      </c>
      <c r="GK11" s="76">
        <f t="shared" si="44"/>
        <v>180938</v>
      </c>
      <c r="GL11" s="76">
        <f t="shared" si="44"/>
        <v>186393</v>
      </c>
      <c r="GM11" s="76">
        <f t="shared" si="44"/>
        <v>184127</v>
      </c>
      <c r="GN11" s="76">
        <f t="shared" si="44"/>
        <v>188728</v>
      </c>
      <c r="GO11" s="76">
        <f t="shared" si="30"/>
        <v>2146149</v>
      </c>
      <c r="GP11" s="76">
        <f>SUM(GP12:GP13)</f>
        <v>143097</v>
      </c>
      <c r="GQ11" s="76">
        <f t="shared" ref="GQ11:HA11" si="45">SUM(GQ12:GQ13)</f>
        <v>135160</v>
      </c>
      <c r="GR11" s="76">
        <f t="shared" si="45"/>
        <v>145362</v>
      </c>
      <c r="GS11" s="76">
        <f t="shared" si="45"/>
        <v>148342</v>
      </c>
      <c r="GT11" s="76">
        <f t="shared" si="45"/>
        <v>160389</v>
      </c>
      <c r="GU11" s="76">
        <f t="shared" si="45"/>
        <v>149120</v>
      </c>
      <c r="GV11" s="76">
        <f t="shared" si="45"/>
        <v>153136</v>
      </c>
      <c r="GW11" s="76">
        <f t="shared" si="45"/>
        <v>156588</v>
      </c>
      <c r="GX11" s="76">
        <f t="shared" si="45"/>
        <v>149985</v>
      </c>
      <c r="GY11" s="76">
        <f t="shared" si="45"/>
        <v>154960</v>
      </c>
      <c r="GZ11" s="76">
        <f t="shared" si="45"/>
        <v>155927</v>
      </c>
      <c r="HA11" s="76">
        <f t="shared" si="45"/>
        <v>159571</v>
      </c>
      <c r="HB11" s="76">
        <f t="shared" si="31"/>
        <v>1811637</v>
      </c>
      <c r="HC11" s="76">
        <f>SUM(HC12:HC13)</f>
        <v>151269</v>
      </c>
      <c r="HD11" s="76">
        <f t="shared" ref="HD11:HL11" si="46">SUM(HD12:HD13)</f>
        <v>135605</v>
      </c>
      <c r="HE11" s="76">
        <f t="shared" si="46"/>
        <v>156875</v>
      </c>
      <c r="HF11" s="76">
        <f t="shared" si="46"/>
        <v>141259</v>
      </c>
      <c r="HG11" s="76">
        <f t="shared" si="46"/>
        <v>157553</v>
      </c>
      <c r="HH11" s="76">
        <f t="shared" si="46"/>
        <v>149806</v>
      </c>
      <c r="HI11" s="76">
        <f t="shared" si="46"/>
        <v>154198</v>
      </c>
      <c r="HJ11" s="76">
        <f t="shared" si="46"/>
        <v>159118</v>
      </c>
      <c r="HK11" s="76">
        <f t="shared" si="46"/>
        <v>151979</v>
      </c>
      <c r="HL11" s="76">
        <f t="shared" si="46"/>
        <v>162033</v>
      </c>
      <c r="HM11" s="76">
        <v>160744</v>
      </c>
      <c r="HN11" s="76">
        <v>163291</v>
      </c>
      <c r="HO11" s="76">
        <f t="shared" ref="HO11:HO19" si="47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8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9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 t="shared" ref="JF11" si="50"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/>
      <c r="JT11" s="72"/>
      <c r="JU11" s="72"/>
      <c r="JV11" s="72"/>
      <c r="JW11" s="72"/>
      <c r="JX11" s="72"/>
      <c r="JY11" s="72"/>
      <c r="JZ11" s="72"/>
      <c r="KA11" s="72"/>
      <c r="KB11" s="76"/>
    </row>
    <row r="12" spans="1:288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8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9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20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1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2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3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4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5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6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7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8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9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30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1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/>
      <c r="JT12" s="73"/>
      <c r="JU12" s="73"/>
      <c r="JV12" s="73"/>
      <c r="JW12" s="73"/>
      <c r="JX12" s="73"/>
      <c r="JY12" s="73"/>
      <c r="JZ12" s="73"/>
      <c r="KA12" s="73"/>
      <c r="KB12" s="73"/>
    </row>
    <row r="13" spans="1:288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8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9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20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1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2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3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4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5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6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7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8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9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30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1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/>
      <c r="JT13" s="73"/>
      <c r="JU13" s="73"/>
      <c r="JV13" s="73"/>
      <c r="JW13" s="73"/>
      <c r="JX13" s="73"/>
      <c r="JY13" s="73"/>
      <c r="JZ13" s="73"/>
      <c r="KA13" s="73"/>
      <c r="KB13" s="73"/>
    </row>
    <row r="14" spans="1:288">
      <c r="B14" s="46" t="s">
        <v>114</v>
      </c>
      <c r="C14" s="76">
        <f>SUM(C15:C16)</f>
        <v>0</v>
      </c>
      <c r="D14" s="76">
        <f t="shared" ref="D14:N14" si="51">SUM(D15:D16)</f>
        <v>0</v>
      </c>
      <c r="E14" s="76">
        <f t="shared" si="51"/>
        <v>0</v>
      </c>
      <c r="F14" s="76">
        <f t="shared" si="51"/>
        <v>0</v>
      </c>
      <c r="G14" s="76">
        <f t="shared" si="51"/>
        <v>0</v>
      </c>
      <c r="H14" s="76">
        <f t="shared" si="51"/>
        <v>0</v>
      </c>
      <c r="I14" s="76">
        <f t="shared" si="51"/>
        <v>0</v>
      </c>
      <c r="J14" s="76">
        <f t="shared" si="51"/>
        <v>0</v>
      </c>
      <c r="K14" s="76">
        <f t="shared" si="51"/>
        <v>0</v>
      </c>
      <c r="L14" s="76">
        <f t="shared" si="51"/>
        <v>0</v>
      </c>
      <c r="M14" s="76">
        <f t="shared" si="51"/>
        <v>63102</v>
      </c>
      <c r="N14" s="76">
        <f t="shared" si="51"/>
        <v>76737</v>
      </c>
      <c r="O14" s="76">
        <f t="shared" si="18"/>
        <v>139839</v>
      </c>
      <c r="P14" s="76">
        <f>SUM(P15:P16)</f>
        <v>76378</v>
      </c>
      <c r="Q14" s="76">
        <f t="shared" ref="Q14:AA14" si="52">SUM(Q15:Q16)</f>
        <v>71361</v>
      </c>
      <c r="R14" s="76">
        <f t="shared" si="52"/>
        <v>66961</v>
      </c>
      <c r="S14" s="76">
        <f t="shared" si="52"/>
        <v>76616</v>
      </c>
      <c r="T14" s="76">
        <f t="shared" si="52"/>
        <v>67537</v>
      </c>
      <c r="U14" s="76">
        <f t="shared" si="52"/>
        <v>60510</v>
      </c>
      <c r="V14" s="76">
        <f t="shared" si="52"/>
        <v>76028</v>
      </c>
      <c r="W14" s="76">
        <f t="shared" si="52"/>
        <v>75049</v>
      </c>
      <c r="X14" s="76">
        <f t="shared" si="52"/>
        <v>59042</v>
      </c>
      <c r="Y14" s="76">
        <f t="shared" si="52"/>
        <v>68909</v>
      </c>
      <c r="Z14" s="76">
        <f t="shared" si="52"/>
        <v>61084</v>
      </c>
      <c r="AA14" s="76">
        <f t="shared" si="52"/>
        <v>74317</v>
      </c>
      <c r="AB14" s="76">
        <f t="shared" si="19"/>
        <v>833792</v>
      </c>
      <c r="AC14" s="76">
        <f>SUM(AC15:AC16)</f>
        <v>74952</v>
      </c>
      <c r="AD14" s="76">
        <f t="shared" ref="AD14:AN14" si="53">SUM(AD15:AD16)</f>
        <v>66732</v>
      </c>
      <c r="AE14" s="76">
        <f t="shared" si="53"/>
        <v>80771</v>
      </c>
      <c r="AF14" s="76">
        <f t="shared" si="53"/>
        <v>61447</v>
      </c>
      <c r="AG14" s="76">
        <f t="shared" si="53"/>
        <v>65722</v>
      </c>
      <c r="AH14" s="76">
        <f t="shared" si="53"/>
        <v>61128</v>
      </c>
      <c r="AI14" s="76">
        <f t="shared" si="53"/>
        <v>79136</v>
      </c>
      <c r="AJ14" s="76">
        <f t="shared" si="53"/>
        <v>70498</v>
      </c>
      <c r="AK14" s="76">
        <f t="shared" si="53"/>
        <v>59502</v>
      </c>
      <c r="AL14" s="76">
        <f t="shared" si="53"/>
        <v>68155</v>
      </c>
      <c r="AM14" s="76">
        <f t="shared" si="53"/>
        <v>62532</v>
      </c>
      <c r="AN14" s="76">
        <f t="shared" si="53"/>
        <v>75746</v>
      </c>
      <c r="AO14" s="76">
        <f t="shared" si="20"/>
        <v>826321</v>
      </c>
      <c r="AP14" s="76">
        <f>SUM(AP15:AP16)</f>
        <v>76956</v>
      </c>
      <c r="AQ14" s="76">
        <f t="shared" ref="AQ14:BA14" si="54">SUM(AQ15:AQ16)</f>
        <v>69804</v>
      </c>
      <c r="AR14" s="76">
        <f t="shared" si="54"/>
        <v>70325</v>
      </c>
      <c r="AS14" s="76">
        <f t="shared" si="54"/>
        <v>79688</v>
      </c>
      <c r="AT14" s="76">
        <f t="shared" si="54"/>
        <v>65543</v>
      </c>
      <c r="AU14" s="76">
        <f t="shared" si="54"/>
        <v>63852</v>
      </c>
      <c r="AV14" s="76">
        <f t="shared" si="54"/>
        <v>77660</v>
      </c>
      <c r="AW14" s="76">
        <f t="shared" si="54"/>
        <v>70157</v>
      </c>
      <c r="AX14" s="76">
        <f t="shared" si="54"/>
        <v>63818</v>
      </c>
      <c r="AY14" s="76">
        <f t="shared" si="54"/>
        <v>68369</v>
      </c>
      <c r="AZ14" s="76">
        <f t="shared" si="54"/>
        <v>66407</v>
      </c>
      <c r="BA14" s="76">
        <f t="shared" si="54"/>
        <v>75746</v>
      </c>
      <c r="BB14" s="76">
        <f t="shared" si="21"/>
        <v>848325</v>
      </c>
      <c r="BC14" s="76">
        <f>SUM(BC15:BC16)</f>
        <v>84377</v>
      </c>
      <c r="BD14" s="76">
        <f t="shared" ref="BD14:BN14" si="55">SUM(BD15:BD16)</f>
        <v>78720</v>
      </c>
      <c r="BE14" s="76">
        <f t="shared" si="55"/>
        <v>76069</v>
      </c>
      <c r="BF14" s="76">
        <f t="shared" si="55"/>
        <v>89324</v>
      </c>
      <c r="BG14" s="76">
        <f t="shared" si="55"/>
        <v>78389</v>
      </c>
      <c r="BH14" s="76">
        <f t="shared" si="55"/>
        <v>75866</v>
      </c>
      <c r="BI14" s="76">
        <f t="shared" si="55"/>
        <v>84859</v>
      </c>
      <c r="BJ14" s="76">
        <f t="shared" si="55"/>
        <v>84551</v>
      </c>
      <c r="BK14" s="76">
        <f t="shared" si="55"/>
        <v>75410</v>
      </c>
      <c r="BL14" s="76">
        <f t="shared" si="55"/>
        <v>83790</v>
      </c>
      <c r="BM14" s="76">
        <f t="shared" si="55"/>
        <v>80101</v>
      </c>
      <c r="BN14" s="76">
        <f t="shared" si="55"/>
        <v>97075</v>
      </c>
      <c r="BO14" s="76">
        <f t="shared" si="22"/>
        <v>988531</v>
      </c>
      <c r="BP14" s="76">
        <f>SUM(BP15:BP16)</f>
        <v>99181</v>
      </c>
      <c r="BQ14" s="76">
        <f t="shared" ref="BQ14:CA14" si="56">SUM(BQ15:BQ16)</f>
        <v>94537</v>
      </c>
      <c r="BR14" s="76">
        <f t="shared" si="56"/>
        <v>112605</v>
      </c>
      <c r="BS14" s="76">
        <f t="shared" si="56"/>
        <v>83278</v>
      </c>
      <c r="BT14" s="76">
        <f t="shared" si="56"/>
        <v>98930</v>
      </c>
      <c r="BU14" s="76">
        <f t="shared" si="56"/>
        <v>85841</v>
      </c>
      <c r="BV14" s="76">
        <f t="shared" si="56"/>
        <v>110948</v>
      </c>
      <c r="BW14" s="76">
        <f t="shared" si="56"/>
        <v>96760</v>
      </c>
      <c r="BX14" s="76">
        <f t="shared" si="56"/>
        <v>86424</v>
      </c>
      <c r="BY14" s="76">
        <f t="shared" si="56"/>
        <v>94590</v>
      </c>
      <c r="BZ14" s="76">
        <f t="shared" si="56"/>
        <v>98746</v>
      </c>
      <c r="CA14" s="76">
        <f t="shared" si="56"/>
        <v>112313</v>
      </c>
      <c r="CB14" s="76">
        <f t="shared" si="23"/>
        <v>1174153</v>
      </c>
      <c r="CC14" s="76">
        <f>SUM(CC15:CC16)</f>
        <v>115647</v>
      </c>
      <c r="CD14" s="76">
        <f t="shared" ref="CD14:CN14" si="57">SUM(CD15:CD16)</f>
        <v>108929</v>
      </c>
      <c r="CE14" s="76">
        <f t="shared" si="57"/>
        <v>104628</v>
      </c>
      <c r="CF14" s="76">
        <f t="shared" si="57"/>
        <v>114620</v>
      </c>
      <c r="CG14" s="76">
        <f t="shared" si="57"/>
        <v>107255</v>
      </c>
      <c r="CH14" s="76">
        <f t="shared" si="57"/>
        <v>102895</v>
      </c>
      <c r="CI14" s="76">
        <f t="shared" si="57"/>
        <v>124191</v>
      </c>
      <c r="CJ14" s="76">
        <f t="shared" si="57"/>
        <v>112049</v>
      </c>
      <c r="CK14" s="76">
        <f t="shared" si="57"/>
        <v>102250</v>
      </c>
      <c r="CL14" s="76">
        <f t="shared" si="57"/>
        <v>112057</v>
      </c>
      <c r="CM14" s="76">
        <f t="shared" si="57"/>
        <v>106300</v>
      </c>
      <c r="CN14" s="76">
        <f t="shared" si="57"/>
        <v>127517</v>
      </c>
      <c r="CO14" s="76">
        <f t="shared" si="24"/>
        <v>1338338</v>
      </c>
      <c r="CP14" s="76">
        <f>SUM(CP15:CP16)</f>
        <v>135200</v>
      </c>
      <c r="CQ14" s="76">
        <f t="shared" ref="CQ14:DA14" si="58">SUM(CQ15:CQ16)</f>
        <v>125089</v>
      </c>
      <c r="CR14" s="76">
        <f t="shared" si="58"/>
        <v>119562</v>
      </c>
      <c r="CS14" s="76">
        <f t="shared" si="58"/>
        <v>136041</v>
      </c>
      <c r="CT14" s="76">
        <f t="shared" si="58"/>
        <v>123934</v>
      </c>
      <c r="CU14" s="76">
        <f t="shared" si="58"/>
        <v>116359</v>
      </c>
      <c r="CV14" s="76">
        <f t="shared" si="58"/>
        <v>137645</v>
      </c>
      <c r="CW14" s="76">
        <f t="shared" si="58"/>
        <v>137075</v>
      </c>
      <c r="CX14" s="76">
        <f t="shared" si="58"/>
        <v>118233</v>
      </c>
      <c r="CY14" s="76">
        <f t="shared" si="58"/>
        <v>138438</v>
      </c>
      <c r="CZ14" s="76">
        <f t="shared" si="58"/>
        <v>125104</v>
      </c>
      <c r="DA14" s="76">
        <f t="shared" si="58"/>
        <v>151902</v>
      </c>
      <c r="DB14" s="76">
        <f t="shared" si="25"/>
        <v>1564582</v>
      </c>
      <c r="DC14" s="76">
        <f>SUM(DC15:DC16)</f>
        <v>164640</v>
      </c>
      <c r="DD14" s="76">
        <f t="shared" ref="DD14:DN14" si="59">SUM(DD15:DD16)</f>
        <v>148710</v>
      </c>
      <c r="DE14" s="76">
        <f t="shared" si="59"/>
        <v>142989</v>
      </c>
      <c r="DF14" s="76">
        <f t="shared" si="59"/>
        <v>159539</v>
      </c>
      <c r="DG14" s="76">
        <f t="shared" si="59"/>
        <v>142360</v>
      </c>
      <c r="DH14" s="76">
        <f t="shared" si="59"/>
        <v>140790</v>
      </c>
      <c r="DI14" s="76">
        <f t="shared" si="59"/>
        <v>167049</v>
      </c>
      <c r="DJ14" s="76">
        <f t="shared" si="59"/>
        <v>157854</v>
      </c>
      <c r="DK14" s="76">
        <f t="shared" si="59"/>
        <v>140193</v>
      </c>
      <c r="DL14" s="76">
        <f t="shared" si="59"/>
        <v>157887</v>
      </c>
      <c r="DM14" s="76">
        <f t="shared" si="59"/>
        <v>144160</v>
      </c>
      <c r="DN14" s="76">
        <f t="shared" si="59"/>
        <v>172437</v>
      </c>
      <c r="DO14" s="76">
        <f t="shared" si="26"/>
        <v>1838608</v>
      </c>
      <c r="DP14" s="76">
        <f>SUM(DP15:DP16)</f>
        <v>184983</v>
      </c>
      <c r="DQ14" s="76">
        <f t="shared" ref="DQ14:EA14" si="60">SUM(DQ15:DQ16)</f>
        <v>177075</v>
      </c>
      <c r="DR14" s="76">
        <f t="shared" si="60"/>
        <v>163374</v>
      </c>
      <c r="DS14" s="76">
        <f t="shared" si="60"/>
        <v>188849</v>
      </c>
      <c r="DT14" s="76">
        <f t="shared" si="60"/>
        <v>166161</v>
      </c>
      <c r="DU14" s="76">
        <f t="shared" si="60"/>
        <v>158760</v>
      </c>
      <c r="DV14" s="76">
        <f t="shared" si="60"/>
        <v>182983</v>
      </c>
      <c r="DW14" s="76">
        <f t="shared" si="60"/>
        <v>180801</v>
      </c>
      <c r="DX14" s="76">
        <f t="shared" si="60"/>
        <v>170539</v>
      </c>
      <c r="DY14" s="76">
        <f t="shared" si="60"/>
        <v>184677</v>
      </c>
      <c r="DZ14" s="76">
        <f t="shared" si="60"/>
        <v>166046</v>
      </c>
      <c r="EA14" s="76">
        <f t="shared" si="60"/>
        <v>195194</v>
      </c>
      <c r="EB14" s="76">
        <f t="shared" si="27"/>
        <v>2119442</v>
      </c>
      <c r="EC14" s="76">
        <f>SUM(EC15:EC16)</f>
        <v>205045</v>
      </c>
      <c r="ED14" s="76">
        <f t="shared" ref="ED14:EN14" si="61">SUM(ED15:ED16)</f>
        <v>191428</v>
      </c>
      <c r="EE14" s="76">
        <f t="shared" si="61"/>
        <v>212458</v>
      </c>
      <c r="EF14" s="76">
        <f t="shared" si="61"/>
        <v>165423</v>
      </c>
      <c r="EG14" s="76">
        <f t="shared" si="61"/>
        <v>181801</v>
      </c>
      <c r="EH14" s="76">
        <f t="shared" si="61"/>
        <v>178125</v>
      </c>
      <c r="EI14" s="76">
        <f t="shared" si="61"/>
        <v>200111</v>
      </c>
      <c r="EJ14" s="76">
        <f t="shared" si="61"/>
        <v>197655</v>
      </c>
      <c r="EK14" s="76">
        <f t="shared" si="61"/>
        <v>179523</v>
      </c>
      <c r="EL14" s="76">
        <f t="shared" si="61"/>
        <v>193846</v>
      </c>
      <c r="EM14" s="76">
        <f t="shared" si="61"/>
        <v>184058</v>
      </c>
      <c r="EN14" s="76">
        <f t="shared" si="61"/>
        <v>214009</v>
      </c>
      <c r="EO14" s="76">
        <f t="shared" si="28"/>
        <v>2303482</v>
      </c>
      <c r="EP14" s="76">
        <f>SUM(EP15:EP16)</f>
        <v>222790</v>
      </c>
      <c r="EQ14" s="76">
        <f t="shared" ref="EQ14:FA14" si="62">SUM(EQ15:EQ16)</f>
        <v>206903</v>
      </c>
      <c r="ER14" s="76">
        <f t="shared" si="62"/>
        <v>200484</v>
      </c>
      <c r="ES14" s="76">
        <f t="shared" si="62"/>
        <v>214803</v>
      </c>
      <c r="ET14" s="76">
        <f t="shared" si="62"/>
        <v>193388</v>
      </c>
      <c r="EU14" s="76">
        <f t="shared" si="62"/>
        <v>181733</v>
      </c>
      <c r="EV14" s="76">
        <f t="shared" si="62"/>
        <v>218927</v>
      </c>
      <c r="EW14" s="76">
        <f t="shared" si="62"/>
        <v>203735</v>
      </c>
      <c r="EX14" s="76">
        <f t="shared" si="62"/>
        <v>183865</v>
      </c>
      <c r="EY14" s="76">
        <f t="shared" si="62"/>
        <v>207307</v>
      </c>
      <c r="EZ14" s="76">
        <f t="shared" si="62"/>
        <v>194903</v>
      </c>
      <c r="FA14" s="76">
        <f t="shared" si="62"/>
        <v>237493</v>
      </c>
      <c r="FB14" s="76">
        <f t="shared" si="29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3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3"/>
        <v>271790</v>
      </c>
      <c r="GI14" s="76">
        <f>SUM(GI15:GI16)</f>
        <v>340982</v>
      </c>
      <c r="GJ14" s="76">
        <f t="shared" si="63"/>
        <v>301566</v>
      </c>
      <c r="GK14" s="76">
        <f t="shared" si="63"/>
        <v>263155</v>
      </c>
      <c r="GL14" s="76">
        <f t="shared" si="63"/>
        <v>274478</v>
      </c>
      <c r="GM14" s="76">
        <f t="shared" si="63"/>
        <v>261114</v>
      </c>
      <c r="GN14" s="76">
        <f t="shared" si="63"/>
        <v>301622</v>
      </c>
      <c r="GO14" s="76">
        <f t="shared" si="30"/>
        <v>3447812</v>
      </c>
      <c r="GP14" s="76">
        <f>SUM(GP15:GP16)</f>
        <v>383210</v>
      </c>
      <c r="GQ14" s="76">
        <f t="shared" ref="GQ14:HA14" si="64">SUM(GQ15:GQ16)</f>
        <v>354671</v>
      </c>
      <c r="GR14" s="76">
        <f t="shared" si="64"/>
        <v>387359</v>
      </c>
      <c r="GS14" s="76">
        <f t="shared" si="64"/>
        <v>318531</v>
      </c>
      <c r="GT14" s="76">
        <f t="shared" si="64"/>
        <v>322132</v>
      </c>
      <c r="GU14" s="76">
        <f t="shared" si="64"/>
        <v>291980</v>
      </c>
      <c r="GV14" s="76">
        <f t="shared" si="64"/>
        <v>350379</v>
      </c>
      <c r="GW14" s="76">
        <f t="shared" si="64"/>
        <v>350558</v>
      </c>
      <c r="GX14" s="76">
        <f t="shared" si="64"/>
        <v>320017</v>
      </c>
      <c r="GY14" s="76">
        <f t="shared" si="64"/>
        <v>333901</v>
      </c>
      <c r="GZ14" s="76">
        <f t="shared" si="64"/>
        <v>316674</v>
      </c>
      <c r="HA14" s="76">
        <f t="shared" si="64"/>
        <v>372370</v>
      </c>
      <c r="HB14" s="76">
        <f t="shared" si="31"/>
        <v>4101782</v>
      </c>
      <c r="HC14" s="76">
        <f>SUM(HC15:HC16)</f>
        <v>402612</v>
      </c>
      <c r="HD14" s="76">
        <f t="shared" ref="HD14:HL14" si="65">SUM(HD15:HD16)</f>
        <v>372876</v>
      </c>
      <c r="HE14" s="76">
        <f t="shared" si="65"/>
        <v>355157</v>
      </c>
      <c r="HF14" s="76">
        <f t="shared" si="65"/>
        <v>358827</v>
      </c>
      <c r="HG14" s="76">
        <f t="shared" si="65"/>
        <v>318881</v>
      </c>
      <c r="HH14" s="76">
        <f t="shared" si="65"/>
        <v>300332</v>
      </c>
      <c r="HI14" s="76">
        <f t="shared" si="65"/>
        <v>367480</v>
      </c>
      <c r="HJ14" s="76">
        <f t="shared" si="65"/>
        <v>362095</v>
      </c>
      <c r="HK14" s="76">
        <f t="shared" si="65"/>
        <v>323325</v>
      </c>
      <c r="HL14" s="76">
        <f t="shared" si="65"/>
        <v>346871</v>
      </c>
      <c r="HM14" s="76">
        <v>331488</v>
      </c>
      <c r="HN14" s="76">
        <v>380360</v>
      </c>
      <c r="HO14" s="76">
        <f t="shared" si="47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8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9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 t="shared" ref="JF14" si="66"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/>
      <c r="JT14" s="72"/>
      <c r="JU14" s="72"/>
      <c r="JV14" s="72"/>
      <c r="JW14" s="72"/>
      <c r="JX14" s="72"/>
      <c r="JY14" s="72"/>
      <c r="JZ14" s="72"/>
      <c r="KA14" s="72"/>
      <c r="KB14" s="76"/>
    </row>
    <row r="15" spans="1:288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8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9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20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1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2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3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4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5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6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7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8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9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30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1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/>
      <c r="JT15" s="73"/>
      <c r="JU15" s="73"/>
      <c r="JV15" s="73"/>
      <c r="JW15" s="73"/>
      <c r="JX15" s="73"/>
      <c r="JY15" s="73"/>
      <c r="JZ15" s="73"/>
      <c r="KA15" s="73"/>
      <c r="KB15" s="73"/>
    </row>
    <row r="16" spans="1:288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8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9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20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1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2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3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4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5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6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7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8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9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30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1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/>
      <c r="JT16" s="73"/>
      <c r="JU16" s="73"/>
      <c r="JV16" s="73"/>
      <c r="JW16" s="73"/>
      <c r="JX16" s="73"/>
      <c r="JY16" s="73"/>
      <c r="JZ16" s="73"/>
      <c r="KA16" s="73"/>
      <c r="KB16" s="73"/>
    </row>
    <row r="17" spans="2:288">
      <c r="B17" s="51" t="s">
        <v>70</v>
      </c>
      <c r="C17" s="52">
        <f>SUM(C18:C19)</f>
        <v>0</v>
      </c>
      <c r="D17" s="52">
        <f t="shared" ref="D17:M17" si="67">SUM(D18:D19)</f>
        <v>0</v>
      </c>
      <c r="E17" s="52">
        <f t="shared" si="67"/>
        <v>0</v>
      </c>
      <c r="F17" s="52">
        <f t="shared" si="67"/>
        <v>0</v>
      </c>
      <c r="G17" s="52">
        <f t="shared" si="67"/>
        <v>0</v>
      </c>
      <c r="H17" s="52">
        <f t="shared" si="67"/>
        <v>0</v>
      </c>
      <c r="I17" s="52">
        <f t="shared" si="67"/>
        <v>0</v>
      </c>
      <c r="J17" s="52">
        <f t="shared" si="67"/>
        <v>0</v>
      </c>
      <c r="K17" s="52">
        <f t="shared" si="67"/>
        <v>0</v>
      </c>
      <c r="L17" s="52">
        <f t="shared" si="67"/>
        <v>0</v>
      </c>
      <c r="M17" s="52">
        <f t="shared" si="67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8">SUM(Q18:Q19)</f>
        <v>293017</v>
      </c>
      <c r="R17" s="52">
        <f t="shared" si="68"/>
        <v>305210</v>
      </c>
      <c r="S17" s="52">
        <f t="shared" si="68"/>
        <v>309686</v>
      </c>
      <c r="T17" s="52">
        <f t="shared" si="68"/>
        <v>296155</v>
      </c>
      <c r="U17" s="52">
        <f t="shared" si="68"/>
        <v>278968</v>
      </c>
      <c r="V17" s="52">
        <f t="shared" si="68"/>
        <v>313429</v>
      </c>
      <c r="W17" s="52">
        <f t="shared" si="68"/>
        <v>321992</v>
      </c>
      <c r="X17" s="52">
        <f t="shared" si="68"/>
        <v>284392</v>
      </c>
      <c r="Y17" s="52">
        <f t="shared" si="68"/>
        <v>313248</v>
      </c>
      <c r="Z17" s="52">
        <f t="shared" si="68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9">SUM(AD18:AD19)</f>
        <v>286511</v>
      </c>
      <c r="AE17" s="52">
        <f t="shared" si="69"/>
        <v>324397</v>
      </c>
      <c r="AF17" s="52">
        <f t="shared" si="69"/>
        <v>281310</v>
      </c>
      <c r="AG17" s="52">
        <f t="shared" si="69"/>
        <v>299060</v>
      </c>
      <c r="AH17" s="52">
        <f t="shared" si="69"/>
        <v>292853</v>
      </c>
      <c r="AI17" s="52">
        <f t="shared" si="69"/>
        <v>329075</v>
      </c>
      <c r="AJ17" s="52">
        <f t="shared" si="69"/>
        <v>319491</v>
      </c>
      <c r="AK17" s="52">
        <f t="shared" si="69"/>
        <v>284159</v>
      </c>
      <c r="AL17" s="52">
        <f t="shared" si="69"/>
        <v>316210</v>
      </c>
      <c r="AM17" s="52">
        <f t="shared" si="69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70">SUM(AQ18:AQ19)</f>
        <v>302840</v>
      </c>
      <c r="AR17" s="52">
        <f t="shared" si="70"/>
        <v>320643</v>
      </c>
      <c r="AS17" s="52">
        <f t="shared" si="70"/>
        <v>325296</v>
      </c>
      <c r="AT17" s="52">
        <f t="shared" si="70"/>
        <v>309440</v>
      </c>
      <c r="AU17" s="52">
        <f t="shared" si="70"/>
        <v>312998</v>
      </c>
      <c r="AV17" s="52">
        <f t="shared" si="70"/>
        <v>340531</v>
      </c>
      <c r="AW17" s="52">
        <f t="shared" si="70"/>
        <v>337860</v>
      </c>
      <c r="AX17" s="52">
        <f t="shared" si="70"/>
        <v>314425</v>
      </c>
      <c r="AY17" s="52">
        <f t="shared" si="70"/>
        <v>335609</v>
      </c>
      <c r="AZ17" s="52">
        <f t="shared" si="70"/>
        <v>330096</v>
      </c>
      <c r="BA17" s="52">
        <f t="shared" si="70"/>
        <v>343098</v>
      </c>
      <c r="BB17" s="52">
        <f>SUM(BB18:BB19)</f>
        <v>3912639</v>
      </c>
      <c r="BC17" s="52">
        <f t="shared" si="70"/>
        <v>371405</v>
      </c>
      <c r="BD17" s="52">
        <f t="shared" si="70"/>
        <v>335944</v>
      </c>
      <c r="BE17" s="52">
        <f t="shared" si="70"/>
        <v>345050</v>
      </c>
      <c r="BF17" s="52">
        <f t="shared" si="70"/>
        <v>354336</v>
      </c>
      <c r="BG17" s="52">
        <f t="shared" si="70"/>
        <v>348929</v>
      </c>
      <c r="BH17" s="52">
        <f t="shared" si="70"/>
        <v>337474</v>
      </c>
      <c r="BI17" s="52">
        <f t="shared" si="70"/>
        <v>364869</v>
      </c>
      <c r="BJ17" s="52">
        <f t="shared" si="70"/>
        <v>362109</v>
      </c>
      <c r="BK17" s="52">
        <f t="shared" si="70"/>
        <v>338233</v>
      </c>
      <c r="BL17" s="52">
        <f t="shared" si="70"/>
        <v>371131</v>
      </c>
      <c r="BM17" s="52">
        <f t="shared" si="70"/>
        <v>365607</v>
      </c>
      <c r="BN17" s="52">
        <f t="shared" si="70"/>
        <v>407751</v>
      </c>
      <c r="BO17" s="52">
        <f>SUM(BO18:BO19)</f>
        <v>4302838</v>
      </c>
      <c r="BP17" s="52">
        <f t="shared" si="70"/>
        <v>404470</v>
      </c>
      <c r="BQ17" s="52">
        <f t="shared" si="70"/>
        <v>377365</v>
      </c>
      <c r="BR17" s="52">
        <f t="shared" si="70"/>
        <v>407729</v>
      </c>
      <c r="BS17" s="52">
        <f t="shared" si="70"/>
        <v>352559</v>
      </c>
      <c r="BT17" s="52">
        <f t="shared" si="70"/>
        <v>389978</v>
      </c>
      <c r="BU17" s="52">
        <f t="shared" si="70"/>
        <v>361379</v>
      </c>
      <c r="BV17" s="52">
        <f t="shared" si="70"/>
        <v>417140</v>
      </c>
      <c r="BW17" s="52">
        <f t="shared" si="70"/>
        <v>399323</v>
      </c>
      <c r="BX17" s="52">
        <f t="shared" si="70"/>
        <v>364228</v>
      </c>
      <c r="BY17" s="52">
        <f t="shared" si="70"/>
        <v>391778</v>
      </c>
      <c r="BZ17" s="52">
        <f t="shared" si="70"/>
        <v>389013</v>
      </c>
      <c r="CA17" s="52">
        <f t="shared" si="70"/>
        <v>414196</v>
      </c>
      <c r="CB17" s="52">
        <f>SUM(CB18:CB19)</f>
        <v>4669158</v>
      </c>
      <c r="CC17" s="52">
        <f t="shared" si="70"/>
        <v>419393</v>
      </c>
      <c r="CD17" s="52">
        <f t="shared" si="70"/>
        <v>384273</v>
      </c>
      <c r="CE17" s="52">
        <f t="shared" si="70"/>
        <v>383762</v>
      </c>
      <c r="CF17" s="52">
        <f t="shared" si="70"/>
        <v>391010</v>
      </c>
      <c r="CG17" s="52">
        <f t="shared" si="70"/>
        <v>390301</v>
      </c>
      <c r="CH17" s="52">
        <f t="shared" si="70"/>
        <v>376921</v>
      </c>
      <c r="CI17" s="52">
        <f t="shared" si="70"/>
        <v>425761</v>
      </c>
      <c r="CJ17" s="52">
        <f t="shared" si="70"/>
        <v>407083</v>
      </c>
      <c r="CK17" s="52">
        <f t="shared" si="70"/>
        <v>380175</v>
      </c>
      <c r="CL17" s="52">
        <f t="shared" si="70"/>
        <v>413097</v>
      </c>
      <c r="CM17" s="52">
        <f t="shared" si="70"/>
        <v>397207</v>
      </c>
      <c r="CN17" s="52">
        <f t="shared" si="70"/>
        <v>448430</v>
      </c>
      <c r="CO17" s="52">
        <f>SUM(CO18:CO19)</f>
        <v>4817413</v>
      </c>
      <c r="CP17" s="52">
        <f t="shared" si="70"/>
        <v>446646</v>
      </c>
      <c r="CQ17" s="52">
        <f t="shared" si="70"/>
        <v>413365</v>
      </c>
      <c r="CR17" s="52">
        <f t="shared" si="70"/>
        <v>417824</v>
      </c>
      <c r="CS17" s="52">
        <f t="shared" si="70"/>
        <v>435022</v>
      </c>
      <c r="CT17" s="52">
        <f t="shared" si="70"/>
        <v>421822</v>
      </c>
      <c r="CU17" s="52">
        <f t="shared" si="70"/>
        <v>413851</v>
      </c>
      <c r="CV17" s="52">
        <f t="shared" si="70"/>
        <v>465596</v>
      </c>
      <c r="CW17" s="52">
        <f t="shared" si="70"/>
        <v>470631</v>
      </c>
      <c r="CX17" s="52">
        <f t="shared" si="70"/>
        <v>432644</v>
      </c>
      <c r="CY17" s="52">
        <f t="shared" si="70"/>
        <v>472520</v>
      </c>
      <c r="CZ17" s="52">
        <f t="shared" si="70"/>
        <v>449024</v>
      </c>
      <c r="DA17" s="52">
        <f t="shared" si="70"/>
        <v>505090</v>
      </c>
      <c r="DB17" s="52">
        <f>SUM(DB18:DB19)</f>
        <v>5344035</v>
      </c>
      <c r="DC17" s="52">
        <f t="shared" si="70"/>
        <v>515301</v>
      </c>
      <c r="DD17" s="52">
        <f t="shared" si="70"/>
        <v>470455</v>
      </c>
      <c r="DE17" s="52">
        <f t="shared" si="70"/>
        <v>474808</v>
      </c>
      <c r="DF17" s="52">
        <f t="shared" si="70"/>
        <v>495229</v>
      </c>
      <c r="DG17" s="52">
        <f t="shared" si="70"/>
        <v>481699</v>
      </c>
      <c r="DH17" s="52">
        <f t="shared" ref="DH17:FX17" si="71">SUM(DH18:DH19)</f>
        <v>469184</v>
      </c>
      <c r="DI17" s="52">
        <f t="shared" si="71"/>
        <v>520628</v>
      </c>
      <c r="DJ17" s="52">
        <f t="shared" si="71"/>
        <v>513992</v>
      </c>
      <c r="DK17" s="52">
        <f t="shared" si="71"/>
        <v>471831</v>
      </c>
      <c r="DL17" s="52">
        <f t="shared" si="71"/>
        <v>508383</v>
      </c>
      <c r="DM17" s="52">
        <f t="shared" si="71"/>
        <v>479377</v>
      </c>
      <c r="DN17" s="52">
        <f t="shared" si="71"/>
        <v>544963</v>
      </c>
      <c r="DO17" s="52">
        <f>SUM(DO18:DO19)</f>
        <v>5945850</v>
      </c>
      <c r="DP17" s="52">
        <f t="shared" si="71"/>
        <v>557226</v>
      </c>
      <c r="DQ17" s="52">
        <f t="shared" si="71"/>
        <v>531312</v>
      </c>
      <c r="DR17" s="52">
        <f t="shared" si="71"/>
        <v>517894</v>
      </c>
      <c r="DS17" s="52">
        <f t="shared" si="71"/>
        <v>541599</v>
      </c>
      <c r="DT17" s="52">
        <f t="shared" si="71"/>
        <v>516516</v>
      </c>
      <c r="DU17" s="52">
        <f t="shared" si="71"/>
        <v>505028</v>
      </c>
      <c r="DV17" s="52">
        <f t="shared" si="71"/>
        <v>557182</v>
      </c>
      <c r="DW17" s="52">
        <f t="shared" si="71"/>
        <v>562454</v>
      </c>
      <c r="DX17" s="52">
        <f t="shared" si="71"/>
        <v>528180</v>
      </c>
      <c r="DY17" s="52">
        <f t="shared" si="71"/>
        <v>568574</v>
      </c>
      <c r="DZ17" s="52">
        <f t="shared" si="71"/>
        <v>540399</v>
      </c>
      <c r="EA17" s="52">
        <f t="shared" si="71"/>
        <v>587893</v>
      </c>
      <c r="EB17" s="52">
        <f>SUM(EB18:EB19)</f>
        <v>6514257</v>
      </c>
      <c r="EC17" s="52">
        <f t="shared" si="71"/>
        <v>605596</v>
      </c>
      <c r="ED17" s="52">
        <f t="shared" si="71"/>
        <v>552884</v>
      </c>
      <c r="EE17" s="52">
        <f t="shared" si="71"/>
        <v>602910</v>
      </c>
      <c r="EF17" s="52">
        <f t="shared" si="71"/>
        <v>519962</v>
      </c>
      <c r="EG17" s="52">
        <f t="shared" si="71"/>
        <v>559604</v>
      </c>
      <c r="EH17" s="52">
        <f t="shared" si="71"/>
        <v>547471</v>
      </c>
      <c r="EI17" s="52">
        <f t="shared" si="71"/>
        <v>595590</v>
      </c>
      <c r="EJ17" s="52">
        <f t="shared" si="71"/>
        <v>602861</v>
      </c>
      <c r="EK17" s="52">
        <f t="shared" si="71"/>
        <v>550113</v>
      </c>
      <c r="EL17" s="52">
        <f t="shared" si="71"/>
        <v>586964</v>
      </c>
      <c r="EM17" s="52">
        <f t="shared" si="71"/>
        <v>570054</v>
      </c>
      <c r="EN17" s="52">
        <f t="shared" si="71"/>
        <v>641887</v>
      </c>
      <c r="EO17" s="52">
        <f>SUM(EO18:EO19)</f>
        <v>6935896</v>
      </c>
      <c r="EP17" s="52">
        <f t="shared" si="71"/>
        <v>646879</v>
      </c>
      <c r="EQ17" s="52">
        <f t="shared" si="71"/>
        <v>587580</v>
      </c>
      <c r="ER17" s="52">
        <f t="shared" si="71"/>
        <v>590054</v>
      </c>
      <c r="ES17" s="52">
        <f t="shared" si="71"/>
        <v>600039</v>
      </c>
      <c r="ET17" s="52">
        <f t="shared" si="71"/>
        <v>579852</v>
      </c>
      <c r="EU17" s="52">
        <f t="shared" si="71"/>
        <v>547384</v>
      </c>
      <c r="EV17" s="52">
        <f t="shared" si="71"/>
        <v>622409</v>
      </c>
      <c r="EW17" s="52">
        <f t="shared" si="71"/>
        <v>611692</v>
      </c>
      <c r="EX17" s="52">
        <f t="shared" si="71"/>
        <v>558560</v>
      </c>
      <c r="EY17" s="52">
        <f t="shared" si="71"/>
        <v>612632</v>
      </c>
      <c r="EZ17" s="52">
        <f t="shared" si="71"/>
        <v>582123</v>
      </c>
      <c r="FA17" s="52">
        <f t="shared" si="71"/>
        <v>669687</v>
      </c>
      <c r="FB17" s="52">
        <f>SUM(FB18:FB19)</f>
        <v>7208891</v>
      </c>
      <c r="FC17" s="52">
        <f t="shared" si="71"/>
        <v>693758</v>
      </c>
      <c r="FD17" s="52">
        <f t="shared" si="71"/>
        <v>646793</v>
      </c>
      <c r="FE17" s="52">
        <f t="shared" si="71"/>
        <v>638594</v>
      </c>
      <c r="FF17" s="52">
        <f t="shared" si="71"/>
        <v>667548</v>
      </c>
      <c r="FG17" s="52">
        <f t="shared" si="71"/>
        <v>648827</v>
      </c>
      <c r="FH17" s="52">
        <f t="shared" si="71"/>
        <v>613989</v>
      </c>
      <c r="FI17" s="52">
        <f t="shared" si="71"/>
        <v>705261</v>
      </c>
      <c r="FJ17" s="52">
        <f t="shared" si="71"/>
        <v>689562</v>
      </c>
      <c r="FK17" s="52">
        <f t="shared" si="71"/>
        <v>628190</v>
      </c>
      <c r="FL17" s="52">
        <f t="shared" si="71"/>
        <v>697126</v>
      </c>
      <c r="FM17" s="52">
        <f t="shared" si="71"/>
        <v>644319</v>
      </c>
      <c r="FN17" s="52">
        <f t="shared" si="71"/>
        <v>743336</v>
      </c>
      <c r="FO17" s="52">
        <f>SUM(FO18:FO19)</f>
        <v>8017303</v>
      </c>
      <c r="FP17" s="52">
        <f t="shared" si="71"/>
        <v>775988</v>
      </c>
      <c r="FQ17" s="52">
        <f t="shared" si="71"/>
        <v>740902</v>
      </c>
      <c r="FR17" s="52">
        <f t="shared" si="71"/>
        <v>787319</v>
      </c>
      <c r="FS17" s="52">
        <f t="shared" si="71"/>
        <v>659316</v>
      </c>
      <c r="FT17" s="52">
        <f t="shared" si="71"/>
        <v>693589</v>
      </c>
      <c r="FU17" s="52">
        <f t="shared" si="71"/>
        <v>661777</v>
      </c>
      <c r="FV17" s="52">
        <f t="shared" si="71"/>
        <v>788829</v>
      </c>
      <c r="FW17" s="52">
        <f t="shared" si="71"/>
        <v>750440</v>
      </c>
      <c r="FX17" s="52">
        <f t="shared" si="71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72">SUM(GC18:GC19)</f>
        <v>815192</v>
      </c>
      <c r="GD17" s="52">
        <f t="shared" si="72"/>
        <v>755151</v>
      </c>
      <c r="GE17" s="52">
        <f t="shared" si="72"/>
        <v>650158</v>
      </c>
      <c r="GF17" s="52">
        <f t="shared" si="72"/>
        <v>726045</v>
      </c>
      <c r="GG17" s="52">
        <f t="shared" si="72"/>
        <v>747126</v>
      </c>
      <c r="GH17" s="52">
        <f t="shared" si="72"/>
        <v>723444</v>
      </c>
      <c r="GI17" s="52">
        <f t="shared" si="72"/>
        <v>841367</v>
      </c>
      <c r="GJ17" s="52">
        <f t="shared" si="72"/>
        <v>788063</v>
      </c>
      <c r="GK17" s="52">
        <f t="shared" si="72"/>
        <v>717657</v>
      </c>
      <c r="GL17" s="52">
        <f t="shared" si="72"/>
        <v>741043</v>
      </c>
      <c r="GM17" s="52">
        <f t="shared" si="72"/>
        <v>717864</v>
      </c>
      <c r="GN17" s="52">
        <f>SUM(GN18:GN19)</f>
        <v>803347</v>
      </c>
      <c r="GO17" s="52">
        <f t="shared" si="30"/>
        <v>9026457</v>
      </c>
      <c r="GP17" s="52">
        <f t="shared" ref="GP17:HA17" si="73">SUM(GP18:GP19)</f>
        <v>855899</v>
      </c>
      <c r="GQ17" s="52">
        <f t="shared" si="73"/>
        <v>793159</v>
      </c>
      <c r="GR17" s="52">
        <f t="shared" si="73"/>
        <v>852909</v>
      </c>
      <c r="GS17" s="52">
        <f t="shared" si="73"/>
        <v>750836</v>
      </c>
      <c r="GT17" s="52">
        <f t="shared" si="73"/>
        <v>772531</v>
      </c>
      <c r="GU17" s="52">
        <f t="shared" si="73"/>
        <v>706060</v>
      </c>
      <c r="GV17" s="52">
        <f t="shared" si="73"/>
        <v>798375</v>
      </c>
      <c r="GW17" s="52">
        <f t="shared" si="73"/>
        <v>810309</v>
      </c>
      <c r="GX17" s="52">
        <f t="shared" si="73"/>
        <v>759229</v>
      </c>
      <c r="GY17" s="52">
        <f t="shared" si="73"/>
        <v>792243</v>
      </c>
      <c r="GZ17" s="52">
        <f t="shared" si="73"/>
        <v>764300</v>
      </c>
      <c r="HA17" s="52">
        <f t="shared" si="73"/>
        <v>867292</v>
      </c>
      <c r="HB17" s="52">
        <f t="shared" si="31"/>
        <v>9523142</v>
      </c>
      <c r="HC17" s="52">
        <f t="shared" ref="HC17:HN17" si="74">SUM(HC18:HC19)</f>
        <v>901458</v>
      </c>
      <c r="HD17" s="52">
        <f t="shared" si="74"/>
        <v>821354</v>
      </c>
      <c r="HE17" s="52">
        <f t="shared" si="74"/>
        <v>831839</v>
      </c>
      <c r="HF17" s="52">
        <f t="shared" si="74"/>
        <v>805461</v>
      </c>
      <c r="HG17" s="52">
        <f t="shared" si="74"/>
        <v>769356</v>
      </c>
      <c r="HH17" s="52">
        <f t="shared" si="74"/>
        <v>728436</v>
      </c>
      <c r="HI17" s="52">
        <f t="shared" si="74"/>
        <v>841718</v>
      </c>
      <c r="HJ17" s="52">
        <f t="shared" si="74"/>
        <v>842072</v>
      </c>
      <c r="HK17" s="52">
        <f t="shared" si="74"/>
        <v>762566</v>
      </c>
      <c r="HL17" s="52">
        <f>SUM(HL18:HL19)</f>
        <v>813952</v>
      </c>
      <c r="HM17" s="52">
        <f t="shared" si="74"/>
        <v>788356</v>
      </c>
      <c r="HN17" s="52">
        <f t="shared" si="74"/>
        <v>885224</v>
      </c>
      <c r="HO17" s="52">
        <f t="shared" si="47"/>
        <v>9791792</v>
      </c>
      <c r="HP17" s="52">
        <f t="shared" ref="HP17:HV17" si="75">SUM(HP18:HP19)</f>
        <v>912914</v>
      </c>
      <c r="HQ17" s="52">
        <f t="shared" si="75"/>
        <v>903721</v>
      </c>
      <c r="HR17" s="52">
        <f>SUM(HR18:HR19)</f>
        <v>577688</v>
      </c>
      <c r="HS17" s="52">
        <f t="shared" si="75"/>
        <v>246799</v>
      </c>
      <c r="HT17" s="52">
        <f t="shared" si="75"/>
        <v>402918</v>
      </c>
      <c r="HU17" s="52">
        <f t="shared" si="75"/>
        <v>562897</v>
      </c>
      <c r="HV17" s="52">
        <f t="shared" si="75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8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 t="shared" ref="JF17" si="76"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/>
      <c r="JT17" s="52"/>
      <c r="JU17" s="52"/>
      <c r="JV17" s="52"/>
      <c r="JW17" s="52"/>
      <c r="JX17" s="52"/>
      <c r="JY17" s="52"/>
      <c r="JZ17" s="52"/>
      <c r="KA17" s="52"/>
      <c r="KB17" s="52"/>
    </row>
    <row r="18" spans="2:288">
      <c r="B18" s="48" t="s">
        <v>65</v>
      </c>
      <c r="C18" s="56">
        <f>C9+C12+C15</f>
        <v>0</v>
      </c>
      <c r="D18" s="56">
        <f t="shared" ref="D18:M19" si="77">D9+D12+D15</f>
        <v>0</v>
      </c>
      <c r="E18" s="56">
        <f t="shared" si="77"/>
        <v>0</v>
      </c>
      <c r="F18" s="56">
        <f t="shared" si="77"/>
        <v>0</v>
      </c>
      <c r="G18" s="56">
        <f t="shared" si="77"/>
        <v>0</v>
      </c>
      <c r="H18" s="56">
        <f t="shared" si="77"/>
        <v>0</v>
      </c>
      <c r="I18" s="56">
        <f t="shared" si="77"/>
        <v>0</v>
      </c>
      <c r="J18" s="56">
        <f t="shared" si="77"/>
        <v>0</v>
      </c>
      <c r="K18" s="56">
        <f t="shared" si="77"/>
        <v>0</v>
      </c>
      <c r="L18" s="56">
        <f t="shared" si="77"/>
        <v>0</v>
      </c>
      <c r="M18" s="56">
        <f t="shared" si="77"/>
        <v>92921</v>
      </c>
      <c r="N18" s="56">
        <f t="shared" ref="N18:P19" si="78">N9+N12+N15</f>
        <v>117116</v>
      </c>
      <c r="O18" s="56">
        <f t="shared" si="78"/>
        <v>210037</v>
      </c>
      <c r="P18" s="56">
        <f t="shared" si="78"/>
        <v>115933</v>
      </c>
      <c r="Q18" s="56">
        <f t="shared" ref="Q18:Z19" si="79">Q9+Q12+Q15</f>
        <v>107506</v>
      </c>
      <c r="R18" s="56">
        <f t="shared" si="79"/>
        <v>100272</v>
      </c>
      <c r="S18" s="56">
        <f t="shared" si="79"/>
        <v>118724</v>
      </c>
      <c r="T18" s="56">
        <f t="shared" si="79"/>
        <v>101630</v>
      </c>
      <c r="U18" s="56">
        <f t="shared" si="79"/>
        <v>90555</v>
      </c>
      <c r="V18" s="56">
        <f t="shared" si="79"/>
        <v>117598</v>
      </c>
      <c r="W18" s="56">
        <f t="shared" si="79"/>
        <v>115721</v>
      </c>
      <c r="X18" s="56">
        <f t="shared" si="79"/>
        <v>88174</v>
      </c>
      <c r="Y18" s="56">
        <f t="shared" si="79"/>
        <v>104028</v>
      </c>
      <c r="Z18" s="56">
        <f t="shared" si="79"/>
        <v>91770</v>
      </c>
      <c r="AA18" s="56">
        <f t="shared" ref="AA18:AC19" si="80">AA9+AA12+AA15</f>
        <v>114387</v>
      </c>
      <c r="AB18" s="56">
        <f t="shared" si="80"/>
        <v>1266298</v>
      </c>
      <c r="AC18" s="56">
        <f t="shared" si="80"/>
        <v>113672</v>
      </c>
      <c r="AD18" s="56">
        <f t="shared" ref="AD18:AM19" si="81">AD9+AD12+AD15</f>
        <v>101971</v>
      </c>
      <c r="AE18" s="56">
        <f t="shared" si="81"/>
        <v>126000</v>
      </c>
      <c r="AF18" s="56">
        <f t="shared" si="81"/>
        <v>93230</v>
      </c>
      <c r="AG18" s="56">
        <f t="shared" si="81"/>
        <v>99504</v>
      </c>
      <c r="AH18" s="56">
        <f t="shared" si="81"/>
        <v>92028</v>
      </c>
      <c r="AI18" s="56">
        <f t="shared" si="81"/>
        <v>124137</v>
      </c>
      <c r="AJ18" s="56">
        <f t="shared" si="81"/>
        <v>108193</v>
      </c>
      <c r="AK18" s="56">
        <f t="shared" si="81"/>
        <v>90154</v>
      </c>
      <c r="AL18" s="56">
        <f t="shared" si="81"/>
        <v>103764</v>
      </c>
      <c r="AM18" s="56">
        <f t="shared" si="81"/>
        <v>94755</v>
      </c>
      <c r="AN18" s="56">
        <f t="shared" ref="AN18:AP19" si="82">AN9+AN12+AN15</f>
        <v>117218</v>
      </c>
      <c r="AO18" s="56">
        <f t="shared" si="82"/>
        <v>1264626</v>
      </c>
      <c r="AP18" s="56">
        <f t="shared" si="82"/>
        <v>119065</v>
      </c>
      <c r="AQ18" s="56">
        <f t="shared" ref="AQ18:AZ19" si="83">AQ9+AQ12+AQ15</f>
        <v>106815</v>
      </c>
      <c r="AR18" s="56">
        <f t="shared" si="83"/>
        <v>107586</v>
      </c>
      <c r="AS18" s="56">
        <f t="shared" si="83"/>
        <v>125136</v>
      </c>
      <c r="AT18" s="56">
        <f t="shared" si="83"/>
        <v>99878</v>
      </c>
      <c r="AU18" s="56">
        <f t="shared" si="83"/>
        <v>98671</v>
      </c>
      <c r="AV18" s="56">
        <f t="shared" si="83"/>
        <v>123381</v>
      </c>
      <c r="AW18" s="56">
        <f t="shared" si="83"/>
        <v>109579</v>
      </c>
      <c r="AX18" s="56">
        <f t="shared" si="83"/>
        <v>98375</v>
      </c>
      <c r="AY18" s="56">
        <f t="shared" si="83"/>
        <v>105508</v>
      </c>
      <c r="AZ18" s="56">
        <f t="shared" si="83"/>
        <v>102556</v>
      </c>
      <c r="BA18" s="56">
        <f t="shared" ref="BA18:BC19" si="84">BA9+BA12+BA15</f>
        <v>117634</v>
      </c>
      <c r="BB18" s="56">
        <f t="shared" si="84"/>
        <v>1314184</v>
      </c>
      <c r="BC18" s="56">
        <f t="shared" si="84"/>
        <v>132002</v>
      </c>
      <c r="BD18" s="56">
        <f t="shared" ref="BD18:BM19" si="85">BD9+BD12+BD15</f>
        <v>121822</v>
      </c>
      <c r="BE18" s="56">
        <f t="shared" si="85"/>
        <v>117201</v>
      </c>
      <c r="BF18" s="56">
        <f t="shared" si="85"/>
        <v>141521</v>
      </c>
      <c r="BG18" s="56">
        <f t="shared" si="85"/>
        <v>116042</v>
      </c>
      <c r="BH18" s="56">
        <f t="shared" si="85"/>
        <v>109574</v>
      </c>
      <c r="BI18" s="56">
        <f t="shared" si="85"/>
        <v>127244</v>
      </c>
      <c r="BJ18" s="56">
        <f t="shared" si="85"/>
        <v>119671</v>
      </c>
      <c r="BK18" s="56">
        <f t="shared" si="85"/>
        <v>107381</v>
      </c>
      <c r="BL18" s="56">
        <f t="shared" si="85"/>
        <v>121289</v>
      </c>
      <c r="BM18" s="56">
        <f t="shared" si="85"/>
        <v>114582</v>
      </c>
      <c r="BN18" s="56">
        <f t="shared" ref="BN18:BP19" si="86">BN9+BN12+BN15</f>
        <v>141985</v>
      </c>
      <c r="BO18" s="56">
        <f t="shared" si="86"/>
        <v>1470314</v>
      </c>
      <c r="BP18" s="56">
        <f t="shared" si="86"/>
        <v>143121</v>
      </c>
      <c r="BQ18" s="56">
        <f t="shared" ref="BQ18:BZ19" si="87">BQ9+BQ12+BQ15</f>
        <v>135325</v>
      </c>
      <c r="BR18" s="56">
        <f t="shared" si="87"/>
        <v>161617</v>
      </c>
      <c r="BS18" s="56">
        <f t="shared" si="87"/>
        <v>116888</v>
      </c>
      <c r="BT18" s="56">
        <f t="shared" si="87"/>
        <v>142172</v>
      </c>
      <c r="BU18" s="56">
        <f t="shared" si="87"/>
        <v>118066</v>
      </c>
      <c r="BV18" s="56">
        <f t="shared" si="87"/>
        <v>159683</v>
      </c>
      <c r="BW18" s="56">
        <f t="shared" si="87"/>
        <v>140094</v>
      </c>
      <c r="BX18" s="56">
        <f t="shared" si="87"/>
        <v>121113</v>
      </c>
      <c r="BY18" s="56">
        <f t="shared" si="87"/>
        <v>130577</v>
      </c>
      <c r="BZ18" s="56">
        <f t="shared" si="87"/>
        <v>137148</v>
      </c>
      <c r="CA18" s="56">
        <f t="shared" ref="CA18:CC19" si="88">CA9+CA12+CA15</f>
        <v>156511</v>
      </c>
      <c r="CB18" s="56">
        <f t="shared" si="88"/>
        <v>1662315</v>
      </c>
      <c r="CC18" s="56">
        <f t="shared" si="88"/>
        <v>160023</v>
      </c>
      <c r="CD18" s="56">
        <f t="shared" ref="CD18:CM19" si="89">CD9+CD12+CD15</f>
        <v>150131</v>
      </c>
      <c r="CE18" s="56">
        <f t="shared" si="89"/>
        <v>139048</v>
      </c>
      <c r="CF18" s="56">
        <f t="shared" si="89"/>
        <v>161393</v>
      </c>
      <c r="CG18" s="56">
        <f t="shared" si="89"/>
        <v>145000</v>
      </c>
      <c r="CH18" s="56">
        <f t="shared" si="89"/>
        <v>136056</v>
      </c>
      <c r="CI18" s="56">
        <f t="shared" si="89"/>
        <v>173860</v>
      </c>
      <c r="CJ18" s="56">
        <f t="shared" si="89"/>
        <v>150923</v>
      </c>
      <c r="CK18" s="56">
        <f t="shared" si="89"/>
        <v>135318</v>
      </c>
      <c r="CL18" s="56">
        <f t="shared" si="89"/>
        <v>151708</v>
      </c>
      <c r="CM18" s="56">
        <f t="shared" si="89"/>
        <v>140793</v>
      </c>
      <c r="CN18" s="56">
        <f t="shared" ref="CN18:CP19" si="90">CN9+CN12+CN15</f>
        <v>175565</v>
      </c>
      <c r="CO18" s="56">
        <f t="shared" si="90"/>
        <v>1819818</v>
      </c>
      <c r="CP18" s="56">
        <f t="shared" si="90"/>
        <v>189083</v>
      </c>
      <c r="CQ18" s="56">
        <f t="shared" ref="CQ18:CZ19" si="91">CQ9+CQ12+CQ15</f>
        <v>170586</v>
      </c>
      <c r="CR18" s="56">
        <f t="shared" si="91"/>
        <v>158066</v>
      </c>
      <c r="CS18" s="56">
        <f t="shared" si="91"/>
        <v>188806</v>
      </c>
      <c r="CT18" s="56">
        <f t="shared" si="91"/>
        <v>164359</v>
      </c>
      <c r="CU18" s="56">
        <f t="shared" si="91"/>
        <v>154107</v>
      </c>
      <c r="CV18" s="56">
        <f t="shared" si="91"/>
        <v>190130</v>
      </c>
      <c r="CW18" s="56">
        <f t="shared" si="91"/>
        <v>188843</v>
      </c>
      <c r="CX18" s="56">
        <f t="shared" si="91"/>
        <v>158288</v>
      </c>
      <c r="CY18" s="56">
        <f t="shared" si="91"/>
        <v>187167</v>
      </c>
      <c r="CZ18" s="56">
        <f t="shared" si="91"/>
        <v>166027</v>
      </c>
      <c r="DA18" s="56">
        <f t="shared" ref="DA18:DC19" si="92">DA9+DA12+DA15</f>
        <v>208138</v>
      </c>
      <c r="DB18" s="56">
        <f t="shared" si="92"/>
        <v>2123600</v>
      </c>
      <c r="DC18" s="56">
        <f t="shared" si="92"/>
        <v>225173</v>
      </c>
      <c r="DD18" s="56">
        <f t="shared" ref="DD18:DM19" si="93">DD9+DD12+DD15</f>
        <v>202921</v>
      </c>
      <c r="DE18" s="56">
        <f t="shared" si="93"/>
        <v>189294</v>
      </c>
      <c r="DF18" s="56">
        <f t="shared" si="93"/>
        <v>223686</v>
      </c>
      <c r="DG18" s="56">
        <f t="shared" si="93"/>
        <v>191920</v>
      </c>
      <c r="DH18" s="56">
        <f t="shared" si="93"/>
        <v>185139</v>
      </c>
      <c r="DI18" s="56">
        <f t="shared" si="93"/>
        <v>232826</v>
      </c>
      <c r="DJ18" s="56">
        <f t="shared" si="93"/>
        <v>213703</v>
      </c>
      <c r="DK18" s="56">
        <f t="shared" si="93"/>
        <v>187504</v>
      </c>
      <c r="DL18" s="56">
        <f t="shared" si="93"/>
        <v>210706</v>
      </c>
      <c r="DM18" s="56">
        <f t="shared" si="93"/>
        <v>191211</v>
      </c>
      <c r="DN18" s="56">
        <f t="shared" ref="DN18:DP19" si="94">DN9+DN12+DN15</f>
        <v>235676</v>
      </c>
      <c r="DO18" s="56">
        <f t="shared" si="94"/>
        <v>2489759</v>
      </c>
      <c r="DP18" s="56">
        <f t="shared" si="94"/>
        <v>254003</v>
      </c>
      <c r="DQ18" s="56">
        <f t="shared" ref="DQ18:DZ19" si="95">DQ9+DQ12+DQ15</f>
        <v>243614</v>
      </c>
      <c r="DR18" s="56">
        <f t="shared" si="95"/>
        <v>219411</v>
      </c>
      <c r="DS18" s="56">
        <f t="shared" si="95"/>
        <v>262259</v>
      </c>
      <c r="DT18" s="56">
        <f t="shared" si="95"/>
        <v>220302</v>
      </c>
      <c r="DU18" s="56">
        <f t="shared" si="95"/>
        <v>210822</v>
      </c>
      <c r="DV18" s="56">
        <f t="shared" si="95"/>
        <v>248549</v>
      </c>
      <c r="DW18" s="56">
        <f t="shared" si="95"/>
        <v>244123</v>
      </c>
      <c r="DX18" s="56">
        <f t="shared" si="95"/>
        <v>228284</v>
      </c>
      <c r="DY18" s="56">
        <f t="shared" si="95"/>
        <v>247082</v>
      </c>
      <c r="DZ18" s="56">
        <f t="shared" si="95"/>
        <v>220643</v>
      </c>
      <c r="EA18" s="56">
        <f t="shared" ref="EA18:EC19" si="96">EA9+EA12+EA15</f>
        <v>268186</v>
      </c>
      <c r="EB18" s="56">
        <f t="shared" si="96"/>
        <v>2867278</v>
      </c>
      <c r="EC18" s="56">
        <f t="shared" si="96"/>
        <v>283272</v>
      </c>
      <c r="ED18" s="56">
        <f t="shared" ref="ED18:EM19" si="97">ED9+ED12+ED15</f>
        <v>263186</v>
      </c>
      <c r="EE18" s="56">
        <f t="shared" si="97"/>
        <v>297916</v>
      </c>
      <c r="EF18" s="56">
        <f t="shared" si="97"/>
        <v>222540</v>
      </c>
      <c r="EG18" s="56">
        <f t="shared" si="97"/>
        <v>246406</v>
      </c>
      <c r="EH18" s="56">
        <f t="shared" si="97"/>
        <v>241176</v>
      </c>
      <c r="EI18" s="56">
        <f t="shared" si="97"/>
        <v>279483</v>
      </c>
      <c r="EJ18" s="56">
        <f t="shared" si="97"/>
        <v>275096</v>
      </c>
      <c r="EK18" s="56">
        <f t="shared" si="97"/>
        <v>243687</v>
      </c>
      <c r="EL18" s="56">
        <f t="shared" si="97"/>
        <v>260727</v>
      </c>
      <c r="EM18" s="56">
        <f t="shared" si="97"/>
        <v>247346</v>
      </c>
      <c r="EN18" s="56">
        <f t="shared" ref="EN18:EP19" si="98">EN9+EN12+EN15</f>
        <v>294307</v>
      </c>
      <c r="EO18" s="56">
        <f t="shared" si="98"/>
        <v>3155142</v>
      </c>
      <c r="EP18" s="56">
        <f t="shared" si="98"/>
        <v>308009</v>
      </c>
      <c r="EQ18" s="56">
        <f t="shared" ref="EQ18:EU19" si="99">EQ9+EQ12+EQ15</f>
        <v>284291</v>
      </c>
      <c r="ER18" s="56">
        <f t="shared" si="99"/>
        <v>269721</v>
      </c>
      <c r="ES18" s="56">
        <f t="shared" si="99"/>
        <v>298961</v>
      </c>
      <c r="ET18" s="56">
        <f t="shared" si="99"/>
        <v>259488</v>
      </c>
      <c r="EU18" s="56">
        <f t="shared" si="99"/>
        <v>240006</v>
      </c>
      <c r="EV18" s="56">
        <f t="shared" ref="EV18:GA18" si="100">EV9+EV12+EV15</f>
        <v>305808</v>
      </c>
      <c r="EW18" s="56">
        <f t="shared" si="100"/>
        <v>288113</v>
      </c>
      <c r="EX18" s="56">
        <f t="shared" si="100"/>
        <v>249256</v>
      </c>
      <c r="EY18" s="56">
        <f t="shared" si="100"/>
        <v>279851</v>
      </c>
      <c r="EZ18" s="56">
        <f t="shared" si="100"/>
        <v>260519</v>
      </c>
      <c r="FA18" s="56">
        <f t="shared" si="100"/>
        <v>332887</v>
      </c>
      <c r="FB18" s="56">
        <f>FB9+FB12+FB15</f>
        <v>3376910</v>
      </c>
      <c r="FC18" s="56">
        <f t="shared" si="100"/>
        <v>369210</v>
      </c>
      <c r="FD18" s="56">
        <f t="shared" si="100"/>
        <v>341919</v>
      </c>
      <c r="FE18" s="56">
        <f t="shared" si="100"/>
        <v>313131</v>
      </c>
      <c r="FF18" s="56">
        <f t="shared" si="100"/>
        <v>350542</v>
      </c>
      <c r="FG18" s="56">
        <f t="shared" si="100"/>
        <v>323708</v>
      </c>
      <c r="FH18" s="56">
        <f t="shared" si="100"/>
        <v>293194</v>
      </c>
      <c r="FI18" s="56">
        <f t="shared" si="100"/>
        <v>371425</v>
      </c>
      <c r="FJ18" s="56">
        <f t="shared" si="100"/>
        <v>345171</v>
      </c>
      <c r="FK18" s="56">
        <f t="shared" si="100"/>
        <v>299045</v>
      </c>
      <c r="FL18" s="56">
        <f t="shared" si="100"/>
        <v>346857</v>
      </c>
      <c r="FM18" s="56">
        <f t="shared" si="100"/>
        <v>306525</v>
      </c>
      <c r="FN18" s="56">
        <f t="shared" si="100"/>
        <v>392451</v>
      </c>
      <c r="FO18" s="56">
        <f>FO9+FO12+FO15</f>
        <v>4053178</v>
      </c>
      <c r="FP18" s="56">
        <f t="shared" si="100"/>
        <v>437052</v>
      </c>
      <c r="FQ18" s="56">
        <f t="shared" si="100"/>
        <v>406648</v>
      </c>
      <c r="FR18" s="56">
        <f t="shared" si="100"/>
        <v>442941</v>
      </c>
      <c r="FS18" s="56">
        <f t="shared" si="100"/>
        <v>327458</v>
      </c>
      <c r="FT18" s="56">
        <f t="shared" si="100"/>
        <v>358674</v>
      </c>
      <c r="FU18" s="56">
        <f t="shared" si="100"/>
        <v>333739</v>
      </c>
      <c r="FV18" s="56">
        <f t="shared" si="100"/>
        <v>441571</v>
      </c>
      <c r="FW18" s="56">
        <f t="shared" si="100"/>
        <v>395226</v>
      </c>
      <c r="FX18" s="56">
        <f t="shared" si="100"/>
        <v>348358</v>
      </c>
      <c r="FY18" s="56">
        <f t="shared" si="100"/>
        <v>382258</v>
      </c>
      <c r="FZ18" s="56">
        <v>377903</v>
      </c>
      <c r="GA18" s="56">
        <f t="shared" si="100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101">GD9+GD12+GD15</f>
        <v>420895</v>
      </c>
      <c r="GE18" s="56">
        <f t="shared" si="101"/>
        <v>362876</v>
      </c>
      <c r="GF18" s="56">
        <f t="shared" si="101"/>
        <v>403877</v>
      </c>
      <c r="GG18" s="56">
        <f t="shared" si="101"/>
        <v>383494</v>
      </c>
      <c r="GH18" s="56">
        <f t="shared" si="101"/>
        <v>369660</v>
      </c>
      <c r="GI18" s="56">
        <f t="shared" si="101"/>
        <v>478803</v>
      </c>
      <c r="GJ18" s="56">
        <f t="shared" si="101"/>
        <v>421570</v>
      </c>
      <c r="GK18" s="56">
        <f t="shared" si="101"/>
        <v>366903</v>
      </c>
      <c r="GL18" s="56">
        <f t="shared" si="101"/>
        <v>378004</v>
      </c>
      <c r="GM18" s="56">
        <f t="shared" si="101"/>
        <v>356630</v>
      </c>
      <c r="GN18" s="56">
        <f>GN9+GN12+GN15</f>
        <v>427574</v>
      </c>
      <c r="GO18" s="56">
        <f t="shared" si="30"/>
        <v>4820363</v>
      </c>
      <c r="GP18" s="56">
        <f>GP9+GP12+GP15</f>
        <v>479892</v>
      </c>
      <c r="GQ18" s="56">
        <f t="shared" ref="GQ18:HA19" si="102">GQ9+GQ12+GQ15</f>
        <v>446068</v>
      </c>
      <c r="GR18" s="56">
        <f t="shared" si="102"/>
        <v>482103</v>
      </c>
      <c r="GS18" s="56">
        <f t="shared" si="102"/>
        <v>388519</v>
      </c>
      <c r="GT18" s="56">
        <f t="shared" si="102"/>
        <v>386505</v>
      </c>
      <c r="GU18" s="56">
        <f t="shared" si="102"/>
        <v>348087</v>
      </c>
      <c r="GV18" s="56">
        <f t="shared" si="102"/>
        <v>425550</v>
      </c>
      <c r="GW18" s="56">
        <f t="shared" si="102"/>
        <v>425243</v>
      </c>
      <c r="GX18" s="56">
        <f t="shared" si="102"/>
        <v>398078</v>
      </c>
      <c r="GY18" s="56">
        <f t="shared" si="102"/>
        <v>414186</v>
      </c>
      <c r="GZ18" s="56">
        <f t="shared" si="102"/>
        <v>392147</v>
      </c>
      <c r="HA18" s="56">
        <f t="shared" si="102"/>
        <v>476445</v>
      </c>
      <c r="HB18" s="56">
        <f t="shared" si="31"/>
        <v>5062823</v>
      </c>
      <c r="HC18" s="56">
        <f>HC9+HC12+HC15</f>
        <v>517665</v>
      </c>
      <c r="HD18" s="56">
        <f t="shared" ref="HD18:HN18" si="103">HD9+HD12+HD15</f>
        <v>476224</v>
      </c>
      <c r="HE18" s="56">
        <f t="shared" si="103"/>
        <v>445725</v>
      </c>
      <c r="HF18" s="56">
        <f t="shared" si="103"/>
        <v>460045</v>
      </c>
      <c r="HG18" s="56">
        <f t="shared" si="103"/>
        <v>393615</v>
      </c>
      <c r="HH18" s="56">
        <f t="shared" si="103"/>
        <v>367532</v>
      </c>
      <c r="HI18" s="56">
        <f t="shared" si="103"/>
        <v>465017</v>
      </c>
      <c r="HJ18" s="56">
        <f t="shared" si="103"/>
        <v>450658</v>
      </c>
      <c r="HK18" s="56">
        <f t="shared" si="103"/>
        <v>397868</v>
      </c>
      <c r="HL18" s="56">
        <f>HL9+HL12+HL15</f>
        <v>424968</v>
      </c>
      <c r="HM18" s="56">
        <f t="shared" si="103"/>
        <v>408767</v>
      </c>
      <c r="HN18" s="56">
        <f t="shared" si="103"/>
        <v>489888</v>
      </c>
      <c r="HO18" s="56">
        <f t="shared" si="47"/>
        <v>5297972</v>
      </c>
      <c r="HP18" s="56">
        <f t="shared" ref="HP18:IA18" si="104">HP9+HP12+HP15</f>
        <v>530860</v>
      </c>
      <c r="HQ18" s="56">
        <f t="shared" si="104"/>
        <v>528488</v>
      </c>
      <c r="HR18" s="56">
        <f t="shared" si="104"/>
        <v>301676</v>
      </c>
      <c r="HS18" s="56">
        <f t="shared" si="104"/>
        <v>85862</v>
      </c>
      <c r="HT18" s="56">
        <f t="shared" si="104"/>
        <v>190208</v>
      </c>
      <c r="HU18" s="56">
        <f t="shared" si="104"/>
        <v>298735</v>
      </c>
      <c r="HV18" s="56">
        <f t="shared" si="104"/>
        <v>432734</v>
      </c>
      <c r="HW18" s="56">
        <f t="shared" si="104"/>
        <v>409068</v>
      </c>
      <c r="HX18" s="56">
        <f t="shared" si="104"/>
        <v>434974</v>
      </c>
      <c r="HY18" s="56">
        <f t="shared" si="104"/>
        <v>494012</v>
      </c>
      <c r="HZ18" s="56">
        <f t="shared" si="104"/>
        <v>499840</v>
      </c>
      <c r="IA18" s="56">
        <f t="shared" si="104"/>
        <v>578210</v>
      </c>
      <c r="IB18" s="56">
        <f t="shared" si="48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9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 t="shared" ref="JF18:JF19" si="105"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/>
      <c r="JT18" s="56"/>
      <c r="JU18" s="56"/>
      <c r="JV18" s="56"/>
      <c r="JW18" s="56"/>
      <c r="JX18" s="56"/>
      <c r="JY18" s="56"/>
      <c r="JZ18" s="56"/>
      <c r="KA18" s="56"/>
      <c r="KB18" s="56"/>
    </row>
    <row r="19" spans="2:288">
      <c r="B19" s="48" t="s">
        <v>66</v>
      </c>
      <c r="C19" s="56">
        <f>C10+C13+C16</f>
        <v>0</v>
      </c>
      <c r="D19" s="56">
        <f t="shared" si="77"/>
        <v>0</v>
      </c>
      <c r="E19" s="56">
        <f t="shared" si="77"/>
        <v>0</v>
      </c>
      <c r="F19" s="56">
        <f t="shared" si="77"/>
        <v>0</v>
      </c>
      <c r="G19" s="56">
        <f t="shared" si="77"/>
        <v>0</v>
      </c>
      <c r="H19" s="56">
        <f t="shared" si="77"/>
        <v>0</v>
      </c>
      <c r="I19" s="56">
        <f t="shared" si="77"/>
        <v>0</v>
      </c>
      <c r="J19" s="56">
        <f t="shared" si="77"/>
        <v>0</v>
      </c>
      <c r="K19" s="56">
        <f t="shared" si="77"/>
        <v>0</v>
      </c>
      <c r="L19" s="56">
        <f t="shared" si="77"/>
        <v>0</v>
      </c>
      <c r="M19" s="56">
        <f t="shared" si="77"/>
        <v>205091</v>
      </c>
      <c r="N19" s="56">
        <f t="shared" si="78"/>
        <v>217877</v>
      </c>
      <c r="O19" s="56">
        <f t="shared" si="78"/>
        <v>422968</v>
      </c>
      <c r="P19" s="56">
        <f t="shared" si="78"/>
        <v>211300</v>
      </c>
      <c r="Q19" s="56">
        <f t="shared" si="79"/>
        <v>185511</v>
      </c>
      <c r="R19" s="56">
        <f t="shared" si="79"/>
        <v>204938</v>
      </c>
      <c r="S19" s="56">
        <f t="shared" si="79"/>
        <v>190962</v>
      </c>
      <c r="T19" s="56">
        <f t="shared" si="79"/>
        <v>194525</v>
      </c>
      <c r="U19" s="56">
        <f t="shared" si="79"/>
        <v>188413</v>
      </c>
      <c r="V19" s="56">
        <f t="shared" si="79"/>
        <v>195831</v>
      </c>
      <c r="W19" s="56">
        <f t="shared" si="79"/>
        <v>206271</v>
      </c>
      <c r="X19" s="56">
        <f t="shared" si="79"/>
        <v>196218</v>
      </c>
      <c r="Y19" s="56">
        <f t="shared" si="79"/>
        <v>209220</v>
      </c>
      <c r="Z19" s="56">
        <f t="shared" si="79"/>
        <v>205465</v>
      </c>
      <c r="AA19" s="56">
        <f t="shared" si="80"/>
        <v>216079</v>
      </c>
      <c r="AB19" s="56">
        <f t="shared" si="80"/>
        <v>2404733</v>
      </c>
      <c r="AC19" s="56">
        <f t="shared" si="80"/>
        <v>207084</v>
      </c>
      <c r="AD19" s="56">
        <f t="shared" si="81"/>
        <v>184540</v>
      </c>
      <c r="AE19" s="56">
        <f t="shared" si="81"/>
        <v>198397</v>
      </c>
      <c r="AF19" s="56">
        <f t="shared" si="81"/>
        <v>188080</v>
      </c>
      <c r="AG19" s="56">
        <f t="shared" si="81"/>
        <v>199556</v>
      </c>
      <c r="AH19" s="56">
        <f t="shared" si="81"/>
        <v>200825</v>
      </c>
      <c r="AI19" s="56">
        <f t="shared" si="81"/>
        <v>204938</v>
      </c>
      <c r="AJ19" s="56">
        <f t="shared" si="81"/>
        <v>211298</v>
      </c>
      <c r="AK19" s="56">
        <f t="shared" si="81"/>
        <v>194005</v>
      </c>
      <c r="AL19" s="56">
        <f t="shared" si="81"/>
        <v>212446</v>
      </c>
      <c r="AM19" s="56">
        <f t="shared" si="81"/>
        <v>214227</v>
      </c>
      <c r="AN19" s="56">
        <f t="shared" si="82"/>
        <v>226287</v>
      </c>
      <c r="AO19" s="56">
        <f t="shared" si="82"/>
        <v>2441683</v>
      </c>
      <c r="AP19" s="56">
        <f t="shared" si="82"/>
        <v>220738</v>
      </c>
      <c r="AQ19" s="56">
        <f t="shared" si="83"/>
        <v>196025</v>
      </c>
      <c r="AR19" s="56">
        <f t="shared" si="83"/>
        <v>213057</v>
      </c>
      <c r="AS19" s="56">
        <f t="shared" si="83"/>
        <v>200160</v>
      </c>
      <c r="AT19" s="56">
        <f t="shared" si="83"/>
        <v>209562</v>
      </c>
      <c r="AU19" s="56">
        <f t="shared" si="83"/>
        <v>214327</v>
      </c>
      <c r="AV19" s="56">
        <f t="shared" si="83"/>
        <v>217150</v>
      </c>
      <c r="AW19" s="56">
        <f t="shared" si="83"/>
        <v>228281</v>
      </c>
      <c r="AX19" s="56">
        <f t="shared" si="83"/>
        <v>216050</v>
      </c>
      <c r="AY19" s="56">
        <f t="shared" si="83"/>
        <v>230101</v>
      </c>
      <c r="AZ19" s="56">
        <f t="shared" si="83"/>
        <v>227540</v>
      </c>
      <c r="BA19" s="56">
        <f t="shared" si="84"/>
        <v>225464</v>
      </c>
      <c r="BB19" s="56">
        <f t="shared" si="84"/>
        <v>2598455</v>
      </c>
      <c r="BC19" s="56">
        <f t="shared" si="84"/>
        <v>239403</v>
      </c>
      <c r="BD19" s="56">
        <f t="shared" si="85"/>
        <v>214122</v>
      </c>
      <c r="BE19" s="56">
        <f t="shared" si="85"/>
        <v>227849</v>
      </c>
      <c r="BF19" s="56">
        <f t="shared" si="85"/>
        <v>212815</v>
      </c>
      <c r="BG19" s="56">
        <f t="shared" si="85"/>
        <v>232887</v>
      </c>
      <c r="BH19" s="56">
        <f t="shared" si="85"/>
        <v>227900</v>
      </c>
      <c r="BI19" s="56">
        <f t="shared" si="85"/>
        <v>237625</v>
      </c>
      <c r="BJ19" s="56">
        <f t="shared" si="85"/>
        <v>242438</v>
      </c>
      <c r="BK19" s="56">
        <f t="shared" si="85"/>
        <v>230852</v>
      </c>
      <c r="BL19" s="56">
        <f t="shared" si="85"/>
        <v>249842</v>
      </c>
      <c r="BM19" s="56">
        <f t="shared" si="85"/>
        <v>251025</v>
      </c>
      <c r="BN19" s="56">
        <f t="shared" si="86"/>
        <v>265766</v>
      </c>
      <c r="BO19" s="56">
        <f t="shared" si="86"/>
        <v>2832524</v>
      </c>
      <c r="BP19" s="56">
        <f t="shared" si="86"/>
        <v>261349</v>
      </c>
      <c r="BQ19" s="56">
        <f t="shared" si="87"/>
        <v>242040</v>
      </c>
      <c r="BR19" s="56">
        <f t="shared" si="87"/>
        <v>246112</v>
      </c>
      <c r="BS19" s="56">
        <f t="shared" si="87"/>
        <v>235671</v>
      </c>
      <c r="BT19" s="56">
        <f t="shared" si="87"/>
        <v>247806</v>
      </c>
      <c r="BU19" s="56">
        <f t="shared" si="87"/>
        <v>243313</v>
      </c>
      <c r="BV19" s="56">
        <f t="shared" si="87"/>
        <v>257457</v>
      </c>
      <c r="BW19" s="56">
        <f t="shared" si="87"/>
        <v>259229</v>
      </c>
      <c r="BX19" s="56">
        <f t="shared" si="87"/>
        <v>243115</v>
      </c>
      <c r="BY19" s="56">
        <f t="shared" si="87"/>
        <v>261201</v>
      </c>
      <c r="BZ19" s="56">
        <f t="shared" si="87"/>
        <v>251865</v>
      </c>
      <c r="CA19" s="56">
        <f t="shared" si="88"/>
        <v>257685</v>
      </c>
      <c r="CB19" s="56">
        <f t="shared" si="88"/>
        <v>3006843</v>
      </c>
      <c r="CC19" s="56">
        <f t="shared" si="88"/>
        <v>259370</v>
      </c>
      <c r="CD19" s="56">
        <f t="shared" si="89"/>
        <v>234142</v>
      </c>
      <c r="CE19" s="56">
        <f t="shared" si="89"/>
        <v>244714</v>
      </c>
      <c r="CF19" s="56">
        <f t="shared" si="89"/>
        <v>229617</v>
      </c>
      <c r="CG19" s="56">
        <f t="shared" si="89"/>
        <v>245301</v>
      </c>
      <c r="CH19" s="56">
        <f t="shared" si="89"/>
        <v>240865</v>
      </c>
      <c r="CI19" s="56">
        <f t="shared" si="89"/>
        <v>251901</v>
      </c>
      <c r="CJ19" s="56">
        <f t="shared" si="89"/>
        <v>256160</v>
      </c>
      <c r="CK19" s="56">
        <f t="shared" si="89"/>
        <v>244857</v>
      </c>
      <c r="CL19" s="56">
        <f t="shared" si="89"/>
        <v>261389</v>
      </c>
      <c r="CM19" s="56">
        <f t="shared" si="89"/>
        <v>256414</v>
      </c>
      <c r="CN19" s="56">
        <f t="shared" si="90"/>
        <v>272865</v>
      </c>
      <c r="CO19" s="56">
        <f t="shared" si="90"/>
        <v>2997595</v>
      </c>
      <c r="CP19" s="56">
        <f t="shared" si="90"/>
        <v>257563</v>
      </c>
      <c r="CQ19" s="56">
        <f t="shared" si="91"/>
        <v>242779</v>
      </c>
      <c r="CR19" s="56">
        <f t="shared" si="91"/>
        <v>259758</v>
      </c>
      <c r="CS19" s="56">
        <f t="shared" si="91"/>
        <v>246216</v>
      </c>
      <c r="CT19" s="56">
        <f t="shared" si="91"/>
        <v>257463</v>
      </c>
      <c r="CU19" s="56">
        <f t="shared" si="91"/>
        <v>259744</v>
      </c>
      <c r="CV19" s="56">
        <f t="shared" si="91"/>
        <v>275466</v>
      </c>
      <c r="CW19" s="56">
        <f t="shared" si="91"/>
        <v>281788</v>
      </c>
      <c r="CX19" s="56">
        <f t="shared" si="91"/>
        <v>274356</v>
      </c>
      <c r="CY19" s="56">
        <f t="shared" si="91"/>
        <v>285353</v>
      </c>
      <c r="CZ19" s="56">
        <f t="shared" si="91"/>
        <v>282997</v>
      </c>
      <c r="DA19" s="56">
        <f t="shared" si="92"/>
        <v>296952</v>
      </c>
      <c r="DB19" s="56">
        <f t="shared" si="92"/>
        <v>3220435</v>
      </c>
      <c r="DC19" s="56">
        <f t="shared" si="92"/>
        <v>290128</v>
      </c>
      <c r="DD19" s="56">
        <f t="shared" si="93"/>
        <v>267534</v>
      </c>
      <c r="DE19" s="56">
        <f t="shared" si="93"/>
        <v>285514</v>
      </c>
      <c r="DF19" s="56">
        <f t="shared" si="93"/>
        <v>271543</v>
      </c>
      <c r="DG19" s="56">
        <f t="shared" si="93"/>
        <v>289779</v>
      </c>
      <c r="DH19" s="56">
        <f t="shared" si="93"/>
        <v>284045</v>
      </c>
      <c r="DI19" s="56">
        <f t="shared" si="93"/>
        <v>287802</v>
      </c>
      <c r="DJ19" s="56">
        <f t="shared" si="93"/>
        <v>300289</v>
      </c>
      <c r="DK19" s="56">
        <f t="shared" si="93"/>
        <v>284327</v>
      </c>
      <c r="DL19" s="56">
        <f t="shared" si="93"/>
        <v>297677</v>
      </c>
      <c r="DM19" s="56">
        <f t="shared" si="93"/>
        <v>288166</v>
      </c>
      <c r="DN19" s="56">
        <f t="shared" si="94"/>
        <v>309287</v>
      </c>
      <c r="DO19" s="56">
        <f t="shared" si="94"/>
        <v>3456091</v>
      </c>
      <c r="DP19" s="56">
        <f t="shared" si="94"/>
        <v>303223</v>
      </c>
      <c r="DQ19" s="56">
        <f t="shared" si="95"/>
        <v>287698</v>
      </c>
      <c r="DR19" s="56">
        <f t="shared" si="95"/>
        <v>298483</v>
      </c>
      <c r="DS19" s="56">
        <f t="shared" si="95"/>
        <v>279340</v>
      </c>
      <c r="DT19" s="56">
        <f t="shared" si="95"/>
        <v>296214</v>
      </c>
      <c r="DU19" s="56">
        <f t="shared" si="95"/>
        <v>294206</v>
      </c>
      <c r="DV19" s="56">
        <f t="shared" si="95"/>
        <v>308633</v>
      </c>
      <c r="DW19" s="56">
        <f t="shared" si="95"/>
        <v>318331</v>
      </c>
      <c r="DX19" s="56">
        <f t="shared" si="95"/>
        <v>299896</v>
      </c>
      <c r="DY19" s="56">
        <f t="shared" si="95"/>
        <v>321492</v>
      </c>
      <c r="DZ19" s="56">
        <f t="shared" si="95"/>
        <v>319756</v>
      </c>
      <c r="EA19" s="56">
        <f t="shared" si="96"/>
        <v>319707</v>
      </c>
      <c r="EB19" s="56">
        <f t="shared" si="96"/>
        <v>3646979</v>
      </c>
      <c r="EC19" s="56">
        <f t="shared" si="96"/>
        <v>322324</v>
      </c>
      <c r="ED19" s="56">
        <f t="shared" si="97"/>
        <v>289698</v>
      </c>
      <c r="EE19" s="56">
        <f t="shared" si="97"/>
        <v>304994</v>
      </c>
      <c r="EF19" s="56">
        <f t="shared" si="97"/>
        <v>297422</v>
      </c>
      <c r="EG19" s="56">
        <f t="shared" si="97"/>
        <v>313198</v>
      </c>
      <c r="EH19" s="56">
        <f t="shared" si="97"/>
        <v>306295</v>
      </c>
      <c r="EI19" s="56">
        <f t="shared" si="97"/>
        <v>316107</v>
      </c>
      <c r="EJ19" s="56">
        <f t="shared" si="97"/>
        <v>327765</v>
      </c>
      <c r="EK19" s="56">
        <f t="shared" si="97"/>
        <v>306426</v>
      </c>
      <c r="EL19" s="56">
        <f t="shared" si="97"/>
        <v>326237</v>
      </c>
      <c r="EM19" s="56">
        <f t="shared" si="97"/>
        <v>322708</v>
      </c>
      <c r="EN19" s="56">
        <f t="shared" si="98"/>
        <v>347580</v>
      </c>
      <c r="EO19" s="56">
        <f t="shared" si="98"/>
        <v>3780754</v>
      </c>
      <c r="EP19" s="56">
        <f t="shared" si="98"/>
        <v>338870</v>
      </c>
      <c r="EQ19" s="56">
        <f t="shared" si="99"/>
        <v>303289</v>
      </c>
      <c r="ER19" s="56">
        <f t="shared" si="99"/>
        <v>320333</v>
      </c>
      <c r="ES19" s="56">
        <f t="shared" si="99"/>
        <v>301078</v>
      </c>
      <c r="ET19" s="56">
        <f t="shared" si="99"/>
        <v>320364</v>
      </c>
      <c r="EU19" s="56">
        <f t="shared" si="99"/>
        <v>307378</v>
      </c>
      <c r="EV19" s="56">
        <f t="shared" ref="EV19:GA19" si="106">EV10+EV13+EV16</f>
        <v>316601</v>
      </c>
      <c r="EW19" s="56">
        <f t="shared" si="106"/>
        <v>323579</v>
      </c>
      <c r="EX19" s="56">
        <f t="shared" si="106"/>
        <v>309304</v>
      </c>
      <c r="EY19" s="56">
        <f t="shared" si="106"/>
        <v>332781</v>
      </c>
      <c r="EZ19" s="56">
        <f t="shared" si="106"/>
        <v>321604</v>
      </c>
      <c r="FA19" s="56">
        <f t="shared" si="106"/>
        <v>336800</v>
      </c>
      <c r="FB19" s="56">
        <f>FB10+FB13+FB16</f>
        <v>3831981</v>
      </c>
      <c r="FC19" s="56">
        <f t="shared" si="106"/>
        <v>324548</v>
      </c>
      <c r="FD19" s="56">
        <f t="shared" si="106"/>
        <v>304874</v>
      </c>
      <c r="FE19" s="56">
        <f t="shared" si="106"/>
        <v>325463</v>
      </c>
      <c r="FF19" s="56">
        <f t="shared" si="106"/>
        <v>317006</v>
      </c>
      <c r="FG19" s="56">
        <f t="shared" si="106"/>
        <v>325119</v>
      </c>
      <c r="FH19" s="56">
        <f t="shared" si="106"/>
        <v>320795</v>
      </c>
      <c r="FI19" s="56">
        <f t="shared" si="106"/>
        <v>333836</v>
      </c>
      <c r="FJ19" s="56">
        <f t="shared" si="106"/>
        <v>344391</v>
      </c>
      <c r="FK19" s="56">
        <f t="shared" si="106"/>
        <v>329145</v>
      </c>
      <c r="FL19" s="56">
        <f t="shared" si="106"/>
        <v>350269</v>
      </c>
      <c r="FM19" s="56">
        <f t="shared" si="106"/>
        <v>337794</v>
      </c>
      <c r="FN19" s="56">
        <f t="shared" si="106"/>
        <v>350885</v>
      </c>
      <c r="FO19" s="56">
        <f>FO10+FO13+FO16</f>
        <v>3964125</v>
      </c>
      <c r="FP19" s="56">
        <f t="shared" si="106"/>
        <v>338936</v>
      </c>
      <c r="FQ19" s="56">
        <f t="shared" si="106"/>
        <v>334254</v>
      </c>
      <c r="FR19" s="56">
        <f t="shared" si="106"/>
        <v>344378</v>
      </c>
      <c r="FS19" s="56">
        <f t="shared" si="106"/>
        <v>331858</v>
      </c>
      <c r="FT19" s="56">
        <f t="shared" si="106"/>
        <v>334915</v>
      </c>
      <c r="FU19" s="56">
        <f t="shared" si="106"/>
        <v>328038</v>
      </c>
      <c r="FV19" s="56">
        <f t="shared" si="106"/>
        <v>347258</v>
      </c>
      <c r="FW19" s="56">
        <f t="shared" si="106"/>
        <v>355214</v>
      </c>
      <c r="FX19" s="56">
        <f t="shared" si="106"/>
        <v>342326</v>
      </c>
      <c r="FY19" s="56">
        <f t="shared" si="106"/>
        <v>355166</v>
      </c>
      <c r="FZ19" s="56">
        <v>350056</v>
      </c>
      <c r="GA19" s="56">
        <f t="shared" si="106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7">GD10+GD13+GD16</f>
        <v>334256</v>
      </c>
      <c r="GE19" s="56">
        <f t="shared" si="101"/>
        <v>287282</v>
      </c>
      <c r="GF19" s="56">
        <f t="shared" si="101"/>
        <v>322168</v>
      </c>
      <c r="GG19" s="56">
        <f t="shared" si="107"/>
        <v>363632</v>
      </c>
      <c r="GH19" s="56">
        <f t="shared" si="107"/>
        <v>353784</v>
      </c>
      <c r="GI19" s="56">
        <f t="shared" si="101"/>
        <v>362564</v>
      </c>
      <c r="GJ19" s="56">
        <f t="shared" si="107"/>
        <v>366493</v>
      </c>
      <c r="GK19" s="56">
        <f t="shared" si="107"/>
        <v>350754</v>
      </c>
      <c r="GL19" s="56">
        <f t="shared" si="107"/>
        <v>363039</v>
      </c>
      <c r="GM19" s="56">
        <f t="shared" si="107"/>
        <v>361234</v>
      </c>
      <c r="GN19" s="56">
        <f>GN10+GN13+GN16</f>
        <v>375773</v>
      </c>
      <c r="GO19" s="56">
        <f t="shared" si="30"/>
        <v>4206094</v>
      </c>
      <c r="GP19" s="56">
        <f>GP10+GP13+GP16</f>
        <v>376007</v>
      </c>
      <c r="GQ19" s="56">
        <f t="shared" ref="GQ19:GZ19" si="108">GQ10+GQ13+GQ16</f>
        <v>347091</v>
      </c>
      <c r="GR19" s="56">
        <f t="shared" si="108"/>
        <v>370806</v>
      </c>
      <c r="GS19" s="56">
        <f t="shared" si="108"/>
        <v>362317</v>
      </c>
      <c r="GT19" s="56">
        <f t="shared" si="108"/>
        <v>386026</v>
      </c>
      <c r="GU19" s="56">
        <f t="shared" si="108"/>
        <v>357973</v>
      </c>
      <c r="GV19" s="56">
        <f t="shared" si="108"/>
        <v>372825</v>
      </c>
      <c r="GW19" s="56">
        <f t="shared" si="108"/>
        <v>385066</v>
      </c>
      <c r="GX19" s="56">
        <f t="shared" si="108"/>
        <v>361151</v>
      </c>
      <c r="GY19" s="56">
        <f t="shared" si="108"/>
        <v>378057</v>
      </c>
      <c r="GZ19" s="56">
        <f t="shared" si="108"/>
        <v>372153</v>
      </c>
      <c r="HA19" s="56">
        <f t="shared" si="102"/>
        <v>390847</v>
      </c>
      <c r="HB19" s="56">
        <f t="shared" si="31"/>
        <v>4460319</v>
      </c>
      <c r="HC19" s="56">
        <f>HC10+HC13+HC16</f>
        <v>383793</v>
      </c>
      <c r="HD19" s="56">
        <f t="shared" ref="HD19:HN19" si="109">HD10+HD13+HD16</f>
        <v>345130</v>
      </c>
      <c r="HE19" s="56">
        <f t="shared" si="109"/>
        <v>386114</v>
      </c>
      <c r="HF19" s="56">
        <f t="shared" si="109"/>
        <v>345416</v>
      </c>
      <c r="HG19" s="56">
        <f t="shared" si="109"/>
        <v>375741</v>
      </c>
      <c r="HH19" s="56">
        <f t="shared" si="109"/>
        <v>360904</v>
      </c>
      <c r="HI19" s="56">
        <f t="shared" si="109"/>
        <v>376701</v>
      </c>
      <c r="HJ19" s="56">
        <f t="shared" si="109"/>
        <v>391414</v>
      </c>
      <c r="HK19" s="56">
        <f t="shared" si="109"/>
        <v>364698</v>
      </c>
      <c r="HL19" s="56">
        <f>HL10+HL13+HL16</f>
        <v>388984</v>
      </c>
      <c r="HM19" s="56">
        <f t="shared" si="109"/>
        <v>379589</v>
      </c>
      <c r="HN19" s="56">
        <f t="shared" si="109"/>
        <v>395336</v>
      </c>
      <c r="HO19" s="56">
        <f t="shared" si="47"/>
        <v>4493820</v>
      </c>
      <c r="HP19" s="56">
        <f t="shared" ref="HP19:IA19" si="110">HP10+HP13+HP16</f>
        <v>382054</v>
      </c>
      <c r="HQ19" s="56">
        <f t="shared" si="110"/>
        <v>375233</v>
      </c>
      <c r="HR19" s="56">
        <f t="shared" si="110"/>
        <v>276012</v>
      </c>
      <c r="HS19" s="56">
        <f t="shared" si="110"/>
        <v>160937</v>
      </c>
      <c r="HT19" s="56">
        <f t="shared" si="110"/>
        <v>212710</v>
      </c>
      <c r="HU19" s="56">
        <f t="shared" si="110"/>
        <v>264162</v>
      </c>
      <c r="HV19" s="56">
        <f t="shared" si="110"/>
        <v>302454</v>
      </c>
      <c r="HW19" s="56">
        <f t="shared" si="110"/>
        <v>310734</v>
      </c>
      <c r="HX19" s="56">
        <f t="shared" si="110"/>
        <v>309885</v>
      </c>
      <c r="HY19" s="56">
        <f t="shared" si="110"/>
        <v>357914</v>
      </c>
      <c r="HZ19" s="56">
        <f t="shared" si="110"/>
        <v>365594</v>
      </c>
      <c r="IA19" s="56">
        <f t="shared" si="110"/>
        <v>367152</v>
      </c>
      <c r="IB19" s="56">
        <f t="shared" si="48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9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 t="shared" si="105"/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/>
      <c r="JT19" s="56"/>
      <c r="JU19" s="56"/>
      <c r="JV19" s="56"/>
      <c r="JW19" s="56"/>
      <c r="JX19" s="56"/>
      <c r="JY19" s="56"/>
      <c r="JZ19" s="56"/>
      <c r="KA19" s="56"/>
      <c r="KB19" s="56"/>
    </row>
    <row r="20" spans="2:288" ht="14.25" customHeight="1"/>
    <row r="21" spans="2:288" ht="14.25" customHeight="1">
      <c r="GA21" s="27"/>
    </row>
    <row r="22" spans="2:288" ht="14.25" customHeight="1"/>
    <row r="23" spans="2:288" ht="14.25" customHeight="1">
      <c r="B23" s="5" t="s">
        <v>71</v>
      </c>
    </row>
    <row r="24" spans="2:288" ht="14.25" customHeight="1">
      <c r="B24" s="174" t="s">
        <v>39</v>
      </c>
      <c r="C24" s="160">
        <v>2003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2"/>
      <c r="O24" s="175" t="s">
        <v>106</v>
      </c>
      <c r="P24" s="160">
        <v>2004</v>
      </c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2"/>
      <c r="AB24" s="175" t="s">
        <v>107</v>
      </c>
      <c r="AC24" s="160">
        <v>2005</v>
      </c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2"/>
      <c r="AO24" s="175" t="s">
        <v>108</v>
      </c>
      <c r="AP24" s="160">
        <v>2006</v>
      </c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2"/>
      <c r="BB24" s="175" t="s">
        <v>109</v>
      </c>
      <c r="BC24" s="160">
        <v>2007</v>
      </c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2"/>
      <c r="BO24" s="175" t="s">
        <v>110</v>
      </c>
      <c r="BP24" s="160">
        <v>2008</v>
      </c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2"/>
      <c r="CB24" s="175" t="s">
        <v>111</v>
      </c>
      <c r="CC24" s="160">
        <v>2009</v>
      </c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2"/>
      <c r="CO24" s="175" t="s">
        <v>91</v>
      </c>
      <c r="CP24" s="160">
        <v>2010</v>
      </c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2"/>
      <c r="DB24" s="175" t="s">
        <v>80</v>
      </c>
      <c r="DC24" s="160">
        <v>2011</v>
      </c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2"/>
      <c r="DO24" s="175" t="s">
        <v>81</v>
      </c>
      <c r="DP24" s="160">
        <v>2012</v>
      </c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2"/>
      <c r="EB24" s="175" t="s">
        <v>82</v>
      </c>
      <c r="EC24" s="160">
        <v>2013</v>
      </c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2"/>
      <c r="EO24" s="175" t="s">
        <v>40</v>
      </c>
      <c r="EP24" s="160">
        <v>2014</v>
      </c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2"/>
      <c r="FB24" s="175" t="s">
        <v>41</v>
      </c>
      <c r="FC24" s="160">
        <v>2015</v>
      </c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2"/>
      <c r="FO24" s="175" t="s">
        <v>42</v>
      </c>
      <c r="FP24" s="160">
        <v>2016</v>
      </c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2"/>
      <c r="GB24" s="175" t="s">
        <v>43</v>
      </c>
      <c r="GC24" s="160">
        <v>2017</v>
      </c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2"/>
      <c r="GO24" s="175" t="s">
        <v>44</v>
      </c>
      <c r="GP24" s="160">
        <v>2018</v>
      </c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2"/>
      <c r="HB24" s="175" t="s">
        <v>45</v>
      </c>
      <c r="HC24" s="160">
        <v>2019</v>
      </c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2"/>
      <c r="HO24" s="175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5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5" t="s">
        <v>48</v>
      </c>
      <c r="IP24" s="160">
        <v>2022</v>
      </c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2"/>
      <c r="JB24" s="175" t="s">
        <v>49</v>
      </c>
      <c r="JC24" s="160">
        <v>2023</v>
      </c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2"/>
      <c r="JO24" s="175" t="s">
        <v>50</v>
      </c>
      <c r="JP24" s="160">
        <v>2024</v>
      </c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2"/>
      <c r="KB24" s="175" t="s">
        <v>51</v>
      </c>
    </row>
    <row r="25" spans="2:288" ht="14.25" customHeight="1">
      <c r="B25" s="163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59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59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59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59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59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59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59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59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59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59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59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59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59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59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59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59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59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59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59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59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59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59"/>
    </row>
    <row r="26" spans="2:288" ht="14.25" customHeight="1">
      <c r="B26" s="46" t="s">
        <v>112</v>
      </c>
      <c r="C26" s="76">
        <f>SUM(C27:C28)</f>
        <v>0</v>
      </c>
      <c r="D26" s="76">
        <f t="shared" ref="D26:N26" si="111">SUM(D27:D28)</f>
        <v>0</v>
      </c>
      <c r="E26" s="76">
        <f t="shared" si="111"/>
        <v>0</v>
      </c>
      <c r="F26" s="76">
        <f t="shared" si="111"/>
        <v>0</v>
      </c>
      <c r="G26" s="76">
        <f t="shared" si="111"/>
        <v>0</v>
      </c>
      <c r="H26" s="76">
        <f t="shared" si="111"/>
        <v>0</v>
      </c>
      <c r="I26" s="76">
        <f t="shared" si="111"/>
        <v>0</v>
      </c>
      <c r="J26" s="76">
        <f t="shared" si="111"/>
        <v>0</v>
      </c>
      <c r="K26" s="76">
        <f t="shared" si="111"/>
        <v>0</v>
      </c>
      <c r="L26" s="76">
        <f t="shared" si="111"/>
        <v>0</v>
      </c>
      <c r="M26" s="76">
        <f t="shared" si="111"/>
        <v>326843</v>
      </c>
      <c r="N26" s="76">
        <f t="shared" si="111"/>
        <v>358553</v>
      </c>
      <c r="O26" s="76">
        <f>SUM(C26:N26)</f>
        <v>685396</v>
      </c>
      <c r="P26" s="76">
        <f>SUM(P27:P28)</f>
        <v>354276</v>
      </c>
      <c r="Q26" s="76">
        <f t="shared" ref="Q26:AA26" si="112">SUM(Q27:Q28)</f>
        <v>303387</v>
      </c>
      <c r="R26" s="76">
        <f t="shared" si="112"/>
        <v>332418</v>
      </c>
      <c r="S26" s="76">
        <f t="shared" si="112"/>
        <v>318190</v>
      </c>
      <c r="T26" s="76">
        <f t="shared" si="112"/>
        <v>322161</v>
      </c>
      <c r="U26" s="76">
        <f t="shared" si="112"/>
        <v>305764</v>
      </c>
      <c r="V26" s="76">
        <f t="shared" si="112"/>
        <v>325414</v>
      </c>
      <c r="W26" s="76">
        <f t="shared" si="112"/>
        <v>336270</v>
      </c>
      <c r="X26" s="76">
        <f t="shared" si="112"/>
        <v>311014</v>
      </c>
      <c r="Y26" s="76">
        <f t="shared" si="112"/>
        <v>334105</v>
      </c>
      <c r="Z26" s="76">
        <f t="shared" si="112"/>
        <v>337075</v>
      </c>
      <c r="AA26" s="76">
        <f t="shared" si="112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13">SUM(AD27:AD28)</f>
        <v>305498</v>
      </c>
      <c r="AE26" s="76">
        <f t="shared" si="113"/>
        <v>331382</v>
      </c>
      <c r="AF26" s="76">
        <f t="shared" si="113"/>
        <v>306239</v>
      </c>
      <c r="AG26" s="76">
        <f t="shared" si="113"/>
        <v>326240</v>
      </c>
      <c r="AH26" s="76">
        <f t="shared" si="113"/>
        <v>323476</v>
      </c>
      <c r="AI26" s="76">
        <f t="shared" si="113"/>
        <v>342686</v>
      </c>
      <c r="AJ26" s="76">
        <f t="shared" si="113"/>
        <v>341402</v>
      </c>
      <c r="AK26" s="76">
        <f t="shared" si="113"/>
        <v>308890</v>
      </c>
      <c r="AL26" s="76">
        <f t="shared" si="113"/>
        <v>340767</v>
      </c>
      <c r="AM26" s="76">
        <f t="shared" si="113"/>
        <v>348101</v>
      </c>
      <c r="AN26" s="76">
        <f t="shared" si="113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14">SUM(AQ27:AQ28)</f>
        <v>321694</v>
      </c>
      <c r="AR26" s="76">
        <f t="shared" si="114"/>
        <v>350624</v>
      </c>
      <c r="AS26" s="76">
        <f t="shared" si="114"/>
        <v>331750</v>
      </c>
      <c r="AT26" s="76">
        <f t="shared" si="114"/>
        <v>346104</v>
      </c>
      <c r="AU26" s="76">
        <f t="shared" si="114"/>
        <v>353495</v>
      </c>
      <c r="AV26" s="76">
        <f t="shared" si="114"/>
        <v>365586</v>
      </c>
      <c r="AW26" s="76">
        <f t="shared" si="114"/>
        <v>377501</v>
      </c>
      <c r="AX26" s="76">
        <f t="shared" si="114"/>
        <v>354170</v>
      </c>
      <c r="AY26" s="76">
        <f t="shared" si="114"/>
        <v>376349</v>
      </c>
      <c r="AZ26" s="76">
        <f t="shared" si="114"/>
        <v>381064</v>
      </c>
      <c r="BA26" s="76">
        <f t="shared" si="114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5">SUM(BD27:BD28)</f>
        <v>367755</v>
      </c>
      <c r="BE26" s="76">
        <f t="shared" si="115"/>
        <v>385271</v>
      </c>
      <c r="BF26" s="76">
        <f t="shared" si="115"/>
        <v>364320</v>
      </c>
      <c r="BG26" s="76">
        <f t="shared" si="115"/>
        <v>392942</v>
      </c>
      <c r="BH26" s="76">
        <f t="shared" si="115"/>
        <v>382606</v>
      </c>
      <c r="BI26" s="76">
        <f t="shared" si="115"/>
        <v>412532</v>
      </c>
      <c r="BJ26" s="76">
        <f t="shared" si="115"/>
        <v>417923</v>
      </c>
      <c r="BK26" s="76">
        <f t="shared" si="115"/>
        <v>394542</v>
      </c>
      <c r="BL26" s="76">
        <f t="shared" si="115"/>
        <v>428360</v>
      </c>
      <c r="BM26" s="76">
        <f t="shared" si="115"/>
        <v>435018</v>
      </c>
      <c r="BN26" s="76">
        <f t="shared" si="115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6">SUM(BQ27:BQ28)</f>
        <v>429662</v>
      </c>
      <c r="BR26" s="76">
        <f t="shared" si="116"/>
        <v>443386</v>
      </c>
      <c r="BS26" s="76">
        <f t="shared" si="116"/>
        <v>411693</v>
      </c>
      <c r="BT26" s="76">
        <f t="shared" si="116"/>
        <v>440990</v>
      </c>
      <c r="BU26" s="76">
        <f t="shared" si="116"/>
        <v>430416</v>
      </c>
      <c r="BV26" s="76">
        <f t="shared" si="116"/>
        <v>467487</v>
      </c>
      <c r="BW26" s="76">
        <f t="shared" si="116"/>
        <v>469046</v>
      </c>
      <c r="BX26" s="76">
        <f t="shared" si="116"/>
        <v>433574</v>
      </c>
      <c r="BY26" s="76">
        <f t="shared" si="116"/>
        <v>464935</v>
      </c>
      <c r="BZ26" s="76">
        <f t="shared" si="116"/>
        <v>453006</v>
      </c>
      <c r="CA26" s="76">
        <f t="shared" si="116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7">SUM(CD27:CD28)</f>
        <v>426006</v>
      </c>
      <c r="CE26" s="76">
        <f t="shared" si="117"/>
        <v>437305</v>
      </c>
      <c r="CF26" s="76">
        <f t="shared" si="117"/>
        <v>420453</v>
      </c>
      <c r="CG26" s="76">
        <f t="shared" si="117"/>
        <v>445621</v>
      </c>
      <c r="CH26" s="76">
        <f t="shared" si="117"/>
        <v>438606</v>
      </c>
      <c r="CI26" s="76">
        <f t="shared" si="117"/>
        <v>468083</v>
      </c>
      <c r="CJ26" s="76">
        <f t="shared" si="117"/>
        <v>456465</v>
      </c>
      <c r="CK26" s="76">
        <f t="shared" si="117"/>
        <v>435151</v>
      </c>
      <c r="CL26" s="76">
        <f t="shared" si="117"/>
        <v>466198</v>
      </c>
      <c r="CM26" s="76">
        <f t="shared" si="117"/>
        <v>464665</v>
      </c>
      <c r="CN26" s="76">
        <f t="shared" si="117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8">SUM(CQ27:CQ28)</f>
        <v>448559</v>
      </c>
      <c r="CR26" s="76">
        <f t="shared" si="118"/>
        <v>464892</v>
      </c>
      <c r="CS26" s="76">
        <f t="shared" si="118"/>
        <v>461009</v>
      </c>
      <c r="CT26" s="76">
        <f t="shared" si="118"/>
        <v>467550</v>
      </c>
      <c r="CU26" s="76">
        <f t="shared" si="118"/>
        <v>477203</v>
      </c>
      <c r="CV26" s="76">
        <f t="shared" si="118"/>
        <v>521917</v>
      </c>
      <c r="CW26" s="76">
        <f t="shared" si="118"/>
        <v>525923</v>
      </c>
      <c r="CX26" s="76">
        <f t="shared" si="118"/>
        <v>508264</v>
      </c>
      <c r="CY26" s="76">
        <f t="shared" si="118"/>
        <v>522389</v>
      </c>
      <c r="CZ26" s="76">
        <f t="shared" si="118"/>
        <v>526835</v>
      </c>
      <c r="DA26" s="76">
        <f t="shared" si="118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9">SUM(DD27:DD28)</f>
        <v>514174</v>
      </c>
      <c r="DE26" s="76">
        <f t="shared" si="119"/>
        <v>535040</v>
      </c>
      <c r="DF26" s="76">
        <f t="shared" si="119"/>
        <v>520578</v>
      </c>
      <c r="DG26" s="76">
        <f t="shared" si="119"/>
        <v>545358</v>
      </c>
      <c r="DH26" s="76">
        <f t="shared" si="119"/>
        <v>526794</v>
      </c>
      <c r="DI26" s="76">
        <f t="shared" si="119"/>
        <v>552382</v>
      </c>
      <c r="DJ26" s="76">
        <f t="shared" si="119"/>
        <v>565675</v>
      </c>
      <c r="DK26" s="76">
        <f t="shared" si="119"/>
        <v>536241</v>
      </c>
      <c r="DL26" s="76">
        <f t="shared" si="119"/>
        <v>557550</v>
      </c>
      <c r="DM26" s="76">
        <f t="shared" si="119"/>
        <v>543672</v>
      </c>
      <c r="DN26" s="76">
        <f t="shared" si="119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20">SUM(DQ27:DQ28)</f>
        <v>568264</v>
      </c>
      <c r="DR26" s="76">
        <f t="shared" si="120"/>
        <v>567817</v>
      </c>
      <c r="DS26" s="76">
        <f t="shared" si="120"/>
        <v>552510</v>
      </c>
      <c r="DT26" s="76">
        <f t="shared" si="120"/>
        <v>556844</v>
      </c>
      <c r="DU26" s="76">
        <f t="shared" si="120"/>
        <v>561719</v>
      </c>
      <c r="DV26" s="76">
        <f t="shared" si="120"/>
        <v>600348</v>
      </c>
      <c r="DW26" s="76">
        <f t="shared" si="120"/>
        <v>613860</v>
      </c>
      <c r="DX26" s="76">
        <f t="shared" si="120"/>
        <v>577696</v>
      </c>
      <c r="DY26" s="76">
        <f t="shared" si="120"/>
        <v>614073</v>
      </c>
      <c r="DZ26" s="76">
        <f t="shared" si="120"/>
        <v>608618</v>
      </c>
      <c r="EA26" s="76">
        <f t="shared" si="120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21">SUM(ED27:ED28)</f>
        <v>564662</v>
      </c>
      <c r="EE26" s="76">
        <f t="shared" si="121"/>
        <v>607904</v>
      </c>
      <c r="EF26" s="76">
        <f t="shared" si="121"/>
        <v>560951</v>
      </c>
      <c r="EG26" s="76">
        <f t="shared" si="121"/>
        <v>605927</v>
      </c>
      <c r="EH26" s="76">
        <f t="shared" si="121"/>
        <v>598647</v>
      </c>
      <c r="EI26" s="76">
        <f t="shared" si="121"/>
        <v>632713</v>
      </c>
      <c r="EJ26" s="76">
        <f t="shared" si="121"/>
        <v>652762</v>
      </c>
      <c r="EK26" s="76">
        <f t="shared" si="121"/>
        <v>599354</v>
      </c>
      <c r="EL26" s="76">
        <f t="shared" si="121"/>
        <v>636155</v>
      </c>
      <c r="EM26" s="76">
        <f t="shared" si="121"/>
        <v>633854</v>
      </c>
      <c r="EN26" s="76">
        <f t="shared" si="121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22">SUM(EQ27:EQ28)</f>
        <v>603729</v>
      </c>
      <c r="ER26" s="76">
        <f t="shared" si="122"/>
        <v>616052</v>
      </c>
      <c r="ES26" s="76">
        <f t="shared" si="122"/>
        <v>596462</v>
      </c>
      <c r="ET26" s="76">
        <f t="shared" si="122"/>
        <v>616217</v>
      </c>
      <c r="EU26" s="76">
        <f t="shared" si="122"/>
        <v>587586</v>
      </c>
      <c r="EV26" s="76">
        <f t="shared" si="122"/>
        <v>626000</v>
      </c>
      <c r="EW26" s="76">
        <f t="shared" si="122"/>
        <v>631841</v>
      </c>
      <c r="EX26" s="76">
        <f t="shared" si="122"/>
        <v>592953</v>
      </c>
      <c r="EY26" s="76">
        <f t="shared" si="122"/>
        <v>639625</v>
      </c>
      <c r="EZ26" s="76">
        <f t="shared" si="122"/>
        <v>622256</v>
      </c>
      <c r="FA26" s="76">
        <f t="shared" si="122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23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23"/>
        <v>756352</v>
      </c>
      <c r="GH26" s="76">
        <f t="shared" si="123"/>
        <v>741164</v>
      </c>
      <c r="GI26" s="76">
        <f>SUM(GI27:GI28)</f>
        <v>776679</v>
      </c>
      <c r="GJ26" s="76">
        <f t="shared" si="123"/>
        <v>767870</v>
      </c>
      <c r="GK26" s="76">
        <f t="shared" si="123"/>
        <v>724855</v>
      </c>
      <c r="GL26" s="76">
        <f t="shared" si="123"/>
        <v>742268</v>
      </c>
      <c r="GM26" s="76">
        <f t="shared" si="123"/>
        <v>732369</v>
      </c>
      <c r="GN26" s="76">
        <f t="shared" si="123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24">SUM(GQ27:GQ28)</f>
        <v>741468</v>
      </c>
      <c r="GR26" s="76">
        <f t="shared" si="124"/>
        <v>786702</v>
      </c>
      <c r="GS26" s="76">
        <f t="shared" si="124"/>
        <v>747552</v>
      </c>
      <c r="GT26" s="76">
        <f t="shared" si="124"/>
        <v>801633</v>
      </c>
      <c r="GU26" s="76">
        <f t="shared" si="124"/>
        <v>733016</v>
      </c>
      <c r="GV26" s="76">
        <f t="shared" si="124"/>
        <v>775347</v>
      </c>
      <c r="GW26" s="76">
        <f t="shared" si="124"/>
        <v>796860</v>
      </c>
      <c r="GX26" s="76">
        <f t="shared" si="124"/>
        <v>751386</v>
      </c>
      <c r="GY26" s="76">
        <f t="shared" si="124"/>
        <v>788584</v>
      </c>
      <c r="GZ26" s="76">
        <f t="shared" si="124"/>
        <v>774423</v>
      </c>
      <c r="HA26" s="76">
        <f t="shared" si="124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5">SUM(HD27:HD28)</f>
        <v>750327</v>
      </c>
      <c r="HE26" s="76">
        <f t="shared" si="125"/>
        <v>828902</v>
      </c>
      <c r="HF26" s="76">
        <f t="shared" si="125"/>
        <v>735351</v>
      </c>
      <c r="HG26" s="76">
        <f t="shared" si="125"/>
        <v>778323</v>
      </c>
      <c r="HH26" s="76">
        <f t="shared" si="125"/>
        <v>749331</v>
      </c>
      <c r="HI26" s="76">
        <f t="shared" si="125"/>
        <v>802004</v>
      </c>
      <c r="HJ26" s="76">
        <f t="shared" si="125"/>
        <v>827432</v>
      </c>
      <c r="HK26" s="76">
        <f t="shared" si="125"/>
        <v>757076</v>
      </c>
      <c r="HL26" s="76">
        <f t="shared" si="125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/>
      <c r="JT26" s="72"/>
      <c r="JU26" s="72"/>
      <c r="JV26" s="72"/>
      <c r="JW26" s="72"/>
      <c r="JX26" s="72"/>
      <c r="JY26" s="72"/>
      <c r="JZ26" s="72"/>
      <c r="KA26" s="72"/>
      <c r="KB26" s="76"/>
    </row>
    <row r="27" spans="2:288" ht="14.25" customHeight="1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6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7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8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9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30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31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32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33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34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5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6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7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8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9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40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41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/>
      <c r="JT27" s="73"/>
      <c r="JU27" s="73"/>
      <c r="JV27" s="73"/>
      <c r="JW27" s="73"/>
      <c r="JX27" s="73"/>
      <c r="JY27" s="73"/>
      <c r="JZ27" s="73"/>
      <c r="KA27" s="73"/>
      <c r="KB27" s="73"/>
    </row>
    <row r="28" spans="2:288" ht="14.25" customHeight="1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6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7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8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9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30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31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32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33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34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5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6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7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8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9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40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41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/>
      <c r="JT28" s="73"/>
      <c r="JU28" s="73"/>
      <c r="JV28" s="73"/>
      <c r="JW28" s="73"/>
      <c r="JX28" s="73"/>
      <c r="JY28" s="73"/>
      <c r="JZ28" s="73"/>
      <c r="KA28" s="73"/>
      <c r="KB28" s="73"/>
    </row>
    <row r="29" spans="2:288" ht="14.25" customHeight="1">
      <c r="B29" s="46" t="s">
        <v>113</v>
      </c>
      <c r="C29" s="76">
        <f>SUM(C30:C31)</f>
        <v>0</v>
      </c>
      <c r="D29" s="76">
        <f t="shared" ref="D29:N29" si="142">SUM(D30:D31)</f>
        <v>0</v>
      </c>
      <c r="E29" s="76">
        <f t="shared" si="142"/>
        <v>0</v>
      </c>
      <c r="F29" s="76">
        <f t="shared" si="142"/>
        <v>0</v>
      </c>
      <c r="G29" s="76">
        <f t="shared" si="142"/>
        <v>0</v>
      </c>
      <c r="H29" s="76">
        <f t="shared" si="142"/>
        <v>0</v>
      </c>
      <c r="I29" s="76">
        <f t="shared" si="142"/>
        <v>0</v>
      </c>
      <c r="J29" s="76">
        <f t="shared" si="142"/>
        <v>0</v>
      </c>
      <c r="K29" s="76">
        <f t="shared" si="142"/>
        <v>0</v>
      </c>
      <c r="L29" s="76">
        <f t="shared" si="142"/>
        <v>0</v>
      </c>
      <c r="M29" s="76">
        <f t="shared" si="142"/>
        <v>412512</v>
      </c>
      <c r="N29" s="76">
        <f t="shared" si="142"/>
        <v>434927</v>
      </c>
      <c r="O29" s="76">
        <f t="shared" si="126"/>
        <v>847439</v>
      </c>
      <c r="P29" s="76">
        <f>SUM(P30:P31)</f>
        <v>417619</v>
      </c>
      <c r="Q29" s="76">
        <f t="shared" ref="Q29:AA29" si="143">SUM(Q30:Q31)</f>
        <v>357163</v>
      </c>
      <c r="R29" s="76">
        <f t="shared" si="143"/>
        <v>403041</v>
      </c>
      <c r="S29" s="76">
        <f t="shared" si="143"/>
        <v>380169</v>
      </c>
      <c r="T29" s="76">
        <f t="shared" si="143"/>
        <v>389736</v>
      </c>
      <c r="U29" s="76">
        <f t="shared" si="143"/>
        <v>382722</v>
      </c>
      <c r="V29" s="76">
        <f t="shared" si="143"/>
        <v>395373</v>
      </c>
      <c r="W29" s="76">
        <f t="shared" si="143"/>
        <v>410539</v>
      </c>
      <c r="X29" s="76">
        <f t="shared" si="143"/>
        <v>401382</v>
      </c>
      <c r="Y29" s="76">
        <f t="shared" si="143"/>
        <v>418338</v>
      </c>
      <c r="Z29" s="76">
        <f t="shared" si="143"/>
        <v>415816</v>
      </c>
      <c r="AA29" s="76">
        <f t="shared" si="143"/>
        <v>435166</v>
      </c>
      <c r="AB29" s="76">
        <f t="shared" si="127"/>
        <v>4807064</v>
      </c>
      <c r="AC29" s="76">
        <f>SUM(AC30:AC31)</f>
        <v>410991</v>
      </c>
      <c r="AD29" s="76">
        <f t="shared" ref="AD29:AN29" si="144">SUM(AD30:AD31)</f>
        <v>359670</v>
      </c>
      <c r="AE29" s="76">
        <f t="shared" si="144"/>
        <v>388053</v>
      </c>
      <c r="AF29" s="76">
        <f t="shared" si="144"/>
        <v>377334</v>
      </c>
      <c r="AG29" s="76">
        <f t="shared" si="144"/>
        <v>408133</v>
      </c>
      <c r="AH29" s="76">
        <f t="shared" si="144"/>
        <v>414234</v>
      </c>
      <c r="AI29" s="76">
        <f t="shared" si="144"/>
        <v>409969</v>
      </c>
      <c r="AJ29" s="76">
        <f t="shared" si="144"/>
        <v>417238</v>
      </c>
      <c r="AK29" s="76">
        <f t="shared" si="144"/>
        <v>385594</v>
      </c>
      <c r="AL29" s="76">
        <f t="shared" si="144"/>
        <v>422639</v>
      </c>
      <c r="AM29" s="76">
        <f t="shared" si="144"/>
        <v>436022</v>
      </c>
      <c r="AN29" s="76">
        <f t="shared" si="144"/>
        <v>465872</v>
      </c>
      <c r="AO29" s="76">
        <f t="shared" si="128"/>
        <v>4895749</v>
      </c>
      <c r="AP29" s="76">
        <f>SUM(AP30:AP31)</f>
        <v>435535</v>
      </c>
      <c r="AQ29" s="76">
        <f t="shared" ref="AQ29:BA29" si="145">SUM(AQ30:AQ31)</f>
        <v>388203</v>
      </c>
      <c r="AR29" s="76">
        <f t="shared" si="145"/>
        <v>422943</v>
      </c>
      <c r="AS29" s="76">
        <f t="shared" si="145"/>
        <v>397063</v>
      </c>
      <c r="AT29" s="76">
        <f t="shared" si="145"/>
        <v>430125</v>
      </c>
      <c r="AU29" s="76">
        <f t="shared" si="145"/>
        <v>438569</v>
      </c>
      <c r="AV29" s="76">
        <f t="shared" si="145"/>
        <v>438156</v>
      </c>
      <c r="AW29" s="76">
        <f t="shared" si="145"/>
        <v>461826</v>
      </c>
      <c r="AX29" s="76">
        <f t="shared" si="145"/>
        <v>437056</v>
      </c>
      <c r="AY29" s="76">
        <f t="shared" si="145"/>
        <v>470294</v>
      </c>
      <c r="AZ29" s="76">
        <f t="shared" si="145"/>
        <v>462449</v>
      </c>
      <c r="BA29" s="76">
        <f t="shared" si="145"/>
        <v>465872</v>
      </c>
      <c r="BB29" s="76">
        <f t="shared" si="129"/>
        <v>5248091</v>
      </c>
      <c r="BC29" s="76">
        <f>SUM(BC30:BC31)</f>
        <v>488385</v>
      </c>
      <c r="BD29" s="76">
        <f t="shared" ref="BD29:BN29" si="146">SUM(BD30:BD31)</f>
        <v>430268</v>
      </c>
      <c r="BE29" s="76">
        <f t="shared" si="146"/>
        <v>461842</v>
      </c>
      <c r="BF29" s="76">
        <f t="shared" si="146"/>
        <v>436418</v>
      </c>
      <c r="BG29" s="76">
        <f t="shared" si="146"/>
        <v>475280</v>
      </c>
      <c r="BH29" s="76">
        <f t="shared" si="146"/>
        <v>456692</v>
      </c>
      <c r="BI29" s="76">
        <f t="shared" si="146"/>
        <v>479451</v>
      </c>
      <c r="BJ29" s="76">
        <f t="shared" si="146"/>
        <v>480418</v>
      </c>
      <c r="BK29" s="76">
        <f t="shared" si="146"/>
        <v>462814</v>
      </c>
      <c r="BL29" s="76">
        <f t="shared" si="146"/>
        <v>503844</v>
      </c>
      <c r="BM29" s="76">
        <f t="shared" si="146"/>
        <v>509690</v>
      </c>
      <c r="BN29" s="76">
        <f t="shared" si="146"/>
        <v>540049</v>
      </c>
      <c r="BO29" s="76">
        <f t="shared" si="130"/>
        <v>5725151</v>
      </c>
      <c r="BP29" s="76">
        <f>SUM(BP30:BP31)</f>
        <v>520579</v>
      </c>
      <c r="BQ29" s="76">
        <f t="shared" ref="BQ29:CA29" si="147">SUM(BQ30:BQ31)</f>
        <v>488836</v>
      </c>
      <c r="BR29" s="76">
        <f t="shared" si="147"/>
        <v>473411</v>
      </c>
      <c r="BS29" s="76">
        <f t="shared" si="147"/>
        <v>475526</v>
      </c>
      <c r="BT29" s="76">
        <f t="shared" si="147"/>
        <v>495194</v>
      </c>
      <c r="BU29" s="76">
        <f t="shared" si="147"/>
        <v>489002</v>
      </c>
      <c r="BV29" s="76">
        <f t="shared" si="147"/>
        <v>515030</v>
      </c>
      <c r="BW29" s="76">
        <f t="shared" si="147"/>
        <v>519416</v>
      </c>
      <c r="BX29" s="76">
        <f t="shared" si="147"/>
        <v>486775</v>
      </c>
      <c r="BY29" s="76">
        <f t="shared" si="147"/>
        <v>527372</v>
      </c>
      <c r="BZ29" s="76">
        <f t="shared" si="147"/>
        <v>500282</v>
      </c>
      <c r="CA29" s="76">
        <f t="shared" si="147"/>
        <v>504609</v>
      </c>
      <c r="CB29" s="76">
        <f t="shared" si="131"/>
        <v>5996032</v>
      </c>
      <c r="CC29" s="76">
        <f>SUM(CC30:CC31)</f>
        <v>509070</v>
      </c>
      <c r="CD29" s="76">
        <f t="shared" ref="CD29:CN29" si="148">SUM(CD30:CD31)</f>
        <v>449466</v>
      </c>
      <c r="CE29" s="76">
        <f t="shared" si="148"/>
        <v>468651</v>
      </c>
      <c r="CF29" s="76">
        <f t="shared" si="148"/>
        <v>437908</v>
      </c>
      <c r="CG29" s="76">
        <f t="shared" si="148"/>
        <v>472829</v>
      </c>
      <c r="CH29" s="76">
        <f t="shared" si="148"/>
        <v>467212</v>
      </c>
      <c r="CI29" s="76">
        <f t="shared" si="148"/>
        <v>479335</v>
      </c>
      <c r="CJ29" s="76">
        <f t="shared" si="148"/>
        <v>485715</v>
      </c>
      <c r="CK29" s="76">
        <f t="shared" si="148"/>
        <v>463178</v>
      </c>
      <c r="CL29" s="76">
        <f t="shared" si="148"/>
        <v>499093</v>
      </c>
      <c r="CM29" s="76">
        <f t="shared" si="148"/>
        <v>487703</v>
      </c>
      <c r="CN29" s="76">
        <f t="shared" si="148"/>
        <v>519025</v>
      </c>
      <c r="CO29" s="76">
        <f t="shared" si="132"/>
        <v>5739185</v>
      </c>
      <c r="CP29" s="76">
        <f>SUM(CP30:CP31)</f>
        <v>487286</v>
      </c>
      <c r="CQ29" s="76">
        <f t="shared" ref="CQ29:DA29" si="149">SUM(CQ30:CQ31)</f>
        <v>446949</v>
      </c>
      <c r="CR29" s="76">
        <f t="shared" si="149"/>
        <v>491807</v>
      </c>
      <c r="CS29" s="76">
        <f t="shared" si="149"/>
        <v>465463</v>
      </c>
      <c r="CT29" s="76">
        <f t="shared" si="149"/>
        <v>488686</v>
      </c>
      <c r="CU29" s="76">
        <f t="shared" si="149"/>
        <v>507499</v>
      </c>
      <c r="CV29" s="76">
        <f t="shared" si="149"/>
        <v>537760</v>
      </c>
      <c r="CW29" s="76">
        <f t="shared" si="149"/>
        <v>554378</v>
      </c>
      <c r="CX29" s="76">
        <f t="shared" si="149"/>
        <v>546107</v>
      </c>
      <c r="CY29" s="76">
        <f t="shared" si="149"/>
        <v>558756</v>
      </c>
      <c r="CZ29" s="76">
        <f t="shared" si="149"/>
        <v>560774</v>
      </c>
      <c r="DA29" s="76">
        <f t="shared" si="149"/>
        <v>587294</v>
      </c>
      <c r="DB29" s="76">
        <f t="shared" si="133"/>
        <v>6232759</v>
      </c>
      <c r="DC29" s="76">
        <f>SUM(DC30:DC31)</f>
        <v>562891</v>
      </c>
      <c r="DD29" s="76">
        <f t="shared" ref="DD29:DN29" si="150">SUM(DD30:DD31)</f>
        <v>515723</v>
      </c>
      <c r="DE29" s="76">
        <f t="shared" si="150"/>
        <v>560692</v>
      </c>
      <c r="DF29" s="76">
        <f t="shared" si="150"/>
        <v>537814</v>
      </c>
      <c r="DG29" s="76">
        <f t="shared" si="150"/>
        <v>590882</v>
      </c>
      <c r="DH29" s="76">
        <f t="shared" si="150"/>
        <v>567397</v>
      </c>
      <c r="DI29" s="76">
        <f t="shared" si="150"/>
        <v>572619</v>
      </c>
      <c r="DJ29" s="76">
        <f t="shared" si="150"/>
        <v>600961</v>
      </c>
      <c r="DK29" s="76">
        <f t="shared" si="150"/>
        <v>574454</v>
      </c>
      <c r="DL29" s="76">
        <f t="shared" si="150"/>
        <v>592513</v>
      </c>
      <c r="DM29" s="76">
        <f t="shared" si="150"/>
        <v>578072</v>
      </c>
      <c r="DN29" s="76">
        <f t="shared" si="150"/>
        <v>611040</v>
      </c>
      <c r="DO29" s="76">
        <f t="shared" si="134"/>
        <v>6865058</v>
      </c>
      <c r="DP29" s="76">
        <f>SUM(DP30:DP31)</f>
        <v>598963</v>
      </c>
      <c r="DQ29" s="76">
        <f t="shared" ref="DQ29:EA29" si="151">SUM(DQ30:DQ31)</f>
        <v>561616</v>
      </c>
      <c r="DR29" s="76">
        <f t="shared" si="151"/>
        <v>598068</v>
      </c>
      <c r="DS29" s="76">
        <f t="shared" si="151"/>
        <v>553087</v>
      </c>
      <c r="DT29" s="76">
        <f t="shared" si="151"/>
        <v>589235</v>
      </c>
      <c r="DU29" s="76">
        <f t="shared" si="151"/>
        <v>588136</v>
      </c>
      <c r="DV29" s="76">
        <f t="shared" si="151"/>
        <v>620957</v>
      </c>
      <c r="DW29" s="76">
        <f t="shared" si="151"/>
        <v>629590</v>
      </c>
      <c r="DX29" s="76">
        <f t="shared" si="151"/>
        <v>594839</v>
      </c>
      <c r="DY29" s="76">
        <f t="shared" si="151"/>
        <v>643637</v>
      </c>
      <c r="DZ29" s="76">
        <f t="shared" si="151"/>
        <v>643360</v>
      </c>
      <c r="EA29" s="76">
        <f t="shared" si="151"/>
        <v>636733</v>
      </c>
      <c r="EB29" s="76">
        <f t="shared" si="135"/>
        <v>7258221</v>
      </c>
      <c r="EC29" s="76">
        <f>SUM(EC30:EC31)</f>
        <v>635982</v>
      </c>
      <c r="ED29" s="76">
        <f t="shared" ref="ED29:EN29" si="152">SUM(ED30:ED31)</f>
        <v>566895</v>
      </c>
      <c r="EE29" s="76">
        <f t="shared" si="152"/>
        <v>596980</v>
      </c>
      <c r="EF29" s="76">
        <f t="shared" si="152"/>
        <v>600354</v>
      </c>
      <c r="EG29" s="76">
        <f t="shared" si="152"/>
        <v>630286</v>
      </c>
      <c r="EH29" s="76">
        <f t="shared" si="152"/>
        <v>610733</v>
      </c>
      <c r="EI29" s="76">
        <f t="shared" si="152"/>
        <v>633682</v>
      </c>
      <c r="EJ29" s="76">
        <f t="shared" si="152"/>
        <v>649001</v>
      </c>
      <c r="EK29" s="76">
        <f t="shared" si="152"/>
        <v>609774</v>
      </c>
      <c r="EL29" s="76">
        <f t="shared" si="152"/>
        <v>646900</v>
      </c>
      <c r="EM29" s="76">
        <f t="shared" si="152"/>
        <v>651384</v>
      </c>
      <c r="EN29" s="76">
        <f t="shared" si="152"/>
        <v>704367</v>
      </c>
      <c r="EO29" s="76">
        <f t="shared" si="136"/>
        <v>7536338</v>
      </c>
      <c r="EP29" s="76">
        <f>SUM(EP30:EP31)</f>
        <v>676518</v>
      </c>
      <c r="EQ29" s="76">
        <f t="shared" ref="EQ29:FA29" si="153">SUM(EQ30:EQ31)</f>
        <v>603725</v>
      </c>
      <c r="ER29" s="76">
        <f t="shared" si="153"/>
        <v>632551</v>
      </c>
      <c r="ES29" s="76">
        <f t="shared" si="153"/>
        <v>605605</v>
      </c>
      <c r="ET29" s="76">
        <f t="shared" si="153"/>
        <v>652379</v>
      </c>
      <c r="EU29" s="76">
        <f t="shared" si="153"/>
        <v>627244</v>
      </c>
      <c r="EV29" s="76">
        <f t="shared" si="153"/>
        <v>645588</v>
      </c>
      <c r="EW29" s="76">
        <f t="shared" si="153"/>
        <v>658049</v>
      </c>
      <c r="EX29" s="76">
        <f t="shared" si="153"/>
        <v>631312</v>
      </c>
      <c r="EY29" s="76">
        <f t="shared" si="153"/>
        <v>671920</v>
      </c>
      <c r="EZ29" s="76">
        <f t="shared" si="153"/>
        <v>656020</v>
      </c>
      <c r="FA29" s="76">
        <f t="shared" si="153"/>
        <v>676227</v>
      </c>
      <c r="FB29" s="76">
        <f t="shared" si="137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8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9"/>
        <v>8373761</v>
      </c>
      <c r="GC29" s="76">
        <f t="shared" ref="GC29:GN29" si="154">SUM(GC30:GC31)</f>
        <v>745502</v>
      </c>
      <c r="GD29" s="76">
        <f t="shared" si="154"/>
        <v>659667</v>
      </c>
      <c r="GE29" s="76">
        <f t="shared" si="154"/>
        <v>581788</v>
      </c>
      <c r="GF29" s="76">
        <f t="shared" si="154"/>
        <v>660416</v>
      </c>
      <c r="GG29" s="76">
        <f t="shared" si="154"/>
        <v>738618</v>
      </c>
      <c r="GH29" s="76">
        <f t="shared" si="154"/>
        <v>718492</v>
      </c>
      <c r="GI29" s="76">
        <f t="shared" si="154"/>
        <v>731592</v>
      </c>
      <c r="GJ29" s="76">
        <f t="shared" si="154"/>
        <v>740573</v>
      </c>
      <c r="GK29" s="76">
        <f t="shared" si="154"/>
        <v>716899</v>
      </c>
      <c r="GL29" s="76">
        <f t="shared" si="154"/>
        <v>733663</v>
      </c>
      <c r="GM29" s="76">
        <f t="shared" si="154"/>
        <v>723069</v>
      </c>
      <c r="GN29" s="76">
        <f t="shared" si="154"/>
        <v>720198</v>
      </c>
      <c r="GO29" s="76">
        <f t="shared" si="140"/>
        <v>8470477</v>
      </c>
      <c r="GP29" s="76">
        <f>SUM(GP30:GP31)</f>
        <v>608271</v>
      </c>
      <c r="GQ29" s="76">
        <f t="shared" ref="GQ29:HA29" si="155">SUM(GQ30:GQ31)</f>
        <v>580129</v>
      </c>
      <c r="GR29" s="76">
        <f t="shared" si="155"/>
        <v>617085</v>
      </c>
      <c r="GS29" s="76">
        <f t="shared" si="155"/>
        <v>642145</v>
      </c>
      <c r="GT29" s="76">
        <f t="shared" si="155"/>
        <v>713322</v>
      </c>
      <c r="GU29" s="76">
        <f t="shared" si="155"/>
        <v>655405</v>
      </c>
      <c r="GV29" s="76">
        <f t="shared" si="155"/>
        <v>669311</v>
      </c>
      <c r="GW29" s="76">
        <f t="shared" si="155"/>
        <v>677845</v>
      </c>
      <c r="GX29" s="76">
        <f t="shared" si="155"/>
        <v>647766</v>
      </c>
      <c r="GY29" s="76">
        <f t="shared" si="155"/>
        <v>660197</v>
      </c>
      <c r="GZ29" s="76">
        <f t="shared" si="155"/>
        <v>669555</v>
      </c>
      <c r="HA29" s="76">
        <f t="shared" si="155"/>
        <v>693619</v>
      </c>
      <c r="HB29" s="76">
        <f t="shared" si="141"/>
        <v>7834650</v>
      </c>
      <c r="HC29" s="76">
        <f>SUM(HC30:HC31)</f>
        <v>650329</v>
      </c>
      <c r="HD29" s="76">
        <f t="shared" ref="HD29:HL29" si="156">SUM(HD30:HD31)</f>
        <v>582799</v>
      </c>
      <c r="HE29" s="76">
        <f t="shared" si="156"/>
        <v>678651</v>
      </c>
      <c r="HF29" s="76">
        <f t="shared" si="156"/>
        <v>601836</v>
      </c>
      <c r="HG29" s="76">
        <f t="shared" si="156"/>
        <v>684445</v>
      </c>
      <c r="HH29" s="76">
        <f t="shared" si="156"/>
        <v>656455</v>
      </c>
      <c r="HI29" s="76">
        <f t="shared" si="156"/>
        <v>668979</v>
      </c>
      <c r="HJ29" s="76">
        <f t="shared" si="156"/>
        <v>691084</v>
      </c>
      <c r="HK29" s="76">
        <f t="shared" si="156"/>
        <v>656116</v>
      </c>
      <c r="HL29" s="76">
        <f t="shared" si="156"/>
        <v>699764</v>
      </c>
      <c r="HM29" s="76">
        <v>699852</v>
      </c>
      <c r="HN29" s="76">
        <v>708310</v>
      </c>
      <c r="HO29" s="76">
        <f t="shared" ref="HO29:HO37" si="157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8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/>
      <c r="JT29" s="72"/>
      <c r="JU29" s="72"/>
      <c r="JV29" s="72"/>
      <c r="JW29" s="72"/>
      <c r="JX29" s="72"/>
      <c r="JY29" s="72"/>
      <c r="JZ29" s="72"/>
      <c r="KA29" s="72"/>
      <c r="KB29" s="76"/>
    </row>
    <row r="30" spans="2:288" ht="14.25" customHeight="1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6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7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8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9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30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31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32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33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34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5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6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7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8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9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40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41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/>
      <c r="JT30" s="73"/>
      <c r="JU30" s="73"/>
      <c r="JV30" s="73"/>
      <c r="JW30" s="73"/>
      <c r="JX30" s="73"/>
      <c r="JY30" s="73"/>
      <c r="JZ30" s="73"/>
      <c r="KA30" s="73"/>
      <c r="KB30" s="73"/>
    </row>
    <row r="31" spans="2:288" ht="14.25" customHeight="1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6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7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8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9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30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31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32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33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34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5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6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7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8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9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40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41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/>
      <c r="JT31" s="73"/>
      <c r="JU31" s="73"/>
      <c r="JV31" s="73"/>
      <c r="JW31" s="73"/>
      <c r="JX31" s="73"/>
      <c r="JY31" s="73"/>
      <c r="JZ31" s="73"/>
      <c r="KA31" s="73"/>
      <c r="KB31" s="73"/>
    </row>
    <row r="32" spans="2:288" ht="14.25" customHeight="1">
      <c r="B32" s="46" t="s">
        <v>114</v>
      </c>
      <c r="C32" s="76">
        <f>SUM(C33:C34)</f>
        <v>0</v>
      </c>
      <c r="D32" s="76">
        <f t="shared" ref="D32:N32" si="159">SUM(D33:D34)</f>
        <v>0</v>
      </c>
      <c r="E32" s="76">
        <f t="shared" si="159"/>
        <v>0</v>
      </c>
      <c r="F32" s="76">
        <f t="shared" si="159"/>
        <v>0</v>
      </c>
      <c r="G32" s="76">
        <f t="shared" si="159"/>
        <v>0</v>
      </c>
      <c r="H32" s="76">
        <f t="shared" si="159"/>
        <v>0</v>
      </c>
      <c r="I32" s="76">
        <f t="shared" si="159"/>
        <v>0</v>
      </c>
      <c r="J32" s="76">
        <f t="shared" si="159"/>
        <v>0</v>
      </c>
      <c r="K32" s="76">
        <f t="shared" si="159"/>
        <v>0</v>
      </c>
      <c r="L32" s="76">
        <f t="shared" si="159"/>
        <v>0</v>
      </c>
      <c r="M32" s="76">
        <f t="shared" si="159"/>
        <v>64749</v>
      </c>
      <c r="N32" s="76">
        <f t="shared" si="159"/>
        <v>78325</v>
      </c>
      <c r="O32" s="76">
        <f t="shared" si="126"/>
        <v>143074</v>
      </c>
      <c r="P32" s="76">
        <f>SUM(P33:P34)</f>
        <v>77621</v>
      </c>
      <c r="Q32" s="76">
        <f t="shared" ref="Q32:AA32" si="160">SUM(Q33:Q34)</f>
        <v>72595</v>
      </c>
      <c r="R32" s="76">
        <f t="shared" si="160"/>
        <v>68019</v>
      </c>
      <c r="S32" s="76">
        <f t="shared" si="160"/>
        <v>77816</v>
      </c>
      <c r="T32" s="76">
        <f t="shared" si="160"/>
        <v>68646</v>
      </c>
      <c r="U32" s="76">
        <f t="shared" si="160"/>
        <v>61711</v>
      </c>
      <c r="V32" s="76">
        <f t="shared" si="160"/>
        <v>77974</v>
      </c>
      <c r="W32" s="76">
        <f t="shared" si="160"/>
        <v>76504</v>
      </c>
      <c r="X32" s="76">
        <f t="shared" si="160"/>
        <v>60249</v>
      </c>
      <c r="Y32" s="76">
        <f t="shared" si="160"/>
        <v>70640</v>
      </c>
      <c r="Z32" s="76">
        <f t="shared" si="160"/>
        <v>62440</v>
      </c>
      <c r="AA32" s="76">
        <f t="shared" si="160"/>
        <v>75352</v>
      </c>
      <c r="AB32" s="76">
        <f t="shared" si="127"/>
        <v>849567</v>
      </c>
      <c r="AC32" s="76">
        <f>SUM(AC33:AC34)</f>
        <v>76654</v>
      </c>
      <c r="AD32" s="76">
        <f t="shared" ref="AD32:AN32" si="161">SUM(AD33:AD34)</f>
        <v>67892</v>
      </c>
      <c r="AE32" s="76">
        <f t="shared" si="161"/>
        <v>82039</v>
      </c>
      <c r="AF32" s="76">
        <f t="shared" si="161"/>
        <v>62414</v>
      </c>
      <c r="AG32" s="76">
        <f t="shared" si="161"/>
        <v>66750</v>
      </c>
      <c r="AH32" s="76">
        <f t="shared" si="161"/>
        <v>62601</v>
      </c>
      <c r="AI32" s="76">
        <f t="shared" si="161"/>
        <v>80327</v>
      </c>
      <c r="AJ32" s="76">
        <f t="shared" si="161"/>
        <v>71740</v>
      </c>
      <c r="AK32" s="76">
        <f t="shared" si="161"/>
        <v>60535</v>
      </c>
      <c r="AL32" s="76">
        <f t="shared" si="161"/>
        <v>69627</v>
      </c>
      <c r="AM32" s="76">
        <f t="shared" si="161"/>
        <v>63742</v>
      </c>
      <c r="AN32" s="76">
        <f t="shared" si="161"/>
        <v>76861</v>
      </c>
      <c r="AO32" s="76">
        <f t="shared" si="128"/>
        <v>841182</v>
      </c>
      <c r="AP32" s="76">
        <f>SUM(AP33:AP34)</f>
        <v>78014</v>
      </c>
      <c r="AQ32" s="76">
        <f t="shared" ref="AQ32:BA32" si="162">SUM(AQ33:AQ34)</f>
        <v>71086</v>
      </c>
      <c r="AR32" s="76">
        <f t="shared" si="162"/>
        <v>71577</v>
      </c>
      <c r="AS32" s="76">
        <f t="shared" si="162"/>
        <v>80939</v>
      </c>
      <c r="AT32" s="76">
        <f t="shared" si="162"/>
        <v>66588</v>
      </c>
      <c r="AU32" s="76">
        <f t="shared" si="162"/>
        <v>64915</v>
      </c>
      <c r="AV32" s="76">
        <f t="shared" si="162"/>
        <v>78721</v>
      </c>
      <c r="AW32" s="76">
        <f t="shared" si="162"/>
        <v>71110</v>
      </c>
      <c r="AX32" s="76">
        <f t="shared" si="162"/>
        <v>64823</v>
      </c>
      <c r="AY32" s="76">
        <f t="shared" si="162"/>
        <v>69428</v>
      </c>
      <c r="AZ32" s="76">
        <f t="shared" si="162"/>
        <v>67717</v>
      </c>
      <c r="BA32" s="76">
        <f t="shared" si="162"/>
        <v>76861</v>
      </c>
      <c r="BB32" s="76">
        <f t="shared" si="129"/>
        <v>861779</v>
      </c>
      <c r="BC32" s="76">
        <f>SUM(BC33:BC34)</f>
        <v>85598</v>
      </c>
      <c r="BD32" s="76">
        <f t="shared" ref="BD32:BN32" si="163">SUM(BD33:BD34)</f>
        <v>79981</v>
      </c>
      <c r="BE32" s="76">
        <f t="shared" si="163"/>
        <v>76996</v>
      </c>
      <c r="BF32" s="76">
        <f t="shared" si="163"/>
        <v>90782</v>
      </c>
      <c r="BG32" s="76">
        <f t="shared" si="163"/>
        <v>82825</v>
      </c>
      <c r="BH32" s="76">
        <f t="shared" si="163"/>
        <v>83666</v>
      </c>
      <c r="BI32" s="76">
        <f t="shared" si="163"/>
        <v>90444</v>
      </c>
      <c r="BJ32" s="76">
        <f t="shared" si="163"/>
        <v>99630</v>
      </c>
      <c r="BK32" s="76">
        <f t="shared" si="163"/>
        <v>83909</v>
      </c>
      <c r="BL32" s="76">
        <f t="shared" si="163"/>
        <v>92849</v>
      </c>
      <c r="BM32" s="76">
        <f t="shared" si="163"/>
        <v>89050</v>
      </c>
      <c r="BN32" s="76">
        <f t="shared" si="163"/>
        <v>107696</v>
      </c>
      <c r="BO32" s="76">
        <f t="shared" si="130"/>
        <v>1063426</v>
      </c>
      <c r="BP32" s="76">
        <f>SUM(BP33:BP34)</f>
        <v>111873</v>
      </c>
      <c r="BQ32" s="76">
        <f t="shared" ref="BQ32:CA32" si="164">SUM(BQ33:BQ34)</f>
        <v>106832</v>
      </c>
      <c r="BR32" s="76">
        <f t="shared" si="164"/>
        <v>131073</v>
      </c>
      <c r="BS32" s="76">
        <f t="shared" si="164"/>
        <v>95481</v>
      </c>
      <c r="BT32" s="76">
        <f t="shared" si="164"/>
        <v>113203</v>
      </c>
      <c r="BU32" s="76">
        <f t="shared" si="164"/>
        <v>101863</v>
      </c>
      <c r="BV32" s="76">
        <f t="shared" si="164"/>
        <v>129028</v>
      </c>
      <c r="BW32" s="76">
        <f t="shared" si="164"/>
        <v>110345</v>
      </c>
      <c r="BX32" s="76">
        <f t="shared" si="164"/>
        <v>102148</v>
      </c>
      <c r="BY32" s="76">
        <f t="shared" si="164"/>
        <v>113017</v>
      </c>
      <c r="BZ32" s="76">
        <f t="shared" si="164"/>
        <v>117541</v>
      </c>
      <c r="CA32" s="76">
        <f t="shared" si="164"/>
        <v>134311</v>
      </c>
      <c r="CB32" s="76">
        <f t="shared" si="131"/>
        <v>1366715</v>
      </c>
      <c r="CC32" s="76">
        <f>SUM(CC33:CC34)</f>
        <v>139042</v>
      </c>
      <c r="CD32" s="76">
        <f t="shared" ref="CD32:CN32" si="165">SUM(CD33:CD34)</f>
        <v>130909</v>
      </c>
      <c r="CE32" s="76">
        <f t="shared" si="165"/>
        <v>128007</v>
      </c>
      <c r="CF32" s="76">
        <f t="shared" si="165"/>
        <v>135818</v>
      </c>
      <c r="CG32" s="76">
        <f t="shared" si="165"/>
        <v>130560</v>
      </c>
      <c r="CH32" s="76">
        <f t="shared" si="165"/>
        <v>129818</v>
      </c>
      <c r="CI32" s="76">
        <f t="shared" si="165"/>
        <v>151368</v>
      </c>
      <c r="CJ32" s="76">
        <f t="shared" si="165"/>
        <v>138256</v>
      </c>
      <c r="CK32" s="76">
        <f t="shared" si="165"/>
        <v>128237</v>
      </c>
      <c r="CL32" s="76">
        <f t="shared" si="165"/>
        <v>136639</v>
      </c>
      <c r="CM32" s="76">
        <f t="shared" si="165"/>
        <v>132162</v>
      </c>
      <c r="CN32" s="76">
        <f t="shared" si="165"/>
        <v>154659</v>
      </c>
      <c r="CO32" s="76">
        <f t="shared" si="132"/>
        <v>1635475</v>
      </c>
      <c r="CP32" s="76">
        <f>SUM(CP33:CP34)</f>
        <v>160613</v>
      </c>
      <c r="CQ32" s="76">
        <f t="shared" ref="CQ32:DA32" si="166">SUM(CQ33:CQ34)</f>
        <v>151455</v>
      </c>
      <c r="CR32" s="76">
        <f t="shared" si="166"/>
        <v>147512</v>
      </c>
      <c r="CS32" s="76">
        <f t="shared" si="166"/>
        <v>161149</v>
      </c>
      <c r="CT32" s="76">
        <f t="shared" si="166"/>
        <v>152123</v>
      </c>
      <c r="CU32" s="76">
        <f t="shared" si="166"/>
        <v>142242</v>
      </c>
      <c r="CV32" s="76">
        <f t="shared" si="166"/>
        <v>164076</v>
      </c>
      <c r="CW32" s="76">
        <f t="shared" si="166"/>
        <v>162491</v>
      </c>
      <c r="CX32" s="76">
        <f t="shared" si="166"/>
        <v>141756</v>
      </c>
      <c r="CY32" s="76">
        <f t="shared" si="166"/>
        <v>163169</v>
      </c>
      <c r="CZ32" s="76">
        <f t="shared" si="166"/>
        <v>150008</v>
      </c>
      <c r="DA32" s="76">
        <f t="shared" si="166"/>
        <v>177730</v>
      </c>
      <c r="DB32" s="76">
        <f t="shared" si="133"/>
        <v>1874324</v>
      </c>
      <c r="DC32" s="76">
        <f>SUM(DC33:DC34)</f>
        <v>193784</v>
      </c>
      <c r="DD32" s="76">
        <f t="shared" ref="DD32:DN32" si="167">SUM(DD33:DD34)</f>
        <v>175478</v>
      </c>
      <c r="DE32" s="76">
        <f t="shared" si="167"/>
        <v>173128</v>
      </c>
      <c r="DF32" s="76">
        <f t="shared" si="167"/>
        <v>184507</v>
      </c>
      <c r="DG32" s="76">
        <f t="shared" si="167"/>
        <v>166409</v>
      </c>
      <c r="DH32" s="76">
        <f t="shared" si="167"/>
        <v>169216</v>
      </c>
      <c r="DI32" s="76">
        <f t="shared" si="167"/>
        <v>193759</v>
      </c>
      <c r="DJ32" s="76">
        <f t="shared" si="167"/>
        <v>186913</v>
      </c>
      <c r="DK32" s="76">
        <f t="shared" si="167"/>
        <v>164683</v>
      </c>
      <c r="DL32" s="76">
        <f t="shared" si="167"/>
        <v>184438</v>
      </c>
      <c r="DM32" s="76">
        <f t="shared" si="167"/>
        <v>168927</v>
      </c>
      <c r="DN32" s="76">
        <f t="shared" si="167"/>
        <v>200842</v>
      </c>
      <c r="DO32" s="76">
        <f t="shared" si="134"/>
        <v>2162084</v>
      </c>
      <c r="DP32" s="76">
        <f>SUM(DP33:DP34)</f>
        <v>212990</v>
      </c>
      <c r="DQ32" s="76">
        <f t="shared" ref="DQ32:EA32" si="168">SUM(DQ33:DQ34)</f>
        <v>203829</v>
      </c>
      <c r="DR32" s="76">
        <f t="shared" si="168"/>
        <v>188869</v>
      </c>
      <c r="DS32" s="76">
        <f t="shared" si="168"/>
        <v>214364</v>
      </c>
      <c r="DT32" s="76">
        <f t="shared" si="168"/>
        <v>195820</v>
      </c>
      <c r="DU32" s="76">
        <f t="shared" si="168"/>
        <v>185792</v>
      </c>
      <c r="DV32" s="76">
        <f t="shared" si="168"/>
        <v>210461</v>
      </c>
      <c r="DW32" s="76">
        <f t="shared" si="168"/>
        <v>210407</v>
      </c>
      <c r="DX32" s="76">
        <f t="shared" si="168"/>
        <v>196961</v>
      </c>
      <c r="DY32" s="76">
        <f t="shared" si="168"/>
        <v>212119</v>
      </c>
      <c r="DZ32" s="76">
        <f t="shared" si="168"/>
        <v>192558</v>
      </c>
      <c r="EA32" s="76">
        <f t="shared" si="168"/>
        <v>220718</v>
      </c>
      <c r="EB32" s="76">
        <f t="shared" si="135"/>
        <v>2444888</v>
      </c>
      <c r="EC32" s="76">
        <f>SUM(EC33:EC34)</f>
        <v>231666</v>
      </c>
      <c r="ED32" s="76">
        <f t="shared" ref="ED32:EN32" si="169">SUM(ED33:ED34)</f>
        <v>217969</v>
      </c>
      <c r="EE32" s="76">
        <f t="shared" si="169"/>
        <v>236999</v>
      </c>
      <c r="EF32" s="76">
        <f t="shared" si="169"/>
        <v>188128</v>
      </c>
      <c r="EG32" s="76">
        <f t="shared" si="169"/>
        <v>206971</v>
      </c>
      <c r="EH32" s="76">
        <f t="shared" si="169"/>
        <v>204115</v>
      </c>
      <c r="EI32" s="76">
        <f t="shared" si="169"/>
        <v>225531</v>
      </c>
      <c r="EJ32" s="76">
        <f t="shared" si="169"/>
        <v>223534</v>
      </c>
      <c r="EK32" s="76">
        <f t="shared" si="169"/>
        <v>203600</v>
      </c>
      <c r="EL32" s="76">
        <f t="shared" si="169"/>
        <v>219135</v>
      </c>
      <c r="EM32" s="76">
        <f t="shared" si="169"/>
        <v>207708</v>
      </c>
      <c r="EN32" s="76">
        <f t="shared" si="169"/>
        <v>240409</v>
      </c>
      <c r="EO32" s="76">
        <f t="shared" si="136"/>
        <v>2605765</v>
      </c>
      <c r="EP32" s="76">
        <f>SUM(EP33:EP34)</f>
        <v>249499</v>
      </c>
      <c r="EQ32" s="76">
        <f t="shared" ref="EQ32:FA32" si="170">SUM(EQ33:EQ34)</f>
        <v>232007</v>
      </c>
      <c r="ER32" s="76">
        <f t="shared" si="170"/>
        <v>227917</v>
      </c>
      <c r="ES32" s="76">
        <f t="shared" si="170"/>
        <v>237559</v>
      </c>
      <c r="ET32" s="76">
        <f t="shared" si="170"/>
        <v>218585</v>
      </c>
      <c r="EU32" s="76">
        <f t="shared" si="170"/>
        <v>208348</v>
      </c>
      <c r="EV32" s="76">
        <f t="shared" si="170"/>
        <v>242420</v>
      </c>
      <c r="EW32" s="76">
        <f t="shared" si="170"/>
        <v>225809</v>
      </c>
      <c r="EX32" s="76">
        <f t="shared" si="170"/>
        <v>205687</v>
      </c>
      <c r="EY32" s="76">
        <f t="shared" si="170"/>
        <v>230663</v>
      </c>
      <c r="EZ32" s="76">
        <f t="shared" si="170"/>
        <v>217387</v>
      </c>
      <c r="FA32" s="76">
        <f t="shared" si="170"/>
        <v>261224</v>
      </c>
      <c r="FB32" s="76">
        <f t="shared" si="137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8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9"/>
        <v>3608312</v>
      </c>
      <c r="GC32" s="76">
        <f t="shared" ref="GC32:GN32" si="171">SUM(GC33:GC34)</f>
        <v>341848</v>
      </c>
      <c r="GD32" s="76">
        <f t="shared" si="171"/>
        <v>334030</v>
      </c>
      <c r="GE32" s="76">
        <f t="shared" si="171"/>
        <v>278196</v>
      </c>
      <c r="GF32" s="76">
        <f t="shared" si="171"/>
        <v>307246</v>
      </c>
      <c r="GG32" s="76">
        <f t="shared" si="171"/>
        <v>324741</v>
      </c>
      <c r="GH32" s="76">
        <f t="shared" si="171"/>
        <v>311302</v>
      </c>
      <c r="GI32" s="76">
        <f t="shared" si="171"/>
        <v>377525</v>
      </c>
      <c r="GJ32" s="76">
        <f t="shared" si="171"/>
        <v>336515</v>
      </c>
      <c r="GK32" s="76">
        <f t="shared" si="171"/>
        <v>292672</v>
      </c>
      <c r="GL32" s="76">
        <f t="shared" si="171"/>
        <v>309326</v>
      </c>
      <c r="GM32" s="76">
        <f t="shared" si="171"/>
        <v>296804</v>
      </c>
      <c r="GN32" s="76">
        <f t="shared" si="171"/>
        <v>374032</v>
      </c>
      <c r="GO32" s="76">
        <f t="shared" si="140"/>
        <v>3884237</v>
      </c>
      <c r="GP32" s="76">
        <f>SUM(GP33:GP34)</f>
        <v>507531</v>
      </c>
      <c r="GQ32" s="76">
        <f t="shared" ref="GQ32:HA32" si="172">SUM(GQ33:GQ34)</f>
        <v>457440</v>
      </c>
      <c r="GR32" s="76">
        <f t="shared" si="172"/>
        <v>497470</v>
      </c>
      <c r="GS32" s="76">
        <f t="shared" si="172"/>
        <v>413992</v>
      </c>
      <c r="GT32" s="76">
        <f t="shared" si="172"/>
        <v>423212</v>
      </c>
      <c r="GU32" s="76">
        <f t="shared" si="172"/>
        <v>383093</v>
      </c>
      <c r="GV32" s="76">
        <f t="shared" si="172"/>
        <v>451612</v>
      </c>
      <c r="GW32" s="76">
        <f t="shared" si="172"/>
        <v>457327</v>
      </c>
      <c r="GX32" s="76">
        <f t="shared" si="172"/>
        <v>413569</v>
      </c>
      <c r="GY32" s="76">
        <f t="shared" si="172"/>
        <v>433338</v>
      </c>
      <c r="GZ32" s="76">
        <f t="shared" si="172"/>
        <v>409600</v>
      </c>
      <c r="HA32" s="76">
        <f t="shared" si="172"/>
        <v>478506</v>
      </c>
      <c r="HB32" s="76">
        <f t="shared" si="141"/>
        <v>5326690</v>
      </c>
      <c r="HC32" s="76">
        <f>SUM(HC33:HC34)</f>
        <v>511211</v>
      </c>
      <c r="HD32" s="76">
        <f t="shared" ref="HD32:HL32" si="173">SUM(HD33:HD34)</f>
        <v>474705</v>
      </c>
      <c r="HE32" s="76">
        <f t="shared" si="173"/>
        <v>455446</v>
      </c>
      <c r="HF32" s="76">
        <f t="shared" si="173"/>
        <v>449482</v>
      </c>
      <c r="HG32" s="76">
        <f t="shared" si="173"/>
        <v>411234</v>
      </c>
      <c r="HH32" s="76">
        <f t="shared" si="173"/>
        <v>389817</v>
      </c>
      <c r="HI32" s="76">
        <f t="shared" si="173"/>
        <v>466391</v>
      </c>
      <c r="HJ32" s="76">
        <f t="shared" si="173"/>
        <v>466431</v>
      </c>
      <c r="HK32" s="76">
        <f t="shared" si="173"/>
        <v>414881</v>
      </c>
      <c r="HL32" s="76">
        <f t="shared" si="173"/>
        <v>442358</v>
      </c>
      <c r="HM32" s="76">
        <v>423108</v>
      </c>
      <c r="HN32" s="76">
        <v>479538</v>
      </c>
      <c r="HO32" s="76">
        <f t="shared" si="157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8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/>
      <c r="JT32" s="72"/>
      <c r="JU32" s="72"/>
      <c r="JV32" s="72"/>
      <c r="JW32" s="72"/>
      <c r="JX32" s="72"/>
      <c r="JY32" s="72"/>
      <c r="JZ32" s="72"/>
      <c r="KA32" s="72"/>
      <c r="KB32" s="76"/>
    </row>
    <row r="33" spans="2:288" ht="14.25" customHeight="1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6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7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8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9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30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31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32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33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34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5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6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7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8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9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40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41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/>
      <c r="JT33" s="73"/>
      <c r="JU33" s="73"/>
      <c r="JV33" s="73"/>
      <c r="JW33" s="73"/>
      <c r="JX33" s="73"/>
      <c r="JY33" s="73"/>
      <c r="JZ33" s="73"/>
      <c r="KA33" s="73"/>
      <c r="KB33" s="73"/>
    </row>
    <row r="34" spans="2:288" ht="14.25" customHeight="1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6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7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8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9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30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31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32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33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34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5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6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7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8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9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40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41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/>
      <c r="JT34" s="73"/>
      <c r="JU34" s="73"/>
      <c r="JV34" s="73"/>
      <c r="JW34" s="73"/>
      <c r="JX34" s="73"/>
      <c r="JY34" s="73"/>
      <c r="JZ34" s="73"/>
      <c r="KA34" s="73"/>
      <c r="KB34" s="73"/>
    </row>
    <row r="35" spans="2:288" ht="14.25" customHeight="1">
      <c r="B35" s="51" t="s">
        <v>70</v>
      </c>
      <c r="C35" s="52">
        <f>SUM(C36:C37)</f>
        <v>0</v>
      </c>
      <c r="D35" s="52">
        <f t="shared" ref="D35:M35" si="174">SUM(D36:D37)</f>
        <v>0</v>
      </c>
      <c r="E35" s="52">
        <f t="shared" si="174"/>
        <v>0</v>
      </c>
      <c r="F35" s="52">
        <f t="shared" si="174"/>
        <v>0</v>
      </c>
      <c r="G35" s="52">
        <f t="shared" si="174"/>
        <v>0</v>
      </c>
      <c r="H35" s="52">
        <f t="shared" si="174"/>
        <v>0</v>
      </c>
      <c r="I35" s="52">
        <f t="shared" si="174"/>
        <v>0</v>
      </c>
      <c r="J35" s="52">
        <f t="shared" si="174"/>
        <v>0</v>
      </c>
      <c r="K35" s="52">
        <f t="shared" si="174"/>
        <v>0</v>
      </c>
      <c r="L35" s="52">
        <f t="shared" si="174"/>
        <v>0</v>
      </c>
      <c r="M35" s="52">
        <f t="shared" si="174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5">SUM(Q36:Q37)</f>
        <v>733145</v>
      </c>
      <c r="R35" s="52">
        <f t="shared" si="175"/>
        <v>803478</v>
      </c>
      <c r="S35" s="52">
        <f t="shared" si="175"/>
        <v>776175</v>
      </c>
      <c r="T35" s="52">
        <f t="shared" si="175"/>
        <v>780543</v>
      </c>
      <c r="U35" s="52">
        <f t="shared" si="175"/>
        <v>750197</v>
      </c>
      <c r="V35" s="52">
        <f t="shared" si="175"/>
        <v>798761</v>
      </c>
      <c r="W35" s="52">
        <f t="shared" si="175"/>
        <v>823313</v>
      </c>
      <c r="X35" s="52">
        <f t="shared" si="175"/>
        <v>772645</v>
      </c>
      <c r="Y35" s="52">
        <f t="shared" si="175"/>
        <v>823083</v>
      </c>
      <c r="Z35" s="52">
        <f t="shared" si="175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6">SUM(AD36:AD37)</f>
        <v>733060</v>
      </c>
      <c r="AE35" s="52">
        <f t="shared" si="176"/>
        <v>801474</v>
      </c>
      <c r="AF35" s="52">
        <f t="shared" si="176"/>
        <v>745987</v>
      </c>
      <c r="AG35" s="52">
        <f t="shared" si="176"/>
        <v>801123</v>
      </c>
      <c r="AH35" s="52">
        <f t="shared" si="176"/>
        <v>800311</v>
      </c>
      <c r="AI35" s="52">
        <f t="shared" si="176"/>
        <v>832982</v>
      </c>
      <c r="AJ35" s="52">
        <f t="shared" si="176"/>
        <v>830380</v>
      </c>
      <c r="AK35" s="52">
        <f t="shared" si="176"/>
        <v>755019</v>
      </c>
      <c r="AL35" s="52">
        <f t="shared" si="176"/>
        <v>833033</v>
      </c>
      <c r="AM35" s="52">
        <f t="shared" si="176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7">SUM(AQ36:AQ37)</f>
        <v>780983</v>
      </c>
      <c r="AR35" s="52">
        <f t="shared" si="177"/>
        <v>845144</v>
      </c>
      <c r="AS35" s="52">
        <f t="shared" si="177"/>
        <v>809752</v>
      </c>
      <c r="AT35" s="52">
        <f t="shared" si="177"/>
        <v>842817</v>
      </c>
      <c r="AU35" s="52">
        <f t="shared" si="177"/>
        <v>856979</v>
      </c>
      <c r="AV35" s="52">
        <f t="shared" si="177"/>
        <v>882463</v>
      </c>
      <c r="AW35" s="52">
        <f t="shared" si="177"/>
        <v>910437</v>
      </c>
      <c r="AX35" s="52">
        <f t="shared" si="177"/>
        <v>856049</v>
      </c>
      <c r="AY35" s="52">
        <f t="shared" si="177"/>
        <v>916071</v>
      </c>
      <c r="AZ35" s="52">
        <f t="shared" si="177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8">SUM(BD36:BD37)</f>
        <v>878004</v>
      </c>
      <c r="BE35" s="52">
        <f t="shared" si="178"/>
        <v>924109</v>
      </c>
      <c r="BF35" s="52">
        <f t="shared" si="178"/>
        <v>891520</v>
      </c>
      <c r="BG35" s="52">
        <f t="shared" si="178"/>
        <v>951047</v>
      </c>
      <c r="BH35" s="52">
        <f t="shared" si="178"/>
        <v>922964</v>
      </c>
      <c r="BI35" s="52">
        <f t="shared" si="178"/>
        <v>982427</v>
      </c>
      <c r="BJ35" s="52">
        <f t="shared" si="178"/>
        <v>997971</v>
      </c>
      <c r="BK35" s="52">
        <f t="shared" si="178"/>
        <v>941265</v>
      </c>
      <c r="BL35" s="52">
        <f t="shared" si="178"/>
        <v>1025053</v>
      </c>
      <c r="BM35" s="52">
        <f t="shared" si="178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9">SUM(BQ36:BQ37)</f>
        <v>1025330</v>
      </c>
      <c r="BR35" s="52">
        <f t="shared" si="179"/>
        <v>1047870</v>
      </c>
      <c r="BS35" s="52">
        <f t="shared" si="179"/>
        <v>982700</v>
      </c>
      <c r="BT35" s="52">
        <f t="shared" si="179"/>
        <v>1049387</v>
      </c>
      <c r="BU35" s="52">
        <f t="shared" si="179"/>
        <v>1021281</v>
      </c>
      <c r="BV35" s="52">
        <f t="shared" si="179"/>
        <v>1111545</v>
      </c>
      <c r="BW35" s="52">
        <f t="shared" si="179"/>
        <v>1098807</v>
      </c>
      <c r="BX35" s="52">
        <f t="shared" si="179"/>
        <v>1022497</v>
      </c>
      <c r="BY35" s="52">
        <f t="shared" si="179"/>
        <v>1105324</v>
      </c>
      <c r="BZ35" s="52">
        <f t="shared" si="179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80">SUM(CD36:CD37)</f>
        <v>1006381</v>
      </c>
      <c r="CE35" s="52">
        <f t="shared" si="180"/>
        <v>1033963</v>
      </c>
      <c r="CF35" s="52">
        <f t="shared" si="180"/>
        <v>994179</v>
      </c>
      <c r="CG35" s="52">
        <f t="shared" si="180"/>
        <v>1049010</v>
      </c>
      <c r="CH35" s="52">
        <f t="shared" si="180"/>
        <v>1035636</v>
      </c>
      <c r="CI35" s="52">
        <f t="shared" si="180"/>
        <v>1098786</v>
      </c>
      <c r="CJ35" s="52">
        <f t="shared" si="180"/>
        <v>1080436</v>
      </c>
      <c r="CK35" s="52">
        <f t="shared" si="180"/>
        <v>1026566</v>
      </c>
      <c r="CL35" s="52">
        <f t="shared" si="180"/>
        <v>1101930</v>
      </c>
      <c r="CM35" s="52">
        <f t="shared" si="180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81">SUM(CQ36:CQ37)</f>
        <v>1046963</v>
      </c>
      <c r="CR35" s="52">
        <f t="shared" si="181"/>
        <v>1104211</v>
      </c>
      <c r="CS35" s="52">
        <f t="shared" si="181"/>
        <v>1087621</v>
      </c>
      <c r="CT35" s="52">
        <f t="shared" si="181"/>
        <v>1108359</v>
      </c>
      <c r="CU35" s="52">
        <f t="shared" si="181"/>
        <v>1126944</v>
      </c>
      <c r="CV35" s="52">
        <f t="shared" si="181"/>
        <v>1223753</v>
      </c>
      <c r="CW35" s="52">
        <f t="shared" si="181"/>
        <v>1242792</v>
      </c>
      <c r="CX35" s="52">
        <f t="shared" si="181"/>
        <v>1196127</v>
      </c>
      <c r="CY35" s="52">
        <f t="shared" si="181"/>
        <v>1244314</v>
      </c>
      <c r="CZ35" s="52">
        <f t="shared" si="181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82">SUM(DD36:DD37)</f>
        <v>1205375</v>
      </c>
      <c r="DE35" s="52">
        <f t="shared" si="182"/>
        <v>1268860</v>
      </c>
      <c r="DF35" s="52">
        <f t="shared" si="182"/>
        <v>1242899</v>
      </c>
      <c r="DG35" s="52">
        <f t="shared" si="182"/>
        <v>1302649</v>
      </c>
      <c r="DH35" s="52">
        <f t="shared" si="182"/>
        <v>1263407</v>
      </c>
      <c r="DI35" s="52">
        <f t="shared" si="182"/>
        <v>1318760</v>
      </c>
      <c r="DJ35" s="52">
        <f t="shared" si="182"/>
        <v>1353549</v>
      </c>
      <c r="DK35" s="52">
        <f t="shared" si="182"/>
        <v>1275378</v>
      </c>
      <c r="DL35" s="52">
        <f t="shared" si="182"/>
        <v>1334501</v>
      </c>
      <c r="DM35" s="52">
        <f t="shared" si="182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83">SUM(DQ36:DQ37)</f>
        <v>1333709</v>
      </c>
      <c r="DR35" s="52">
        <f t="shared" si="183"/>
        <v>1354754</v>
      </c>
      <c r="DS35" s="52">
        <f t="shared" si="183"/>
        <v>1319961</v>
      </c>
      <c r="DT35" s="52">
        <f t="shared" si="183"/>
        <v>1341899</v>
      </c>
      <c r="DU35" s="52">
        <f t="shared" si="183"/>
        <v>1335647</v>
      </c>
      <c r="DV35" s="52">
        <f t="shared" si="183"/>
        <v>1431766</v>
      </c>
      <c r="DW35" s="52">
        <f t="shared" si="183"/>
        <v>1453857</v>
      </c>
      <c r="DX35" s="52">
        <f t="shared" si="183"/>
        <v>1369496</v>
      </c>
      <c r="DY35" s="52">
        <f t="shared" si="183"/>
        <v>1469829</v>
      </c>
      <c r="DZ35" s="52">
        <f t="shared" si="183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84">SUM(ED36:ED37)</f>
        <v>1349526</v>
      </c>
      <c r="EE35" s="52">
        <f t="shared" si="184"/>
        <v>1441883</v>
      </c>
      <c r="EF35" s="52">
        <f t="shared" si="184"/>
        <v>1349433</v>
      </c>
      <c r="EG35" s="52">
        <f t="shared" si="184"/>
        <v>1443184</v>
      </c>
      <c r="EH35" s="52">
        <f t="shared" si="184"/>
        <v>1413495</v>
      </c>
      <c r="EI35" s="52">
        <f t="shared" si="184"/>
        <v>1491926</v>
      </c>
      <c r="EJ35" s="52">
        <f t="shared" si="184"/>
        <v>1525297</v>
      </c>
      <c r="EK35" s="52">
        <f t="shared" si="184"/>
        <v>1412728</v>
      </c>
      <c r="EL35" s="52">
        <f t="shared" si="184"/>
        <v>1502190</v>
      </c>
      <c r="EM35" s="52">
        <f t="shared" si="184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5">SUM(EQ36:EQ37)</f>
        <v>1439461</v>
      </c>
      <c r="ER35" s="52">
        <f t="shared" si="185"/>
        <v>1476520</v>
      </c>
      <c r="ES35" s="52">
        <f t="shared" si="185"/>
        <v>1439626</v>
      </c>
      <c r="ET35" s="52">
        <f t="shared" si="185"/>
        <v>1487181</v>
      </c>
      <c r="EU35" s="52">
        <f t="shared" si="185"/>
        <v>1423178</v>
      </c>
      <c r="EV35" s="52">
        <f t="shared" si="185"/>
        <v>1514008</v>
      </c>
      <c r="EW35" s="52">
        <f t="shared" si="185"/>
        <v>1515699</v>
      </c>
      <c r="EX35" s="52">
        <f t="shared" si="185"/>
        <v>1429952</v>
      </c>
      <c r="EY35" s="52">
        <f t="shared" si="185"/>
        <v>1542208</v>
      </c>
      <c r="EZ35" s="52">
        <f t="shared" si="185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6">SUM(FD36:FD37)</f>
        <v>1486764</v>
      </c>
      <c r="FE35" s="52">
        <f t="shared" si="186"/>
        <v>1539323</v>
      </c>
      <c r="FF35" s="52">
        <f t="shared" si="186"/>
        <v>1561764</v>
      </c>
      <c r="FG35" s="52">
        <f t="shared" si="186"/>
        <v>1571937</v>
      </c>
      <c r="FH35" s="52">
        <f t="shared" si="186"/>
        <v>1525830</v>
      </c>
      <c r="FI35" s="52">
        <f t="shared" si="186"/>
        <v>1649466</v>
      </c>
      <c r="FJ35" s="52">
        <f t="shared" si="186"/>
        <v>1664515</v>
      </c>
      <c r="FK35" s="52">
        <f t="shared" si="186"/>
        <v>1560399</v>
      </c>
      <c r="FL35" s="52">
        <f t="shared" si="186"/>
        <v>1687030</v>
      </c>
      <c r="FM35" s="52">
        <f t="shared" si="186"/>
        <v>1610670</v>
      </c>
      <c r="FN35" s="52">
        <f t="shared" si="186"/>
        <v>1719273</v>
      </c>
      <c r="FO35" s="52">
        <f>SUM(FO36:FO37)</f>
        <v>19168805</v>
      </c>
      <c r="FP35" s="52">
        <f t="shared" si="186"/>
        <v>1707822</v>
      </c>
      <c r="FQ35" s="52">
        <f t="shared" si="186"/>
        <v>1670780</v>
      </c>
      <c r="FR35" s="52">
        <f t="shared" si="186"/>
        <v>1738292</v>
      </c>
      <c r="FS35" s="52">
        <f t="shared" si="186"/>
        <v>1581536</v>
      </c>
      <c r="FT35" s="52">
        <f t="shared" si="186"/>
        <v>1627635</v>
      </c>
      <c r="FU35" s="52">
        <f t="shared" si="186"/>
        <v>1596362</v>
      </c>
      <c r="FV35" s="52">
        <f t="shared" si="186"/>
        <v>1779578</v>
      </c>
      <c r="FW35" s="52">
        <f t="shared" si="186"/>
        <v>1766270</v>
      </c>
      <c r="FX35" s="52">
        <v>1680151</v>
      </c>
      <c r="FY35" s="52">
        <v>1751966</v>
      </c>
      <c r="FZ35" s="52">
        <v>1743150</v>
      </c>
      <c r="GA35" s="52">
        <f t="shared" si="186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7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7"/>
        <v>1819711</v>
      </c>
      <c r="GH35" s="52">
        <f t="shared" si="187"/>
        <v>1770958</v>
      </c>
      <c r="GI35" s="52">
        <f>SUM(GI36:GI37)</f>
        <v>1885796</v>
      </c>
      <c r="GJ35" s="52">
        <f t="shared" si="187"/>
        <v>1844958</v>
      </c>
      <c r="GK35" s="52">
        <f t="shared" si="187"/>
        <v>1734426</v>
      </c>
      <c r="GL35" s="52">
        <f t="shared" si="187"/>
        <v>1785257</v>
      </c>
      <c r="GM35" s="52">
        <f t="shared" si="187"/>
        <v>1752242</v>
      </c>
      <c r="GN35" s="52">
        <f>SUM(GN36:GN37)</f>
        <v>1868305</v>
      </c>
      <c r="GO35" s="52">
        <f t="shared" si="140"/>
        <v>21147309</v>
      </c>
      <c r="GP35" s="52">
        <f>SUM(GP36:GP37)</f>
        <v>1928316</v>
      </c>
      <c r="GQ35" s="52">
        <f t="shared" ref="GQ35:HA35" si="188">SUM(GQ36:GQ37)</f>
        <v>1779037</v>
      </c>
      <c r="GR35" s="52">
        <f t="shared" si="188"/>
        <v>1901257</v>
      </c>
      <c r="GS35" s="52">
        <f t="shared" si="188"/>
        <v>1803689</v>
      </c>
      <c r="GT35" s="52">
        <f t="shared" si="188"/>
        <v>1938167</v>
      </c>
      <c r="GU35" s="52">
        <f t="shared" si="188"/>
        <v>1771514</v>
      </c>
      <c r="GV35" s="52">
        <f t="shared" si="188"/>
        <v>1896270</v>
      </c>
      <c r="GW35" s="52">
        <f t="shared" si="188"/>
        <v>1932032</v>
      </c>
      <c r="GX35" s="52">
        <f t="shared" si="188"/>
        <v>1812721</v>
      </c>
      <c r="GY35" s="52">
        <f t="shared" si="188"/>
        <v>1882119</v>
      </c>
      <c r="GZ35" s="52">
        <f t="shared" si="188"/>
        <v>1853578</v>
      </c>
      <c r="HA35" s="52">
        <f t="shared" si="188"/>
        <v>2018802</v>
      </c>
      <c r="HB35" s="52">
        <f t="shared" si="141"/>
        <v>22517502</v>
      </c>
      <c r="HC35" s="52">
        <f>SUM(HC36:HC37)</f>
        <v>2012145</v>
      </c>
      <c r="HD35" s="52">
        <f t="shared" ref="HD35:HN35" si="189">SUM(HD36:HD37)</f>
        <v>1807831</v>
      </c>
      <c r="HE35" s="52">
        <f t="shared" si="189"/>
        <v>1962999</v>
      </c>
      <c r="HF35" s="52">
        <f t="shared" si="189"/>
        <v>1786669</v>
      </c>
      <c r="HG35" s="52">
        <f t="shared" si="189"/>
        <v>1874002</v>
      </c>
      <c r="HH35" s="52">
        <f t="shared" si="189"/>
        <v>1795603</v>
      </c>
      <c r="HI35" s="52">
        <f t="shared" si="189"/>
        <v>1937374</v>
      </c>
      <c r="HJ35" s="52">
        <f t="shared" si="189"/>
        <v>1984947</v>
      </c>
      <c r="HK35" s="52">
        <f t="shared" si="189"/>
        <v>1828073</v>
      </c>
      <c r="HL35" s="52">
        <f>SUM(HL36:HL37)</f>
        <v>1959368</v>
      </c>
      <c r="HM35" s="52">
        <f t="shared" si="189"/>
        <v>1914286</v>
      </c>
      <c r="HN35" s="52">
        <f t="shared" si="189"/>
        <v>2047568</v>
      </c>
      <c r="HO35" s="52">
        <f t="shared" si="157"/>
        <v>22910865</v>
      </c>
      <c r="HP35" s="52">
        <f t="shared" ref="HP35:IA35" si="190">SUM(HP36:HP37)</f>
        <v>2032438</v>
      </c>
      <c r="HQ35" s="52">
        <f t="shared" si="190"/>
        <v>1996458</v>
      </c>
      <c r="HR35" s="52">
        <f t="shared" si="190"/>
        <v>1411571</v>
      </c>
      <c r="HS35" s="52">
        <f t="shared" si="190"/>
        <v>769265</v>
      </c>
      <c r="HT35" s="52">
        <f t="shared" si="190"/>
        <v>1102088</v>
      </c>
      <c r="HU35" s="52">
        <f t="shared" si="190"/>
        <v>1448793</v>
      </c>
      <c r="HV35" s="52">
        <f t="shared" si="190"/>
        <v>1753778</v>
      </c>
      <c r="HW35" s="52">
        <f t="shared" si="190"/>
        <v>1751185</v>
      </c>
      <c r="HX35" s="52">
        <f t="shared" si="190"/>
        <v>1766734</v>
      </c>
      <c r="HY35" s="52">
        <f t="shared" si="190"/>
        <v>1973941</v>
      </c>
      <c r="HZ35" s="52">
        <f t="shared" si="190"/>
        <v>2014647</v>
      </c>
      <c r="IA35" s="52">
        <f t="shared" si="190"/>
        <v>2074718</v>
      </c>
      <c r="IB35" s="52">
        <f t="shared" si="158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/>
      <c r="JT35" s="52"/>
      <c r="JU35" s="52"/>
      <c r="JV35" s="52"/>
      <c r="JW35" s="52"/>
      <c r="JX35" s="52"/>
      <c r="JY35" s="52"/>
      <c r="JZ35" s="52"/>
      <c r="KA35" s="52"/>
      <c r="KB35" s="52"/>
    </row>
    <row r="36" spans="2:288" ht="14.25" customHeight="1">
      <c r="B36" s="48" t="s">
        <v>65</v>
      </c>
      <c r="C36" s="56">
        <f>C27+C30+C33</f>
        <v>0</v>
      </c>
      <c r="D36" s="56">
        <f t="shared" ref="D36:M36" si="191">D27+D30+D33</f>
        <v>0</v>
      </c>
      <c r="E36" s="56">
        <f t="shared" si="191"/>
        <v>0</v>
      </c>
      <c r="F36" s="56">
        <f t="shared" si="191"/>
        <v>0</v>
      </c>
      <c r="G36" s="56">
        <f t="shared" si="191"/>
        <v>0</v>
      </c>
      <c r="H36" s="56">
        <f t="shared" si="191"/>
        <v>0</v>
      </c>
      <c r="I36" s="56">
        <f t="shared" si="191"/>
        <v>0</v>
      </c>
      <c r="J36" s="56">
        <f t="shared" si="191"/>
        <v>0</v>
      </c>
      <c r="K36" s="56">
        <f t="shared" si="191"/>
        <v>0</v>
      </c>
      <c r="L36" s="56">
        <f t="shared" si="191"/>
        <v>0</v>
      </c>
      <c r="M36" s="56">
        <f t="shared" si="191"/>
        <v>92921</v>
      </c>
      <c r="N36" s="56">
        <f t="shared" ref="N36:P37" si="192">N27+N30+N33</f>
        <v>117116</v>
      </c>
      <c r="O36" s="56">
        <f t="shared" si="192"/>
        <v>210037</v>
      </c>
      <c r="P36" s="56">
        <f t="shared" si="192"/>
        <v>115933</v>
      </c>
      <c r="Q36" s="56">
        <f t="shared" ref="Q36:Z36" si="193">Q27+Q30+Q33</f>
        <v>107506</v>
      </c>
      <c r="R36" s="56">
        <f t="shared" si="193"/>
        <v>100272</v>
      </c>
      <c r="S36" s="56">
        <f t="shared" si="193"/>
        <v>118724</v>
      </c>
      <c r="T36" s="56">
        <f t="shared" si="193"/>
        <v>101630</v>
      </c>
      <c r="U36" s="56">
        <f t="shared" si="193"/>
        <v>90555</v>
      </c>
      <c r="V36" s="56">
        <f t="shared" si="193"/>
        <v>117598</v>
      </c>
      <c r="W36" s="56">
        <f t="shared" si="193"/>
        <v>115721</v>
      </c>
      <c r="X36" s="56">
        <f t="shared" si="193"/>
        <v>88174</v>
      </c>
      <c r="Y36" s="56">
        <f t="shared" si="193"/>
        <v>104028</v>
      </c>
      <c r="Z36" s="56">
        <f t="shared" si="193"/>
        <v>91770</v>
      </c>
      <c r="AA36" s="56">
        <f t="shared" ref="AA36:AC37" si="194">AA27+AA30+AA33</f>
        <v>114387</v>
      </c>
      <c r="AB36" s="56">
        <f t="shared" si="194"/>
        <v>1266298</v>
      </c>
      <c r="AC36" s="56">
        <f t="shared" si="194"/>
        <v>113672</v>
      </c>
      <c r="AD36" s="56">
        <f t="shared" ref="AD36:AM36" si="195">AD27+AD30+AD33</f>
        <v>101971</v>
      </c>
      <c r="AE36" s="56">
        <f t="shared" si="195"/>
        <v>126000</v>
      </c>
      <c r="AF36" s="56">
        <f t="shared" si="195"/>
        <v>93230</v>
      </c>
      <c r="AG36" s="56">
        <f t="shared" si="195"/>
        <v>99504</v>
      </c>
      <c r="AH36" s="56">
        <f t="shared" si="195"/>
        <v>92028</v>
      </c>
      <c r="AI36" s="56">
        <f t="shared" si="195"/>
        <v>124137</v>
      </c>
      <c r="AJ36" s="56">
        <f t="shared" si="195"/>
        <v>108193</v>
      </c>
      <c r="AK36" s="56">
        <f t="shared" si="195"/>
        <v>90154</v>
      </c>
      <c r="AL36" s="56">
        <f t="shared" si="195"/>
        <v>103764</v>
      </c>
      <c r="AM36" s="56">
        <f t="shared" si="195"/>
        <v>94755</v>
      </c>
      <c r="AN36" s="56">
        <f t="shared" ref="AN36:AP37" si="196">AN27+AN30+AN33</f>
        <v>117218</v>
      </c>
      <c r="AO36" s="56">
        <f t="shared" si="196"/>
        <v>1264626</v>
      </c>
      <c r="AP36" s="56">
        <f t="shared" si="196"/>
        <v>119065</v>
      </c>
      <c r="AQ36" s="56">
        <f t="shared" ref="AQ36:AZ36" si="197">AQ27+AQ30+AQ33</f>
        <v>106815</v>
      </c>
      <c r="AR36" s="56">
        <f t="shared" si="197"/>
        <v>107586</v>
      </c>
      <c r="AS36" s="56">
        <f t="shared" si="197"/>
        <v>125136</v>
      </c>
      <c r="AT36" s="56">
        <f t="shared" si="197"/>
        <v>99878</v>
      </c>
      <c r="AU36" s="56">
        <f t="shared" si="197"/>
        <v>98671</v>
      </c>
      <c r="AV36" s="56">
        <f t="shared" si="197"/>
        <v>123381</v>
      </c>
      <c r="AW36" s="56">
        <f t="shared" si="197"/>
        <v>109579</v>
      </c>
      <c r="AX36" s="56">
        <f t="shared" si="197"/>
        <v>98375</v>
      </c>
      <c r="AY36" s="56">
        <f t="shared" si="197"/>
        <v>105508</v>
      </c>
      <c r="AZ36" s="56">
        <f t="shared" si="197"/>
        <v>102556</v>
      </c>
      <c r="BA36" s="56">
        <f t="shared" ref="BA36:BC37" si="198">BA27+BA30+BA33</f>
        <v>117634</v>
      </c>
      <c r="BB36" s="56">
        <f t="shared" si="198"/>
        <v>1314184</v>
      </c>
      <c r="BC36" s="56">
        <f t="shared" si="198"/>
        <v>132002</v>
      </c>
      <c r="BD36" s="56">
        <f t="shared" ref="BD36:BM36" si="199">BD27+BD30+BD33</f>
        <v>121822</v>
      </c>
      <c r="BE36" s="56">
        <f t="shared" si="199"/>
        <v>117201</v>
      </c>
      <c r="BF36" s="56">
        <f t="shared" si="199"/>
        <v>141521</v>
      </c>
      <c r="BG36" s="56">
        <f t="shared" si="199"/>
        <v>116042</v>
      </c>
      <c r="BH36" s="56">
        <f t="shared" si="199"/>
        <v>109574</v>
      </c>
      <c r="BI36" s="56">
        <f t="shared" si="199"/>
        <v>127244</v>
      </c>
      <c r="BJ36" s="56">
        <f t="shared" si="199"/>
        <v>119671</v>
      </c>
      <c r="BK36" s="56">
        <f t="shared" si="199"/>
        <v>107381</v>
      </c>
      <c r="BL36" s="56">
        <f t="shared" si="199"/>
        <v>121289</v>
      </c>
      <c r="BM36" s="56">
        <f t="shared" si="199"/>
        <v>114582</v>
      </c>
      <c r="BN36" s="56">
        <f t="shared" ref="BN36:BP37" si="200">BN27+BN30+BN33</f>
        <v>141985</v>
      </c>
      <c r="BO36" s="56">
        <f t="shared" si="200"/>
        <v>1470314</v>
      </c>
      <c r="BP36" s="56">
        <f t="shared" si="200"/>
        <v>143121</v>
      </c>
      <c r="BQ36" s="56">
        <f t="shared" ref="BQ36:BZ36" si="201">BQ27+BQ30+BQ33</f>
        <v>135325</v>
      </c>
      <c r="BR36" s="56">
        <f t="shared" si="201"/>
        <v>161617</v>
      </c>
      <c r="BS36" s="56">
        <f t="shared" si="201"/>
        <v>116888</v>
      </c>
      <c r="BT36" s="56">
        <f t="shared" si="201"/>
        <v>142172</v>
      </c>
      <c r="BU36" s="56">
        <f t="shared" si="201"/>
        <v>118066</v>
      </c>
      <c r="BV36" s="56">
        <f t="shared" si="201"/>
        <v>159683</v>
      </c>
      <c r="BW36" s="56">
        <f t="shared" si="201"/>
        <v>140094</v>
      </c>
      <c r="BX36" s="56">
        <f t="shared" si="201"/>
        <v>121113</v>
      </c>
      <c r="BY36" s="56">
        <f t="shared" si="201"/>
        <v>130577</v>
      </c>
      <c r="BZ36" s="56">
        <f t="shared" si="201"/>
        <v>137148</v>
      </c>
      <c r="CA36" s="56">
        <f t="shared" ref="CA36:CC37" si="202">CA27+CA30+CA33</f>
        <v>156511</v>
      </c>
      <c r="CB36" s="56">
        <f t="shared" si="202"/>
        <v>1662315</v>
      </c>
      <c r="CC36" s="56">
        <f t="shared" si="202"/>
        <v>160023</v>
      </c>
      <c r="CD36" s="56">
        <f t="shared" ref="CD36:CM36" si="203">CD27+CD30+CD33</f>
        <v>150131</v>
      </c>
      <c r="CE36" s="56">
        <f t="shared" si="203"/>
        <v>139048</v>
      </c>
      <c r="CF36" s="56">
        <f t="shared" si="203"/>
        <v>161393</v>
      </c>
      <c r="CG36" s="56">
        <f t="shared" si="203"/>
        <v>145000</v>
      </c>
      <c r="CH36" s="56">
        <f t="shared" si="203"/>
        <v>136056</v>
      </c>
      <c r="CI36" s="56">
        <f t="shared" si="203"/>
        <v>173860</v>
      </c>
      <c r="CJ36" s="56">
        <f t="shared" si="203"/>
        <v>150923</v>
      </c>
      <c r="CK36" s="56">
        <f t="shared" si="203"/>
        <v>135318</v>
      </c>
      <c r="CL36" s="56">
        <f t="shared" si="203"/>
        <v>151708</v>
      </c>
      <c r="CM36" s="56">
        <f t="shared" si="203"/>
        <v>140793</v>
      </c>
      <c r="CN36" s="56">
        <f t="shared" ref="CN36:CP37" si="204">CN27+CN30+CN33</f>
        <v>175565</v>
      </c>
      <c r="CO36" s="56">
        <f t="shared" si="204"/>
        <v>1819818</v>
      </c>
      <c r="CP36" s="56">
        <f t="shared" si="204"/>
        <v>189083</v>
      </c>
      <c r="CQ36" s="56">
        <f t="shared" ref="CQ36:CZ36" si="205">CQ27+CQ30+CQ33</f>
        <v>170586</v>
      </c>
      <c r="CR36" s="56">
        <f t="shared" si="205"/>
        <v>158066</v>
      </c>
      <c r="CS36" s="56">
        <f t="shared" si="205"/>
        <v>188806</v>
      </c>
      <c r="CT36" s="56">
        <f t="shared" si="205"/>
        <v>164359</v>
      </c>
      <c r="CU36" s="56">
        <f t="shared" si="205"/>
        <v>154107</v>
      </c>
      <c r="CV36" s="56">
        <f t="shared" si="205"/>
        <v>190130</v>
      </c>
      <c r="CW36" s="56">
        <f t="shared" si="205"/>
        <v>188843</v>
      </c>
      <c r="CX36" s="56">
        <f t="shared" si="205"/>
        <v>158288</v>
      </c>
      <c r="CY36" s="56">
        <f t="shared" si="205"/>
        <v>187167</v>
      </c>
      <c r="CZ36" s="56">
        <f t="shared" si="205"/>
        <v>166027</v>
      </c>
      <c r="DA36" s="56">
        <f t="shared" ref="DA36:DC37" si="206">DA27+DA30+DA33</f>
        <v>208138</v>
      </c>
      <c r="DB36" s="56">
        <f t="shared" si="206"/>
        <v>2123600</v>
      </c>
      <c r="DC36" s="56">
        <f t="shared" si="206"/>
        <v>225173</v>
      </c>
      <c r="DD36" s="56">
        <f t="shared" ref="DD36:DM36" si="207">DD27+DD30+DD33</f>
        <v>202921</v>
      </c>
      <c r="DE36" s="56">
        <f t="shared" si="207"/>
        <v>189294</v>
      </c>
      <c r="DF36" s="56">
        <f t="shared" si="207"/>
        <v>223686</v>
      </c>
      <c r="DG36" s="56">
        <f t="shared" si="207"/>
        <v>191920</v>
      </c>
      <c r="DH36" s="56">
        <f t="shared" si="207"/>
        <v>185139</v>
      </c>
      <c r="DI36" s="56">
        <f t="shared" si="207"/>
        <v>232826</v>
      </c>
      <c r="DJ36" s="56">
        <f t="shared" si="207"/>
        <v>213703</v>
      </c>
      <c r="DK36" s="56">
        <f t="shared" si="207"/>
        <v>187504</v>
      </c>
      <c r="DL36" s="56">
        <f t="shared" si="207"/>
        <v>210706</v>
      </c>
      <c r="DM36" s="56">
        <f t="shared" si="207"/>
        <v>191211</v>
      </c>
      <c r="DN36" s="56">
        <f t="shared" ref="DN36:DP37" si="208">DN27+DN30+DN33</f>
        <v>235676</v>
      </c>
      <c r="DO36" s="56">
        <f t="shared" si="208"/>
        <v>2489759</v>
      </c>
      <c r="DP36" s="56">
        <f t="shared" si="208"/>
        <v>254003</v>
      </c>
      <c r="DQ36" s="56">
        <f t="shared" ref="DQ36:DZ36" si="209">DQ27+DQ30+DQ33</f>
        <v>243614</v>
      </c>
      <c r="DR36" s="56">
        <f t="shared" si="209"/>
        <v>219411</v>
      </c>
      <c r="DS36" s="56">
        <f t="shared" si="209"/>
        <v>262259</v>
      </c>
      <c r="DT36" s="56">
        <f t="shared" si="209"/>
        <v>220302</v>
      </c>
      <c r="DU36" s="56">
        <f t="shared" si="209"/>
        <v>210822</v>
      </c>
      <c r="DV36" s="56">
        <f t="shared" si="209"/>
        <v>248549</v>
      </c>
      <c r="DW36" s="56">
        <f t="shared" si="209"/>
        <v>244123</v>
      </c>
      <c r="DX36" s="56">
        <f t="shared" si="209"/>
        <v>228284</v>
      </c>
      <c r="DY36" s="56">
        <f t="shared" si="209"/>
        <v>247082</v>
      </c>
      <c r="DZ36" s="56">
        <f t="shared" si="209"/>
        <v>220643</v>
      </c>
      <c r="EA36" s="56">
        <f t="shared" ref="EA36:EC37" si="210">EA27+EA30+EA33</f>
        <v>268186</v>
      </c>
      <c r="EB36" s="56">
        <f t="shared" si="210"/>
        <v>2867278</v>
      </c>
      <c r="EC36" s="56">
        <f t="shared" si="210"/>
        <v>283272</v>
      </c>
      <c r="ED36" s="56">
        <f t="shared" ref="ED36:EM36" si="211">ED27+ED30+ED33</f>
        <v>263186</v>
      </c>
      <c r="EE36" s="56">
        <f t="shared" si="211"/>
        <v>297916</v>
      </c>
      <c r="EF36" s="56">
        <f t="shared" si="211"/>
        <v>222540</v>
      </c>
      <c r="EG36" s="56">
        <f t="shared" si="211"/>
        <v>246406</v>
      </c>
      <c r="EH36" s="56">
        <f t="shared" si="211"/>
        <v>241176</v>
      </c>
      <c r="EI36" s="56">
        <f t="shared" si="211"/>
        <v>279483</v>
      </c>
      <c r="EJ36" s="56">
        <f t="shared" si="211"/>
        <v>275096</v>
      </c>
      <c r="EK36" s="56">
        <f t="shared" si="211"/>
        <v>243687</v>
      </c>
      <c r="EL36" s="56">
        <f t="shared" si="211"/>
        <v>260727</v>
      </c>
      <c r="EM36" s="56">
        <f t="shared" si="211"/>
        <v>247346</v>
      </c>
      <c r="EN36" s="56">
        <f t="shared" ref="EN36:EP37" si="212">EN27+EN30+EN33</f>
        <v>294307</v>
      </c>
      <c r="EO36" s="56">
        <f t="shared" si="212"/>
        <v>3155142</v>
      </c>
      <c r="EP36" s="56">
        <f t="shared" si="212"/>
        <v>308009</v>
      </c>
      <c r="EQ36" s="56">
        <f t="shared" ref="EQ36:GA36" si="213">EQ27+EQ30+EQ33</f>
        <v>284291</v>
      </c>
      <c r="ER36" s="56">
        <f t="shared" si="213"/>
        <v>269721</v>
      </c>
      <c r="ES36" s="56">
        <f t="shared" si="213"/>
        <v>298961</v>
      </c>
      <c r="ET36" s="56">
        <f t="shared" si="213"/>
        <v>259488</v>
      </c>
      <c r="EU36" s="56">
        <f t="shared" si="213"/>
        <v>240006</v>
      </c>
      <c r="EV36" s="56">
        <f t="shared" si="213"/>
        <v>305808</v>
      </c>
      <c r="EW36" s="56">
        <f t="shared" si="213"/>
        <v>288113</v>
      </c>
      <c r="EX36" s="56">
        <f t="shared" si="213"/>
        <v>249256</v>
      </c>
      <c r="EY36" s="56">
        <f t="shared" si="213"/>
        <v>279851</v>
      </c>
      <c r="EZ36" s="56">
        <f t="shared" si="213"/>
        <v>260519</v>
      </c>
      <c r="FA36" s="56">
        <f t="shared" si="213"/>
        <v>332887</v>
      </c>
      <c r="FB36" s="56">
        <f>FB27+FB30+FB33</f>
        <v>3376910</v>
      </c>
      <c r="FC36" s="56">
        <f t="shared" si="213"/>
        <v>369210</v>
      </c>
      <c r="FD36" s="56">
        <f t="shared" si="213"/>
        <v>341919</v>
      </c>
      <c r="FE36" s="56">
        <f t="shared" si="213"/>
        <v>313131</v>
      </c>
      <c r="FF36" s="56">
        <f t="shared" si="213"/>
        <v>350542</v>
      </c>
      <c r="FG36" s="56">
        <f t="shared" si="213"/>
        <v>323708</v>
      </c>
      <c r="FH36" s="56">
        <f t="shared" si="213"/>
        <v>293194</v>
      </c>
      <c r="FI36" s="56">
        <f t="shared" si="213"/>
        <v>371425</v>
      </c>
      <c r="FJ36" s="56">
        <f t="shared" si="213"/>
        <v>345171</v>
      </c>
      <c r="FK36" s="56">
        <f t="shared" si="213"/>
        <v>299045</v>
      </c>
      <c r="FL36" s="56">
        <f t="shared" si="213"/>
        <v>346857</v>
      </c>
      <c r="FM36" s="56">
        <f t="shared" si="213"/>
        <v>306525</v>
      </c>
      <c r="FN36" s="56">
        <f t="shared" si="213"/>
        <v>392451</v>
      </c>
      <c r="FO36" s="56">
        <f>FO27+FO30+FO33</f>
        <v>4053178</v>
      </c>
      <c r="FP36" s="56">
        <f t="shared" si="213"/>
        <v>437052</v>
      </c>
      <c r="FQ36" s="56">
        <f t="shared" si="213"/>
        <v>406648</v>
      </c>
      <c r="FR36" s="56">
        <f t="shared" si="213"/>
        <v>442941</v>
      </c>
      <c r="FS36" s="56">
        <f t="shared" si="213"/>
        <v>327458</v>
      </c>
      <c r="FT36" s="56">
        <f t="shared" si="213"/>
        <v>358674</v>
      </c>
      <c r="FU36" s="56">
        <f t="shared" si="213"/>
        <v>333739</v>
      </c>
      <c r="FV36" s="56">
        <f t="shared" si="213"/>
        <v>441571</v>
      </c>
      <c r="FW36" s="56">
        <f t="shared" si="213"/>
        <v>395226</v>
      </c>
      <c r="FX36" s="56">
        <v>348358</v>
      </c>
      <c r="FY36" s="56">
        <v>382258</v>
      </c>
      <c r="FZ36" s="56">
        <v>377903</v>
      </c>
      <c r="GA36" s="56">
        <f t="shared" si="213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14">GD27+GD30+GD33</f>
        <v>420895</v>
      </c>
      <c r="GE36" s="56">
        <f t="shared" si="214"/>
        <v>362876</v>
      </c>
      <c r="GF36" s="56">
        <f t="shared" si="214"/>
        <v>403877</v>
      </c>
      <c r="GG36" s="56">
        <f t="shared" si="214"/>
        <v>383494</v>
      </c>
      <c r="GH36" s="56">
        <f t="shared" si="214"/>
        <v>369660</v>
      </c>
      <c r="GI36" s="56">
        <f t="shared" si="214"/>
        <v>478803</v>
      </c>
      <c r="GJ36" s="56">
        <f t="shared" si="214"/>
        <v>421570</v>
      </c>
      <c r="GK36" s="56">
        <f t="shared" si="214"/>
        <v>366903</v>
      </c>
      <c r="GL36" s="56">
        <f t="shared" si="214"/>
        <v>378004</v>
      </c>
      <c r="GM36" s="56">
        <f t="shared" si="214"/>
        <v>356630</v>
      </c>
      <c r="GN36" s="56">
        <f>GN27+GN30+GN33</f>
        <v>427574</v>
      </c>
      <c r="GO36" s="56">
        <f t="shared" si="140"/>
        <v>4820363</v>
      </c>
      <c r="GP36" s="56">
        <f>GP27+GP30+GP33</f>
        <v>479892</v>
      </c>
      <c r="GQ36" s="56">
        <f t="shared" ref="GQ36:HA37" si="215">GQ27+GQ30+GQ33</f>
        <v>446068</v>
      </c>
      <c r="GR36" s="56">
        <f t="shared" si="215"/>
        <v>482103</v>
      </c>
      <c r="GS36" s="56">
        <f t="shared" si="215"/>
        <v>388519</v>
      </c>
      <c r="GT36" s="56">
        <f t="shared" si="215"/>
        <v>386505</v>
      </c>
      <c r="GU36" s="56">
        <f t="shared" si="215"/>
        <v>348087</v>
      </c>
      <c r="GV36" s="56">
        <f t="shared" si="215"/>
        <v>425550</v>
      </c>
      <c r="GW36" s="56">
        <f t="shared" si="215"/>
        <v>425243</v>
      </c>
      <c r="GX36" s="56">
        <f t="shared" si="215"/>
        <v>398078</v>
      </c>
      <c r="GY36" s="56">
        <f t="shared" si="215"/>
        <v>414186</v>
      </c>
      <c r="GZ36" s="56">
        <f t="shared" si="215"/>
        <v>392147</v>
      </c>
      <c r="HA36" s="56">
        <f t="shared" si="215"/>
        <v>476445</v>
      </c>
      <c r="HB36" s="56">
        <f t="shared" si="141"/>
        <v>5062823</v>
      </c>
      <c r="HC36" s="56">
        <f>HC27+HC30+HC33</f>
        <v>517665</v>
      </c>
      <c r="HD36" s="56">
        <f t="shared" ref="HD36:HN36" si="216">HD27+HD30+HD33</f>
        <v>476224</v>
      </c>
      <c r="HE36" s="56">
        <f t="shared" si="216"/>
        <v>445725</v>
      </c>
      <c r="HF36" s="56">
        <f t="shared" si="216"/>
        <v>460045</v>
      </c>
      <c r="HG36" s="56">
        <f t="shared" si="216"/>
        <v>393615</v>
      </c>
      <c r="HH36" s="56">
        <f t="shared" si="216"/>
        <v>367532</v>
      </c>
      <c r="HI36" s="56">
        <f t="shared" si="216"/>
        <v>465017</v>
      </c>
      <c r="HJ36" s="56">
        <f t="shared" si="216"/>
        <v>450658</v>
      </c>
      <c r="HK36" s="56">
        <f t="shared" si="216"/>
        <v>397868</v>
      </c>
      <c r="HL36" s="56">
        <f>HL27+HL30+HL33</f>
        <v>424968</v>
      </c>
      <c r="HM36" s="56">
        <f t="shared" si="216"/>
        <v>408767</v>
      </c>
      <c r="HN36" s="56">
        <f t="shared" si="216"/>
        <v>489888</v>
      </c>
      <c r="HO36" s="56">
        <f t="shared" si="157"/>
        <v>5297972</v>
      </c>
      <c r="HP36" s="56">
        <f t="shared" ref="HP36:IA36" si="217">HP27+HP30+HP33</f>
        <v>530860</v>
      </c>
      <c r="HQ36" s="56">
        <f t="shared" si="217"/>
        <v>528488</v>
      </c>
      <c r="HR36" s="56">
        <f t="shared" si="217"/>
        <v>301676</v>
      </c>
      <c r="HS36" s="56">
        <f t="shared" si="217"/>
        <v>85862</v>
      </c>
      <c r="HT36" s="56">
        <f t="shared" si="217"/>
        <v>190208</v>
      </c>
      <c r="HU36" s="56">
        <f t="shared" si="217"/>
        <v>298735</v>
      </c>
      <c r="HV36" s="56">
        <f t="shared" si="217"/>
        <v>432734</v>
      </c>
      <c r="HW36" s="56">
        <f t="shared" si="217"/>
        <v>409068</v>
      </c>
      <c r="HX36" s="56">
        <f t="shared" si="217"/>
        <v>434974</v>
      </c>
      <c r="HY36" s="56">
        <f t="shared" si="217"/>
        <v>494012</v>
      </c>
      <c r="HZ36" s="56">
        <f t="shared" si="217"/>
        <v>499840</v>
      </c>
      <c r="IA36" s="56">
        <f t="shared" si="217"/>
        <v>578210</v>
      </c>
      <c r="IB36" s="56">
        <f t="shared" si="158"/>
        <v>4784667</v>
      </c>
      <c r="IC36" s="56">
        <f t="shared" ref="IC36:IE37" si="218">IC27+IC30+IC33</f>
        <v>577307</v>
      </c>
      <c r="ID36" s="56">
        <f t="shared" si="218"/>
        <v>344566</v>
      </c>
      <c r="IE36" s="56">
        <f t="shared" si="218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/>
      <c r="JT36" s="56"/>
      <c r="JU36" s="56"/>
      <c r="JV36" s="56"/>
      <c r="JW36" s="56"/>
      <c r="JX36" s="56"/>
      <c r="JY36" s="56"/>
      <c r="JZ36" s="56"/>
      <c r="KA36" s="56"/>
      <c r="KB36" s="56"/>
    </row>
    <row r="37" spans="2:288" ht="14.25" customHeight="1">
      <c r="B37" s="48" t="s">
        <v>66</v>
      </c>
      <c r="C37" s="56">
        <f>C28+C31+C34</f>
        <v>0</v>
      </c>
      <c r="D37" s="56">
        <f t="shared" ref="D37:M37" si="219">D28+D31+D34</f>
        <v>0</v>
      </c>
      <c r="E37" s="56">
        <f t="shared" si="219"/>
        <v>0</v>
      </c>
      <c r="F37" s="56">
        <f t="shared" si="219"/>
        <v>0</v>
      </c>
      <c r="G37" s="56">
        <f t="shared" si="219"/>
        <v>0</v>
      </c>
      <c r="H37" s="56">
        <f t="shared" si="219"/>
        <v>0</v>
      </c>
      <c r="I37" s="56">
        <f t="shared" si="219"/>
        <v>0</v>
      </c>
      <c r="J37" s="56">
        <f t="shared" si="219"/>
        <v>0</v>
      </c>
      <c r="K37" s="56">
        <f t="shared" si="219"/>
        <v>0</v>
      </c>
      <c r="L37" s="56">
        <f t="shared" si="219"/>
        <v>0</v>
      </c>
      <c r="M37" s="56">
        <f t="shared" si="219"/>
        <v>711183</v>
      </c>
      <c r="N37" s="56">
        <f t="shared" si="192"/>
        <v>754689</v>
      </c>
      <c r="O37" s="56">
        <f t="shared" si="192"/>
        <v>1465872</v>
      </c>
      <c r="P37" s="56">
        <f t="shared" si="192"/>
        <v>733583</v>
      </c>
      <c r="Q37" s="56">
        <f t="shared" ref="Q37:Z37" si="220">Q28+Q31+Q34</f>
        <v>625639</v>
      </c>
      <c r="R37" s="56">
        <f t="shared" si="220"/>
        <v>703206</v>
      </c>
      <c r="S37" s="56">
        <f t="shared" si="220"/>
        <v>657451</v>
      </c>
      <c r="T37" s="56">
        <f t="shared" si="220"/>
        <v>678913</v>
      </c>
      <c r="U37" s="56">
        <f t="shared" si="220"/>
        <v>659642</v>
      </c>
      <c r="V37" s="56">
        <f t="shared" si="220"/>
        <v>681163</v>
      </c>
      <c r="W37" s="56">
        <f t="shared" si="220"/>
        <v>707592</v>
      </c>
      <c r="X37" s="56">
        <f t="shared" si="220"/>
        <v>684471</v>
      </c>
      <c r="Y37" s="56">
        <f t="shared" si="220"/>
        <v>719055</v>
      </c>
      <c r="Z37" s="56">
        <f t="shared" si="220"/>
        <v>723561</v>
      </c>
      <c r="AA37" s="56">
        <f t="shared" si="194"/>
        <v>752873</v>
      </c>
      <c r="AB37" s="56">
        <f t="shared" si="194"/>
        <v>8327149</v>
      </c>
      <c r="AC37" s="56">
        <f t="shared" si="194"/>
        <v>715291</v>
      </c>
      <c r="AD37" s="56">
        <f t="shared" ref="AD37:AM37" si="221">AD28+AD31+AD34</f>
        <v>631089</v>
      </c>
      <c r="AE37" s="56">
        <f t="shared" si="221"/>
        <v>675474</v>
      </c>
      <c r="AF37" s="56">
        <f t="shared" si="221"/>
        <v>652757</v>
      </c>
      <c r="AG37" s="56">
        <f t="shared" si="221"/>
        <v>701619</v>
      </c>
      <c r="AH37" s="56">
        <f t="shared" si="221"/>
        <v>708283</v>
      </c>
      <c r="AI37" s="56">
        <f t="shared" si="221"/>
        <v>708845</v>
      </c>
      <c r="AJ37" s="56">
        <f t="shared" si="221"/>
        <v>722187</v>
      </c>
      <c r="AK37" s="56">
        <f t="shared" si="221"/>
        <v>664865</v>
      </c>
      <c r="AL37" s="56">
        <f t="shared" si="221"/>
        <v>729269</v>
      </c>
      <c r="AM37" s="56">
        <f t="shared" si="221"/>
        <v>753110</v>
      </c>
      <c r="AN37" s="56">
        <f t="shared" si="196"/>
        <v>798734</v>
      </c>
      <c r="AO37" s="56">
        <f t="shared" si="196"/>
        <v>8461523</v>
      </c>
      <c r="AP37" s="56">
        <f t="shared" si="196"/>
        <v>765635</v>
      </c>
      <c r="AQ37" s="56">
        <f t="shared" ref="AQ37:AZ37" si="222">AQ28+AQ31+AQ34</f>
        <v>674168</v>
      </c>
      <c r="AR37" s="56">
        <f t="shared" si="222"/>
        <v>737558</v>
      </c>
      <c r="AS37" s="56">
        <f t="shared" si="222"/>
        <v>684616</v>
      </c>
      <c r="AT37" s="56">
        <f t="shared" si="222"/>
        <v>742939</v>
      </c>
      <c r="AU37" s="56">
        <f t="shared" si="222"/>
        <v>758308</v>
      </c>
      <c r="AV37" s="56">
        <f t="shared" si="222"/>
        <v>759082</v>
      </c>
      <c r="AW37" s="56">
        <f t="shared" si="222"/>
        <v>800858</v>
      </c>
      <c r="AX37" s="56">
        <f t="shared" si="222"/>
        <v>757674</v>
      </c>
      <c r="AY37" s="56">
        <f t="shared" si="222"/>
        <v>810563</v>
      </c>
      <c r="AZ37" s="56">
        <f t="shared" si="222"/>
        <v>808674</v>
      </c>
      <c r="BA37" s="56">
        <f t="shared" si="198"/>
        <v>796043</v>
      </c>
      <c r="BB37" s="56">
        <f t="shared" si="198"/>
        <v>9096118</v>
      </c>
      <c r="BC37" s="56">
        <f t="shared" si="198"/>
        <v>853579</v>
      </c>
      <c r="BD37" s="56">
        <f t="shared" ref="BD37:BM37" si="223">BD28+BD31+BD34</f>
        <v>756182</v>
      </c>
      <c r="BE37" s="56">
        <f t="shared" si="223"/>
        <v>806908</v>
      </c>
      <c r="BF37" s="56">
        <f t="shared" si="223"/>
        <v>749999</v>
      </c>
      <c r="BG37" s="56">
        <f t="shared" si="223"/>
        <v>835005</v>
      </c>
      <c r="BH37" s="56">
        <f t="shared" si="223"/>
        <v>813390</v>
      </c>
      <c r="BI37" s="56">
        <f t="shared" si="223"/>
        <v>855183</v>
      </c>
      <c r="BJ37" s="56">
        <f t="shared" si="223"/>
        <v>878300</v>
      </c>
      <c r="BK37" s="56">
        <f t="shared" si="223"/>
        <v>833884</v>
      </c>
      <c r="BL37" s="56">
        <f t="shared" si="223"/>
        <v>903764</v>
      </c>
      <c r="BM37" s="56">
        <f t="shared" si="223"/>
        <v>919176</v>
      </c>
      <c r="BN37" s="56">
        <f t="shared" si="200"/>
        <v>975303</v>
      </c>
      <c r="BO37" s="56">
        <f t="shared" si="200"/>
        <v>10180673</v>
      </c>
      <c r="BP37" s="56">
        <f t="shared" si="200"/>
        <v>956914</v>
      </c>
      <c r="BQ37" s="56">
        <f t="shared" ref="BQ37:BZ37" si="224">BQ28+BQ31+BQ34</f>
        <v>890005</v>
      </c>
      <c r="BR37" s="56">
        <f t="shared" si="224"/>
        <v>886253</v>
      </c>
      <c r="BS37" s="56">
        <f t="shared" si="224"/>
        <v>865812</v>
      </c>
      <c r="BT37" s="56">
        <f t="shared" si="224"/>
        <v>907215</v>
      </c>
      <c r="BU37" s="56">
        <f t="shared" si="224"/>
        <v>903215</v>
      </c>
      <c r="BV37" s="56">
        <f t="shared" si="224"/>
        <v>951862</v>
      </c>
      <c r="BW37" s="56">
        <f t="shared" si="224"/>
        <v>958713</v>
      </c>
      <c r="BX37" s="56">
        <f t="shared" si="224"/>
        <v>901384</v>
      </c>
      <c r="BY37" s="56">
        <f t="shared" si="224"/>
        <v>974747</v>
      </c>
      <c r="BZ37" s="56">
        <f t="shared" si="224"/>
        <v>933681</v>
      </c>
      <c r="CA37" s="56">
        <f t="shared" si="202"/>
        <v>951314</v>
      </c>
      <c r="CB37" s="56">
        <f t="shared" si="202"/>
        <v>11081115</v>
      </c>
      <c r="CC37" s="56">
        <f t="shared" si="202"/>
        <v>962510</v>
      </c>
      <c r="CD37" s="56">
        <f t="shared" ref="CD37:CM37" si="225">CD28+CD31+CD34</f>
        <v>856250</v>
      </c>
      <c r="CE37" s="56">
        <f t="shared" si="225"/>
        <v>894915</v>
      </c>
      <c r="CF37" s="56">
        <f t="shared" si="225"/>
        <v>832786</v>
      </c>
      <c r="CG37" s="56">
        <f t="shared" si="225"/>
        <v>904010</v>
      </c>
      <c r="CH37" s="56">
        <f t="shared" si="225"/>
        <v>899580</v>
      </c>
      <c r="CI37" s="56">
        <f t="shared" si="225"/>
        <v>924926</v>
      </c>
      <c r="CJ37" s="56">
        <f t="shared" si="225"/>
        <v>929513</v>
      </c>
      <c r="CK37" s="56">
        <f t="shared" si="225"/>
        <v>891248</v>
      </c>
      <c r="CL37" s="56">
        <f t="shared" si="225"/>
        <v>950222</v>
      </c>
      <c r="CM37" s="56">
        <f t="shared" si="225"/>
        <v>943737</v>
      </c>
      <c r="CN37" s="56">
        <f t="shared" si="204"/>
        <v>1006297</v>
      </c>
      <c r="CO37" s="56">
        <f t="shared" si="204"/>
        <v>10995994</v>
      </c>
      <c r="CP37" s="56">
        <f t="shared" si="204"/>
        <v>947943</v>
      </c>
      <c r="CQ37" s="56">
        <f t="shared" ref="CQ37:CZ37" si="226">CQ28+CQ31+CQ34</f>
        <v>876377</v>
      </c>
      <c r="CR37" s="56">
        <f t="shared" si="226"/>
        <v>946145</v>
      </c>
      <c r="CS37" s="56">
        <f t="shared" si="226"/>
        <v>898815</v>
      </c>
      <c r="CT37" s="56">
        <f t="shared" si="226"/>
        <v>944000</v>
      </c>
      <c r="CU37" s="56">
        <f t="shared" si="226"/>
        <v>972837</v>
      </c>
      <c r="CV37" s="56">
        <f t="shared" si="226"/>
        <v>1033623</v>
      </c>
      <c r="CW37" s="56">
        <f t="shared" si="226"/>
        <v>1053949</v>
      </c>
      <c r="CX37" s="56">
        <f t="shared" si="226"/>
        <v>1037839</v>
      </c>
      <c r="CY37" s="56">
        <f t="shared" si="226"/>
        <v>1057147</v>
      </c>
      <c r="CZ37" s="56">
        <f t="shared" si="226"/>
        <v>1071590</v>
      </c>
      <c r="DA37" s="56">
        <f t="shared" si="206"/>
        <v>1117665</v>
      </c>
      <c r="DB37" s="56">
        <f t="shared" si="206"/>
        <v>11957930</v>
      </c>
      <c r="DC37" s="56">
        <f t="shared" si="206"/>
        <v>1089314</v>
      </c>
      <c r="DD37" s="56">
        <f t="shared" ref="DD37:DM37" si="227">DD28+DD31+DD34</f>
        <v>1002454</v>
      </c>
      <c r="DE37" s="56">
        <f t="shared" si="227"/>
        <v>1079566</v>
      </c>
      <c r="DF37" s="56">
        <f t="shared" si="227"/>
        <v>1019213</v>
      </c>
      <c r="DG37" s="56">
        <f t="shared" si="227"/>
        <v>1110729</v>
      </c>
      <c r="DH37" s="56">
        <f t="shared" si="227"/>
        <v>1078268</v>
      </c>
      <c r="DI37" s="56">
        <f t="shared" si="227"/>
        <v>1085934</v>
      </c>
      <c r="DJ37" s="56">
        <f t="shared" si="227"/>
        <v>1139846</v>
      </c>
      <c r="DK37" s="56">
        <f t="shared" si="227"/>
        <v>1087874</v>
      </c>
      <c r="DL37" s="56">
        <f t="shared" si="227"/>
        <v>1123795</v>
      </c>
      <c r="DM37" s="56">
        <f t="shared" si="227"/>
        <v>1099460</v>
      </c>
      <c r="DN37" s="56">
        <f t="shared" si="208"/>
        <v>1173602</v>
      </c>
      <c r="DO37" s="56">
        <f t="shared" si="208"/>
        <v>13090055</v>
      </c>
      <c r="DP37" s="56">
        <f t="shared" si="208"/>
        <v>1145582</v>
      </c>
      <c r="DQ37" s="56">
        <f t="shared" ref="DQ37:DZ37" si="228">DQ28+DQ31+DQ34</f>
        <v>1090095</v>
      </c>
      <c r="DR37" s="56">
        <f t="shared" si="228"/>
        <v>1135343</v>
      </c>
      <c r="DS37" s="56">
        <f t="shared" si="228"/>
        <v>1057702</v>
      </c>
      <c r="DT37" s="56">
        <f t="shared" si="228"/>
        <v>1121597</v>
      </c>
      <c r="DU37" s="56">
        <f t="shared" si="228"/>
        <v>1124825</v>
      </c>
      <c r="DV37" s="56">
        <f t="shared" si="228"/>
        <v>1183217</v>
      </c>
      <c r="DW37" s="56">
        <f t="shared" si="228"/>
        <v>1209734</v>
      </c>
      <c r="DX37" s="56">
        <f t="shared" si="228"/>
        <v>1141212</v>
      </c>
      <c r="DY37" s="56">
        <f t="shared" si="228"/>
        <v>1222747</v>
      </c>
      <c r="DZ37" s="56">
        <f t="shared" si="228"/>
        <v>1223893</v>
      </c>
      <c r="EA37" s="56">
        <f t="shared" si="210"/>
        <v>1204621</v>
      </c>
      <c r="EB37" s="56">
        <f t="shared" si="210"/>
        <v>13860568</v>
      </c>
      <c r="EC37" s="56">
        <f t="shared" si="210"/>
        <v>1215079</v>
      </c>
      <c r="ED37" s="56">
        <f t="shared" ref="ED37:EM37" si="229">ED28+ED31+ED34</f>
        <v>1086340</v>
      </c>
      <c r="EE37" s="56">
        <f t="shared" si="229"/>
        <v>1143967</v>
      </c>
      <c r="EF37" s="56">
        <f t="shared" si="229"/>
        <v>1126893</v>
      </c>
      <c r="EG37" s="56">
        <f t="shared" si="229"/>
        <v>1196778</v>
      </c>
      <c r="EH37" s="56">
        <f t="shared" si="229"/>
        <v>1172319</v>
      </c>
      <c r="EI37" s="56">
        <f t="shared" si="229"/>
        <v>1212443</v>
      </c>
      <c r="EJ37" s="56">
        <f t="shared" si="229"/>
        <v>1250201</v>
      </c>
      <c r="EK37" s="56">
        <f t="shared" si="229"/>
        <v>1169041</v>
      </c>
      <c r="EL37" s="56">
        <f t="shared" si="229"/>
        <v>1241463</v>
      </c>
      <c r="EM37" s="56">
        <f t="shared" si="229"/>
        <v>1245600</v>
      </c>
      <c r="EN37" s="56">
        <f t="shared" si="212"/>
        <v>1345943</v>
      </c>
      <c r="EO37" s="56">
        <f t="shared" si="212"/>
        <v>14406067</v>
      </c>
      <c r="EP37" s="56">
        <f t="shared" si="212"/>
        <v>1304912</v>
      </c>
      <c r="EQ37" s="56">
        <f t="shared" ref="EQ37:GA37" si="230">EQ28+EQ31+EQ34</f>
        <v>1155170</v>
      </c>
      <c r="ER37" s="56">
        <f t="shared" si="230"/>
        <v>1206799</v>
      </c>
      <c r="ES37" s="56">
        <f t="shared" si="230"/>
        <v>1140665</v>
      </c>
      <c r="ET37" s="56">
        <f t="shared" si="230"/>
        <v>1227693</v>
      </c>
      <c r="EU37" s="56">
        <f t="shared" si="230"/>
        <v>1183172</v>
      </c>
      <c r="EV37" s="56">
        <f t="shared" si="230"/>
        <v>1208200</v>
      </c>
      <c r="EW37" s="56">
        <f t="shared" si="230"/>
        <v>1227586</v>
      </c>
      <c r="EX37" s="56">
        <f t="shared" si="230"/>
        <v>1180696</v>
      </c>
      <c r="EY37" s="56">
        <f t="shared" si="230"/>
        <v>1262357</v>
      </c>
      <c r="EZ37" s="56">
        <f t="shared" si="230"/>
        <v>1235144</v>
      </c>
      <c r="FA37" s="56">
        <f t="shared" si="230"/>
        <v>1275017</v>
      </c>
      <c r="FB37" s="56">
        <f>FB28+FB31+FB34</f>
        <v>14607411</v>
      </c>
      <c r="FC37" s="56">
        <f t="shared" si="230"/>
        <v>1222624</v>
      </c>
      <c r="FD37" s="56">
        <f t="shared" si="230"/>
        <v>1144845</v>
      </c>
      <c r="FE37" s="56">
        <f t="shared" si="230"/>
        <v>1226192</v>
      </c>
      <c r="FF37" s="56">
        <f t="shared" si="230"/>
        <v>1211222</v>
      </c>
      <c r="FG37" s="56">
        <f t="shared" si="230"/>
        <v>1248229</v>
      </c>
      <c r="FH37" s="56">
        <f t="shared" si="230"/>
        <v>1232636</v>
      </c>
      <c r="FI37" s="56">
        <f t="shared" si="230"/>
        <v>1278041</v>
      </c>
      <c r="FJ37" s="56">
        <f t="shared" si="230"/>
        <v>1319344</v>
      </c>
      <c r="FK37" s="56">
        <f t="shared" si="230"/>
        <v>1261354</v>
      </c>
      <c r="FL37" s="56">
        <f t="shared" si="230"/>
        <v>1340173</v>
      </c>
      <c r="FM37" s="56">
        <f t="shared" si="230"/>
        <v>1304145</v>
      </c>
      <c r="FN37" s="56">
        <f t="shared" si="230"/>
        <v>1326822</v>
      </c>
      <c r="FO37" s="56">
        <f>FO28+FO31+FO34</f>
        <v>15115627</v>
      </c>
      <c r="FP37" s="56">
        <f t="shared" si="230"/>
        <v>1270770</v>
      </c>
      <c r="FQ37" s="56">
        <f t="shared" si="230"/>
        <v>1264132</v>
      </c>
      <c r="FR37" s="56">
        <f t="shared" si="230"/>
        <v>1295351</v>
      </c>
      <c r="FS37" s="56">
        <f t="shared" si="230"/>
        <v>1254078</v>
      </c>
      <c r="FT37" s="56">
        <f t="shared" si="230"/>
        <v>1268961</v>
      </c>
      <c r="FU37" s="56">
        <f t="shared" si="230"/>
        <v>1262623</v>
      </c>
      <c r="FV37" s="56">
        <f t="shared" si="230"/>
        <v>1338007</v>
      </c>
      <c r="FW37" s="56">
        <f t="shared" si="230"/>
        <v>1371044</v>
      </c>
      <c r="FX37" s="56">
        <v>1331793</v>
      </c>
      <c r="FY37" s="56">
        <v>1369708</v>
      </c>
      <c r="FZ37" s="56">
        <v>1365247</v>
      </c>
      <c r="GA37" s="56">
        <f t="shared" si="230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31">GD28+GD31+GD34</f>
        <v>1288434</v>
      </c>
      <c r="GE37" s="56">
        <f t="shared" si="214"/>
        <v>1081097</v>
      </c>
      <c r="GF37" s="56">
        <f t="shared" si="214"/>
        <v>1259411</v>
      </c>
      <c r="GG37" s="56">
        <f t="shared" si="231"/>
        <v>1436217</v>
      </c>
      <c r="GH37" s="56">
        <f t="shared" si="231"/>
        <v>1401298</v>
      </c>
      <c r="GI37" s="56">
        <f t="shared" si="214"/>
        <v>1406993</v>
      </c>
      <c r="GJ37" s="56">
        <f t="shared" si="231"/>
        <v>1423388</v>
      </c>
      <c r="GK37" s="56">
        <f t="shared" si="231"/>
        <v>1367523</v>
      </c>
      <c r="GL37" s="56">
        <f t="shared" si="231"/>
        <v>1407253</v>
      </c>
      <c r="GM37" s="56">
        <f t="shared" si="231"/>
        <v>1395612</v>
      </c>
      <c r="GN37" s="56">
        <f>GN28+GN31+GN34</f>
        <v>1440731</v>
      </c>
      <c r="GO37" s="56">
        <f t="shared" si="140"/>
        <v>16326946</v>
      </c>
      <c r="GP37" s="56">
        <f>GP28+GP31+GP34</f>
        <v>1448424</v>
      </c>
      <c r="GQ37" s="56">
        <f t="shared" ref="GQ37:GZ37" si="232">GQ28+GQ31+GQ34</f>
        <v>1332969</v>
      </c>
      <c r="GR37" s="56">
        <f t="shared" si="232"/>
        <v>1419154</v>
      </c>
      <c r="GS37" s="56">
        <f t="shared" si="232"/>
        <v>1415170</v>
      </c>
      <c r="GT37" s="56">
        <f t="shared" si="232"/>
        <v>1551662</v>
      </c>
      <c r="GU37" s="56">
        <f t="shared" si="232"/>
        <v>1423427</v>
      </c>
      <c r="GV37" s="56">
        <f t="shared" si="232"/>
        <v>1470720</v>
      </c>
      <c r="GW37" s="56">
        <f t="shared" si="232"/>
        <v>1506789</v>
      </c>
      <c r="GX37" s="56">
        <f t="shared" si="232"/>
        <v>1414643</v>
      </c>
      <c r="GY37" s="56">
        <f t="shared" si="232"/>
        <v>1467933</v>
      </c>
      <c r="GZ37" s="56">
        <f t="shared" si="232"/>
        <v>1461431</v>
      </c>
      <c r="HA37" s="56">
        <f t="shared" si="215"/>
        <v>1542357</v>
      </c>
      <c r="HB37" s="56">
        <f t="shared" si="141"/>
        <v>17454679</v>
      </c>
      <c r="HC37" s="56">
        <f>HC28+HC31+HC34</f>
        <v>1494480</v>
      </c>
      <c r="HD37" s="56">
        <f t="shared" ref="HD37:HN37" si="233">HD28+HD31+HD34</f>
        <v>1331607</v>
      </c>
      <c r="HE37" s="56">
        <f t="shared" si="233"/>
        <v>1517274</v>
      </c>
      <c r="HF37" s="56">
        <f t="shared" si="233"/>
        <v>1326624</v>
      </c>
      <c r="HG37" s="56">
        <f t="shared" si="233"/>
        <v>1480387</v>
      </c>
      <c r="HH37" s="56">
        <f t="shared" si="233"/>
        <v>1428071</v>
      </c>
      <c r="HI37" s="56">
        <f t="shared" si="233"/>
        <v>1472357</v>
      </c>
      <c r="HJ37" s="56">
        <f t="shared" si="233"/>
        <v>1534289</v>
      </c>
      <c r="HK37" s="56">
        <f t="shared" si="233"/>
        <v>1430205</v>
      </c>
      <c r="HL37" s="56">
        <f>HL28+HL31+HL34</f>
        <v>1534400</v>
      </c>
      <c r="HM37" s="56">
        <f t="shared" si="233"/>
        <v>1505519</v>
      </c>
      <c r="HN37" s="56">
        <f t="shared" si="233"/>
        <v>1557680</v>
      </c>
      <c r="HO37" s="56">
        <f t="shared" si="157"/>
        <v>17612893</v>
      </c>
      <c r="HP37" s="56">
        <f t="shared" ref="HP37:IA37" si="234">HP28+HP31+HP34</f>
        <v>1501578</v>
      </c>
      <c r="HQ37" s="56">
        <f t="shared" si="234"/>
        <v>1467970</v>
      </c>
      <c r="HR37" s="56">
        <f t="shared" si="234"/>
        <v>1109895</v>
      </c>
      <c r="HS37" s="56">
        <f t="shared" si="234"/>
        <v>683403</v>
      </c>
      <c r="HT37" s="56">
        <f t="shared" si="234"/>
        <v>911880</v>
      </c>
      <c r="HU37" s="56">
        <f t="shared" si="234"/>
        <v>1150058</v>
      </c>
      <c r="HV37" s="56">
        <f t="shared" si="234"/>
        <v>1321044</v>
      </c>
      <c r="HW37" s="56">
        <f t="shared" si="234"/>
        <v>1342117</v>
      </c>
      <c r="HX37" s="56">
        <f t="shared" si="234"/>
        <v>1331760</v>
      </c>
      <c r="HY37" s="56">
        <f t="shared" si="234"/>
        <v>1479929</v>
      </c>
      <c r="HZ37" s="56">
        <f t="shared" si="234"/>
        <v>1514807</v>
      </c>
      <c r="IA37" s="56">
        <f t="shared" si="234"/>
        <v>1496508</v>
      </c>
      <c r="IB37" s="56">
        <f t="shared" si="158"/>
        <v>15310949</v>
      </c>
      <c r="IC37" s="56">
        <f t="shared" si="218"/>
        <v>1559012</v>
      </c>
      <c r="ID37" s="56">
        <f t="shared" si="218"/>
        <v>1272991</v>
      </c>
      <c r="IE37" s="56">
        <f t="shared" si="218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/>
      <c r="JT37" s="56"/>
      <c r="JU37" s="56"/>
      <c r="JV37" s="56"/>
      <c r="JW37" s="56"/>
      <c r="JX37" s="56"/>
      <c r="JY37" s="56"/>
      <c r="JZ37" s="56"/>
      <c r="KA37" s="56"/>
      <c r="KB37" s="56"/>
    </row>
    <row r="38" spans="2:288" ht="14.25" customHeight="1"/>
    <row r="39" spans="2:288" ht="14.25" customHeight="1"/>
    <row r="40" spans="2:288">
      <c r="B40" s="5" t="s">
        <v>72</v>
      </c>
    </row>
    <row r="41" spans="2:288" ht="15" customHeight="1">
      <c r="B41" s="12" t="s">
        <v>73</v>
      </c>
      <c r="C41" s="160">
        <v>2003</v>
      </c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2"/>
      <c r="O41" s="175" t="s">
        <v>106</v>
      </c>
      <c r="P41" s="160">
        <v>2004</v>
      </c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2"/>
      <c r="AB41" s="175" t="s">
        <v>107</v>
      </c>
      <c r="AC41" s="160">
        <v>2005</v>
      </c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2"/>
      <c r="AO41" s="175" t="s">
        <v>108</v>
      </c>
      <c r="AP41" s="160">
        <v>2006</v>
      </c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2"/>
      <c r="BB41" s="175" t="s">
        <v>109</v>
      </c>
      <c r="BC41" s="160">
        <v>2007</v>
      </c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2"/>
      <c r="BO41" s="175" t="s">
        <v>110</v>
      </c>
      <c r="BP41" s="160">
        <v>2008</v>
      </c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2"/>
      <c r="CB41" s="175" t="s">
        <v>111</v>
      </c>
      <c r="CC41" s="160">
        <v>2009</v>
      </c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2"/>
      <c r="CO41" s="175" t="s">
        <v>91</v>
      </c>
      <c r="CP41" s="160">
        <v>2010</v>
      </c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2"/>
      <c r="DB41" s="175" t="s">
        <v>80</v>
      </c>
      <c r="DC41" s="160">
        <v>2011</v>
      </c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2"/>
      <c r="DO41" s="175" t="s">
        <v>81</v>
      </c>
      <c r="DP41" s="160">
        <v>2012</v>
      </c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2"/>
      <c r="EB41" s="175" t="s">
        <v>82</v>
      </c>
      <c r="EC41" s="160">
        <v>2013</v>
      </c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2"/>
      <c r="EO41" s="175" t="s">
        <v>40</v>
      </c>
      <c r="EP41" s="160">
        <v>2014</v>
      </c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2"/>
      <c r="FB41" s="175" t="s">
        <v>41</v>
      </c>
      <c r="FC41" s="160">
        <v>2015</v>
      </c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2"/>
      <c r="FO41" s="175" t="s">
        <v>42</v>
      </c>
      <c r="FP41" s="160">
        <v>2016</v>
      </c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2"/>
      <c r="GB41" s="175" t="s">
        <v>43</v>
      </c>
      <c r="GC41" s="160">
        <v>2017</v>
      </c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2"/>
      <c r="GO41" s="175" t="s">
        <v>44</v>
      </c>
      <c r="GP41" s="160">
        <v>2018</v>
      </c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2"/>
      <c r="HB41" s="175" t="s">
        <v>45</v>
      </c>
      <c r="HC41" s="160">
        <v>2019</v>
      </c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2"/>
      <c r="HO41" s="175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5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5" t="s">
        <v>48</v>
      </c>
      <c r="IP41" s="160">
        <v>2022</v>
      </c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2"/>
      <c r="JB41" s="175" t="s">
        <v>49</v>
      </c>
      <c r="JC41" s="160">
        <v>2023</v>
      </c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2"/>
      <c r="JO41" s="175" t="s">
        <v>50</v>
      </c>
      <c r="JP41" s="160">
        <v>2024</v>
      </c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2"/>
      <c r="KB41" s="175" t="s">
        <v>51</v>
      </c>
    </row>
    <row r="42" spans="2:288">
      <c r="B42" s="13" t="s">
        <v>74</v>
      </c>
      <c r="C42" s="176" t="s">
        <v>52</v>
      </c>
      <c r="D42" s="176" t="s">
        <v>53</v>
      </c>
      <c r="E42" s="176" t="s">
        <v>54</v>
      </c>
      <c r="F42" s="176" t="s">
        <v>55</v>
      </c>
      <c r="G42" s="176" t="s">
        <v>56</v>
      </c>
      <c r="H42" s="176" t="s">
        <v>57</v>
      </c>
      <c r="I42" s="176" t="s">
        <v>58</v>
      </c>
      <c r="J42" s="176" t="s">
        <v>59</v>
      </c>
      <c r="K42" s="176" t="s">
        <v>60</v>
      </c>
      <c r="L42" s="176" t="s">
        <v>61</v>
      </c>
      <c r="M42" s="176" t="s">
        <v>62</v>
      </c>
      <c r="N42" s="176" t="s">
        <v>63</v>
      </c>
      <c r="O42" s="159"/>
      <c r="P42" s="176" t="s">
        <v>52</v>
      </c>
      <c r="Q42" s="176" t="s">
        <v>53</v>
      </c>
      <c r="R42" s="176" t="s">
        <v>54</v>
      </c>
      <c r="S42" s="176" t="s">
        <v>55</v>
      </c>
      <c r="T42" s="176" t="s">
        <v>56</v>
      </c>
      <c r="U42" s="176" t="s">
        <v>57</v>
      </c>
      <c r="V42" s="176" t="s">
        <v>58</v>
      </c>
      <c r="W42" s="176" t="s">
        <v>59</v>
      </c>
      <c r="X42" s="176" t="s">
        <v>60</v>
      </c>
      <c r="Y42" s="176" t="s">
        <v>61</v>
      </c>
      <c r="Z42" s="176" t="s">
        <v>62</v>
      </c>
      <c r="AA42" s="176" t="s">
        <v>63</v>
      </c>
      <c r="AB42" s="159"/>
      <c r="AC42" s="176" t="s">
        <v>52</v>
      </c>
      <c r="AD42" s="176" t="s">
        <v>53</v>
      </c>
      <c r="AE42" s="176" t="s">
        <v>54</v>
      </c>
      <c r="AF42" s="176" t="s">
        <v>55</v>
      </c>
      <c r="AG42" s="176" t="s">
        <v>56</v>
      </c>
      <c r="AH42" s="176" t="s">
        <v>57</v>
      </c>
      <c r="AI42" s="176" t="s">
        <v>58</v>
      </c>
      <c r="AJ42" s="176" t="s">
        <v>59</v>
      </c>
      <c r="AK42" s="176" t="s">
        <v>60</v>
      </c>
      <c r="AL42" s="176" t="s">
        <v>61</v>
      </c>
      <c r="AM42" s="176" t="s">
        <v>62</v>
      </c>
      <c r="AN42" s="176" t="s">
        <v>63</v>
      </c>
      <c r="AO42" s="159"/>
      <c r="AP42" s="176" t="s">
        <v>52</v>
      </c>
      <c r="AQ42" s="176" t="s">
        <v>53</v>
      </c>
      <c r="AR42" s="176" t="s">
        <v>54</v>
      </c>
      <c r="AS42" s="176" t="s">
        <v>55</v>
      </c>
      <c r="AT42" s="176" t="s">
        <v>56</v>
      </c>
      <c r="AU42" s="176" t="s">
        <v>57</v>
      </c>
      <c r="AV42" s="176" t="s">
        <v>58</v>
      </c>
      <c r="AW42" s="176" t="s">
        <v>59</v>
      </c>
      <c r="AX42" s="176" t="s">
        <v>60</v>
      </c>
      <c r="AY42" s="176" t="s">
        <v>61</v>
      </c>
      <c r="AZ42" s="176" t="s">
        <v>62</v>
      </c>
      <c r="BA42" s="176" t="s">
        <v>63</v>
      </c>
      <c r="BB42" s="159"/>
      <c r="BC42" s="176" t="s">
        <v>52</v>
      </c>
      <c r="BD42" s="176" t="s">
        <v>53</v>
      </c>
      <c r="BE42" s="176" t="s">
        <v>54</v>
      </c>
      <c r="BF42" s="176" t="s">
        <v>55</v>
      </c>
      <c r="BG42" s="176" t="s">
        <v>56</v>
      </c>
      <c r="BH42" s="176" t="s">
        <v>57</v>
      </c>
      <c r="BI42" s="176" t="s">
        <v>58</v>
      </c>
      <c r="BJ42" s="176" t="s">
        <v>59</v>
      </c>
      <c r="BK42" s="176" t="s">
        <v>60</v>
      </c>
      <c r="BL42" s="176" t="s">
        <v>61</v>
      </c>
      <c r="BM42" s="176" t="s">
        <v>62</v>
      </c>
      <c r="BN42" s="176" t="s">
        <v>63</v>
      </c>
      <c r="BO42" s="159"/>
      <c r="BP42" s="176" t="s">
        <v>52</v>
      </c>
      <c r="BQ42" s="176" t="s">
        <v>53</v>
      </c>
      <c r="BR42" s="176" t="s">
        <v>54</v>
      </c>
      <c r="BS42" s="176" t="s">
        <v>55</v>
      </c>
      <c r="BT42" s="176" t="s">
        <v>56</v>
      </c>
      <c r="BU42" s="176" t="s">
        <v>57</v>
      </c>
      <c r="BV42" s="176" t="s">
        <v>58</v>
      </c>
      <c r="BW42" s="176" t="s">
        <v>59</v>
      </c>
      <c r="BX42" s="176" t="s">
        <v>60</v>
      </c>
      <c r="BY42" s="176" t="s">
        <v>61</v>
      </c>
      <c r="BZ42" s="176" t="s">
        <v>62</v>
      </c>
      <c r="CA42" s="176" t="s">
        <v>63</v>
      </c>
      <c r="CB42" s="159"/>
      <c r="CC42" s="176" t="s">
        <v>52</v>
      </c>
      <c r="CD42" s="176" t="s">
        <v>53</v>
      </c>
      <c r="CE42" s="176" t="s">
        <v>54</v>
      </c>
      <c r="CF42" s="176" t="s">
        <v>55</v>
      </c>
      <c r="CG42" s="176" t="s">
        <v>56</v>
      </c>
      <c r="CH42" s="176" t="s">
        <v>57</v>
      </c>
      <c r="CI42" s="176" t="s">
        <v>58</v>
      </c>
      <c r="CJ42" s="176" t="s">
        <v>59</v>
      </c>
      <c r="CK42" s="176" t="s">
        <v>60</v>
      </c>
      <c r="CL42" s="176" t="s">
        <v>61</v>
      </c>
      <c r="CM42" s="176" t="s">
        <v>62</v>
      </c>
      <c r="CN42" s="176" t="s">
        <v>63</v>
      </c>
      <c r="CO42" s="159"/>
      <c r="CP42" s="176" t="s">
        <v>52</v>
      </c>
      <c r="CQ42" s="176" t="s">
        <v>53</v>
      </c>
      <c r="CR42" s="176" t="s">
        <v>54</v>
      </c>
      <c r="CS42" s="176" t="s">
        <v>55</v>
      </c>
      <c r="CT42" s="176" t="s">
        <v>56</v>
      </c>
      <c r="CU42" s="176" t="s">
        <v>57</v>
      </c>
      <c r="CV42" s="176" t="s">
        <v>58</v>
      </c>
      <c r="CW42" s="176" t="s">
        <v>59</v>
      </c>
      <c r="CX42" s="176" t="s">
        <v>60</v>
      </c>
      <c r="CY42" s="176" t="s">
        <v>61</v>
      </c>
      <c r="CZ42" s="176" t="s">
        <v>62</v>
      </c>
      <c r="DA42" s="176" t="s">
        <v>63</v>
      </c>
      <c r="DB42" s="159"/>
      <c r="DC42" s="176" t="s">
        <v>52</v>
      </c>
      <c r="DD42" s="176" t="s">
        <v>53</v>
      </c>
      <c r="DE42" s="176" t="s">
        <v>54</v>
      </c>
      <c r="DF42" s="176" t="s">
        <v>55</v>
      </c>
      <c r="DG42" s="176" t="s">
        <v>56</v>
      </c>
      <c r="DH42" s="176" t="s">
        <v>57</v>
      </c>
      <c r="DI42" s="176" t="s">
        <v>58</v>
      </c>
      <c r="DJ42" s="176" t="s">
        <v>59</v>
      </c>
      <c r="DK42" s="176" t="s">
        <v>60</v>
      </c>
      <c r="DL42" s="176" t="s">
        <v>61</v>
      </c>
      <c r="DM42" s="176" t="s">
        <v>62</v>
      </c>
      <c r="DN42" s="176" t="s">
        <v>63</v>
      </c>
      <c r="DO42" s="159"/>
      <c r="DP42" s="176" t="s">
        <v>52</v>
      </c>
      <c r="DQ42" s="176" t="s">
        <v>53</v>
      </c>
      <c r="DR42" s="176" t="s">
        <v>54</v>
      </c>
      <c r="DS42" s="176" t="s">
        <v>55</v>
      </c>
      <c r="DT42" s="176" t="s">
        <v>56</v>
      </c>
      <c r="DU42" s="176" t="s">
        <v>57</v>
      </c>
      <c r="DV42" s="176" t="s">
        <v>58</v>
      </c>
      <c r="DW42" s="176" t="s">
        <v>59</v>
      </c>
      <c r="DX42" s="176" t="s">
        <v>60</v>
      </c>
      <c r="DY42" s="176" t="s">
        <v>61</v>
      </c>
      <c r="DZ42" s="176" t="s">
        <v>62</v>
      </c>
      <c r="EA42" s="176" t="s">
        <v>63</v>
      </c>
      <c r="EB42" s="159"/>
      <c r="EC42" s="176" t="s">
        <v>52</v>
      </c>
      <c r="ED42" s="176" t="s">
        <v>53</v>
      </c>
      <c r="EE42" s="176" t="s">
        <v>54</v>
      </c>
      <c r="EF42" s="176" t="s">
        <v>55</v>
      </c>
      <c r="EG42" s="176" t="s">
        <v>56</v>
      </c>
      <c r="EH42" s="176" t="s">
        <v>57</v>
      </c>
      <c r="EI42" s="176" t="s">
        <v>58</v>
      </c>
      <c r="EJ42" s="176" t="s">
        <v>59</v>
      </c>
      <c r="EK42" s="176" t="s">
        <v>60</v>
      </c>
      <c r="EL42" s="176" t="s">
        <v>61</v>
      </c>
      <c r="EM42" s="176" t="s">
        <v>62</v>
      </c>
      <c r="EN42" s="176" t="s">
        <v>63</v>
      </c>
      <c r="EO42" s="159"/>
      <c r="EP42" s="176" t="s">
        <v>52</v>
      </c>
      <c r="EQ42" s="176" t="s">
        <v>53</v>
      </c>
      <c r="ER42" s="176" t="s">
        <v>54</v>
      </c>
      <c r="ES42" s="176" t="s">
        <v>55</v>
      </c>
      <c r="ET42" s="176" t="s">
        <v>56</v>
      </c>
      <c r="EU42" s="176" t="s">
        <v>57</v>
      </c>
      <c r="EV42" s="176" t="s">
        <v>58</v>
      </c>
      <c r="EW42" s="176" t="s">
        <v>59</v>
      </c>
      <c r="EX42" s="176" t="s">
        <v>60</v>
      </c>
      <c r="EY42" s="176" t="s">
        <v>61</v>
      </c>
      <c r="EZ42" s="176" t="s">
        <v>62</v>
      </c>
      <c r="FA42" s="176" t="s">
        <v>63</v>
      </c>
      <c r="FB42" s="159"/>
      <c r="FC42" s="176" t="s">
        <v>52</v>
      </c>
      <c r="FD42" s="176" t="s">
        <v>53</v>
      </c>
      <c r="FE42" s="176" t="s">
        <v>54</v>
      </c>
      <c r="FF42" s="176" t="s">
        <v>55</v>
      </c>
      <c r="FG42" s="176" t="s">
        <v>56</v>
      </c>
      <c r="FH42" s="176" t="s">
        <v>57</v>
      </c>
      <c r="FI42" s="176" t="s">
        <v>58</v>
      </c>
      <c r="FJ42" s="176" t="s">
        <v>59</v>
      </c>
      <c r="FK42" s="176" t="s">
        <v>60</v>
      </c>
      <c r="FL42" s="176" t="s">
        <v>61</v>
      </c>
      <c r="FM42" s="176" t="s">
        <v>62</v>
      </c>
      <c r="FN42" s="176" t="s">
        <v>63</v>
      </c>
      <c r="FO42" s="159"/>
      <c r="FP42" s="176" t="s">
        <v>52</v>
      </c>
      <c r="FQ42" s="176" t="s">
        <v>53</v>
      </c>
      <c r="FR42" s="176" t="s">
        <v>54</v>
      </c>
      <c r="FS42" s="176" t="s">
        <v>55</v>
      </c>
      <c r="FT42" s="176" t="s">
        <v>56</v>
      </c>
      <c r="FU42" s="176" t="s">
        <v>57</v>
      </c>
      <c r="FV42" s="176" t="s">
        <v>58</v>
      </c>
      <c r="FW42" s="176" t="s">
        <v>59</v>
      </c>
      <c r="FX42" s="176" t="s">
        <v>60</v>
      </c>
      <c r="FY42" s="176" t="s">
        <v>61</v>
      </c>
      <c r="FZ42" s="176" t="s">
        <v>62</v>
      </c>
      <c r="GA42" s="176" t="s">
        <v>63</v>
      </c>
      <c r="GB42" s="159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59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59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59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59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59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59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59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59"/>
    </row>
    <row r="43" spans="2:288" s="5" customFormat="1" ht="16.5" customHeight="1">
      <c r="B43" s="51" t="s">
        <v>97</v>
      </c>
      <c r="C43" s="52">
        <f t="shared" ref="C43:BS43" si="235">C44+C45</f>
        <v>0</v>
      </c>
      <c r="D43" s="52">
        <f t="shared" si="235"/>
        <v>0</v>
      </c>
      <c r="E43" s="52">
        <f t="shared" si="235"/>
        <v>0</v>
      </c>
      <c r="F43" s="52">
        <f t="shared" si="235"/>
        <v>0</v>
      </c>
      <c r="G43" s="52">
        <f t="shared" si="235"/>
        <v>0</v>
      </c>
      <c r="H43" s="52">
        <f t="shared" si="235"/>
        <v>0</v>
      </c>
      <c r="I43" s="52">
        <f t="shared" si="235"/>
        <v>0</v>
      </c>
      <c r="J43" s="52">
        <f t="shared" si="235"/>
        <v>0</v>
      </c>
      <c r="K43" s="52">
        <f t="shared" si="235"/>
        <v>0</v>
      </c>
      <c r="L43" s="52">
        <f t="shared" si="235"/>
        <v>0</v>
      </c>
      <c r="M43" s="52">
        <f t="shared" si="235"/>
        <v>0</v>
      </c>
      <c r="N43" s="52">
        <f t="shared" si="235"/>
        <v>4834507.4470000006</v>
      </c>
      <c r="O43" s="52">
        <f>SUM(C43:N43)</f>
        <v>4834507.4470000006</v>
      </c>
      <c r="P43" s="52">
        <f t="shared" si="235"/>
        <v>4710906.0264000008</v>
      </c>
      <c r="Q43" s="52">
        <f t="shared" si="235"/>
        <v>4065582.2830000008</v>
      </c>
      <c r="R43" s="52">
        <f t="shared" si="235"/>
        <v>4451055.7699999996</v>
      </c>
      <c r="S43" s="52">
        <f t="shared" si="235"/>
        <v>4302000</v>
      </c>
      <c r="T43" s="52">
        <f t="shared" si="235"/>
        <v>4324000</v>
      </c>
      <c r="U43" s="52">
        <f t="shared" si="235"/>
        <v>4158000.0000000005</v>
      </c>
      <c r="V43" s="52">
        <f t="shared" si="235"/>
        <v>4431560</v>
      </c>
      <c r="W43" s="52">
        <f t="shared" si="235"/>
        <v>4574360</v>
      </c>
      <c r="X43" s="52">
        <f t="shared" si="235"/>
        <v>4264960</v>
      </c>
      <c r="Y43" s="52">
        <f t="shared" si="235"/>
        <v>4567220</v>
      </c>
      <c r="Z43" s="52">
        <f t="shared" si="235"/>
        <v>4567220</v>
      </c>
      <c r="AA43" s="52">
        <f t="shared" si="235"/>
        <v>4804030</v>
      </c>
      <c r="AB43" s="52">
        <f>SUM(P43:AA43)</f>
        <v>53220894.079400003</v>
      </c>
      <c r="AC43" s="52">
        <f t="shared" si="235"/>
        <v>4585865.9000000004</v>
      </c>
      <c r="AD43" s="52">
        <f t="shared" si="235"/>
        <v>4071098.9000000004</v>
      </c>
      <c r="AE43" s="52">
        <f t="shared" si="235"/>
        <v>4433940</v>
      </c>
      <c r="AF43" s="52">
        <f t="shared" si="235"/>
        <v>4142390</v>
      </c>
      <c r="AG43" s="52">
        <f t="shared" si="235"/>
        <v>4324000</v>
      </c>
      <c r="AH43" s="52">
        <f t="shared" si="235"/>
        <v>4450600</v>
      </c>
      <c r="AI43" s="52">
        <f t="shared" si="235"/>
        <v>4566030</v>
      </c>
      <c r="AJ43" s="52">
        <f t="shared" si="235"/>
        <v>4492250</v>
      </c>
      <c r="AK43" s="52">
        <f t="shared" si="235"/>
        <v>4113830</v>
      </c>
      <c r="AL43" s="52">
        <f t="shared" si="235"/>
        <v>4502960</v>
      </c>
      <c r="AM43" s="52">
        <f t="shared" si="235"/>
        <v>4593400</v>
      </c>
      <c r="AN43" s="52">
        <f t="shared" si="235"/>
        <v>4968250</v>
      </c>
      <c r="AO43" s="52">
        <f>SUM(AC43:AN43)</f>
        <v>53244614.799999997</v>
      </c>
      <c r="AP43" s="52">
        <f t="shared" si="235"/>
        <v>4774281.5000000009</v>
      </c>
      <c r="AQ43" s="52">
        <f t="shared" si="235"/>
        <v>4231640</v>
      </c>
      <c r="AR43" s="52">
        <f t="shared" si="235"/>
        <v>4593400</v>
      </c>
      <c r="AS43" s="52">
        <f t="shared" si="235"/>
        <v>5209820</v>
      </c>
      <c r="AT43" s="52">
        <f t="shared" si="235"/>
        <v>4538660</v>
      </c>
      <c r="AU43" s="52">
        <f t="shared" si="235"/>
        <v>4643380</v>
      </c>
      <c r="AV43" s="52">
        <f t="shared" si="235"/>
        <v>4950400</v>
      </c>
      <c r="AW43" s="52">
        <f t="shared" si="235"/>
        <v>4949962.9999999991</v>
      </c>
      <c r="AX43" s="52">
        <f t="shared" si="235"/>
        <v>4967060</v>
      </c>
      <c r="AY43" s="52">
        <f t="shared" si="235"/>
        <v>5362610.3999999985</v>
      </c>
      <c r="AZ43" s="52">
        <f t="shared" si="235"/>
        <v>5288360</v>
      </c>
      <c r="BA43" s="52">
        <f t="shared" si="235"/>
        <v>5794872.8000000007</v>
      </c>
      <c r="BB43" s="52">
        <f>SUM(AP43:BA43)</f>
        <v>59304447.700000003</v>
      </c>
      <c r="BC43" s="52">
        <f t="shared" si="235"/>
        <v>5678420.4000000013</v>
      </c>
      <c r="BD43" s="52">
        <f t="shared" si="235"/>
        <v>5092063.6000000006</v>
      </c>
      <c r="BE43" s="52">
        <f t="shared" si="235"/>
        <v>5338963.799999997</v>
      </c>
      <c r="BF43" s="52">
        <f t="shared" si="235"/>
        <v>5141259.1999999993</v>
      </c>
      <c r="BG43" s="52">
        <f t="shared" si="235"/>
        <v>5524152</v>
      </c>
      <c r="BH43" s="52">
        <f t="shared" si="235"/>
        <v>5388478.4000000004</v>
      </c>
      <c r="BI43" s="52">
        <f t="shared" si="235"/>
        <v>5662638.6000000015</v>
      </c>
      <c r="BJ43" s="52">
        <f t="shared" si="235"/>
        <v>5847589</v>
      </c>
      <c r="BK43" s="52">
        <f t="shared" si="235"/>
        <v>5389481.8000000007</v>
      </c>
      <c r="BL43" s="52">
        <f t="shared" si="235"/>
        <v>6019193.6000000006</v>
      </c>
      <c r="BM43" s="52">
        <f t="shared" si="235"/>
        <v>5971703.1999999974</v>
      </c>
      <c r="BN43" s="52">
        <f t="shared" si="235"/>
        <v>6455400.1527445037</v>
      </c>
      <c r="BO43" s="52">
        <f>SUM(BC43:BN43)</f>
        <v>67509343.752744496</v>
      </c>
      <c r="BP43" s="52">
        <f t="shared" si="235"/>
        <v>6451485</v>
      </c>
      <c r="BQ43" s="52">
        <f t="shared" si="235"/>
        <v>5923516.7999999961</v>
      </c>
      <c r="BR43" s="52">
        <f t="shared" si="235"/>
        <v>6109273.3999999994</v>
      </c>
      <c r="BS43" s="52">
        <f t="shared" si="235"/>
        <v>5670990.5999999968</v>
      </c>
      <c r="BT43" s="52">
        <f t="shared" ref="BT43:EJ43" si="236">BT44+BT45</f>
        <v>6059039.6000000015</v>
      </c>
      <c r="BU43" s="52">
        <f t="shared" si="236"/>
        <v>6011549.200000002</v>
      </c>
      <c r="BV43" s="52">
        <f t="shared" si="236"/>
        <v>6433133.7999999989</v>
      </c>
      <c r="BW43" s="52">
        <f t="shared" si="236"/>
        <v>6370888.1999999993</v>
      </c>
      <c r="BX43" s="52">
        <f t="shared" si="236"/>
        <v>5916591.6000000015</v>
      </c>
      <c r="BY43" s="52">
        <f t="shared" si="236"/>
        <v>6402857.7999999989</v>
      </c>
      <c r="BZ43" s="52">
        <f t="shared" si="236"/>
        <v>6281974.2000000011</v>
      </c>
      <c r="CA43" s="52">
        <f t="shared" si="236"/>
        <v>6365905.9999999981</v>
      </c>
      <c r="CB43" s="52">
        <f>SUM(BP43:CA43)</f>
        <v>73997206.199999988</v>
      </c>
      <c r="CC43" s="52">
        <f t="shared" si="236"/>
        <v>6591125.799999997</v>
      </c>
      <c r="CD43" s="52">
        <f t="shared" si="236"/>
        <v>5812371.3999999985</v>
      </c>
      <c r="CE43" s="52">
        <f t="shared" si="236"/>
        <v>6038310.4000000004</v>
      </c>
      <c r="CF43" s="52">
        <f t="shared" si="236"/>
        <v>5751395.9999999981</v>
      </c>
      <c r="CG43" s="52">
        <f t="shared" si="236"/>
        <v>6111837.0000000019</v>
      </c>
      <c r="CH43" s="52">
        <f t="shared" si="236"/>
        <v>5970189.3999999985</v>
      </c>
      <c r="CI43" s="52">
        <f t="shared" si="236"/>
        <v>6522973.5999999987</v>
      </c>
      <c r="CJ43" s="52">
        <f t="shared" si="236"/>
        <v>6417156</v>
      </c>
      <c r="CK43" s="52">
        <f t="shared" si="236"/>
        <v>6183984</v>
      </c>
      <c r="CL43" s="52">
        <f t="shared" si="236"/>
        <v>6645042</v>
      </c>
      <c r="CM43" s="52">
        <f t="shared" si="236"/>
        <v>6478368.0000000009</v>
      </c>
      <c r="CN43" s="52">
        <f t="shared" si="236"/>
        <v>7086714</v>
      </c>
      <c r="CO43" s="52">
        <f>SUM(CC43:CN43)</f>
        <v>75609467.599999994</v>
      </c>
      <c r="CP43" s="52">
        <f t="shared" si="236"/>
        <v>6833585.9999999944</v>
      </c>
      <c r="CQ43" s="52">
        <f t="shared" si="236"/>
        <v>6300102</v>
      </c>
      <c r="CR43" s="52">
        <f t="shared" si="236"/>
        <v>6568440</v>
      </c>
      <c r="CS43" s="52">
        <f t="shared" si="236"/>
        <v>6556902</v>
      </c>
      <c r="CT43" s="52">
        <f t="shared" si="236"/>
        <v>6630228.0000000009</v>
      </c>
      <c r="CU43" s="52">
        <f t="shared" si="236"/>
        <v>6792168</v>
      </c>
      <c r="CV43" s="52">
        <f t="shared" si="236"/>
        <v>7298856</v>
      </c>
      <c r="CW43" s="52">
        <f t="shared" si="236"/>
        <v>7478700.0000000009</v>
      </c>
      <c r="CX43" s="52">
        <f t="shared" si="236"/>
        <v>7166622</v>
      </c>
      <c r="CY43" s="52">
        <f t="shared" si="236"/>
        <v>7482282</v>
      </c>
      <c r="CZ43" s="52">
        <f t="shared" si="236"/>
        <v>7425330</v>
      </c>
      <c r="DA43" s="52">
        <f t="shared" si="236"/>
        <v>7938329.9999999991</v>
      </c>
      <c r="DB43" s="52">
        <f>SUM(CP43:DA43)</f>
        <v>84471546</v>
      </c>
      <c r="DC43" s="52">
        <f t="shared" si="236"/>
        <v>7920408.0000000037</v>
      </c>
      <c r="DD43" s="52">
        <f t="shared" si="236"/>
        <v>7238892.0000000075</v>
      </c>
      <c r="DE43" s="52">
        <f t="shared" si="236"/>
        <v>7474627.3999999994</v>
      </c>
      <c r="DF43" s="52">
        <f t="shared" si="236"/>
        <v>7282700.3999999994</v>
      </c>
      <c r="DG43" s="52">
        <f t="shared" si="236"/>
        <v>7717288.4999999991</v>
      </c>
      <c r="DH43" s="52">
        <f t="shared" si="236"/>
        <v>7464585.5999999996</v>
      </c>
      <c r="DI43" s="52">
        <f t="shared" si="236"/>
        <v>7874966.7000000011</v>
      </c>
      <c r="DJ43" s="52">
        <f t="shared" si="236"/>
        <v>8116170.0000000056</v>
      </c>
      <c r="DK43" s="52">
        <f t="shared" si="236"/>
        <v>7655034.0000000037</v>
      </c>
      <c r="DL43" s="52">
        <f t="shared" si="236"/>
        <v>7978158.0000000028</v>
      </c>
      <c r="DM43" s="52">
        <f t="shared" si="236"/>
        <v>7785089.9999999963</v>
      </c>
      <c r="DN43" s="52">
        <f t="shared" si="236"/>
        <v>8446992.0000000019</v>
      </c>
      <c r="DO43" s="52">
        <f>SUM(DC43:DN43)</f>
        <v>92954912.600000024</v>
      </c>
      <c r="DP43" s="52">
        <f t="shared" si="236"/>
        <v>8378519.4539999906</v>
      </c>
      <c r="DQ43" s="52">
        <f t="shared" si="236"/>
        <v>8023314.0000000037</v>
      </c>
      <c r="DR43" s="52">
        <f t="shared" si="236"/>
        <v>8106600</v>
      </c>
      <c r="DS43" s="52">
        <f t="shared" si="236"/>
        <v>7898051.9999999981</v>
      </c>
      <c r="DT43" s="52">
        <f t="shared" si="236"/>
        <v>8083764.0000000019</v>
      </c>
      <c r="DU43" s="52">
        <f t="shared" si="236"/>
        <v>8000526.0000000028</v>
      </c>
      <c r="DV43" s="52">
        <f t="shared" si="236"/>
        <v>8637319</v>
      </c>
      <c r="DW43" s="52">
        <f t="shared" si="236"/>
        <v>8873157.5999999978</v>
      </c>
      <c r="DX43" s="52">
        <f t="shared" si="236"/>
        <v>8371194.6999999993</v>
      </c>
      <c r="DY43" s="52">
        <f t="shared" si="236"/>
        <v>9028390.4000000041</v>
      </c>
      <c r="DZ43" s="52">
        <f t="shared" si="236"/>
        <v>8794363.8999999948</v>
      </c>
      <c r="EA43" s="52">
        <f t="shared" si="236"/>
        <v>8920682.7000000011</v>
      </c>
      <c r="EB43" s="52">
        <f>SUM(DP43:EA43)</f>
        <v>101115883.75399999</v>
      </c>
      <c r="EC43" s="52">
        <f t="shared" si="236"/>
        <v>9022162.3000000007</v>
      </c>
      <c r="ED43" s="52">
        <f t="shared" si="236"/>
        <v>8097689</v>
      </c>
      <c r="EE43" s="52">
        <f t="shared" si="236"/>
        <v>8630060.3999999985</v>
      </c>
      <c r="EF43" s="52">
        <f t="shared" si="236"/>
        <v>8033645.1000000015</v>
      </c>
      <c r="EG43" s="52">
        <f t="shared" si="236"/>
        <v>8591032.5999999996</v>
      </c>
      <c r="EH43" s="52">
        <f t="shared" si="236"/>
        <v>8431041.8000000026</v>
      </c>
      <c r="EI43" s="52">
        <f t="shared" si="236"/>
        <v>8993362.4000000022</v>
      </c>
      <c r="EJ43" s="52">
        <f t="shared" si="236"/>
        <v>9361485.0000000019</v>
      </c>
      <c r="EK43" s="52">
        <f t="shared" ref="EK43:FG43" si="237">EK44+EK45</f>
        <v>8703500.3999999985</v>
      </c>
      <c r="EL43" s="52">
        <f>EL44+EL45</f>
        <v>9463797</v>
      </c>
      <c r="EM43" s="52">
        <f t="shared" si="237"/>
        <v>9405559.8000000026</v>
      </c>
      <c r="EN43" s="52">
        <f t="shared" si="237"/>
        <v>10333575</v>
      </c>
      <c r="EO43" s="52">
        <f>SUM(EC43:EN43)</f>
        <v>107066910.8</v>
      </c>
      <c r="EP43" s="52">
        <f t="shared" si="237"/>
        <v>10161402.300000001</v>
      </c>
      <c r="EQ43" s="52">
        <f t="shared" si="237"/>
        <v>9068604.2999999989</v>
      </c>
      <c r="ER43" s="52">
        <f t="shared" si="237"/>
        <v>9302076.0000000037</v>
      </c>
      <c r="ES43" s="52">
        <f t="shared" si="237"/>
        <v>9069643.6999999993</v>
      </c>
      <c r="ET43" s="52">
        <f t="shared" si="237"/>
        <v>9369241</v>
      </c>
      <c r="EU43" s="52">
        <f t="shared" si="237"/>
        <v>8966021.4000000004</v>
      </c>
      <c r="EV43" s="52">
        <f t="shared" si="237"/>
        <v>9781961.0999999978</v>
      </c>
      <c r="EW43" s="52">
        <f t="shared" si="237"/>
        <v>10003613.399999999</v>
      </c>
      <c r="EX43" s="52">
        <f t="shared" si="237"/>
        <v>9437683.1999999974</v>
      </c>
      <c r="EY43" s="52">
        <f t="shared" si="237"/>
        <v>10178572.799999999</v>
      </c>
      <c r="EZ43" s="52">
        <f t="shared" si="237"/>
        <v>9871375.7999999989</v>
      </c>
      <c r="FA43" s="52">
        <f t="shared" si="237"/>
        <v>10612166.399999995</v>
      </c>
      <c r="FB43" s="52">
        <f>SUM(EP43:FA43)</f>
        <v>115822361.39999998</v>
      </c>
      <c r="FC43" s="52">
        <f t="shared" si="237"/>
        <v>10506104.399999999</v>
      </c>
      <c r="FD43" s="52">
        <f t="shared" si="237"/>
        <v>9812642.3999999985</v>
      </c>
      <c r="FE43" s="52">
        <f t="shared" si="237"/>
        <v>10159531.799999999</v>
      </c>
      <c r="FF43" s="52">
        <f t="shared" si="237"/>
        <v>10307642.4</v>
      </c>
      <c r="FG43" s="52">
        <f t="shared" si="237"/>
        <v>10374784.200000001</v>
      </c>
      <c r="FH43" s="52">
        <f>FH44+FH45</f>
        <v>10082884.999999998</v>
      </c>
      <c r="FI43" s="52">
        <f t="shared" ref="FI43:GA43" si="238">FI44+FI45</f>
        <v>11340060.599999996</v>
      </c>
      <c r="FJ43" s="52">
        <f t="shared" si="238"/>
        <v>11818056.500000004</v>
      </c>
      <c r="FK43" s="52">
        <f t="shared" si="238"/>
        <v>11078832.9</v>
      </c>
      <c r="FL43" s="52">
        <f t="shared" si="238"/>
        <v>11977913</v>
      </c>
      <c r="FM43" s="52">
        <f t="shared" si="238"/>
        <v>11435757.000000002</v>
      </c>
      <c r="FN43" s="52">
        <f t="shared" si="238"/>
        <v>12206838.299999999</v>
      </c>
      <c r="FO43" s="52">
        <f>SUM(FC43:FN43)</f>
        <v>131101048.5</v>
      </c>
      <c r="FP43" s="52">
        <f t="shared" si="238"/>
        <v>12125536.200000001</v>
      </c>
      <c r="FQ43" s="52">
        <f t="shared" si="238"/>
        <v>11862538</v>
      </c>
      <c r="FR43" s="52">
        <f t="shared" si="238"/>
        <v>12341873.199999999</v>
      </c>
      <c r="FS43" s="52">
        <f t="shared" si="238"/>
        <v>11228905.599999998</v>
      </c>
      <c r="FT43" s="52">
        <f t="shared" si="238"/>
        <v>11556208.500000002</v>
      </c>
      <c r="FU43" s="52">
        <f t="shared" si="238"/>
        <v>11334170.199999999</v>
      </c>
      <c r="FV43" s="52">
        <f t="shared" si="238"/>
        <v>12923394.999999996</v>
      </c>
      <c r="FW43" s="52">
        <f t="shared" si="238"/>
        <v>13070398</v>
      </c>
      <c r="FX43" s="52">
        <f t="shared" si="238"/>
        <v>12434003.399999991</v>
      </c>
      <c r="FY43" s="52">
        <f t="shared" si="238"/>
        <v>12966824.399999999</v>
      </c>
      <c r="FZ43" s="52">
        <f t="shared" si="238"/>
        <v>12898911</v>
      </c>
      <c r="GA43" s="52">
        <f t="shared" si="238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9">SUM(GD44:GD45)</f>
        <v>12648472.200000005</v>
      </c>
      <c r="GE43" s="52">
        <f t="shared" si="239"/>
        <v>10685400.199999999</v>
      </c>
      <c r="GF43" s="52">
        <f t="shared" si="239"/>
        <v>12308331.199999999</v>
      </c>
      <c r="GG43" s="52">
        <f t="shared" si="239"/>
        <v>13465476.600000003</v>
      </c>
      <c r="GH43" s="52">
        <f t="shared" si="239"/>
        <v>13104452.799999997</v>
      </c>
      <c r="GI43" s="52">
        <f t="shared" si="239"/>
        <v>13104881.999999998</v>
      </c>
      <c r="GJ43" s="52">
        <f t="shared" si="239"/>
        <v>13836712.5</v>
      </c>
      <c r="GK43" s="52">
        <f t="shared" si="239"/>
        <v>14055144.1</v>
      </c>
      <c r="GL43" s="52">
        <f t="shared" si="239"/>
        <v>13388917.5</v>
      </c>
      <c r="GM43" s="52">
        <f t="shared" si="239"/>
        <v>13141260</v>
      </c>
      <c r="GN43" s="52">
        <f t="shared" si="239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40">SUM(GQ44:GQ45)</f>
        <v>13342260</v>
      </c>
      <c r="GR43" s="52">
        <f t="shared" si="240"/>
        <v>14258917.5</v>
      </c>
      <c r="GS43" s="52">
        <f t="shared" si="240"/>
        <v>13527112.5</v>
      </c>
      <c r="GT43" s="52">
        <f t="shared" si="240"/>
        <v>13535560.5</v>
      </c>
      <c r="GU43" s="52">
        <f t="shared" si="240"/>
        <v>13285770</v>
      </c>
      <c r="GV43" s="52">
        <f t="shared" si="240"/>
        <v>14427002.899999999</v>
      </c>
      <c r="GW43" s="52">
        <f t="shared" si="240"/>
        <v>14875984.199999997</v>
      </c>
      <c r="GX43" s="52">
        <f t="shared" si="240"/>
        <v>13957089.300000001</v>
      </c>
      <c r="GY43" s="52">
        <f t="shared" si="240"/>
        <v>14491561.700000001</v>
      </c>
      <c r="GZ43" s="52">
        <f t="shared" si="240"/>
        <v>14271926.900000002</v>
      </c>
      <c r="HA43" s="52">
        <f t="shared" si="240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41">SUM(HD44:HD45)</f>
        <v>13920298.699999999</v>
      </c>
      <c r="HE43" s="52">
        <f t="shared" si="241"/>
        <v>15115092.299999999</v>
      </c>
      <c r="HF43" s="52">
        <f t="shared" si="241"/>
        <v>13757351.299999997</v>
      </c>
      <c r="HG43" s="52">
        <f t="shared" si="241"/>
        <v>14429815.399999999</v>
      </c>
      <c r="HH43" s="52">
        <f t="shared" si="241"/>
        <v>13826143.1</v>
      </c>
      <c r="HI43" s="52">
        <f t="shared" si="241"/>
        <v>15130148.200000007</v>
      </c>
      <c r="HJ43" s="52">
        <f t="shared" si="241"/>
        <v>15681081.300000001</v>
      </c>
      <c r="HK43" s="52">
        <f t="shared" si="241"/>
        <v>14441776.699999999</v>
      </c>
      <c r="HL43" s="52">
        <f>SUM(HL44:HL45)</f>
        <v>15479007.199999999</v>
      </c>
      <c r="HM43" s="52">
        <f t="shared" si="241"/>
        <v>15122859.4</v>
      </c>
      <c r="HN43" s="52">
        <f t="shared" si="241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41"/>
        <v>15772018.199999999</v>
      </c>
      <c r="HR43" s="52">
        <f t="shared" si="241"/>
        <v>11151410</v>
      </c>
      <c r="HS43" s="52">
        <f t="shared" si="241"/>
        <v>6077193.5</v>
      </c>
      <c r="HT43" s="52">
        <f t="shared" si="241"/>
        <v>2112728.6</v>
      </c>
      <c r="HU43" s="52">
        <f t="shared" si="241"/>
        <v>0</v>
      </c>
      <c r="HV43" s="52">
        <f t="shared" si="241"/>
        <v>14038781.599999998</v>
      </c>
      <c r="HW43" s="52">
        <f t="shared" si="241"/>
        <v>14184598.5</v>
      </c>
      <c r="HX43" s="52">
        <f t="shared" si="241"/>
        <v>14310545.4</v>
      </c>
      <c r="HY43" s="52">
        <f t="shared" si="241"/>
        <v>15988922.100000001</v>
      </c>
      <c r="HZ43" s="52">
        <f t="shared" si="241"/>
        <v>16318640.699999999</v>
      </c>
      <c r="IA43" s="52">
        <f t="shared" si="241"/>
        <v>16805215.800000001</v>
      </c>
      <c r="IB43" s="52">
        <f>SUM(HP43:IA43)</f>
        <v>142816314.59999999</v>
      </c>
      <c r="IC43" s="52">
        <f t="shared" si="241"/>
        <v>17304183.900000002</v>
      </c>
      <c r="ID43" s="52">
        <f t="shared" si="241"/>
        <v>13102211</v>
      </c>
      <c r="IE43" s="52">
        <f t="shared" si="241"/>
        <v>15681196</v>
      </c>
      <c r="IF43" s="52">
        <f t="shared" si="241"/>
        <v>15135773</v>
      </c>
      <c r="IG43" s="52">
        <f t="shared" si="241"/>
        <v>16745422</v>
      </c>
      <c r="IH43" s="52">
        <f t="shared" si="241"/>
        <v>16748864.100000001</v>
      </c>
      <c r="II43" s="52">
        <f t="shared" si="241"/>
        <v>19233022.5</v>
      </c>
      <c r="IJ43" s="52">
        <f t="shared" si="241"/>
        <v>20558439</v>
      </c>
      <c r="IK43" s="52">
        <f t="shared" si="241"/>
        <v>19783953</v>
      </c>
      <c r="IL43" s="52">
        <f t="shared" si="241"/>
        <v>20899809</v>
      </c>
      <c r="IM43" s="52">
        <f t="shared" si="241"/>
        <v>19970892</v>
      </c>
      <c r="IN43" s="52">
        <f t="shared" si="241"/>
        <v>21453093</v>
      </c>
      <c r="IO43" s="52">
        <f>SUM(IC43:IN43)</f>
        <v>216616858.5</v>
      </c>
      <c r="IP43" s="52">
        <f t="shared" ref="IP43:JA43" si="242">SUM(IP44:IP45)</f>
        <v>20368440</v>
      </c>
      <c r="IQ43" s="52">
        <f t="shared" si="242"/>
        <v>19401786</v>
      </c>
      <c r="IR43" s="52">
        <f t="shared" si="242"/>
        <v>19392543</v>
      </c>
      <c r="IS43" s="52">
        <f t="shared" si="242"/>
        <v>18497322</v>
      </c>
      <c r="IT43" s="52">
        <f t="shared" si="242"/>
        <v>20057409</v>
      </c>
      <c r="IU43" s="52">
        <f t="shared" si="242"/>
        <v>18950067</v>
      </c>
      <c r="IV43" s="52">
        <f t="shared" si="242"/>
        <v>20776999.5</v>
      </c>
      <c r="IW43" s="52">
        <f t="shared" si="242"/>
        <v>21786350</v>
      </c>
      <c r="IX43" s="52">
        <f t="shared" si="242"/>
        <v>20897615.5</v>
      </c>
      <c r="IY43" s="52">
        <f t="shared" si="242"/>
        <v>21837992</v>
      </c>
      <c r="IZ43" s="52">
        <f t="shared" si="242"/>
        <v>20266074.5</v>
      </c>
      <c r="JA43" s="52">
        <f t="shared" si="242"/>
        <v>20966918</v>
      </c>
      <c r="JB43" s="52">
        <f>SUM(IP43:JA43)</f>
        <v>243199516.5</v>
      </c>
      <c r="JC43" s="52">
        <f t="shared" ref="JC43:JM43" si="243">SUM(JC44:JC45)</f>
        <v>20408251.5</v>
      </c>
      <c r="JD43" s="52">
        <f t="shared" si="243"/>
        <v>19686641</v>
      </c>
      <c r="JE43" s="52">
        <f t="shared" si="243"/>
        <v>19242440</v>
      </c>
      <c r="JF43" s="52">
        <f t="shared" si="243"/>
        <v>19065341</v>
      </c>
      <c r="JG43" s="52">
        <f t="shared" si="243"/>
        <v>19153577</v>
      </c>
      <c r="JH43" s="52">
        <f t="shared" si="243"/>
        <v>19464360</v>
      </c>
      <c r="JI43" s="52">
        <f t="shared" si="243"/>
        <v>21055009.699999999</v>
      </c>
      <c r="JJ43" s="52">
        <f t="shared" si="243"/>
        <v>21836232</v>
      </c>
      <c r="JK43" s="52">
        <v>20805513.300000004</v>
      </c>
      <c r="JL43" s="52">
        <f t="shared" si="243"/>
        <v>21787573.500000004</v>
      </c>
      <c r="JM43" s="52">
        <f t="shared" si="243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/>
      <c r="JT43" s="52"/>
      <c r="JU43" s="52"/>
      <c r="JV43" s="52"/>
      <c r="JW43" s="52"/>
      <c r="JX43" s="52"/>
      <c r="JY43" s="52"/>
      <c r="JZ43" s="52"/>
      <c r="KA43" s="52"/>
      <c r="KB43" s="52"/>
    </row>
    <row r="44" spans="2:288" ht="14.4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/>
      <c r="JT44" s="56"/>
      <c r="JU44" s="56"/>
      <c r="JV44" s="56"/>
      <c r="JW44" s="56"/>
      <c r="JX44" s="56"/>
      <c r="JY44" s="56"/>
      <c r="JZ44" s="56"/>
      <c r="KA44" s="56"/>
      <c r="KB44" s="56"/>
    </row>
    <row r="45" spans="2:288" ht="14.4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/>
      <c r="JT45" s="56"/>
      <c r="JU45" s="56"/>
      <c r="JV45" s="56"/>
      <c r="JW45" s="56"/>
      <c r="JX45" s="56"/>
      <c r="JY45" s="56"/>
      <c r="JZ45" s="56"/>
      <c r="KA45" s="56"/>
      <c r="KB45" s="56"/>
    </row>
    <row r="50" spans="159:166">
      <c r="FC50" s="22"/>
      <c r="FD50" s="22"/>
      <c r="FE50" s="22"/>
      <c r="FF50" s="22"/>
      <c r="FG50" s="22"/>
      <c r="FH50" s="22"/>
      <c r="FI50" s="22"/>
      <c r="FJ50" s="22"/>
    </row>
    <row r="51" spans="159:166">
      <c r="FC51" s="22"/>
      <c r="FD51" s="22"/>
      <c r="FE51" s="22"/>
      <c r="FF51" s="22"/>
      <c r="FG51" s="22"/>
      <c r="FH51" s="22"/>
      <c r="FI51" s="22"/>
      <c r="FJ51" s="22"/>
    </row>
  </sheetData>
  <mergeCells count="130"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48"/>
  <sheetViews>
    <sheetView showGridLines="0" zoomScale="70" zoomScaleNormal="70" workbookViewId="0">
      <pane xSplit="2" ySplit="3" topLeftCell="IP28" activePane="bottomRight" state="frozen"/>
      <selection pane="bottomRight" activeCell="IQ42" sqref="IQ42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1" width="11.42578125" style="2"/>
    <col min="252" max="252" width="11.85546875" style="2" bestFit="1" customWidth="1"/>
    <col min="253" max="16384" width="11.42578125" style="2"/>
  </cols>
  <sheetData>
    <row r="1" spans="1:262">
      <c r="A1" s="164" t="s">
        <v>0</v>
      </c>
      <c r="B1" s="164"/>
    </row>
    <row r="2" spans="1:262" ht="30" customHeight="1">
      <c r="A2" s="165" t="s">
        <v>115</v>
      </c>
      <c r="B2" s="166"/>
    </row>
    <row r="3" spans="1:262">
      <c r="A3" s="39" t="s">
        <v>116</v>
      </c>
    </row>
    <row r="4" spans="1:262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>
      <c r="B6" s="174" t="s">
        <v>39</v>
      </c>
      <c r="C6" s="160">
        <v>2005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108</v>
      </c>
      <c r="P6" s="160">
        <v>2006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109</v>
      </c>
      <c r="AC6" s="160">
        <v>2007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110</v>
      </c>
      <c r="AP6" s="160">
        <v>2008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111</v>
      </c>
      <c r="BC6" s="160">
        <v>2009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91</v>
      </c>
      <c r="BP6" s="160">
        <v>2010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80</v>
      </c>
      <c r="CC6" s="160">
        <v>2011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81</v>
      </c>
      <c r="CP6" s="160">
        <v>2012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82</v>
      </c>
      <c r="DC6" s="160">
        <v>2013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40</v>
      </c>
      <c r="DP6" s="160">
        <v>2014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41</v>
      </c>
      <c r="EC6" s="160">
        <v>2015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42</v>
      </c>
      <c r="EP6" s="160">
        <v>2016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75" t="s">
        <v>43</v>
      </c>
      <c r="FC6" s="160">
        <v>2017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75" t="s">
        <v>44</v>
      </c>
      <c r="FP6" s="160">
        <v>2018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75" t="s">
        <v>45</v>
      </c>
      <c r="GC6" s="160">
        <v>2019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75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5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5" t="s">
        <v>48</v>
      </c>
      <c r="HP6" s="160">
        <v>2022</v>
      </c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2"/>
      <c r="IB6" s="175" t="s">
        <v>49</v>
      </c>
      <c r="IC6" s="160">
        <v>2023</v>
      </c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2"/>
      <c r="IO6" s="175" t="s">
        <v>50</v>
      </c>
      <c r="IP6" s="160">
        <v>2024</v>
      </c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2"/>
      <c r="JB6" s="175" t="s">
        <v>51</v>
      </c>
    </row>
    <row r="7" spans="1:262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59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59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59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59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59"/>
    </row>
    <row r="8" spans="1:262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/>
      <c r="IT8" s="76"/>
      <c r="IU8" s="76"/>
      <c r="IV8" s="76"/>
      <c r="IW8" s="76"/>
      <c r="IX8" s="76"/>
      <c r="IY8" s="76"/>
      <c r="IZ8" s="76"/>
      <c r="JA8" s="76"/>
      <c r="JB8" s="76"/>
    </row>
    <row r="9" spans="1:26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/>
      <c r="IT9" s="73"/>
      <c r="IU9" s="73"/>
      <c r="IV9" s="73"/>
      <c r="IW9" s="73"/>
      <c r="IX9" s="73"/>
      <c r="IY9" s="73"/>
      <c r="IZ9" s="73"/>
      <c r="JA9" s="73"/>
      <c r="JB9" s="73"/>
    </row>
    <row r="10" spans="1:26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/>
      <c r="IT10" s="73"/>
      <c r="IU10" s="73"/>
      <c r="IV10" s="73"/>
      <c r="IW10" s="73"/>
      <c r="IX10" s="73"/>
      <c r="IY10" s="73"/>
      <c r="IZ10" s="73"/>
      <c r="JA10" s="73"/>
      <c r="JB10" s="73"/>
    </row>
    <row r="11" spans="1:262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/>
      <c r="IT11" s="76"/>
      <c r="IU11" s="76"/>
      <c r="IV11" s="76"/>
      <c r="IW11" s="76"/>
      <c r="IX11" s="76"/>
      <c r="IY11" s="76"/>
      <c r="IZ11" s="76"/>
      <c r="JA11" s="76"/>
      <c r="JB11" s="76"/>
    </row>
    <row r="12" spans="1:26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/>
      <c r="IT12" s="73"/>
      <c r="IU12" s="73"/>
      <c r="IV12" s="73"/>
      <c r="IW12" s="73"/>
      <c r="IX12" s="73"/>
      <c r="IY12" s="73"/>
      <c r="IZ12" s="73"/>
      <c r="JA12" s="73"/>
      <c r="JB12" s="73"/>
    </row>
    <row r="13" spans="1:26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/>
      <c r="IT13" s="73"/>
      <c r="IU13" s="73"/>
      <c r="IV13" s="73"/>
      <c r="IW13" s="73"/>
      <c r="IX13" s="73"/>
      <c r="IY13" s="73"/>
      <c r="IZ13" s="73"/>
      <c r="JA13" s="73"/>
      <c r="JB13" s="73"/>
    </row>
    <row r="14" spans="1:262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/>
      <c r="IT14" s="76"/>
      <c r="IU14" s="76"/>
      <c r="IV14" s="76"/>
      <c r="IW14" s="76"/>
      <c r="IX14" s="76"/>
      <c r="IY14" s="76"/>
      <c r="IZ14" s="76"/>
      <c r="JA14" s="76"/>
      <c r="JB14" s="76"/>
    </row>
    <row r="15" spans="1:26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/>
      <c r="IT15" s="73"/>
      <c r="IU15" s="73"/>
      <c r="IV15" s="73"/>
      <c r="IW15" s="73"/>
      <c r="IX15" s="73"/>
      <c r="IY15" s="73"/>
      <c r="IZ15" s="73"/>
      <c r="JA15" s="73"/>
      <c r="JB15" s="73"/>
    </row>
    <row r="16" spans="1:26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/>
      <c r="IT16" s="73"/>
      <c r="IU16" s="73"/>
      <c r="IV16" s="73"/>
      <c r="IW16" s="73"/>
      <c r="IX16" s="73"/>
      <c r="IY16" s="73"/>
      <c r="IZ16" s="73"/>
      <c r="JA16" s="73"/>
      <c r="JB16" s="73"/>
    </row>
    <row r="17" spans="2:262" s="5" customFormat="1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/>
      <c r="IT17" s="52"/>
      <c r="IU17" s="52"/>
      <c r="IV17" s="52"/>
      <c r="IW17" s="52"/>
      <c r="IX17" s="52"/>
      <c r="IY17" s="52"/>
      <c r="IZ17" s="52"/>
      <c r="JA17" s="52"/>
      <c r="JB17" s="52"/>
    </row>
    <row r="18" spans="2:262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/>
      <c r="IT18" s="56"/>
      <c r="IU18" s="56"/>
      <c r="IV18" s="56"/>
      <c r="IW18" s="56"/>
      <c r="IX18" s="56"/>
      <c r="IY18" s="56"/>
      <c r="IZ18" s="56"/>
      <c r="JA18" s="56"/>
      <c r="JB18" s="56"/>
    </row>
    <row r="19" spans="2:262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/>
      <c r="IT19" s="56"/>
      <c r="IU19" s="56"/>
      <c r="IV19" s="56"/>
      <c r="IW19" s="56"/>
      <c r="IX19" s="56"/>
      <c r="IY19" s="56"/>
      <c r="IZ19" s="56"/>
      <c r="JA19" s="56"/>
      <c r="JB19" s="56"/>
    </row>
    <row r="21" spans="2:262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>
      <c r="B22" s="5" t="s">
        <v>71</v>
      </c>
    </row>
    <row r="23" spans="2:262" ht="15" customHeight="1">
      <c r="B23" s="174" t="s">
        <v>39</v>
      </c>
      <c r="C23" s="160">
        <v>2005</v>
      </c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2"/>
      <c r="O23" s="175" t="s">
        <v>108</v>
      </c>
      <c r="P23" s="160">
        <v>2006</v>
      </c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2"/>
      <c r="AB23" s="175" t="s">
        <v>109</v>
      </c>
      <c r="AC23" s="160">
        <v>2007</v>
      </c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2"/>
      <c r="AO23" s="175" t="s">
        <v>110</v>
      </c>
      <c r="AP23" s="160">
        <v>2008</v>
      </c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2"/>
      <c r="BB23" s="175" t="s">
        <v>111</v>
      </c>
      <c r="BC23" s="160">
        <v>2009</v>
      </c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2"/>
      <c r="BO23" s="175" t="s">
        <v>91</v>
      </c>
      <c r="BP23" s="160">
        <v>2010</v>
      </c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2"/>
      <c r="CB23" s="175" t="s">
        <v>80</v>
      </c>
      <c r="CC23" s="160">
        <v>2011</v>
      </c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2"/>
      <c r="CO23" s="175" t="s">
        <v>81</v>
      </c>
      <c r="CP23" s="160">
        <v>2012</v>
      </c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2"/>
      <c r="DB23" s="175" t="s">
        <v>82</v>
      </c>
      <c r="DC23" s="160">
        <v>2013</v>
      </c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2"/>
      <c r="DO23" s="175" t="s">
        <v>40</v>
      </c>
      <c r="DP23" s="160">
        <v>2014</v>
      </c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2"/>
      <c r="EB23" s="175" t="s">
        <v>41</v>
      </c>
      <c r="EC23" s="160">
        <v>2015</v>
      </c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2"/>
      <c r="EO23" s="175" t="s">
        <v>42</v>
      </c>
      <c r="EP23" s="160">
        <v>2016</v>
      </c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2"/>
      <c r="FB23" s="175" t="s">
        <v>43</v>
      </c>
      <c r="FC23" s="160">
        <v>2017</v>
      </c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2"/>
      <c r="FO23" s="175" t="s">
        <v>44</v>
      </c>
      <c r="FP23" s="160">
        <v>2018</v>
      </c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2"/>
      <c r="GB23" s="175" t="s">
        <v>45</v>
      </c>
      <c r="GC23" s="160">
        <v>2019</v>
      </c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2"/>
      <c r="GO23" s="175" t="s">
        <v>46</v>
      </c>
      <c r="GP23" s="156">
        <v>2020</v>
      </c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8"/>
      <c r="HB23" s="175" t="s">
        <v>47</v>
      </c>
      <c r="HC23" s="156">
        <v>2021</v>
      </c>
      <c r="HD23" s="157"/>
      <c r="HE23" s="157"/>
      <c r="HF23" s="157"/>
      <c r="HG23" s="157"/>
      <c r="HH23" s="157"/>
      <c r="HI23" s="157"/>
      <c r="HJ23" s="157"/>
      <c r="HK23" s="157"/>
      <c r="HL23" s="157"/>
      <c r="HM23" s="157"/>
      <c r="HN23" s="158"/>
      <c r="HO23" s="175" t="s">
        <v>48</v>
      </c>
      <c r="HP23" s="160">
        <v>2022</v>
      </c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2"/>
      <c r="IB23" s="175" t="s">
        <v>49</v>
      </c>
      <c r="IC23" s="160">
        <v>2023</v>
      </c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2"/>
      <c r="IO23" s="175" t="s">
        <v>50</v>
      </c>
      <c r="IP23" s="160">
        <v>2024</v>
      </c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2"/>
      <c r="JB23" s="175" t="s">
        <v>51</v>
      </c>
    </row>
    <row r="24" spans="2:262">
      <c r="B24" s="163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59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59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59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59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59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59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59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59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59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59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59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59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59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59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59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59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59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59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59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59"/>
    </row>
    <row r="25" spans="2:262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/>
      <c r="IT25" s="76"/>
      <c r="IU25" s="76"/>
      <c r="IV25" s="76"/>
      <c r="IW25" s="76"/>
      <c r="IX25" s="76"/>
      <c r="IY25" s="76"/>
      <c r="IZ25" s="76"/>
      <c r="JA25" s="76"/>
      <c r="JB25" s="76"/>
    </row>
    <row r="26" spans="2:262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/>
      <c r="IT26" s="73"/>
      <c r="IU26" s="73"/>
      <c r="IV26" s="73"/>
      <c r="IW26" s="73"/>
      <c r="IX26" s="73"/>
      <c r="IY26" s="73"/>
      <c r="IZ26" s="73"/>
      <c r="JA26" s="73"/>
      <c r="JB26" s="73"/>
    </row>
    <row r="27" spans="2:262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/>
      <c r="IT27" s="73"/>
      <c r="IU27" s="73"/>
      <c r="IV27" s="73"/>
      <c r="IW27" s="73"/>
      <c r="IX27" s="73"/>
      <c r="IY27" s="73"/>
      <c r="IZ27" s="73"/>
      <c r="JA27" s="73"/>
      <c r="JB27" s="73"/>
    </row>
    <row r="28" spans="2:262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/>
      <c r="IT28" s="76"/>
      <c r="IU28" s="76"/>
      <c r="IV28" s="76"/>
      <c r="IW28" s="76"/>
      <c r="IX28" s="76"/>
      <c r="IY28" s="76"/>
      <c r="IZ28" s="76"/>
      <c r="JA28" s="76"/>
      <c r="JB28" s="76"/>
    </row>
    <row r="29" spans="2:26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/>
      <c r="IT29" s="73"/>
      <c r="IU29" s="73"/>
      <c r="IV29" s="73"/>
      <c r="IW29" s="73"/>
      <c r="IX29" s="73"/>
      <c r="IY29" s="73"/>
      <c r="IZ29" s="73"/>
      <c r="JA29" s="73"/>
      <c r="JB29" s="73"/>
    </row>
    <row r="30" spans="2:26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/>
      <c r="IT30" s="73"/>
      <c r="IU30" s="73"/>
      <c r="IV30" s="73"/>
      <c r="IW30" s="73"/>
      <c r="IX30" s="73"/>
      <c r="IY30" s="73"/>
      <c r="IZ30" s="73"/>
      <c r="JA30" s="73"/>
      <c r="JB30" s="73"/>
    </row>
    <row r="31" spans="2:262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/>
      <c r="IT31" s="76"/>
      <c r="IU31" s="76"/>
      <c r="IV31" s="76"/>
      <c r="IW31" s="76"/>
      <c r="IX31" s="76"/>
      <c r="IY31" s="76"/>
      <c r="IZ31" s="76"/>
      <c r="JA31" s="76"/>
      <c r="JB31" s="76"/>
    </row>
    <row r="32" spans="2:26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/>
      <c r="IT32" s="73"/>
      <c r="IU32" s="73"/>
      <c r="IV32" s="73"/>
      <c r="IW32" s="73"/>
      <c r="IX32" s="73"/>
      <c r="IY32" s="73"/>
      <c r="IZ32" s="73"/>
      <c r="JA32" s="73"/>
      <c r="JB32" s="73"/>
    </row>
    <row r="33" spans="2:26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/>
      <c r="IT33" s="73"/>
      <c r="IU33" s="73"/>
      <c r="IV33" s="73"/>
      <c r="IW33" s="73"/>
      <c r="IX33" s="73"/>
      <c r="IY33" s="73"/>
      <c r="IZ33" s="73"/>
      <c r="JA33" s="73"/>
      <c r="JB33" s="73"/>
    </row>
    <row r="34" spans="2:262" s="5" customFormat="1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/>
      <c r="IT34" s="52"/>
      <c r="IU34" s="52"/>
      <c r="IV34" s="52"/>
      <c r="IW34" s="52"/>
      <c r="IX34" s="52"/>
      <c r="IY34" s="52"/>
      <c r="IZ34" s="52"/>
      <c r="JA34" s="52"/>
      <c r="JB34" s="52"/>
    </row>
    <row r="35" spans="2:262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/>
      <c r="IT35" s="56"/>
      <c r="IU35" s="56"/>
      <c r="IV35" s="56"/>
      <c r="IW35" s="56"/>
      <c r="IX35" s="56"/>
      <c r="IY35" s="56"/>
      <c r="IZ35" s="56"/>
      <c r="JA35" s="56"/>
      <c r="JB35" s="56"/>
    </row>
    <row r="36" spans="2:262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/>
      <c r="IT36" s="56"/>
      <c r="IU36" s="56"/>
      <c r="IV36" s="56"/>
      <c r="IW36" s="56"/>
      <c r="IX36" s="56"/>
      <c r="IY36" s="56"/>
      <c r="IZ36" s="56"/>
      <c r="JA36" s="56"/>
      <c r="JB36" s="56"/>
    </row>
    <row r="39" spans="2:262" ht="15" customHeight="1">
      <c r="B39" s="5" t="s">
        <v>72</v>
      </c>
    </row>
    <row r="40" spans="2:262" ht="15" customHeight="1">
      <c r="B40" s="12" t="s">
        <v>73</v>
      </c>
      <c r="C40" s="160">
        <v>2005</v>
      </c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2"/>
      <c r="O40" s="175" t="s">
        <v>108</v>
      </c>
      <c r="P40" s="160">
        <v>2006</v>
      </c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2"/>
      <c r="AB40" s="175" t="s">
        <v>109</v>
      </c>
      <c r="AC40" s="160">
        <v>2007</v>
      </c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2"/>
      <c r="AO40" s="175" t="s">
        <v>110</v>
      </c>
      <c r="AP40" s="160">
        <v>2008</v>
      </c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2"/>
      <c r="BB40" s="175" t="s">
        <v>111</v>
      </c>
      <c r="BC40" s="160">
        <v>2009</v>
      </c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2"/>
      <c r="BO40" s="175" t="s">
        <v>91</v>
      </c>
      <c r="BP40" s="160">
        <v>2010</v>
      </c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2"/>
      <c r="CB40" s="175" t="s">
        <v>80</v>
      </c>
      <c r="CC40" s="160">
        <v>2011</v>
      </c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2"/>
      <c r="CO40" s="175" t="s">
        <v>81</v>
      </c>
      <c r="CP40" s="160">
        <v>2012</v>
      </c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2"/>
      <c r="DB40" s="175" t="s">
        <v>82</v>
      </c>
      <c r="DC40" s="160">
        <v>2013</v>
      </c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2"/>
      <c r="DO40" s="175" t="s">
        <v>40</v>
      </c>
      <c r="DP40" s="160">
        <v>2014</v>
      </c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2"/>
      <c r="EB40" s="175" t="s">
        <v>41</v>
      </c>
      <c r="EC40" s="160">
        <v>2015</v>
      </c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2"/>
      <c r="EO40" s="175" t="s">
        <v>42</v>
      </c>
      <c r="EP40" s="160">
        <v>2016</v>
      </c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2"/>
      <c r="FB40" s="175" t="s">
        <v>43</v>
      </c>
      <c r="FC40" s="160">
        <v>2017</v>
      </c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2"/>
      <c r="FO40" s="175" t="s">
        <v>44</v>
      </c>
      <c r="FP40" s="160">
        <v>2018</v>
      </c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2"/>
      <c r="GB40" s="175" t="s">
        <v>45</v>
      </c>
      <c r="GC40" s="160">
        <v>2019</v>
      </c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2"/>
      <c r="GO40" s="175" t="s">
        <v>46</v>
      </c>
      <c r="GP40" s="156">
        <v>2020</v>
      </c>
      <c r="GQ40" s="157"/>
      <c r="GR40" s="157"/>
      <c r="GS40" s="157"/>
      <c r="GT40" s="157"/>
      <c r="GU40" s="157"/>
      <c r="GV40" s="157"/>
      <c r="GW40" s="157"/>
      <c r="GX40" s="157"/>
      <c r="GY40" s="157"/>
      <c r="GZ40" s="157"/>
      <c r="HA40" s="158"/>
      <c r="HB40" s="175" t="s">
        <v>47</v>
      </c>
      <c r="HC40" s="156">
        <v>2021</v>
      </c>
      <c r="HD40" s="157"/>
      <c r="HE40" s="157"/>
      <c r="HF40" s="157"/>
      <c r="HG40" s="157"/>
      <c r="HH40" s="157"/>
      <c r="HI40" s="157"/>
      <c r="HJ40" s="157"/>
      <c r="HK40" s="157"/>
      <c r="HL40" s="157"/>
      <c r="HM40" s="157"/>
      <c r="HN40" s="158"/>
      <c r="HO40" s="175" t="s">
        <v>48</v>
      </c>
      <c r="HP40" s="160">
        <v>2022</v>
      </c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2"/>
      <c r="IB40" s="175" t="s">
        <v>49</v>
      </c>
      <c r="IC40" s="160">
        <v>2023</v>
      </c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2"/>
      <c r="IO40" s="175" t="s">
        <v>50</v>
      </c>
      <c r="IP40" s="160">
        <v>2024</v>
      </c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2"/>
      <c r="JB40" s="175" t="s">
        <v>51</v>
      </c>
    </row>
    <row r="41" spans="2:262" ht="16.5" customHeight="1">
      <c r="B41" s="13" t="s">
        <v>74</v>
      </c>
      <c r="C41" s="176" t="s">
        <v>52</v>
      </c>
      <c r="D41" s="176" t="s">
        <v>53</v>
      </c>
      <c r="E41" s="176" t="s">
        <v>54</v>
      </c>
      <c r="F41" s="176" t="s">
        <v>55</v>
      </c>
      <c r="G41" s="176" t="s">
        <v>56</v>
      </c>
      <c r="H41" s="176" t="s">
        <v>57</v>
      </c>
      <c r="I41" s="176" t="s">
        <v>58</v>
      </c>
      <c r="J41" s="176" t="s">
        <v>59</v>
      </c>
      <c r="K41" s="176" t="s">
        <v>60</v>
      </c>
      <c r="L41" s="176" t="s">
        <v>61</v>
      </c>
      <c r="M41" s="176" t="s">
        <v>62</v>
      </c>
      <c r="N41" s="176" t="s">
        <v>63</v>
      </c>
      <c r="O41" s="159"/>
      <c r="P41" s="176" t="s">
        <v>52</v>
      </c>
      <c r="Q41" s="176" t="s">
        <v>53</v>
      </c>
      <c r="R41" s="176" t="s">
        <v>54</v>
      </c>
      <c r="S41" s="176" t="s">
        <v>55</v>
      </c>
      <c r="T41" s="176" t="s">
        <v>56</v>
      </c>
      <c r="U41" s="176" t="s">
        <v>57</v>
      </c>
      <c r="V41" s="176" t="s">
        <v>58</v>
      </c>
      <c r="W41" s="176" t="s">
        <v>59</v>
      </c>
      <c r="X41" s="176" t="s">
        <v>60</v>
      </c>
      <c r="Y41" s="176" t="s">
        <v>61</v>
      </c>
      <c r="Z41" s="176" t="s">
        <v>62</v>
      </c>
      <c r="AA41" s="176" t="s">
        <v>63</v>
      </c>
      <c r="AB41" s="159"/>
      <c r="AC41" s="176" t="s">
        <v>52</v>
      </c>
      <c r="AD41" s="176" t="s">
        <v>53</v>
      </c>
      <c r="AE41" s="176" t="s">
        <v>54</v>
      </c>
      <c r="AF41" s="176" t="s">
        <v>55</v>
      </c>
      <c r="AG41" s="176" t="s">
        <v>56</v>
      </c>
      <c r="AH41" s="176" t="s">
        <v>57</v>
      </c>
      <c r="AI41" s="176" t="s">
        <v>58</v>
      </c>
      <c r="AJ41" s="176" t="s">
        <v>59</v>
      </c>
      <c r="AK41" s="176" t="s">
        <v>60</v>
      </c>
      <c r="AL41" s="176" t="s">
        <v>61</v>
      </c>
      <c r="AM41" s="176" t="s">
        <v>62</v>
      </c>
      <c r="AN41" s="176" t="s">
        <v>63</v>
      </c>
      <c r="AO41" s="159"/>
      <c r="AP41" s="176" t="s">
        <v>52</v>
      </c>
      <c r="AQ41" s="176" t="s">
        <v>53</v>
      </c>
      <c r="AR41" s="176" t="s">
        <v>54</v>
      </c>
      <c r="AS41" s="176" t="s">
        <v>55</v>
      </c>
      <c r="AT41" s="176" t="s">
        <v>56</v>
      </c>
      <c r="AU41" s="176" t="s">
        <v>57</v>
      </c>
      <c r="AV41" s="176" t="s">
        <v>58</v>
      </c>
      <c r="AW41" s="176" t="s">
        <v>59</v>
      </c>
      <c r="AX41" s="176" t="s">
        <v>60</v>
      </c>
      <c r="AY41" s="176" t="s">
        <v>61</v>
      </c>
      <c r="AZ41" s="176" t="s">
        <v>62</v>
      </c>
      <c r="BA41" s="176" t="s">
        <v>63</v>
      </c>
      <c r="BB41" s="159"/>
      <c r="BC41" s="176" t="s">
        <v>52</v>
      </c>
      <c r="BD41" s="176" t="s">
        <v>53</v>
      </c>
      <c r="BE41" s="176" t="s">
        <v>54</v>
      </c>
      <c r="BF41" s="176" t="s">
        <v>55</v>
      </c>
      <c r="BG41" s="176" t="s">
        <v>56</v>
      </c>
      <c r="BH41" s="176" t="s">
        <v>57</v>
      </c>
      <c r="BI41" s="176" t="s">
        <v>58</v>
      </c>
      <c r="BJ41" s="176" t="s">
        <v>59</v>
      </c>
      <c r="BK41" s="176" t="s">
        <v>60</v>
      </c>
      <c r="BL41" s="176" t="s">
        <v>61</v>
      </c>
      <c r="BM41" s="176" t="s">
        <v>62</v>
      </c>
      <c r="BN41" s="176" t="s">
        <v>63</v>
      </c>
      <c r="BO41" s="159"/>
      <c r="BP41" s="176" t="s">
        <v>52</v>
      </c>
      <c r="BQ41" s="176" t="s">
        <v>53</v>
      </c>
      <c r="BR41" s="176" t="s">
        <v>54</v>
      </c>
      <c r="BS41" s="176" t="s">
        <v>55</v>
      </c>
      <c r="BT41" s="176" t="s">
        <v>56</v>
      </c>
      <c r="BU41" s="176" t="s">
        <v>57</v>
      </c>
      <c r="BV41" s="176" t="s">
        <v>58</v>
      </c>
      <c r="BW41" s="176" t="s">
        <v>59</v>
      </c>
      <c r="BX41" s="176" t="s">
        <v>60</v>
      </c>
      <c r="BY41" s="176" t="s">
        <v>61</v>
      </c>
      <c r="BZ41" s="176" t="s">
        <v>62</v>
      </c>
      <c r="CA41" s="176" t="s">
        <v>63</v>
      </c>
      <c r="CB41" s="159"/>
      <c r="CC41" s="176" t="s">
        <v>52</v>
      </c>
      <c r="CD41" s="176" t="s">
        <v>53</v>
      </c>
      <c r="CE41" s="176" t="s">
        <v>54</v>
      </c>
      <c r="CF41" s="176" t="s">
        <v>55</v>
      </c>
      <c r="CG41" s="176" t="s">
        <v>56</v>
      </c>
      <c r="CH41" s="176" t="s">
        <v>57</v>
      </c>
      <c r="CI41" s="176" t="s">
        <v>58</v>
      </c>
      <c r="CJ41" s="176" t="s">
        <v>59</v>
      </c>
      <c r="CK41" s="176" t="s">
        <v>60</v>
      </c>
      <c r="CL41" s="176" t="s">
        <v>61</v>
      </c>
      <c r="CM41" s="176" t="s">
        <v>62</v>
      </c>
      <c r="CN41" s="176" t="s">
        <v>63</v>
      </c>
      <c r="CO41" s="159"/>
      <c r="CP41" s="176" t="s">
        <v>52</v>
      </c>
      <c r="CQ41" s="176" t="s">
        <v>53</v>
      </c>
      <c r="CR41" s="176" t="s">
        <v>54</v>
      </c>
      <c r="CS41" s="176" t="s">
        <v>55</v>
      </c>
      <c r="CT41" s="176" t="s">
        <v>56</v>
      </c>
      <c r="CU41" s="176" t="s">
        <v>57</v>
      </c>
      <c r="CV41" s="176" t="s">
        <v>58</v>
      </c>
      <c r="CW41" s="176" t="s">
        <v>59</v>
      </c>
      <c r="CX41" s="176" t="s">
        <v>60</v>
      </c>
      <c r="CY41" s="176" t="s">
        <v>61</v>
      </c>
      <c r="CZ41" s="176" t="s">
        <v>62</v>
      </c>
      <c r="DA41" s="176" t="s">
        <v>63</v>
      </c>
      <c r="DB41" s="159"/>
      <c r="DC41" s="176" t="s">
        <v>52</v>
      </c>
      <c r="DD41" s="176" t="s">
        <v>53</v>
      </c>
      <c r="DE41" s="176" t="s">
        <v>54</v>
      </c>
      <c r="DF41" s="176" t="s">
        <v>55</v>
      </c>
      <c r="DG41" s="176" t="s">
        <v>56</v>
      </c>
      <c r="DH41" s="176" t="s">
        <v>57</v>
      </c>
      <c r="DI41" s="176" t="s">
        <v>58</v>
      </c>
      <c r="DJ41" s="176" t="s">
        <v>59</v>
      </c>
      <c r="DK41" s="176" t="s">
        <v>60</v>
      </c>
      <c r="DL41" s="176" t="s">
        <v>61</v>
      </c>
      <c r="DM41" s="176" t="s">
        <v>62</v>
      </c>
      <c r="DN41" s="176" t="s">
        <v>63</v>
      </c>
      <c r="DO41" s="159"/>
      <c r="DP41" s="176" t="s">
        <v>52</v>
      </c>
      <c r="DQ41" s="176" t="s">
        <v>53</v>
      </c>
      <c r="DR41" s="176" t="s">
        <v>54</v>
      </c>
      <c r="DS41" s="176" t="s">
        <v>55</v>
      </c>
      <c r="DT41" s="176" t="s">
        <v>56</v>
      </c>
      <c r="DU41" s="176" t="s">
        <v>57</v>
      </c>
      <c r="DV41" s="176" t="s">
        <v>58</v>
      </c>
      <c r="DW41" s="176" t="s">
        <v>59</v>
      </c>
      <c r="DX41" s="176" t="s">
        <v>60</v>
      </c>
      <c r="DY41" s="176" t="s">
        <v>61</v>
      </c>
      <c r="DZ41" s="176" t="s">
        <v>62</v>
      </c>
      <c r="EA41" s="176" t="s">
        <v>63</v>
      </c>
      <c r="EB41" s="159"/>
      <c r="EC41" s="176" t="s">
        <v>52</v>
      </c>
      <c r="ED41" s="176" t="s">
        <v>53</v>
      </c>
      <c r="EE41" s="176" t="s">
        <v>54</v>
      </c>
      <c r="EF41" s="176" t="s">
        <v>55</v>
      </c>
      <c r="EG41" s="176" t="s">
        <v>56</v>
      </c>
      <c r="EH41" s="176" t="s">
        <v>57</v>
      </c>
      <c r="EI41" s="176" t="s">
        <v>58</v>
      </c>
      <c r="EJ41" s="176" t="s">
        <v>59</v>
      </c>
      <c r="EK41" s="176" t="s">
        <v>60</v>
      </c>
      <c r="EL41" s="176" t="s">
        <v>61</v>
      </c>
      <c r="EM41" s="176" t="s">
        <v>62</v>
      </c>
      <c r="EN41" s="176" t="s">
        <v>63</v>
      </c>
      <c r="EO41" s="159"/>
      <c r="EP41" s="176" t="s">
        <v>52</v>
      </c>
      <c r="EQ41" s="176" t="s">
        <v>53</v>
      </c>
      <c r="ER41" s="176" t="s">
        <v>54</v>
      </c>
      <c r="ES41" s="176" t="s">
        <v>55</v>
      </c>
      <c r="ET41" s="176" t="s">
        <v>56</v>
      </c>
      <c r="EU41" s="176" t="s">
        <v>57</v>
      </c>
      <c r="EV41" s="176" t="s">
        <v>58</v>
      </c>
      <c r="EW41" s="176" t="s">
        <v>59</v>
      </c>
      <c r="EX41" s="176" t="s">
        <v>60</v>
      </c>
      <c r="EY41" s="176" t="s">
        <v>61</v>
      </c>
      <c r="EZ41" s="176" t="s">
        <v>62</v>
      </c>
      <c r="FA41" s="176" t="s">
        <v>63</v>
      </c>
      <c r="FB41" s="159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59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59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59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59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59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59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59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59"/>
    </row>
    <row r="42" spans="2:262" ht="16.5" customHeight="1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123">
        <f t="shared" si="192"/>
        <v>9262284</v>
      </c>
      <c r="GU42" s="123">
        <f t="shared" si="192"/>
        <v>12725291.6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198767987.20000002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29867660.800000001</v>
      </c>
      <c r="IR42" s="121">
        <v>29998596</v>
      </c>
      <c r="IS42" s="52"/>
      <c r="IT42" s="52"/>
      <c r="IU42" s="52"/>
      <c r="IV42" s="52"/>
      <c r="IW42" s="52"/>
      <c r="IX42" s="52"/>
      <c r="IY42" s="52"/>
      <c r="IZ42" s="52"/>
      <c r="JA42" s="52"/>
      <c r="JB42" s="52"/>
    </row>
    <row r="43" spans="2:262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124">
        <v>1638848.4</v>
      </c>
      <c r="GU43" s="124">
        <v>2808640.4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57397256.799999997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5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11357590</v>
      </c>
      <c r="IR43" s="122">
        <v>10844516.800000001</v>
      </c>
      <c r="IS43" s="56"/>
      <c r="IT43" s="56"/>
      <c r="IU43" s="56"/>
      <c r="IV43" s="56"/>
      <c r="IW43" s="56"/>
      <c r="IX43" s="56"/>
      <c r="IY43" s="56"/>
      <c r="IZ43" s="56"/>
      <c r="JA43" s="56"/>
      <c r="JB43" s="56"/>
    </row>
    <row r="44" spans="2:26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124">
        <v>7623435.5999999996</v>
      </c>
      <c r="GU44" s="124">
        <v>9916651.1999999993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141370730.40000001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18510070.800000001</v>
      </c>
      <c r="IR44" s="122">
        <v>19154079.199999999</v>
      </c>
      <c r="IS44" s="56"/>
      <c r="IT44" s="56"/>
      <c r="IU44" s="56"/>
      <c r="IV44" s="56"/>
      <c r="IW44" s="56"/>
      <c r="IX44" s="56"/>
      <c r="IY44" s="56"/>
      <c r="IZ44" s="56"/>
      <c r="JA44" s="56"/>
      <c r="JB44" s="56"/>
    </row>
    <row r="45" spans="2:262">
      <c r="GT45" s="2">
        <v>341909.6</v>
      </c>
      <c r="GU45" s="2">
        <v>21134.400000000001</v>
      </c>
    </row>
    <row r="46" spans="2:262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62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>
      <c r="FA48" s="27"/>
    </row>
  </sheetData>
  <mergeCells count="122"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1"/>
  <sheetViews>
    <sheetView showGridLines="0" zoomScale="70" zoomScaleNormal="70" workbookViewId="0">
      <pane xSplit="2" ySplit="3" topLeftCell="IC4" activePane="bottomRight" state="frozen"/>
      <selection pane="bottomRight" activeCell="ID87" sqref="ID87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29.5703125" style="2" customWidth="1"/>
    <col min="211" max="222" width="11.42578125" style="2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16384" width="11.42578125" style="2"/>
  </cols>
  <sheetData>
    <row r="1" spans="1:249">
      <c r="A1" s="164" t="s">
        <v>0</v>
      </c>
      <c r="B1" s="164"/>
    </row>
    <row r="2" spans="1:249" ht="30" customHeight="1">
      <c r="A2" s="165" t="s">
        <v>121</v>
      </c>
      <c r="B2" s="166"/>
    </row>
    <row r="3" spans="1:249">
      <c r="A3" s="39" t="s">
        <v>122</v>
      </c>
    </row>
    <row r="5" spans="1:249">
      <c r="B5" s="5" t="s">
        <v>38</v>
      </c>
    </row>
    <row r="6" spans="1:249" ht="15" customHeight="1">
      <c r="B6" s="174" t="s">
        <v>39</v>
      </c>
      <c r="C6" s="160">
        <v>2006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75" t="s">
        <v>109</v>
      </c>
      <c r="P6" s="160">
        <v>2007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75" t="s">
        <v>110</v>
      </c>
      <c r="AC6" s="160">
        <v>2008</v>
      </c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2"/>
      <c r="AO6" s="175" t="s">
        <v>111</v>
      </c>
      <c r="AP6" s="160">
        <v>2009</v>
      </c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2"/>
      <c r="BB6" s="175" t="s">
        <v>91</v>
      </c>
      <c r="BC6" s="160">
        <v>2010</v>
      </c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2"/>
      <c r="BO6" s="175" t="s">
        <v>80</v>
      </c>
      <c r="BP6" s="160">
        <v>2011</v>
      </c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2"/>
      <c r="CB6" s="175" t="s">
        <v>81</v>
      </c>
      <c r="CC6" s="160">
        <v>2012</v>
      </c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2"/>
      <c r="CO6" s="175" t="s">
        <v>82</v>
      </c>
      <c r="CP6" s="160">
        <v>2013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75" t="s">
        <v>40</v>
      </c>
      <c r="DC6" s="160">
        <v>2014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75" t="s">
        <v>41</v>
      </c>
      <c r="DP6" s="160">
        <v>2015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75" t="s">
        <v>42</v>
      </c>
      <c r="EC6" s="160">
        <v>2016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75" t="s">
        <v>43</v>
      </c>
      <c r="EP6" s="160">
        <v>2017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75" t="s">
        <v>44</v>
      </c>
      <c r="FC6" s="160">
        <v>2018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75" t="s">
        <v>45</v>
      </c>
      <c r="FP6" s="160">
        <v>2019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75" t="s">
        <v>46</v>
      </c>
      <c r="GC6" s="156">
        <v>2020</v>
      </c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8"/>
      <c r="GO6" s="175" t="s">
        <v>47</v>
      </c>
      <c r="GP6" s="156">
        <v>2021</v>
      </c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8"/>
      <c r="HB6" s="175" t="s">
        <v>48</v>
      </c>
      <c r="HC6" s="156">
        <v>2022</v>
      </c>
      <c r="HD6" s="157"/>
      <c r="HE6" s="157"/>
      <c r="HF6" s="157"/>
      <c r="HG6" s="157"/>
      <c r="HH6" s="157"/>
      <c r="HI6" s="157"/>
      <c r="HJ6" s="157"/>
      <c r="HK6" s="157"/>
      <c r="HL6" s="157"/>
      <c r="HM6" s="157"/>
      <c r="HN6" s="158"/>
      <c r="HO6" s="175" t="s">
        <v>49</v>
      </c>
      <c r="HP6" s="156">
        <v>2023</v>
      </c>
      <c r="HQ6" s="157"/>
      <c r="HR6" s="157"/>
      <c r="HS6" s="157"/>
      <c r="HT6" s="157"/>
      <c r="HU6" s="157"/>
      <c r="HV6" s="157"/>
      <c r="HW6" s="157"/>
      <c r="HX6" s="157"/>
      <c r="HY6" s="157"/>
      <c r="HZ6" s="157"/>
      <c r="IA6" s="158"/>
      <c r="IB6" s="175" t="s">
        <v>50</v>
      </c>
      <c r="IC6" s="156">
        <v>2024</v>
      </c>
      <c r="ID6" s="157"/>
      <c r="IE6" s="157"/>
      <c r="IF6" s="157"/>
      <c r="IG6" s="157"/>
      <c r="IH6" s="157"/>
      <c r="II6" s="157"/>
      <c r="IJ6" s="157"/>
      <c r="IK6" s="157"/>
      <c r="IL6" s="157"/>
      <c r="IM6" s="157"/>
      <c r="IN6" s="158"/>
      <c r="IO6" s="175" t="s">
        <v>51</v>
      </c>
    </row>
    <row r="7" spans="1:249">
      <c r="B7" s="16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59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59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59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59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59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59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59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59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59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59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59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59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59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59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59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59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59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59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59"/>
    </row>
    <row r="8" spans="1:249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/>
      <c r="IG8" s="47"/>
      <c r="IH8" s="47"/>
      <c r="II8" s="47"/>
      <c r="IJ8" s="47"/>
      <c r="IK8" s="47"/>
      <c r="IL8" s="47"/>
      <c r="IM8" s="47"/>
      <c r="IN8" s="47"/>
      <c r="IO8" s="47"/>
    </row>
    <row r="9" spans="1:249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/>
      <c r="IG9" s="49"/>
      <c r="IH9" s="49"/>
      <c r="II9" s="49"/>
      <c r="IJ9" s="49"/>
      <c r="IK9" s="49"/>
      <c r="IL9" s="49"/>
      <c r="IM9" s="49"/>
      <c r="IN9" s="49"/>
      <c r="IO9" s="49"/>
    </row>
    <row r="10" spans="1:249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/>
      <c r="IG10" s="49"/>
      <c r="IH10" s="49"/>
      <c r="II10" s="49"/>
      <c r="IJ10" s="49"/>
      <c r="IK10" s="49"/>
      <c r="IL10" s="49"/>
      <c r="IM10" s="49"/>
      <c r="IN10" s="49"/>
      <c r="IO10" s="49"/>
    </row>
    <row r="11" spans="1:249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/>
      <c r="IG11" s="47"/>
      <c r="IH11" s="47"/>
      <c r="II11" s="47"/>
      <c r="IJ11" s="47"/>
      <c r="IK11" s="47"/>
      <c r="IL11" s="47"/>
      <c r="IM11" s="47"/>
      <c r="IN11" s="47"/>
      <c r="IO11" s="47"/>
    </row>
    <row r="12" spans="1:249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/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/>
      <c r="IG13" s="49"/>
      <c r="IH13" s="49"/>
      <c r="II13" s="49"/>
      <c r="IJ13" s="49"/>
      <c r="IK13" s="49"/>
      <c r="IL13" s="49"/>
      <c r="IM13" s="49"/>
      <c r="IN13" s="49"/>
      <c r="IO13" s="49"/>
    </row>
    <row r="14" spans="1:249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/>
      <c r="IG14" s="47"/>
      <c r="IH14" s="47"/>
      <c r="II14" s="47"/>
      <c r="IJ14" s="47"/>
      <c r="IK14" s="47"/>
      <c r="IL14" s="47"/>
      <c r="IM14" s="47"/>
      <c r="IN14" s="47"/>
      <c r="IO14" s="47"/>
    </row>
    <row r="15" spans="1:249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/>
      <c r="IG15" s="49"/>
      <c r="IH15" s="49"/>
      <c r="II15" s="49"/>
      <c r="IJ15" s="49"/>
      <c r="IK15" s="49"/>
      <c r="IL15" s="49"/>
      <c r="IM15" s="49"/>
      <c r="IN15" s="49"/>
      <c r="IO15" s="49"/>
    </row>
    <row r="16" spans="1:249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/>
      <c r="IG16" s="49"/>
      <c r="IH16" s="49"/>
      <c r="II16" s="49"/>
      <c r="IJ16" s="49"/>
      <c r="IK16" s="49"/>
      <c r="IL16" s="49"/>
      <c r="IM16" s="49"/>
      <c r="IN16" s="49"/>
      <c r="IO16" s="49"/>
    </row>
    <row r="17" spans="2:249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/>
      <c r="IG17" s="47"/>
      <c r="IH17" s="47"/>
      <c r="II17" s="47"/>
      <c r="IJ17" s="47"/>
      <c r="IK17" s="47"/>
      <c r="IL17" s="47"/>
      <c r="IM17" s="47"/>
      <c r="IN17" s="47"/>
      <c r="IO17" s="47"/>
    </row>
    <row r="18" spans="2:249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/>
      <c r="IG18" s="49"/>
      <c r="IH18" s="49"/>
      <c r="II18" s="49"/>
      <c r="IJ18" s="49"/>
      <c r="IK18" s="49"/>
      <c r="IL18" s="49"/>
      <c r="IM18" s="49"/>
      <c r="IN18" s="49"/>
      <c r="IO18" s="49"/>
    </row>
    <row r="19" spans="2:249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/>
      <c r="IG19" s="49"/>
      <c r="IH19" s="49"/>
      <c r="II19" s="49"/>
      <c r="IJ19" s="49"/>
      <c r="IK19" s="49"/>
      <c r="IL19" s="49"/>
      <c r="IM19" s="49"/>
      <c r="IN19" s="49"/>
      <c r="IO19" s="49"/>
    </row>
    <row r="20" spans="2:249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/>
      <c r="IG20" s="47"/>
      <c r="IH20" s="47"/>
      <c r="II20" s="47"/>
      <c r="IJ20" s="47"/>
      <c r="IK20" s="47"/>
      <c r="IL20" s="47"/>
      <c r="IM20" s="47"/>
      <c r="IN20" s="47"/>
      <c r="IO20" s="47"/>
    </row>
    <row r="21" spans="2:249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/>
      <c r="IG21" s="49"/>
      <c r="IH21" s="49"/>
      <c r="II21" s="49"/>
      <c r="IJ21" s="49"/>
      <c r="IK21" s="49"/>
      <c r="IL21" s="49"/>
      <c r="IM21" s="49"/>
      <c r="IN21" s="49"/>
      <c r="IO21" s="49"/>
    </row>
    <row r="22" spans="2:249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/>
      <c r="IG22" s="49"/>
      <c r="IH22" s="49"/>
      <c r="II22" s="49"/>
      <c r="IJ22" s="49"/>
      <c r="IK22" s="49"/>
      <c r="IL22" s="49"/>
      <c r="IM22" s="49"/>
      <c r="IN22" s="49"/>
      <c r="IO22" s="49"/>
    </row>
    <row r="23" spans="2:249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/>
      <c r="IG23" s="47"/>
      <c r="IH23" s="47"/>
      <c r="II23" s="47"/>
      <c r="IJ23" s="47"/>
      <c r="IK23" s="47"/>
      <c r="IL23" s="47"/>
      <c r="IM23" s="47"/>
      <c r="IN23" s="47"/>
      <c r="IO23" s="47"/>
    </row>
    <row r="24" spans="2:249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/>
      <c r="IG24" s="49"/>
      <c r="IH24" s="49"/>
      <c r="II24" s="49"/>
      <c r="IJ24" s="49"/>
      <c r="IK24" s="49"/>
      <c r="IL24" s="49"/>
      <c r="IM24" s="49"/>
      <c r="IN24" s="49"/>
      <c r="IO24" s="49"/>
    </row>
    <row r="25" spans="2:249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/>
      <c r="IG25" s="49"/>
      <c r="IH25" s="49"/>
      <c r="II25" s="49"/>
      <c r="IJ25" s="49"/>
      <c r="IK25" s="49"/>
      <c r="IL25" s="49"/>
      <c r="IM25" s="49"/>
      <c r="IN25" s="49"/>
      <c r="IO25" s="49"/>
    </row>
    <row r="26" spans="2:249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/>
      <c r="IG26" s="47"/>
      <c r="IH26" s="47"/>
      <c r="II26" s="47"/>
      <c r="IJ26" s="47"/>
      <c r="IK26" s="47"/>
      <c r="IL26" s="47"/>
      <c r="IM26" s="47"/>
      <c r="IN26" s="47"/>
      <c r="IO26" s="47"/>
    </row>
    <row r="27" spans="2:249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/>
      <c r="IG27" s="49"/>
      <c r="IH27" s="49"/>
      <c r="II27" s="49"/>
      <c r="IJ27" s="49"/>
      <c r="IK27" s="49"/>
      <c r="IL27" s="49"/>
      <c r="IM27" s="49"/>
      <c r="IN27" s="49"/>
      <c r="IO27" s="49"/>
    </row>
    <row r="28" spans="2:249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/>
      <c r="IG28" s="49"/>
      <c r="IH28" s="49"/>
      <c r="II28" s="49"/>
      <c r="IJ28" s="49"/>
      <c r="IK28" s="49"/>
      <c r="IL28" s="49"/>
      <c r="IM28" s="49"/>
      <c r="IN28" s="49"/>
      <c r="IO28" s="49"/>
    </row>
    <row r="29" spans="2:249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/>
      <c r="IG29" s="47"/>
      <c r="IH29" s="47"/>
      <c r="II29" s="47"/>
      <c r="IJ29" s="47"/>
      <c r="IK29" s="47"/>
      <c r="IL29" s="47"/>
      <c r="IM29" s="47"/>
      <c r="IN29" s="47"/>
      <c r="IO29" s="47"/>
    </row>
    <row r="30" spans="2:249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/>
      <c r="IG30" s="49"/>
      <c r="IH30" s="49"/>
      <c r="II30" s="49"/>
      <c r="IJ30" s="49"/>
      <c r="IK30" s="49"/>
      <c r="IL30" s="49"/>
      <c r="IM30" s="49"/>
      <c r="IN30" s="49"/>
      <c r="IO30" s="49"/>
    </row>
    <row r="31" spans="2:249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/>
      <c r="IG31" s="49"/>
      <c r="IH31" s="49"/>
      <c r="II31" s="49"/>
      <c r="IJ31" s="49"/>
      <c r="IK31" s="49"/>
      <c r="IL31" s="49"/>
      <c r="IM31" s="49"/>
      <c r="IN31" s="49"/>
      <c r="IO31" s="49"/>
    </row>
    <row r="32" spans="2:249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/>
      <c r="IG32" s="47"/>
      <c r="IH32" s="47"/>
      <c r="II32" s="47"/>
      <c r="IJ32" s="47"/>
      <c r="IK32" s="47"/>
      <c r="IL32" s="47"/>
      <c r="IM32" s="47"/>
      <c r="IN32" s="47"/>
      <c r="IO32" s="47"/>
    </row>
    <row r="33" spans="2:249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/>
      <c r="IG33" s="49"/>
      <c r="IH33" s="49"/>
      <c r="II33" s="49"/>
      <c r="IJ33" s="49"/>
      <c r="IK33" s="49"/>
      <c r="IL33" s="49"/>
      <c r="IM33" s="49"/>
      <c r="IN33" s="49"/>
      <c r="IO33" s="49"/>
    </row>
    <row r="34" spans="2:249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/>
      <c r="IG34" s="49"/>
      <c r="IH34" s="49"/>
      <c r="II34" s="49"/>
      <c r="IJ34" s="49"/>
      <c r="IK34" s="49"/>
      <c r="IL34" s="49"/>
      <c r="IM34" s="49"/>
      <c r="IN34" s="49"/>
      <c r="IO34" s="49"/>
    </row>
    <row r="35" spans="2:249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/>
      <c r="IG35" s="47"/>
      <c r="IH35" s="47"/>
      <c r="II35" s="47"/>
      <c r="IJ35" s="47"/>
      <c r="IK35" s="47"/>
      <c r="IL35" s="47"/>
      <c r="IM35" s="47"/>
      <c r="IN35" s="47"/>
      <c r="IO35" s="47"/>
    </row>
    <row r="36" spans="2:249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/>
      <c r="IG36" s="49"/>
      <c r="IH36" s="49"/>
      <c r="II36" s="49"/>
      <c r="IJ36" s="49"/>
      <c r="IK36" s="49"/>
      <c r="IL36" s="49"/>
      <c r="IM36" s="49"/>
      <c r="IN36" s="49"/>
      <c r="IO36" s="49"/>
    </row>
    <row r="37" spans="2:249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/>
      <c r="IG37" s="49"/>
      <c r="IH37" s="49"/>
      <c r="II37" s="49"/>
      <c r="IJ37" s="49"/>
      <c r="IK37" s="49"/>
      <c r="IL37" s="49"/>
      <c r="IM37" s="49"/>
      <c r="IN37" s="49"/>
      <c r="IO37" s="49"/>
    </row>
    <row r="38" spans="2:249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/>
      <c r="IG38" s="84"/>
      <c r="IH38" s="84"/>
      <c r="II38" s="84"/>
      <c r="IJ38" s="84"/>
      <c r="IK38" s="84"/>
      <c r="IL38" s="84"/>
      <c r="IM38" s="84"/>
      <c r="IN38" s="84"/>
      <c r="IO38" s="84"/>
    </row>
    <row r="39" spans="2:249">
      <c r="B39" s="48" t="s">
        <v>65</v>
      </c>
      <c r="C39" s="126">
        <f t="shared" ref="C39:BN40" si="135">C9+C12+C15+C18+C21+C24+C27+C30+C33+C36</f>
        <v>0</v>
      </c>
      <c r="D39" s="126">
        <f t="shared" si="135"/>
        <v>0</v>
      </c>
      <c r="E39" s="126">
        <f t="shared" si="135"/>
        <v>0</v>
      </c>
      <c r="F39" s="126">
        <f t="shared" si="135"/>
        <v>45021</v>
      </c>
      <c r="G39" s="126">
        <f t="shared" si="135"/>
        <v>79297</v>
      </c>
      <c r="H39" s="126">
        <f t="shared" si="135"/>
        <v>88059</v>
      </c>
      <c r="I39" s="126">
        <f t="shared" si="135"/>
        <v>91730</v>
      </c>
      <c r="J39" s="126">
        <f t="shared" si="135"/>
        <v>93095</v>
      </c>
      <c r="K39" s="126">
        <f t="shared" si="135"/>
        <v>87587</v>
      </c>
      <c r="L39" s="126">
        <f t="shared" si="135"/>
        <v>85200</v>
      </c>
      <c r="M39" s="126">
        <f t="shared" si="135"/>
        <v>88820</v>
      </c>
      <c r="N39" s="126">
        <f t="shared" si="135"/>
        <v>100137</v>
      </c>
      <c r="O39" s="126">
        <f t="shared" si="135"/>
        <v>758946</v>
      </c>
      <c r="P39" s="126">
        <f t="shared" si="135"/>
        <v>101999</v>
      </c>
      <c r="Q39" s="126">
        <f t="shared" si="135"/>
        <v>92283</v>
      </c>
      <c r="R39" s="126">
        <f t="shared" si="135"/>
        <v>95362</v>
      </c>
      <c r="S39" s="126">
        <f t="shared" si="135"/>
        <v>92331</v>
      </c>
      <c r="T39" s="126">
        <f t="shared" si="135"/>
        <v>94922</v>
      </c>
      <c r="U39" s="126">
        <f t="shared" si="135"/>
        <v>94885</v>
      </c>
      <c r="V39" s="126">
        <f t="shared" si="135"/>
        <v>99939</v>
      </c>
      <c r="W39" s="126">
        <f t="shared" si="135"/>
        <v>102605</v>
      </c>
      <c r="X39" s="126">
        <f t="shared" si="135"/>
        <v>97257</v>
      </c>
      <c r="Y39" s="126">
        <f t="shared" si="135"/>
        <v>95971</v>
      </c>
      <c r="Z39" s="126">
        <f t="shared" si="135"/>
        <v>95209</v>
      </c>
      <c r="AA39" s="126">
        <f t="shared" si="135"/>
        <v>114345</v>
      </c>
      <c r="AB39" s="126">
        <f t="shared" si="135"/>
        <v>1177108</v>
      </c>
      <c r="AC39" s="126">
        <f t="shared" si="135"/>
        <v>114900</v>
      </c>
      <c r="AD39" s="126">
        <f t="shared" si="135"/>
        <v>101772</v>
      </c>
      <c r="AE39" s="126">
        <f t="shared" si="135"/>
        <v>104964</v>
      </c>
      <c r="AF39" s="126">
        <f t="shared" si="135"/>
        <v>67405</v>
      </c>
      <c r="AG39" s="126">
        <f t="shared" si="135"/>
        <v>71017</v>
      </c>
      <c r="AH39" s="126">
        <f t="shared" si="135"/>
        <v>70885</v>
      </c>
      <c r="AI39" s="126">
        <f t="shared" si="135"/>
        <v>75721</v>
      </c>
      <c r="AJ39" s="126">
        <f t="shared" si="135"/>
        <v>77590</v>
      </c>
      <c r="AK39" s="126">
        <f t="shared" si="135"/>
        <v>74066</v>
      </c>
      <c r="AL39" s="126">
        <f t="shared" si="135"/>
        <v>75254</v>
      </c>
      <c r="AM39" s="126">
        <f t="shared" si="135"/>
        <v>75318</v>
      </c>
      <c r="AN39" s="126">
        <f t="shared" si="135"/>
        <v>89681</v>
      </c>
      <c r="AO39" s="126">
        <f t="shared" si="135"/>
        <v>998573</v>
      </c>
      <c r="AP39" s="126">
        <f t="shared" si="135"/>
        <v>90888</v>
      </c>
      <c r="AQ39" s="126">
        <f t="shared" si="135"/>
        <v>81887</v>
      </c>
      <c r="AR39" s="126">
        <f t="shared" si="135"/>
        <v>81126</v>
      </c>
      <c r="AS39" s="126">
        <f t="shared" si="135"/>
        <v>78835</v>
      </c>
      <c r="AT39" s="126">
        <f t="shared" si="135"/>
        <v>81602</v>
      </c>
      <c r="AU39" s="126">
        <f t="shared" si="135"/>
        <v>80820</v>
      </c>
      <c r="AV39" s="126">
        <f t="shared" si="135"/>
        <v>90942</v>
      </c>
      <c r="AW39" s="126">
        <f t="shared" si="135"/>
        <v>89917</v>
      </c>
      <c r="AX39" s="126">
        <f t="shared" si="135"/>
        <v>85528</v>
      </c>
      <c r="AY39" s="126">
        <f t="shared" si="135"/>
        <v>87518</v>
      </c>
      <c r="AZ39" s="126">
        <f t="shared" si="135"/>
        <v>88216</v>
      </c>
      <c r="BA39" s="126">
        <f t="shared" si="135"/>
        <v>99417</v>
      </c>
      <c r="BB39" s="126">
        <f t="shared" si="135"/>
        <v>1036696</v>
      </c>
      <c r="BC39" s="126">
        <f t="shared" si="135"/>
        <v>111994</v>
      </c>
      <c r="BD39" s="126">
        <f t="shared" si="135"/>
        <v>100087</v>
      </c>
      <c r="BE39" s="126">
        <f t="shared" si="135"/>
        <v>104074</v>
      </c>
      <c r="BF39" s="126">
        <f t="shared" si="135"/>
        <v>102128</v>
      </c>
      <c r="BG39" s="126">
        <f t="shared" si="135"/>
        <v>109140</v>
      </c>
      <c r="BH39" s="126">
        <f t="shared" si="135"/>
        <v>108333</v>
      </c>
      <c r="BI39" s="126">
        <f t="shared" si="135"/>
        <v>112444</v>
      </c>
      <c r="BJ39" s="126">
        <f t="shared" si="135"/>
        <v>116937</v>
      </c>
      <c r="BK39" s="126">
        <f t="shared" si="135"/>
        <v>111143</v>
      </c>
      <c r="BL39" s="126">
        <f t="shared" si="135"/>
        <v>117193</v>
      </c>
      <c r="BM39" s="126">
        <f t="shared" si="135"/>
        <v>110791</v>
      </c>
      <c r="BN39" s="126">
        <f t="shared" si="135"/>
        <v>128274</v>
      </c>
      <c r="BO39" s="126">
        <f t="shared" ref="BO39:DZ40" si="136">BO9+BO12+BO15+BO18+BO21+BO24+BO27+BO30+BO33+BO36</f>
        <v>1332538</v>
      </c>
      <c r="BP39" s="126">
        <f t="shared" si="136"/>
        <v>150252</v>
      </c>
      <c r="BQ39" s="126">
        <f t="shared" si="136"/>
        <v>141037</v>
      </c>
      <c r="BR39" s="126">
        <f t="shared" si="136"/>
        <v>144217</v>
      </c>
      <c r="BS39" s="126">
        <f t="shared" si="136"/>
        <v>147801</v>
      </c>
      <c r="BT39" s="126">
        <f t="shared" si="136"/>
        <v>145044</v>
      </c>
      <c r="BU39" s="126">
        <f t="shared" si="136"/>
        <v>150190</v>
      </c>
      <c r="BV39" s="126">
        <f t="shared" si="136"/>
        <v>159032</v>
      </c>
      <c r="BW39" s="126">
        <f t="shared" si="136"/>
        <v>168634</v>
      </c>
      <c r="BX39" s="126">
        <f t="shared" si="136"/>
        <v>154040</v>
      </c>
      <c r="BY39" s="126">
        <f t="shared" si="136"/>
        <v>157416</v>
      </c>
      <c r="BZ39" s="126">
        <f t="shared" si="136"/>
        <v>149757</v>
      </c>
      <c r="CA39" s="126">
        <f t="shared" si="136"/>
        <v>168982</v>
      </c>
      <c r="CB39" s="126">
        <f t="shared" si="136"/>
        <v>1836402</v>
      </c>
      <c r="CC39" s="126">
        <f t="shared" si="136"/>
        <v>171515</v>
      </c>
      <c r="CD39" s="126">
        <f t="shared" si="136"/>
        <v>155876</v>
      </c>
      <c r="CE39" s="126">
        <f t="shared" si="136"/>
        <v>153138</v>
      </c>
      <c r="CF39" s="126">
        <f t="shared" si="136"/>
        <v>141123</v>
      </c>
      <c r="CG39" s="126">
        <f t="shared" si="136"/>
        <v>150809</v>
      </c>
      <c r="CH39" s="126">
        <f t="shared" si="136"/>
        <v>152100</v>
      </c>
      <c r="CI39" s="126">
        <f t="shared" si="136"/>
        <v>166148</v>
      </c>
      <c r="CJ39" s="126">
        <f t="shared" si="136"/>
        <v>174307</v>
      </c>
      <c r="CK39" s="126">
        <f t="shared" si="136"/>
        <v>161793</v>
      </c>
      <c r="CL39" s="126">
        <f t="shared" si="136"/>
        <v>163859</v>
      </c>
      <c r="CM39" s="126">
        <f t="shared" si="136"/>
        <v>157381</v>
      </c>
      <c r="CN39" s="126">
        <f t="shared" si="136"/>
        <v>181392</v>
      </c>
      <c r="CO39" s="126">
        <f>CO9+CO12+CO15+CO18+CO21+CO24+CO27+CO30+CO33+CO36</f>
        <v>1929441</v>
      </c>
      <c r="CP39" s="126">
        <f t="shared" si="136"/>
        <v>179754</v>
      </c>
      <c r="CQ39" s="126">
        <f t="shared" si="136"/>
        <v>159924</v>
      </c>
      <c r="CR39" s="126">
        <f t="shared" si="136"/>
        <v>164105</v>
      </c>
      <c r="CS39" s="126">
        <f t="shared" si="136"/>
        <v>147738</v>
      </c>
      <c r="CT39" s="126">
        <f t="shared" si="136"/>
        <v>157460</v>
      </c>
      <c r="CU39" s="126">
        <f t="shared" si="136"/>
        <v>157794</v>
      </c>
      <c r="CV39" s="126">
        <f t="shared" si="136"/>
        <v>174764</v>
      </c>
      <c r="CW39" s="126">
        <f t="shared" si="136"/>
        <v>182642</v>
      </c>
      <c r="CX39" s="126">
        <f t="shared" si="136"/>
        <v>167502</v>
      </c>
      <c r="CY39" s="126">
        <f t="shared" si="136"/>
        <v>170559</v>
      </c>
      <c r="CZ39" s="126">
        <f t="shared" si="136"/>
        <v>169784</v>
      </c>
      <c r="DA39" s="126">
        <f t="shared" si="136"/>
        <v>193980</v>
      </c>
      <c r="DB39" s="126">
        <f t="shared" si="136"/>
        <v>2026006</v>
      </c>
      <c r="DC39" s="126">
        <f t="shared" si="136"/>
        <v>192254</v>
      </c>
      <c r="DD39" s="126">
        <f t="shared" si="136"/>
        <v>169928</v>
      </c>
      <c r="DE39" s="126">
        <f t="shared" si="136"/>
        <v>171787</v>
      </c>
      <c r="DF39" s="126">
        <f t="shared" si="136"/>
        <v>161838</v>
      </c>
      <c r="DG39" s="126">
        <f t="shared" si="136"/>
        <v>169611</v>
      </c>
      <c r="DH39" s="126">
        <f t="shared" si="136"/>
        <v>165298</v>
      </c>
      <c r="DI39" s="126">
        <f t="shared" si="136"/>
        <v>184739</v>
      </c>
      <c r="DJ39" s="126">
        <f t="shared" si="136"/>
        <v>192148</v>
      </c>
      <c r="DK39" s="126">
        <f t="shared" si="136"/>
        <v>182384</v>
      </c>
      <c r="DL39" s="126">
        <f t="shared" si="136"/>
        <v>192314</v>
      </c>
      <c r="DM39" s="126">
        <f t="shared" si="136"/>
        <v>186088</v>
      </c>
      <c r="DN39" s="126">
        <f t="shared" si="136"/>
        <v>293866</v>
      </c>
      <c r="DO39" s="126">
        <f t="shared" si="136"/>
        <v>2262255</v>
      </c>
      <c r="DP39" s="126">
        <f t="shared" si="136"/>
        <v>297216</v>
      </c>
      <c r="DQ39" s="126">
        <f t="shared" si="136"/>
        <v>256968</v>
      </c>
      <c r="DR39" s="126">
        <f t="shared" si="136"/>
        <v>265893</v>
      </c>
      <c r="DS39" s="126">
        <f t="shared" si="136"/>
        <v>248841</v>
      </c>
      <c r="DT39" s="126">
        <f t="shared" si="136"/>
        <v>268295</v>
      </c>
      <c r="DU39" s="126">
        <f t="shared" si="136"/>
        <v>264077</v>
      </c>
      <c r="DV39" s="126">
        <f t="shared" si="136"/>
        <v>290302</v>
      </c>
      <c r="DW39" s="126">
        <f t="shared" si="136"/>
        <v>305810</v>
      </c>
      <c r="DX39" s="126">
        <f t="shared" si="136"/>
        <v>279330</v>
      </c>
      <c r="DY39" s="126">
        <f t="shared" si="136"/>
        <v>289566</v>
      </c>
      <c r="DZ39" s="126">
        <f t="shared" si="136"/>
        <v>282235</v>
      </c>
      <c r="EA39" s="126">
        <f t="shared" ref="EA39:EP40" si="137">EA9+EA12+EA15+EA18+EA21+EA24+EA27+EA30+EA33+EA36</f>
        <v>330878</v>
      </c>
      <c r="EB39" s="126">
        <f t="shared" si="137"/>
        <v>3379411</v>
      </c>
      <c r="EC39" s="126">
        <f t="shared" si="137"/>
        <v>324924</v>
      </c>
      <c r="ED39" s="126">
        <f t="shared" si="137"/>
        <v>295264</v>
      </c>
      <c r="EE39" s="126">
        <f t="shared" si="137"/>
        <v>290584</v>
      </c>
      <c r="EF39" s="126">
        <f t="shared" si="137"/>
        <v>274611</v>
      </c>
      <c r="EG39" s="126">
        <f t="shared" si="137"/>
        <v>294417</v>
      </c>
      <c r="EH39" s="126">
        <f t="shared" si="137"/>
        <v>291357</v>
      </c>
      <c r="EI39" s="126">
        <f t="shared" si="137"/>
        <v>325261</v>
      </c>
      <c r="EJ39" s="126">
        <f t="shared" si="137"/>
        <v>329699</v>
      </c>
      <c r="EK39" s="126">
        <f t="shared" si="137"/>
        <v>286401</v>
      </c>
      <c r="EL39" s="126">
        <f t="shared" si="137"/>
        <v>315354</v>
      </c>
      <c r="EM39" s="126">
        <v>302745</v>
      </c>
      <c r="EN39" s="126">
        <f t="shared" si="137"/>
        <v>355052</v>
      </c>
      <c r="EO39" s="126">
        <f>EO9+EO12+EO15+EO18+EO21+EO24+EO27+EO30+EO33+EO36</f>
        <v>3685669</v>
      </c>
      <c r="EP39" s="126">
        <f>EP9+EP12+EP15+EP18+EP21+EP24+EP27+EP30+EP33+EP36</f>
        <v>351973</v>
      </c>
      <c r="EQ39" s="126">
        <v>285050</v>
      </c>
      <c r="ER39" s="126">
        <f t="shared" ref="ER39:EX40" si="138">ER9+ER12+ER15+ER18+ER21+ER24+ER27+ER30+ER33+ER36</f>
        <v>257005</v>
      </c>
      <c r="ES39" s="126">
        <f t="shared" si="138"/>
        <v>196987</v>
      </c>
      <c r="ET39" s="126">
        <f t="shared" si="138"/>
        <v>217428</v>
      </c>
      <c r="EU39" s="126">
        <f t="shared" si="138"/>
        <v>222099</v>
      </c>
      <c r="EV39" s="126">
        <f t="shared" si="138"/>
        <v>251813</v>
      </c>
      <c r="EW39" s="126">
        <f t="shared" si="138"/>
        <v>244880</v>
      </c>
      <c r="EX39" s="126">
        <f t="shared" si="138"/>
        <v>216856</v>
      </c>
      <c r="EY39" s="126">
        <f t="shared" ref="EY39:FA40" si="139">EY9+EY12+EY15+EY18+EY21+EY24+EY27+EY30+EY33+EY36</f>
        <v>213074</v>
      </c>
      <c r="EZ39" s="126">
        <f t="shared" si="139"/>
        <v>208868</v>
      </c>
      <c r="FA39" s="126">
        <f t="shared" si="139"/>
        <v>252258</v>
      </c>
      <c r="FB39" s="126">
        <f t="shared" si="23"/>
        <v>2918291</v>
      </c>
      <c r="FC39" s="126">
        <f>FC9+FC12+FC15+FC18+FC21+FC24+FC27+FC30+FC33+FC36</f>
        <v>254848</v>
      </c>
      <c r="FD39" s="126">
        <f>FD9+FD12+FD15+FD18+FD21+FD24+FD27+FD30+FD33+FD36</f>
        <v>229808</v>
      </c>
      <c r="FE39" s="126">
        <f t="shared" ref="FE39:FN40" si="140">FE9+FE12+FE15+FE18+FE21+FE24+FE27+FE30+FE33+FE36</f>
        <v>232381</v>
      </c>
      <c r="FF39" s="126">
        <f t="shared" si="140"/>
        <v>207156</v>
      </c>
      <c r="FG39" s="126">
        <f t="shared" si="140"/>
        <v>218557</v>
      </c>
      <c r="FH39" s="126">
        <f t="shared" si="140"/>
        <v>208231</v>
      </c>
      <c r="FI39" s="126">
        <f t="shared" si="140"/>
        <v>231592</v>
      </c>
      <c r="FJ39" s="126">
        <f t="shared" si="140"/>
        <v>244774</v>
      </c>
      <c r="FK39" s="126">
        <f t="shared" si="140"/>
        <v>225038</v>
      </c>
      <c r="FL39" s="126">
        <f t="shared" si="140"/>
        <v>232142</v>
      </c>
      <c r="FM39" s="126">
        <f t="shared" si="140"/>
        <v>222544</v>
      </c>
      <c r="FN39" s="126">
        <f t="shared" si="140"/>
        <v>264937</v>
      </c>
      <c r="FO39" s="126">
        <f t="shared" si="24"/>
        <v>2772008</v>
      </c>
      <c r="FP39" s="126">
        <f>FP9+FP12+FP15+FP18+FP21+FP24+FP27+FP30+FP33+FP36</f>
        <v>265368</v>
      </c>
      <c r="FQ39" s="126">
        <f>FQ9+FQ12+FQ15+FQ18+FQ21+FQ24+FQ27+FQ30+FQ33+FQ36</f>
        <v>224388</v>
      </c>
      <c r="FR39" s="126">
        <f t="shared" ref="FR39:FZ39" si="141">FR9+FR12+FR15+FR18+FR21+FR24+FR27+FR30+FR33+FR36</f>
        <v>226825</v>
      </c>
      <c r="FS39" s="126">
        <f t="shared" si="141"/>
        <v>219878</v>
      </c>
      <c r="FT39" s="126">
        <f t="shared" si="141"/>
        <v>219857</v>
      </c>
      <c r="FU39" s="126">
        <f t="shared" si="141"/>
        <v>211855</v>
      </c>
      <c r="FV39" s="126">
        <f t="shared" si="141"/>
        <v>241707</v>
      </c>
      <c r="FW39" s="126">
        <f t="shared" si="141"/>
        <v>252530</v>
      </c>
      <c r="FX39" s="126">
        <f t="shared" si="141"/>
        <v>224494</v>
      </c>
      <c r="FY39" s="126">
        <f>FY9+FY12+FY15+FY18+FY21+FY24+FY27+FY30+FY33+FY36</f>
        <v>227629</v>
      </c>
      <c r="FZ39" s="126">
        <f t="shared" si="141"/>
        <v>221875</v>
      </c>
      <c r="GA39" s="126">
        <f>GA9+GA12+GA15+GA18+GA21+GA24+GA27+GA30+GA33+GA36</f>
        <v>260106</v>
      </c>
      <c r="GB39" s="126">
        <f>+SUM(FP39:GA39)</f>
        <v>2796512</v>
      </c>
      <c r="GC39" s="126">
        <f>GC9+GC12+GC15+GC18+GC21+GC24+GC27+GC30+GC33+GC36</f>
        <v>264927</v>
      </c>
      <c r="GD39" s="126">
        <f t="shared" ref="GD39:GI39" si="142">GD9+GD12+GD15+GD18+GD21+GD24+GD27+GD30+GD33+GD36</f>
        <v>241069</v>
      </c>
      <c r="GE39" s="126">
        <f t="shared" si="142"/>
        <v>152140</v>
      </c>
      <c r="GF39" s="126">
        <f t="shared" si="142"/>
        <v>50867</v>
      </c>
      <c r="GG39" s="126">
        <f t="shared" si="142"/>
        <v>104199</v>
      </c>
      <c r="GH39" s="126">
        <f t="shared" si="142"/>
        <v>164041</v>
      </c>
      <c r="GI39" s="126">
        <f t="shared" si="142"/>
        <v>237569</v>
      </c>
      <c r="GJ39" s="126">
        <f t="shared" ref="GJ39:GN40" si="143">GJ9+GJ12+GJ15+GJ18+GJ21+GJ24+GJ27+GJ30+GJ33+GJ36</f>
        <v>234329</v>
      </c>
      <c r="GK39" s="126">
        <f t="shared" si="143"/>
        <v>244032</v>
      </c>
      <c r="GL39" s="126">
        <f t="shared" si="143"/>
        <v>272765</v>
      </c>
      <c r="GM39" s="126">
        <f t="shared" si="143"/>
        <v>271636</v>
      </c>
      <c r="GN39" s="126">
        <f t="shared" si="143"/>
        <v>296938</v>
      </c>
      <c r="GO39" s="126">
        <f>+SUM(GC39:GN39)</f>
        <v>2534512</v>
      </c>
      <c r="GP39" s="126">
        <f t="shared" ref="GP39:GS40" si="144">GP9+GP12+GP15+GP18+GP21+GP24+GP27+GP30+GP33+GP36</f>
        <v>289801</v>
      </c>
      <c r="GQ39" s="126">
        <f t="shared" si="144"/>
        <v>248208</v>
      </c>
      <c r="GR39" s="126">
        <f t="shared" si="144"/>
        <v>280549</v>
      </c>
      <c r="GS39" s="126">
        <f t="shared" si="144"/>
        <v>230755</v>
      </c>
      <c r="GT39" s="126">
        <v>269929</v>
      </c>
      <c r="GU39" s="126">
        <v>272122</v>
      </c>
      <c r="GV39" s="126">
        <v>318984</v>
      </c>
      <c r="GW39" s="126">
        <v>338566</v>
      </c>
      <c r="GX39" s="126">
        <v>301221</v>
      </c>
      <c r="GY39" s="126">
        <v>318544</v>
      </c>
      <c r="GZ39" s="126">
        <v>286478</v>
      </c>
      <c r="HA39" s="126">
        <v>294533</v>
      </c>
      <c r="HB39" s="126">
        <f>+SUM(GP39:HA39)</f>
        <v>3449690</v>
      </c>
      <c r="HC39" s="126">
        <v>316570</v>
      </c>
      <c r="HD39" s="126">
        <v>295019</v>
      </c>
      <c r="HE39" s="126">
        <v>271885</v>
      </c>
      <c r="HF39" s="126">
        <v>251977</v>
      </c>
      <c r="HG39" s="126">
        <v>272833</v>
      </c>
      <c r="HH39" s="126">
        <v>254188</v>
      </c>
      <c r="HI39" s="126">
        <v>288068</v>
      </c>
      <c r="HJ39" s="126">
        <v>296907</v>
      </c>
      <c r="HK39" s="126">
        <v>267484</v>
      </c>
      <c r="HL39" s="126">
        <v>283175</v>
      </c>
      <c r="HM39" s="126">
        <v>259191</v>
      </c>
      <c r="HN39" s="126">
        <v>295261</v>
      </c>
      <c r="HO39" s="126">
        <f>+SUM(HC39:HN39)</f>
        <v>3352558</v>
      </c>
      <c r="HP39" s="126">
        <v>299820</v>
      </c>
      <c r="HQ39" s="126">
        <v>287376</v>
      </c>
      <c r="HR39" s="126">
        <v>217851</v>
      </c>
      <c r="HS39" s="126">
        <v>174481</v>
      </c>
      <c r="HT39" s="126">
        <v>259963</v>
      </c>
      <c r="HU39" s="126">
        <v>261995</v>
      </c>
      <c r="HV39" s="126">
        <v>301668</v>
      </c>
      <c r="HW39" s="126">
        <v>299418</v>
      </c>
      <c r="HX39" s="126">
        <v>269304</v>
      </c>
      <c r="HY39" s="126">
        <v>272882</v>
      </c>
      <c r="HZ39" s="126">
        <v>261868</v>
      </c>
      <c r="IA39" s="126">
        <v>314030</v>
      </c>
      <c r="IB39" s="126">
        <f>+SUM(HP39:IA39)</f>
        <v>3220656</v>
      </c>
      <c r="IC39" s="126">
        <v>316710</v>
      </c>
      <c r="ID39" s="126">
        <v>284849</v>
      </c>
      <c r="IE39" s="126">
        <v>280335</v>
      </c>
      <c r="IF39" s="126"/>
      <c r="IG39" s="126"/>
      <c r="IH39" s="126"/>
      <c r="II39" s="126"/>
      <c r="IJ39" s="126"/>
      <c r="IK39" s="126"/>
      <c r="IL39" s="126"/>
      <c r="IM39" s="126"/>
      <c r="IN39" s="126"/>
      <c r="IO39" s="126"/>
    </row>
    <row r="40" spans="2:249">
      <c r="B40" s="48" t="s">
        <v>66</v>
      </c>
      <c r="C40" s="126">
        <f t="shared" si="135"/>
        <v>0</v>
      </c>
      <c r="D40" s="126">
        <f t="shared" si="135"/>
        <v>0</v>
      </c>
      <c r="E40" s="126">
        <f t="shared" si="135"/>
        <v>0</v>
      </c>
      <c r="F40" s="126">
        <f t="shared" si="135"/>
        <v>48786</v>
      </c>
      <c r="G40" s="126">
        <f t="shared" si="135"/>
        <v>92407</v>
      </c>
      <c r="H40" s="126">
        <f t="shared" si="135"/>
        <v>91651</v>
      </c>
      <c r="I40" s="126">
        <f t="shared" si="135"/>
        <v>91590</v>
      </c>
      <c r="J40" s="126">
        <f t="shared" si="135"/>
        <v>96915</v>
      </c>
      <c r="K40" s="126">
        <f t="shared" si="135"/>
        <v>95640</v>
      </c>
      <c r="L40" s="126">
        <f t="shared" si="135"/>
        <v>93567</v>
      </c>
      <c r="M40" s="126">
        <f t="shared" si="135"/>
        <v>93601</v>
      </c>
      <c r="N40" s="126">
        <f t="shared" si="135"/>
        <v>98229</v>
      </c>
      <c r="O40" s="126">
        <f>O10+O13+O16+O19+O22+O25+O28+O31+O34+O37</f>
        <v>802386</v>
      </c>
      <c r="P40" s="126">
        <f t="shared" si="135"/>
        <v>96770</v>
      </c>
      <c r="Q40" s="126">
        <f t="shared" si="135"/>
        <v>94394</v>
      </c>
      <c r="R40" s="126">
        <f t="shared" si="135"/>
        <v>101713</v>
      </c>
      <c r="S40" s="126">
        <f t="shared" si="135"/>
        <v>92190</v>
      </c>
      <c r="T40" s="126">
        <f t="shared" si="135"/>
        <v>96744</v>
      </c>
      <c r="U40" s="126">
        <f t="shared" si="135"/>
        <v>97122</v>
      </c>
      <c r="V40" s="126">
        <f t="shared" si="135"/>
        <v>101326</v>
      </c>
      <c r="W40" s="126">
        <f t="shared" si="135"/>
        <v>106269</v>
      </c>
      <c r="X40" s="126">
        <f t="shared" si="135"/>
        <v>102322</v>
      </c>
      <c r="Y40" s="126">
        <f t="shared" si="135"/>
        <v>102816</v>
      </c>
      <c r="Z40" s="126">
        <f t="shared" si="135"/>
        <v>105528</v>
      </c>
      <c r="AA40" s="126">
        <f t="shared" si="135"/>
        <v>109448</v>
      </c>
      <c r="AB40" s="126">
        <f>AB10+AB13+AB16+AB19+AB22+AB25+AB28+AB31+AB34+AB37</f>
        <v>1206642</v>
      </c>
      <c r="AC40" s="126">
        <f t="shared" si="135"/>
        <v>112784</v>
      </c>
      <c r="AD40" s="126">
        <f t="shared" si="135"/>
        <v>106131</v>
      </c>
      <c r="AE40" s="126">
        <f t="shared" si="135"/>
        <v>105462</v>
      </c>
      <c r="AF40" s="126">
        <f t="shared" si="135"/>
        <v>46549</v>
      </c>
      <c r="AG40" s="126">
        <f t="shared" si="135"/>
        <v>53480</v>
      </c>
      <c r="AH40" s="126">
        <f t="shared" si="135"/>
        <v>53721</v>
      </c>
      <c r="AI40" s="126">
        <f t="shared" si="135"/>
        <v>55183</v>
      </c>
      <c r="AJ40" s="126">
        <f t="shared" si="135"/>
        <v>57039</v>
      </c>
      <c r="AK40" s="126">
        <f t="shared" si="135"/>
        <v>57703</v>
      </c>
      <c r="AL40" s="126">
        <f t="shared" si="135"/>
        <v>58451</v>
      </c>
      <c r="AM40" s="126">
        <f t="shared" si="135"/>
        <v>55743</v>
      </c>
      <c r="AN40" s="126">
        <f t="shared" si="135"/>
        <v>66417</v>
      </c>
      <c r="AO40" s="126">
        <f t="shared" si="135"/>
        <v>828663</v>
      </c>
      <c r="AP40" s="126">
        <f t="shared" si="135"/>
        <v>66184</v>
      </c>
      <c r="AQ40" s="126">
        <f t="shared" si="135"/>
        <v>62349</v>
      </c>
      <c r="AR40" s="126">
        <f t="shared" si="135"/>
        <v>66992</v>
      </c>
      <c r="AS40" s="126">
        <f t="shared" si="135"/>
        <v>60806</v>
      </c>
      <c r="AT40" s="126">
        <f t="shared" si="135"/>
        <v>64265</v>
      </c>
      <c r="AU40" s="126">
        <f t="shared" si="135"/>
        <v>66811</v>
      </c>
      <c r="AV40" s="126">
        <f t="shared" si="135"/>
        <v>70848</v>
      </c>
      <c r="AW40" s="126">
        <f t="shared" si="135"/>
        <v>73563</v>
      </c>
      <c r="AX40" s="126">
        <f t="shared" si="135"/>
        <v>70557</v>
      </c>
      <c r="AY40" s="126">
        <f t="shared" si="135"/>
        <v>73521</v>
      </c>
      <c r="AZ40" s="126">
        <f t="shared" si="135"/>
        <v>74810</v>
      </c>
      <c r="BA40" s="126">
        <f t="shared" si="135"/>
        <v>76708</v>
      </c>
      <c r="BB40" s="126">
        <f>BB10+BB13+BB16+BB19+BB22+BB25+BB28+BB31+BB34+BB37</f>
        <v>827414</v>
      </c>
      <c r="BC40" s="126">
        <f t="shared" si="135"/>
        <v>76454</v>
      </c>
      <c r="BD40" s="126">
        <f t="shared" si="135"/>
        <v>72147</v>
      </c>
      <c r="BE40" s="126">
        <f t="shared" si="135"/>
        <v>79997</v>
      </c>
      <c r="BF40" s="126">
        <f t="shared" si="135"/>
        <v>76113</v>
      </c>
      <c r="BG40" s="126">
        <f t="shared" si="135"/>
        <v>78697</v>
      </c>
      <c r="BH40" s="126">
        <f t="shared" si="135"/>
        <v>82479</v>
      </c>
      <c r="BI40" s="126">
        <f t="shared" si="135"/>
        <v>81761</v>
      </c>
      <c r="BJ40" s="126">
        <f t="shared" si="135"/>
        <v>85472</v>
      </c>
      <c r="BK40" s="126">
        <f t="shared" si="135"/>
        <v>83708</v>
      </c>
      <c r="BL40" s="126">
        <f t="shared" si="135"/>
        <v>85299</v>
      </c>
      <c r="BM40" s="126">
        <f t="shared" si="135"/>
        <v>83592</v>
      </c>
      <c r="BN40" s="126">
        <f t="shared" si="135"/>
        <v>84088</v>
      </c>
      <c r="BO40" s="126">
        <f>BO10+BO13+BO16+BO19+BO22+BO25+BO28+BO31+BO34+BO37</f>
        <v>969807</v>
      </c>
      <c r="BP40" s="126">
        <f t="shared" si="136"/>
        <v>107942</v>
      </c>
      <c r="BQ40" s="126">
        <f t="shared" si="136"/>
        <v>109596</v>
      </c>
      <c r="BR40" s="126">
        <f t="shared" si="136"/>
        <v>118161</v>
      </c>
      <c r="BS40" s="126">
        <f t="shared" si="136"/>
        <v>113482</v>
      </c>
      <c r="BT40" s="126">
        <f t="shared" si="136"/>
        <v>123832</v>
      </c>
      <c r="BU40" s="126">
        <f t="shared" si="136"/>
        <v>122119</v>
      </c>
      <c r="BV40" s="126">
        <f t="shared" si="136"/>
        <v>125965</v>
      </c>
      <c r="BW40" s="126">
        <f t="shared" si="136"/>
        <v>136285</v>
      </c>
      <c r="BX40" s="126">
        <f t="shared" si="136"/>
        <v>126942</v>
      </c>
      <c r="BY40" s="126">
        <f t="shared" si="136"/>
        <v>128748</v>
      </c>
      <c r="BZ40" s="126">
        <f t="shared" si="136"/>
        <v>128520</v>
      </c>
      <c r="CA40" s="126">
        <f t="shared" si="136"/>
        <v>130020</v>
      </c>
      <c r="CB40" s="126">
        <f t="shared" si="136"/>
        <v>1471612</v>
      </c>
      <c r="CC40" s="126">
        <f t="shared" si="136"/>
        <v>120201</v>
      </c>
      <c r="CD40" s="126">
        <f t="shared" si="136"/>
        <v>113139</v>
      </c>
      <c r="CE40" s="126">
        <f t="shared" si="136"/>
        <v>123429</v>
      </c>
      <c r="CF40" s="126">
        <f t="shared" si="136"/>
        <v>107700</v>
      </c>
      <c r="CG40" s="126">
        <f t="shared" si="136"/>
        <v>121324</v>
      </c>
      <c r="CH40" s="126">
        <f t="shared" si="136"/>
        <v>121135</v>
      </c>
      <c r="CI40" s="126">
        <f t="shared" si="136"/>
        <v>125802</v>
      </c>
      <c r="CJ40" s="126">
        <f t="shared" si="136"/>
        <v>133467</v>
      </c>
      <c r="CK40" s="126">
        <f t="shared" si="136"/>
        <v>127594</v>
      </c>
      <c r="CL40" s="126">
        <f t="shared" si="136"/>
        <v>130451</v>
      </c>
      <c r="CM40" s="126">
        <f t="shared" si="136"/>
        <v>129141</v>
      </c>
      <c r="CN40" s="126">
        <f t="shared" si="136"/>
        <v>124206</v>
      </c>
      <c r="CO40" s="126">
        <f t="shared" si="136"/>
        <v>1477589</v>
      </c>
      <c r="CP40" s="126">
        <f t="shared" si="136"/>
        <v>122828</v>
      </c>
      <c r="CQ40" s="126">
        <f t="shared" si="136"/>
        <v>114479</v>
      </c>
      <c r="CR40" s="126">
        <f t="shared" si="136"/>
        <v>121443</v>
      </c>
      <c r="CS40" s="126">
        <f t="shared" si="136"/>
        <v>119585</v>
      </c>
      <c r="CT40" s="126">
        <f t="shared" si="136"/>
        <v>120818</v>
      </c>
      <c r="CU40" s="126">
        <f t="shared" si="136"/>
        <v>118469</v>
      </c>
      <c r="CV40" s="126">
        <f t="shared" si="136"/>
        <v>126607</v>
      </c>
      <c r="CW40" s="126">
        <f t="shared" si="136"/>
        <v>131147</v>
      </c>
      <c r="CX40" s="126">
        <f t="shared" si="136"/>
        <v>127132</v>
      </c>
      <c r="CY40" s="126">
        <f t="shared" si="136"/>
        <v>130406</v>
      </c>
      <c r="CZ40" s="126">
        <f t="shared" si="136"/>
        <v>129385</v>
      </c>
      <c r="DA40" s="126">
        <f t="shared" si="136"/>
        <v>132197</v>
      </c>
      <c r="DB40" s="126">
        <f>DB10+DB13+DB16+DB19+DB22+DB25+DB28+DB31+DB34+DB37</f>
        <v>1494496</v>
      </c>
      <c r="DC40" s="126">
        <f t="shared" si="136"/>
        <v>126645</v>
      </c>
      <c r="DD40" s="126">
        <f t="shared" si="136"/>
        <v>121021</v>
      </c>
      <c r="DE40" s="126">
        <f t="shared" si="136"/>
        <v>126472</v>
      </c>
      <c r="DF40" s="126">
        <f t="shared" si="136"/>
        <v>117308</v>
      </c>
      <c r="DG40" s="126">
        <f t="shared" si="136"/>
        <v>126878</v>
      </c>
      <c r="DH40" s="126">
        <f t="shared" si="136"/>
        <v>124638</v>
      </c>
      <c r="DI40" s="126">
        <f t="shared" si="136"/>
        <v>129956</v>
      </c>
      <c r="DJ40" s="126">
        <f t="shared" si="136"/>
        <v>138418</v>
      </c>
      <c r="DK40" s="126">
        <f t="shared" si="136"/>
        <v>133488</v>
      </c>
      <c r="DL40" s="126">
        <f t="shared" si="136"/>
        <v>140146</v>
      </c>
      <c r="DM40" s="126">
        <f t="shared" si="136"/>
        <v>137476</v>
      </c>
      <c r="DN40" s="126">
        <f t="shared" si="136"/>
        <v>154323</v>
      </c>
      <c r="DO40" s="126">
        <f t="shared" si="136"/>
        <v>1576769</v>
      </c>
      <c r="DP40" s="126">
        <f t="shared" si="136"/>
        <v>152614</v>
      </c>
      <c r="DQ40" s="126">
        <f t="shared" si="136"/>
        <v>138361</v>
      </c>
      <c r="DR40" s="126">
        <f t="shared" si="136"/>
        <v>147702</v>
      </c>
      <c r="DS40" s="126">
        <f t="shared" si="136"/>
        <v>136616</v>
      </c>
      <c r="DT40" s="126">
        <f t="shared" si="136"/>
        <v>150838</v>
      </c>
      <c r="DU40" s="126">
        <f t="shared" si="136"/>
        <v>152307</v>
      </c>
      <c r="DV40" s="126">
        <f t="shared" si="136"/>
        <v>156845</v>
      </c>
      <c r="DW40" s="126">
        <f t="shared" si="136"/>
        <v>168807</v>
      </c>
      <c r="DX40" s="126">
        <f t="shared" si="136"/>
        <v>176039</v>
      </c>
      <c r="DY40" s="126">
        <f t="shared" si="136"/>
        <v>198786</v>
      </c>
      <c r="DZ40" s="126">
        <f t="shared" si="136"/>
        <v>210394</v>
      </c>
      <c r="EA40" s="126">
        <f t="shared" si="137"/>
        <v>211642</v>
      </c>
      <c r="EB40" s="126">
        <f t="shared" si="137"/>
        <v>2000951</v>
      </c>
      <c r="EC40" s="126">
        <f t="shared" si="137"/>
        <v>181681</v>
      </c>
      <c r="ED40" s="126">
        <f t="shared" si="137"/>
        <v>158899</v>
      </c>
      <c r="EE40" s="126">
        <f t="shared" si="137"/>
        <v>159938</v>
      </c>
      <c r="EF40" s="126">
        <f t="shared" si="137"/>
        <v>155265</v>
      </c>
      <c r="EG40" s="126">
        <f t="shared" si="137"/>
        <v>161874</v>
      </c>
      <c r="EH40" s="126">
        <f t="shared" si="137"/>
        <v>160948</v>
      </c>
      <c r="EI40" s="126">
        <f t="shared" si="137"/>
        <v>166184</v>
      </c>
      <c r="EJ40" s="126">
        <f t="shared" si="137"/>
        <v>175291</v>
      </c>
      <c r="EK40" s="126">
        <f t="shared" si="137"/>
        <v>167915</v>
      </c>
      <c r="EL40" s="126">
        <f t="shared" si="137"/>
        <v>175598</v>
      </c>
      <c r="EM40" s="126">
        <v>176853</v>
      </c>
      <c r="EN40" s="126">
        <f t="shared" si="137"/>
        <v>184589</v>
      </c>
      <c r="EO40" s="126">
        <f t="shared" si="137"/>
        <v>2025035</v>
      </c>
      <c r="EP40" s="126">
        <f t="shared" si="137"/>
        <v>180838</v>
      </c>
      <c r="EQ40" s="126">
        <v>163546</v>
      </c>
      <c r="ER40" s="126">
        <f t="shared" si="138"/>
        <v>139239</v>
      </c>
      <c r="ES40" s="126">
        <f t="shared" si="138"/>
        <v>130644</v>
      </c>
      <c r="ET40" s="126">
        <f t="shared" si="138"/>
        <v>149479</v>
      </c>
      <c r="EU40" s="126">
        <f t="shared" si="138"/>
        <v>155990</v>
      </c>
      <c r="EV40" s="126">
        <f t="shared" si="138"/>
        <v>153336</v>
      </c>
      <c r="EW40" s="126">
        <f t="shared" si="138"/>
        <v>162463</v>
      </c>
      <c r="EX40" s="126">
        <f t="shared" si="138"/>
        <v>162697</v>
      </c>
      <c r="EY40" s="126">
        <f t="shared" si="139"/>
        <v>170276</v>
      </c>
      <c r="EZ40" s="126">
        <f t="shared" si="139"/>
        <v>159577</v>
      </c>
      <c r="FA40" s="126">
        <f t="shared" si="139"/>
        <v>163301</v>
      </c>
      <c r="FB40" s="126">
        <f t="shared" si="23"/>
        <v>1891386</v>
      </c>
      <c r="FC40" s="126">
        <f>FC10+FC13+FC16+FC19+FC22+FC25+FC28+FC31+FC34+FC37</f>
        <v>156791</v>
      </c>
      <c r="FD40" s="126">
        <f>FD10+FD13+FD16+FD19+FD22+FD25+FD28+FD31+FD34+FD37</f>
        <v>143971</v>
      </c>
      <c r="FE40" s="126">
        <f t="shared" ref="FE40:FM40" si="145">FE10+FE13+FE16+FE19+FE22+FE25+FE28+FE31+FE34+FE37</f>
        <v>141762</v>
      </c>
      <c r="FF40" s="126">
        <f t="shared" si="145"/>
        <v>135857</v>
      </c>
      <c r="FG40" s="126">
        <f t="shared" si="145"/>
        <v>147302</v>
      </c>
      <c r="FH40" s="126">
        <f t="shared" si="145"/>
        <v>145012</v>
      </c>
      <c r="FI40" s="126">
        <f t="shared" si="145"/>
        <v>150086</v>
      </c>
      <c r="FJ40" s="126">
        <f t="shared" si="145"/>
        <v>156391</v>
      </c>
      <c r="FK40" s="126">
        <f t="shared" si="145"/>
        <v>147456</v>
      </c>
      <c r="FL40" s="126">
        <f t="shared" si="145"/>
        <v>156200</v>
      </c>
      <c r="FM40" s="126">
        <f t="shared" si="145"/>
        <v>157673</v>
      </c>
      <c r="FN40" s="126">
        <f t="shared" si="140"/>
        <v>159234</v>
      </c>
      <c r="FO40" s="126">
        <f t="shared" si="24"/>
        <v>1797735</v>
      </c>
      <c r="FP40" s="126">
        <f t="shared" ref="FP40:FZ40" si="146">FP10+FP13+FP16+FP19+FP22+FP25+FP28+FP31+FP34+FP37</f>
        <v>158302</v>
      </c>
      <c r="FQ40" s="126">
        <f t="shared" si="146"/>
        <v>137589</v>
      </c>
      <c r="FR40" s="126">
        <f t="shared" si="146"/>
        <v>150388</v>
      </c>
      <c r="FS40" s="126">
        <f t="shared" si="146"/>
        <v>138618</v>
      </c>
      <c r="FT40" s="126">
        <f t="shared" si="146"/>
        <v>148112</v>
      </c>
      <c r="FU40" s="126">
        <f t="shared" si="146"/>
        <v>147889</v>
      </c>
      <c r="FV40" s="126">
        <f t="shared" si="146"/>
        <v>159143</v>
      </c>
      <c r="FW40" s="126">
        <f t="shared" si="146"/>
        <v>162849</v>
      </c>
      <c r="FX40" s="126">
        <f t="shared" si="146"/>
        <v>157835</v>
      </c>
      <c r="FY40" s="126">
        <f>FY10+FY13+FY16+FY19+FY22+FY25+FY28+FY31+FY34+FY37</f>
        <v>169807</v>
      </c>
      <c r="FZ40" s="126">
        <f t="shared" si="146"/>
        <v>165979</v>
      </c>
      <c r="GA40" s="126">
        <f>GA10+GA13+GA16+GA19+GA22+GA25+GA28+GA31+GA34+GA37</f>
        <v>166364</v>
      </c>
      <c r="GB40" s="126">
        <f>+SUM(FP40:GA40)</f>
        <v>1862875</v>
      </c>
      <c r="GC40" s="126">
        <f>GC10+GC13+GC16+GC19+GC22+GC25+GC28+GC31+GC34+GC37</f>
        <v>155942</v>
      </c>
      <c r="GD40" s="126">
        <f t="shared" ref="GD40:GI40" si="147">GD10+GD13+GD16+GD19+GD22+GD25+GD28+GD31+GD34+GD37</f>
        <v>149829</v>
      </c>
      <c r="GE40" s="126">
        <f t="shared" si="147"/>
        <v>107139</v>
      </c>
      <c r="GF40" s="126">
        <f t="shared" si="147"/>
        <v>57259</v>
      </c>
      <c r="GG40" s="126">
        <f t="shared" si="147"/>
        <v>75382</v>
      </c>
      <c r="GH40" s="126">
        <f t="shared" si="147"/>
        <v>98919</v>
      </c>
      <c r="GI40" s="126">
        <f t="shared" si="147"/>
        <v>122633</v>
      </c>
      <c r="GJ40" s="126">
        <f t="shared" si="143"/>
        <v>134576</v>
      </c>
      <c r="GK40" s="126">
        <f t="shared" si="143"/>
        <v>150353</v>
      </c>
      <c r="GL40" s="126">
        <f t="shared" si="143"/>
        <v>168483</v>
      </c>
      <c r="GM40" s="126">
        <f t="shared" si="143"/>
        <v>164188</v>
      </c>
      <c r="GN40" s="126">
        <f t="shared" si="143"/>
        <v>163387</v>
      </c>
      <c r="GO40" s="126">
        <f>+SUM(GC40:GN40)</f>
        <v>1548090</v>
      </c>
      <c r="GP40" s="126">
        <f t="shared" si="144"/>
        <v>155401</v>
      </c>
      <c r="GQ40" s="126">
        <f t="shared" si="144"/>
        <v>146314</v>
      </c>
      <c r="GR40" s="126">
        <f t="shared" si="144"/>
        <v>150720</v>
      </c>
      <c r="GS40" s="126">
        <f t="shared" si="144"/>
        <v>136123</v>
      </c>
      <c r="GT40" s="126">
        <v>148691</v>
      </c>
      <c r="GU40" s="126">
        <v>146046</v>
      </c>
      <c r="GV40" s="126">
        <v>154475</v>
      </c>
      <c r="GW40" s="126">
        <v>160972</v>
      </c>
      <c r="GX40" s="126">
        <v>159875</v>
      </c>
      <c r="GY40" s="126">
        <v>163623</v>
      </c>
      <c r="GZ40" s="126">
        <v>153877</v>
      </c>
      <c r="HA40" s="126">
        <v>126339</v>
      </c>
      <c r="HB40" s="126">
        <f>+SUM(GP40:HA40)</f>
        <v>1802456</v>
      </c>
      <c r="HC40" s="126">
        <v>154309</v>
      </c>
      <c r="HD40" s="126">
        <v>150696</v>
      </c>
      <c r="HE40" s="126">
        <v>149616</v>
      </c>
      <c r="HF40" s="126">
        <v>134845</v>
      </c>
      <c r="HG40" s="126">
        <v>147069</v>
      </c>
      <c r="HH40" s="126">
        <v>143919</v>
      </c>
      <c r="HI40" s="126">
        <v>146658</v>
      </c>
      <c r="HJ40" s="126">
        <v>159576</v>
      </c>
      <c r="HK40" s="126">
        <v>154757</v>
      </c>
      <c r="HL40" s="126">
        <v>161645</v>
      </c>
      <c r="HM40" s="126">
        <v>157628</v>
      </c>
      <c r="HN40" s="126">
        <v>155618</v>
      </c>
      <c r="HO40" s="126">
        <f>+SUM(HC40:HN40)</f>
        <v>1816336</v>
      </c>
      <c r="HP40" s="126">
        <v>147230</v>
      </c>
      <c r="HQ40" s="126">
        <v>145693</v>
      </c>
      <c r="HR40" s="126">
        <v>121398</v>
      </c>
      <c r="HS40" s="126">
        <v>98645</v>
      </c>
      <c r="HT40" s="126">
        <v>141412</v>
      </c>
      <c r="HU40" s="126">
        <v>141606</v>
      </c>
      <c r="HV40" s="126">
        <v>147669</v>
      </c>
      <c r="HW40" s="126">
        <v>151576</v>
      </c>
      <c r="HX40" s="126">
        <v>148786</v>
      </c>
      <c r="HY40" s="126">
        <v>160454</v>
      </c>
      <c r="HZ40" s="126">
        <v>158207</v>
      </c>
      <c r="IA40" s="126">
        <v>144034</v>
      </c>
      <c r="IB40" s="126">
        <f>+SUM(HP40:IA40)</f>
        <v>1706710</v>
      </c>
      <c r="IC40" s="126">
        <v>143828</v>
      </c>
      <c r="ID40" s="126">
        <v>135575</v>
      </c>
      <c r="IE40" s="126">
        <v>136579</v>
      </c>
      <c r="IF40" s="126"/>
      <c r="IG40" s="126"/>
      <c r="IH40" s="126"/>
      <c r="II40" s="126"/>
      <c r="IJ40" s="126"/>
      <c r="IK40" s="126"/>
      <c r="IL40" s="126"/>
      <c r="IM40" s="126"/>
      <c r="IN40" s="126"/>
      <c r="IO40" s="126"/>
    </row>
    <row r="41" spans="2:249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>
      <c r="B44" s="5" t="s">
        <v>71</v>
      </c>
    </row>
    <row r="45" spans="2:249" ht="15" customHeight="1">
      <c r="B45" s="174" t="s">
        <v>39</v>
      </c>
      <c r="C45" s="160">
        <v>2006</v>
      </c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2"/>
      <c r="O45" s="175" t="s">
        <v>109</v>
      </c>
      <c r="P45" s="160">
        <v>2007</v>
      </c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2"/>
      <c r="AB45" s="175" t="s">
        <v>110</v>
      </c>
      <c r="AC45" s="160">
        <v>2008</v>
      </c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2"/>
      <c r="AO45" s="175" t="s">
        <v>111</v>
      </c>
      <c r="AP45" s="160">
        <v>2009</v>
      </c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2"/>
      <c r="BB45" s="175" t="s">
        <v>91</v>
      </c>
      <c r="BC45" s="160">
        <v>2010</v>
      </c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2"/>
      <c r="BO45" s="175" t="s">
        <v>80</v>
      </c>
      <c r="BP45" s="160">
        <v>2011</v>
      </c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2"/>
      <c r="CB45" s="175" t="s">
        <v>81</v>
      </c>
      <c r="CC45" s="160">
        <v>2012</v>
      </c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2"/>
      <c r="CO45" s="175" t="s">
        <v>82</v>
      </c>
      <c r="CP45" s="160">
        <v>2013</v>
      </c>
      <c r="CQ45" s="161"/>
      <c r="CR45" s="161"/>
      <c r="CS45" s="161"/>
      <c r="CT45" s="161"/>
      <c r="CU45" s="161"/>
      <c r="CV45" s="161"/>
      <c r="CW45" s="161"/>
      <c r="CX45" s="161"/>
      <c r="CY45" s="161"/>
      <c r="CZ45" s="161"/>
      <c r="DA45" s="162"/>
      <c r="DB45" s="175" t="s">
        <v>40</v>
      </c>
      <c r="DC45" s="160">
        <v>2014</v>
      </c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2"/>
      <c r="DO45" s="175" t="s">
        <v>41</v>
      </c>
      <c r="DP45" s="160">
        <v>2015</v>
      </c>
      <c r="DQ45" s="161"/>
      <c r="DR45" s="161"/>
      <c r="DS45" s="161"/>
      <c r="DT45" s="161"/>
      <c r="DU45" s="161"/>
      <c r="DV45" s="161"/>
      <c r="DW45" s="161"/>
      <c r="DX45" s="161"/>
      <c r="DY45" s="161"/>
      <c r="DZ45" s="161"/>
      <c r="EA45" s="162"/>
      <c r="EB45" s="175" t="s">
        <v>42</v>
      </c>
      <c r="EC45" s="160">
        <v>2016</v>
      </c>
      <c r="ED45" s="161"/>
      <c r="EE45" s="161"/>
      <c r="EF45" s="161"/>
      <c r="EG45" s="161"/>
      <c r="EH45" s="161"/>
      <c r="EI45" s="161"/>
      <c r="EJ45" s="161"/>
      <c r="EK45" s="161"/>
      <c r="EL45" s="161"/>
      <c r="EM45" s="161"/>
      <c r="EN45" s="162"/>
      <c r="EO45" s="175" t="s">
        <v>43</v>
      </c>
      <c r="EP45" s="160">
        <v>2017</v>
      </c>
      <c r="EQ45" s="161"/>
      <c r="ER45" s="161"/>
      <c r="ES45" s="161"/>
      <c r="ET45" s="161"/>
      <c r="EU45" s="161"/>
      <c r="EV45" s="161"/>
      <c r="EW45" s="161"/>
      <c r="EX45" s="161"/>
      <c r="EY45" s="161"/>
      <c r="EZ45" s="161"/>
      <c r="FA45" s="162"/>
      <c r="FB45" s="175" t="s">
        <v>44</v>
      </c>
      <c r="FC45" s="160">
        <v>2018</v>
      </c>
      <c r="FD45" s="161"/>
      <c r="FE45" s="161"/>
      <c r="FF45" s="161"/>
      <c r="FG45" s="161"/>
      <c r="FH45" s="161"/>
      <c r="FI45" s="161"/>
      <c r="FJ45" s="161"/>
      <c r="FK45" s="161"/>
      <c r="FL45" s="161"/>
      <c r="FM45" s="161"/>
      <c r="FN45" s="162"/>
      <c r="FO45" s="175" t="s">
        <v>45</v>
      </c>
      <c r="FP45" s="160">
        <v>2019</v>
      </c>
      <c r="FQ45" s="161"/>
      <c r="FR45" s="161"/>
      <c r="FS45" s="161"/>
      <c r="FT45" s="161"/>
      <c r="FU45" s="161"/>
      <c r="FV45" s="161"/>
      <c r="FW45" s="161"/>
      <c r="FX45" s="161"/>
      <c r="FY45" s="161"/>
      <c r="FZ45" s="161"/>
      <c r="GA45" s="162"/>
      <c r="GB45" s="175" t="s">
        <v>46</v>
      </c>
      <c r="GC45" s="156">
        <v>2020</v>
      </c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8"/>
      <c r="GO45" s="175" t="s">
        <v>47</v>
      </c>
      <c r="GP45" s="156">
        <v>2021</v>
      </c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8"/>
      <c r="HB45" s="175" t="s">
        <v>48</v>
      </c>
      <c r="HC45" s="156">
        <v>2022</v>
      </c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8"/>
      <c r="HO45" s="175" t="s">
        <v>49</v>
      </c>
      <c r="HP45" s="156">
        <v>2023</v>
      </c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8"/>
      <c r="IB45" s="175" t="s">
        <v>50</v>
      </c>
      <c r="IC45" s="156">
        <v>2024</v>
      </c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8"/>
      <c r="IO45" s="175" t="s">
        <v>51</v>
      </c>
    </row>
    <row r="46" spans="2:249">
      <c r="B46" s="163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59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59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59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59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59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59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59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59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59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59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59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59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59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59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59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59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59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59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59"/>
    </row>
    <row r="47" spans="2:249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/>
      <c r="IG47" s="47"/>
      <c r="IH47" s="47"/>
      <c r="II47" s="47"/>
      <c r="IJ47" s="47"/>
      <c r="IK47" s="47"/>
      <c r="IL47" s="47"/>
      <c r="IM47" s="47"/>
      <c r="IN47" s="47"/>
      <c r="IO47" s="47"/>
    </row>
    <row r="48" spans="2:249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/>
      <c r="IG48" s="49"/>
      <c r="IH48" s="49"/>
      <c r="II48" s="49"/>
      <c r="IJ48" s="49"/>
      <c r="IK48" s="49"/>
      <c r="IL48" s="49"/>
      <c r="IM48" s="49"/>
      <c r="IN48" s="49"/>
      <c r="IO48" s="49"/>
    </row>
    <row r="49" spans="2:249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/>
      <c r="IG49" s="49"/>
      <c r="IH49" s="49"/>
      <c r="II49" s="49"/>
      <c r="IJ49" s="49"/>
      <c r="IK49" s="49"/>
      <c r="IL49" s="49"/>
      <c r="IM49" s="49"/>
      <c r="IN49" s="49"/>
      <c r="IO49" s="49"/>
    </row>
    <row r="50" spans="2:249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/>
      <c r="IG50" s="47"/>
      <c r="IH50" s="47"/>
      <c r="II50" s="47"/>
      <c r="IJ50" s="47"/>
      <c r="IK50" s="47"/>
      <c r="IL50" s="47"/>
      <c r="IM50" s="47"/>
      <c r="IN50" s="47"/>
      <c r="IO50" s="47"/>
    </row>
    <row r="51" spans="2:249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/>
      <c r="IG51" s="49"/>
      <c r="IH51" s="49"/>
      <c r="II51" s="49"/>
      <c r="IJ51" s="49"/>
      <c r="IK51" s="49"/>
      <c r="IL51" s="49"/>
      <c r="IM51" s="49"/>
      <c r="IN51" s="49"/>
      <c r="IO51" s="49"/>
    </row>
    <row r="52" spans="2:249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/>
      <c r="IG52" s="49"/>
      <c r="IH52" s="49"/>
      <c r="II52" s="49"/>
      <c r="IJ52" s="49"/>
      <c r="IK52" s="49"/>
      <c r="IL52" s="49"/>
      <c r="IM52" s="49"/>
      <c r="IN52" s="49"/>
      <c r="IO52" s="49"/>
    </row>
    <row r="53" spans="2:249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/>
      <c r="IG53" s="47"/>
      <c r="IH53" s="47"/>
      <c r="II53" s="47"/>
      <c r="IJ53" s="47"/>
      <c r="IK53" s="47"/>
      <c r="IL53" s="47"/>
      <c r="IM53" s="47"/>
      <c r="IN53" s="47"/>
      <c r="IO53" s="47"/>
    </row>
    <row r="54" spans="2:249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/>
      <c r="IG54" s="49"/>
      <c r="IH54" s="49"/>
      <c r="II54" s="49"/>
      <c r="IJ54" s="49"/>
      <c r="IK54" s="49"/>
      <c r="IL54" s="49"/>
      <c r="IM54" s="49"/>
      <c r="IN54" s="49"/>
      <c r="IO54" s="49"/>
    </row>
    <row r="55" spans="2:249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/>
      <c r="IG55" s="49"/>
      <c r="IH55" s="49"/>
      <c r="II55" s="49"/>
      <c r="IJ55" s="49"/>
      <c r="IK55" s="49"/>
      <c r="IL55" s="49"/>
      <c r="IM55" s="49"/>
      <c r="IN55" s="49"/>
      <c r="IO55" s="49"/>
    </row>
    <row r="56" spans="2:249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/>
      <c r="IG56" s="47"/>
      <c r="IH56" s="47"/>
      <c r="II56" s="47"/>
      <c r="IJ56" s="47"/>
      <c r="IK56" s="47"/>
      <c r="IL56" s="47"/>
      <c r="IM56" s="47"/>
      <c r="IN56" s="47"/>
      <c r="IO56" s="47"/>
    </row>
    <row r="57" spans="2:249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/>
      <c r="IG57" s="49"/>
      <c r="IH57" s="49"/>
      <c r="II57" s="49"/>
      <c r="IJ57" s="49"/>
      <c r="IK57" s="49"/>
      <c r="IL57" s="49"/>
      <c r="IM57" s="49"/>
      <c r="IN57" s="49"/>
      <c r="IO57" s="49"/>
    </row>
    <row r="58" spans="2:249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/>
      <c r="IG58" s="49"/>
      <c r="IH58" s="49"/>
      <c r="II58" s="49"/>
      <c r="IJ58" s="49"/>
      <c r="IK58" s="49"/>
      <c r="IL58" s="49"/>
      <c r="IM58" s="49"/>
      <c r="IN58" s="49"/>
      <c r="IO58" s="49"/>
    </row>
    <row r="59" spans="2:249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/>
      <c r="IG59" s="47"/>
      <c r="IH59" s="47"/>
      <c r="II59" s="47"/>
      <c r="IJ59" s="47"/>
      <c r="IK59" s="47"/>
      <c r="IL59" s="47"/>
      <c r="IM59" s="47"/>
      <c r="IN59" s="47"/>
      <c r="IO59" s="47"/>
    </row>
    <row r="60" spans="2:249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/>
      <c r="IG60" s="49"/>
      <c r="IH60" s="49"/>
      <c r="II60" s="49"/>
      <c r="IJ60" s="49"/>
      <c r="IK60" s="49"/>
      <c r="IL60" s="49"/>
      <c r="IM60" s="49"/>
      <c r="IN60" s="49"/>
      <c r="IO60" s="49"/>
    </row>
    <row r="61" spans="2:249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/>
      <c r="IG61" s="49"/>
      <c r="IH61" s="49"/>
      <c r="II61" s="49"/>
      <c r="IJ61" s="49"/>
      <c r="IK61" s="49"/>
      <c r="IL61" s="49"/>
      <c r="IM61" s="49"/>
      <c r="IN61" s="49"/>
      <c r="IO61" s="49"/>
    </row>
    <row r="62" spans="2:249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/>
      <c r="IG62" s="47"/>
      <c r="IH62" s="47"/>
      <c r="II62" s="47"/>
      <c r="IJ62" s="47"/>
      <c r="IK62" s="47"/>
      <c r="IL62" s="47"/>
      <c r="IM62" s="47"/>
      <c r="IN62" s="47"/>
      <c r="IO62" s="47"/>
    </row>
    <row r="63" spans="2:249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/>
      <c r="IG63" s="49"/>
      <c r="IH63" s="49"/>
      <c r="II63" s="49"/>
      <c r="IJ63" s="49"/>
      <c r="IK63" s="49"/>
      <c r="IL63" s="49"/>
      <c r="IM63" s="49"/>
      <c r="IN63" s="49"/>
      <c r="IO63" s="49"/>
    </row>
    <row r="64" spans="2:249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/>
      <c r="IG64" s="49"/>
      <c r="IH64" s="49"/>
      <c r="II64" s="49"/>
      <c r="IJ64" s="49"/>
      <c r="IK64" s="49"/>
      <c r="IL64" s="49"/>
      <c r="IM64" s="49"/>
      <c r="IN64" s="49"/>
      <c r="IO64" s="49"/>
    </row>
    <row r="65" spans="2:249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/>
      <c r="IG65" s="47"/>
      <c r="IH65" s="47"/>
      <c r="II65" s="47"/>
      <c r="IJ65" s="47"/>
      <c r="IK65" s="47"/>
      <c r="IL65" s="47"/>
      <c r="IM65" s="47"/>
      <c r="IN65" s="47"/>
      <c r="IO65" s="47"/>
    </row>
    <row r="66" spans="2:249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/>
      <c r="IG66" s="49"/>
      <c r="IH66" s="49"/>
      <c r="II66" s="49"/>
      <c r="IJ66" s="49"/>
      <c r="IK66" s="49"/>
      <c r="IL66" s="49"/>
      <c r="IM66" s="49"/>
      <c r="IN66" s="49"/>
      <c r="IO66" s="49"/>
    </row>
    <row r="67" spans="2:249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/>
      <c r="IG67" s="49"/>
      <c r="IH67" s="49"/>
      <c r="II67" s="49"/>
      <c r="IJ67" s="49"/>
      <c r="IK67" s="49"/>
      <c r="IL67" s="49"/>
      <c r="IM67" s="49"/>
      <c r="IN67" s="49"/>
      <c r="IO67" s="49"/>
    </row>
    <row r="68" spans="2:249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/>
      <c r="IG68" s="47"/>
      <c r="IH68" s="47"/>
      <c r="II68" s="47"/>
      <c r="IJ68" s="47"/>
      <c r="IK68" s="47"/>
      <c r="IL68" s="47"/>
      <c r="IM68" s="47"/>
      <c r="IN68" s="47"/>
      <c r="IO68" s="47"/>
    </row>
    <row r="69" spans="2:249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/>
      <c r="IG69" s="49"/>
      <c r="IH69" s="49"/>
      <c r="II69" s="49"/>
      <c r="IJ69" s="49"/>
      <c r="IK69" s="49"/>
      <c r="IL69" s="49"/>
      <c r="IM69" s="49"/>
      <c r="IN69" s="49"/>
      <c r="IO69" s="49"/>
    </row>
    <row r="70" spans="2:249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/>
      <c r="IG70" s="49"/>
      <c r="IH70" s="49"/>
      <c r="II70" s="49"/>
      <c r="IJ70" s="49"/>
      <c r="IK70" s="49"/>
      <c r="IL70" s="49"/>
      <c r="IM70" s="49"/>
      <c r="IN70" s="49"/>
      <c r="IO70" s="49"/>
    </row>
    <row r="71" spans="2:249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/>
      <c r="IG71" s="47"/>
      <c r="IH71" s="47"/>
      <c r="II71" s="47"/>
      <c r="IJ71" s="47"/>
      <c r="IK71" s="47"/>
      <c r="IL71" s="47"/>
      <c r="IM71" s="47"/>
      <c r="IN71" s="47"/>
      <c r="IO71" s="47"/>
    </row>
    <row r="72" spans="2:249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/>
      <c r="IG72" s="49"/>
      <c r="IH72" s="49"/>
      <c r="II72" s="49"/>
      <c r="IJ72" s="49"/>
      <c r="IK72" s="49"/>
      <c r="IL72" s="49"/>
      <c r="IM72" s="49"/>
      <c r="IN72" s="49"/>
      <c r="IO72" s="49"/>
    </row>
    <row r="73" spans="2:249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/>
      <c r="IG73" s="49"/>
      <c r="IH73" s="49"/>
      <c r="II73" s="49"/>
      <c r="IJ73" s="49"/>
      <c r="IK73" s="49"/>
      <c r="IL73" s="49"/>
      <c r="IM73" s="49"/>
      <c r="IN73" s="49"/>
      <c r="IO73" s="49"/>
    </row>
    <row r="74" spans="2:249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/>
      <c r="IG74" s="47"/>
      <c r="IH74" s="47"/>
      <c r="II74" s="47"/>
      <c r="IJ74" s="47"/>
      <c r="IK74" s="47"/>
      <c r="IL74" s="47"/>
      <c r="IM74" s="47"/>
      <c r="IN74" s="47"/>
      <c r="IO74" s="47"/>
    </row>
    <row r="75" spans="2:249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/>
      <c r="IG75" s="49"/>
      <c r="IH75" s="49"/>
      <c r="II75" s="49"/>
      <c r="IJ75" s="49"/>
      <c r="IK75" s="49"/>
      <c r="IL75" s="49"/>
      <c r="IM75" s="49"/>
      <c r="IN75" s="49"/>
      <c r="IO75" s="49"/>
    </row>
    <row r="76" spans="2:249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/>
      <c r="IG76" s="49"/>
      <c r="IH76" s="49"/>
      <c r="II76" s="49"/>
      <c r="IJ76" s="49"/>
      <c r="IK76" s="49"/>
      <c r="IL76" s="49"/>
      <c r="IM76" s="49"/>
      <c r="IN76" s="49"/>
      <c r="IO76" s="49"/>
    </row>
    <row r="77" spans="2:249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/>
      <c r="IG77" s="84"/>
      <c r="IH77" s="84"/>
      <c r="II77" s="84"/>
      <c r="IJ77" s="84"/>
      <c r="IK77" s="84"/>
      <c r="IL77" s="84"/>
      <c r="IM77" s="84"/>
      <c r="IN77" s="84"/>
      <c r="IO77" s="84"/>
    </row>
    <row r="78" spans="2:249">
      <c r="B78" s="48" t="s">
        <v>65</v>
      </c>
      <c r="C78" s="126">
        <f t="shared" ref="C78:BN79" si="283">C48+C51+C54+C57+C60+C63+C66+C69+C72+C75</f>
        <v>0</v>
      </c>
      <c r="D78" s="126">
        <f t="shared" si="283"/>
        <v>0</v>
      </c>
      <c r="E78" s="126">
        <f t="shared" si="283"/>
        <v>0</v>
      </c>
      <c r="F78" s="126">
        <f t="shared" si="283"/>
        <v>45021</v>
      </c>
      <c r="G78" s="126">
        <f t="shared" si="283"/>
        <v>79297</v>
      </c>
      <c r="H78" s="126">
        <f t="shared" si="283"/>
        <v>88059</v>
      </c>
      <c r="I78" s="126">
        <f t="shared" si="283"/>
        <v>91730</v>
      </c>
      <c r="J78" s="126">
        <f t="shared" si="283"/>
        <v>93095</v>
      </c>
      <c r="K78" s="126">
        <f t="shared" si="283"/>
        <v>87587</v>
      </c>
      <c r="L78" s="126">
        <f t="shared" si="283"/>
        <v>85200</v>
      </c>
      <c r="M78" s="126">
        <f t="shared" si="283"/>
        <v>88820</v>
      </c>
      <c r="N78" s="126">
        <f t="shared" si="283"/>
        <v>100137</v>
      </c>
      <c r="O78" s="126">
        <f t="shared" si="283"/>
        <v>758946</v>
      </c>
      <c r="P78" s="126">
        <f t="shared" si="283"/>
        <v>101999</v>
      </c>
      <c r="Q78" s="126">
        <f t="shared" si="283"/>
        <v>92283</v>
      </c>
      <c r="R78" s="126">
        <f t="shared" si="283"/>
        <v>95362</v>
      </c>
      <c r="S78" s="126">
        <f t="shared" si="283"/>
        <v>92331</v>
      </c>
      <c r="T78" s="126">
        <f t="shared" si="283"/>
        <v>94922</v>
      </c>
      <c r="U78" s="126">
        <f t="shared" si="283"/>
        <v>94885</v>
      </c>
      <c r="V78" s="126">
        <f t="shared" si="283"/>
        <v>99939</v>
      </c>
      <c r="W78" s="126">
        <f t="shared" si="283"/>
        <v>102605</v>
      </c>
      <c r="X78" s="126">
        <f t="shared" si="283"/>
        <v>97257</v>
      </c>
      <c r="Y78" s="126">
        <f t="shared" si="283"/>
        <v>95971</v>
      </c>
      <c r="Z78" s="126">
        <f t="shared" si="283"/>
        <v>95209</v>
      </c>
      <c r="AA78" s="126">
        <f t="shared" si="283"/>
        <v>114345</v>
      </c>
      <c r="AB78" s="126">
        <f>AB48+AB51+AB54+AB57+AB60+AB63+AB66+AB69+AB72+AB75</f>
        <v>1177108</v>
      </c>
      <c r="AC78" s="126">
        <f t="shared" si="283"/>
        <v>114900</v>
      </c>
      <c r="AD78" s="126">
        <f t="shared" si="283"/>
        <v>101772</v>
      </c>
      <c r="AE78" s="126">
        <f t="shared" si="283"/>
        <v>104964</v>
      </c>
      <c r="AF78" s="126">
        <f t="shared" si="283"/>
        <v>67405</v>
      </c>
      <c r="AG78" s="126">
        <f t="shared" si="283"/>
        <v>71017</v>
      </c>
      <c r="AH78" s="126">
        <f t="shared" si="283"/>
        <v>70885</v>
      </c>
      <c r="AI78" s="126">
        <f t="shared" si="283"/>
        <v>75721</v>
      </c>
      <c r="AJ78" s="126">
        <f t="shared" si="283"/>
        <v>77590</v>
      </c>
      <c r="AK78" s="126">
        <f t="shared" si="283"/>
        <v>74066</v>
      </c>
      <c r="AL78" s="126">
        <f t="shared" si="283"/>
        <v>75254</v>
      </c>
      <c r="AM78" s="126">
        <f t="shared" si="283"/>
        <v>75318</v>
      </c>
      <c r="AN78" s="126">
        <f t="shared" si="283"/>
        <v>89681</v>
      </c>
      <c r="AO78" s="126">
        <f t="shared" si="283"/>
        <v>998573</v>
      </c>
      <c r="AP78" s="126">
        <f t="shared" si="283"/>
        <v>90888</v>
      </c>
      <c r="AQ78" s="126">
        <f t="shared" si="283"/>
        <v>81887</v>
      </c>
      <c r="AR78" s="126">
        <f t="shared" si="283"/>
        <v>81126</v>
      </c>
      <c r="AS78" s="126">
        <f t="shared" si="283"/>
        <v>78835</v>
      </c>
      <c r="AT78" s="126">
        <f t="shared" si="283"/>
        <v>81602</v>
      </c>
      <c r="AU78" s="126">
        <f t="shared" si="283"/>
        <v>80820</v>
      </c>
      <c r="AV78" s="126">
        <f t="shared" si="283"/>
        <v>90942</v>
      </c>
      <c r="AW78" s="126">
        <f t="shared" si="283"/>
        <v>89917</v>
      </c>
      <c r="AX78" s="126">
        <f t="shared" si="283"/>
        <v>85528</v>
      </c>
      <c r="AY78" s="126">
        <f t="shared" si="283"/>
        <v>87518</v>
      </c>
      <c r="AZ78" s="126">
        <f t="shared" si="283"/>
        <v>88216</v>
      </c>
      <c r="BA78" s="126">
        <f t="shared" si="283"/>
        <v>99417</v>
      </c>
      <c r="BB78" s="126">
        <f>BB48+BB51+BB54+BB57+BB60+BB63+BB66+BB69+BB72+BB75</f>
        <v>1036696</v>
      </c>
      <c r="BC78" s="126">
        <f t="shared" si="283"/>
        <v>111994</v>
      </c>
      <c r="BD78" s="126">
        <f t="shared" si="283"/>
        <v>100087</v>
      </c>
      <c r="BE78" s="126">
        <f t="shared" si="283"/>
        <v>104074</v>
      </c>
      <c r="BF78" s="126">
        <f t="shared" si="283"/>
        <v>102128</v>
      </c>
      <c r="BG78" s="126">
        <f t="shared" si="283"/>
        <v>109140</v>
      </c>
      <c r="BH78" s="126">
        <f t="shared" si="283"/>
        <v>108333</v>
      </c>
      <c r="BI78" s="126">
        <f t="shared" si="283"/>
        <v>112444</v>
      </c>
      <c r="BJ78" s="126">
        <f t="shared" si="283"/>
        <v>116937</v>
      </c>
      <c r="BK78" s="126">
        <f t="shared" si="283"/>
        <v>111143</v>
      </c>
      <c r="BL78" s="126">
        <f t="shared" si="283"/>
        <v>117193</v>
      </c>
      <c r="BM78" s="126">
        <f t="shared" si="283"/>
        <v>110791</v>
      </c>
      <c r="BN78" s="126">
        <f t="shared" si="283"/>
        <v>128274</v>
      </c>
      <c r="BO78" s="126">
        <f t="shared" ref="BO78:EE79" si="284">BO48+BO51+BO54+BO57+BO60+BO63+BO66+BO69+BO72+BO75</f>
        <v>1332538</v>
      </c>
      <c r="BP78" s="126">
        <f t="shared" si="284"/>
        <v>150252</v>
      </c>
      <c r="BQ78" s="126">
        <f t="shared" si="284"/>
        <v>141037</v>
      </c>
      <c r="BR78" s="126">
        <f t="shared" si="284"/>
        <v>144217</v>
      </c>
      <c r="BS78" s="126">
        <f t="shared" si="284"/>
        <v>147801</v>
      </c>
      <c r="BT78" s="126">
        <f t="shared" si="284"/>
        <v>145044</v>
      </c>
      <c r="BU78" s="126">
        <f t="shared" si="284"/>
        <v>150190</v>
      </c>
      <c r="BV78" s="126">
        <f t="shared" si="284"/>
        <v>159032</v>
      </c>
      <c r="BW78" s="126">
        <f t="shared" si="284"/>
        <v>168634</v>
      </c>
      <c r="BX78" s="126">
        <f t="shared" si="284"/>
        <v>154040</v>
      </c>
      <c r="BY78" s="126">
        <f t="shared" si="284"/>
        <v>157416</v>
      </c>
      <c r="BZ78" s="126">
        <f t="shared" si="284"/>
        <v>149757</v>
      </c>
      <c r="CA78" s="126">
        <f t="shared" si="284"/>
        <v>168982</v>
      </c>
      <c r="CB78" s="126">
        <f t="shared" si="284"/>
        <v>1836402</v>
      </c>
      <c r="CC78" s="126">
        <f t="shared" si="284"/>
        <v>171515</v>
      </c>
      <c r="CD78" s="126">
        <f t="shared" si="284"/>
        <v>155876</v>
      </c>
      <c r="CE78" s="126">
        <f t="shared" si="284"/>
        <v>153138</v>
      </c>
      <c r="CF78" s="126">
        <f t="shared" si="284"/>
        <v>141123</v>
      </c>
      <c r="CG78" s="126">
        <f t="shared" si="284"/>
        <v>150809</v>
      </c>
      <c r="CH78" s="126">
        <f t="shared" si="284"/>
        <v>152100</v>
      </c>
      <c r="CI78" s="126">
        <f t="shared" si="284"/>
        <v>166148</v>
      </c>
      <c r="CJ78" s="126">
        <f t="shared" si="284"/>
        <v>174307</v>
      </c>
      <c r="CK78" s="126">
        <f t="shared" si="284"/>
        <v>161793</v>
      </c>
      <c r="CL78" s="126">
        <f t="shared" si="284"/>
        <v>163859</v>
      </c>
      <c r="CM78" s="126">
        <f t="shared" si="284"/>
        <v>157381</v>
      </c>
      <c r="CN78" s="126">
        <f t="shared" si="284"/>
        <v>181392</v>
      </c>
      <c r="CO78" s="126">
        <f>CO48+CO51+CO54+CO57+CO60+CO63+CO66+CO69+CO72+CO75</f>
        <v>1929441</v>
      </c>
      <c r="CP78" s="126">
        <f t="shared" si="284"/>
        <v>179754</v>
      </c>
      <c r="CQ78" s="126">
        <f t="shared" si="284"/>
        <v>159924</v>
      </c>
      <c r="CR78" s="126">
        <f t="shared" si="284"/>
        <v>164105</v>
      </c>
      <c r="CS78" s="126">
        <f t="shared" si="284"/>
        <v>147738</v>
      </c>
      <c r="CT78" s="126">
        <f t="shared" si="284"/>
        <v>157460</v>
      </c>
      <c r="CU78" s="126">
        <f t="shared" si="284"/>
        <v>157794</v>
      </c>
      <c r="CV78" s="126">
        <f t="shared" si="284"/>
        <v>174764</v>
      </c>
      <c r="CW78" s="126">
        <f t="shared" si="284"/>
        <v>182642</v>
      </c>
      <c r="CX78" s="126">
        <f t="shared" si="284"/>
        <v>167502</v>
      </c>
      <c r="CY78" s="126">
        <f t="shared" si="284"/>
        <v>170559</v>
      </c>
      <c r="CZ78" s="126">
        <f t="shared" si="284"/>
        <v>169784</v>
      </c>
      <c r="DA78" s="126">
        <f t="shared" si="284"/>
        <v>193980</v>
      </c>
      <c r="DB78" s="126">
        <f t="shared" si="284"/>
        <v>2026006</v>
      </c>
      <c r="DC78" s="126">
        <f t="shared" si="284"/>
        <v>192254</v>
      </c>
      <c r="DD78" s="126">
        <f t="shared" si="284"/>
        <v>169928</v>
      </c>
      <c r="DE78" s="126">
        <f t="shared" si="284"/>
        <v>171787</v>
      </c>
      <c r="DF78" s="126">
        <f t="shared" si="284"/>
        <v>161838</v>
      </c>
      <c r="DG78" s="126">
        <f t="shared" si="284"/>
        <v>169611</v>
      </c>
      <c r="DH78" s="126">
        <f t="shared" si="284"/>
        <v>165298</v>
      </c>
      <c r="DI78" s="126">
        <f t="shared" si="284"/>
        <v>184739</v>
      </c>
      <c r="DJ78" s="126">
        <f t="shared" si="284"/>
        <v>192148</v>
      </c>
      <c r="DK78" s="126">
        <f t="shared" si="284"/>
        <v>182384</v>
      </c>
      <c r="DL78" s="126">
        <f t="shared" si="284"/>
        <v>192314</v>
      </c>
      <c r="DM78" s="126">
        <f t="shared" si="284"/>
        <v>186088</v>
      </c>
      <c r="DN78" s="126">
        <f t="shared" si="284"/>
        <v>293866</v>
      </c>
      <c r="DO78" s="126">
        <f t="shared" si="284"/>
        <v>2262255</v>
      </c>
      <c r="DP78" s="126">
        <f t="shared" si="284"/>
        <v>297216</v>
      </c>
      <c r="DQ78" s="126">
        <f t="shared" si="284"/>
        <v>256968</v>
      </c>
      <c r="DR78" s="126">
        <f t="shared" si="284"/>
        <v>265893</v>
      </c>
      <c r="DS78" s="126">
        <f t="shared" si="284"/>
        <v>248841</v>
      </c>
      <c r="DT78" s="126">
        <f t="shared" si="284"/>
        <v>268295</v>
      </c>
      <c r="DU78" s="126">
        <f t="shared" si="284"/>
        <v>264077</v>
      </c>
      <c r="DV78" s="126">
        <f t="shared" si="284"/>
        <v>290302</v>
      </c>
      <c r="DW78" s="126">
        <f t="shared" si="284"/>
        <v>305810</v>
      </c>
      <c r="DX78" s="126">
        <f t="shared" si="284"/>
        <v>279330</v>
      </c>
      <c r="DY78" s="126">
        <f t="shared" si="284"/>
        <v>289566</v>
      </c>
      <c r="DZ78" s="126">
        <f t="shared" si="284"/>
        <v>282235</v>
      </c>
      <c r="EA78" s="126">
        <f t="shared" si="284"/>
        <v>330878</v>
      </c>
      <c r="EB78" s="126">
        <f t="shared" si="284"/>
        <v>3379411</v>
      </c>
      <c r="EC78" s="126">
        <f t="shared" si="284"/>
        <v>324924</v>
      </c>
      <c r="ED78" s="126">
        <f t="shared" si="284"/>
        <v>295264</v>
      </c>
      <c r="EE78" s="126">
        <f t="shared" si="284"/>
        <v>290584</v>
      </c>
      <c r="EF78" s="126">
        <f t="shared" ref="EB78:EP79" si="285">EF48+EF51+EF54+EF57+EF60+EF63+EF66+EF69+EF72+EF75</f>
        <v>274611</v>
      </c>
      <c r="EG78" s="126">
        <f t="shared" si="285"/>
        <v>294417</v>
      </c>
      <c r="EH78" s="126">
        <f t="shared" si="285"/>
        <v>291357</v>
      </c>
      <c r="EI78" s="126">
        <f t="shared" si="285"/>
        <v>325261</v>
      </c>
      <c r="EJ78" s="126">
        <f t="shared" si="285"/>
        <v>329699</v>
      </c>
      <c r="EK78" s="126">
        <f t="shared" si="285"/>
        <v>286401</v>
      </c>
      <c r="EL78" s="126">
        <f t="shared" si="285"/>
        <v>315354</v>
      </c>
      <c r="EM78" s="126">
        <v>302745</v>
      </c>
      <c r="EN78" s="126">
        <f t="shared" si="285"/>
        <v>355052</v>
      </c>
      <c r="EO78" s="126">
        <f>EO48+EO51+EO54+EO57+EO60+EO63+EO66+EO69+EO72+EO75</f>
        <v>3685669</v>
      </c>
      <c r="EP78" s="126">
        <f>EP48+EP51+EP54+EP57+EP60+EP63+EP66+EP69+EP72+EP75</f>
        <v>351973</v>
      </c>
      <c r="EQ78" s="126">
        <v>285050</v>
      </c>
      <c r="ER78" s="126">
        <f t="shared" ref="ER78:EX79" si="286">ER48+ER51+ER54+ER57+ER60+ER63+ER66+ER69+ER72+ER75</f>
        <v>257005</v>
      </c>
      <c r="ES78" s="126">
        <f t="shared" si="286"/>
        <v>196987</v>
      </c>
      <c r="ET78" s="126">
        <f t="shared" si="286"/>
        <v>217428</v>
      </c>
      <c r="EU78" s="126">
        <f t="shared" si="286"/>
        <v>222099</v>
      </c>
      <c r="EV78" s="126">
        <f t="shared" si="286"/>
        <v>251813</v>
      </c>
      <c r="EW78" s="126">
        <f t="shared" si="286"/>
        <v>244880</v>
      </c>
      <c r="EX78" s="126">
        <f t="shared" si="286"/>
        <v>216856</v>
      </c>
      <c r="EY78" s="126">
        <f t="shared" ref="EY78:FA79" si="287">EY48+EY51+EY54+EY57+EY60+EY63+EY66+EY69+EY72+EY75</f>
        <v>213074</v>
      </c>
      <c r="EZ78" s="126">
        <f t="shared" si="287"/>
        <v>208868</v>
      </c>
      <c r="FA78" s="126">
        <f t="shared" si="287"/>
        <v>252258</v>
      </c>
      <c r="FB78" s="126">
        <f t="shared" si="171"/>
        <v>2918291</v>
      </c>
      <c r="FC78" s="126">
        <f>FC48+FC51+FC54+FC57+FC60+FC63+FC66+FC69+FC72+FC75</f>
        <v>254848</v>
      </c>
      <c r="FD78" s="126">
        <f>FD48+FD51+FD54+FD57+FD60+FD63+FD66+FD69+FD72+FD75</f>
        <v>229808</v>
      </c>
      <c r="FE78" s="126">
        <f t="shared" ref="FE78:FN79" si="288">FE48+FE51+FE54+FE57+FE60+FE63+FE66+FE69+FE72+FE75</f>
        <v>232381</v>
      </c>
      <c r="FF78" s="126">
        <f t="shared" si="288"/>
        <v>207156</v>
      </c>
      <c r="FG78" s="126">
        <f t="shared" si="288"/>
        <v>218557</v>
      </c>
      <c r="FH78" s="126">
        <f t="shared" si="288"/>
        <v>208231</v>
      </c>
      <c r="FI78" s="126">
        <f t="shared" si="288"/>
        <v>231592</v>
      </c>
      <c r="FJ78" s="126">
        <f t="shared" si="288"/>
        <v>244774</v>
      </c>
      <c r="FK78" s="126">
        <f t="shared" si="288"/>
        <v>225038</v>
      </c>
      <c r="FL78" s="126">
        <f t="shared" si="288"/>
        <v>232142</v>
      </c>
      <c r="FM78" s="126">
        <f t="shared" si="288"/>
        <v>222544</v>
      </c>
      <c r="FN78" s="126">
        <f t="shared" si="288"/>
        <v>264937</v>
      </c>
      <c r="FO78" s="126">
        <f t="shared" si="172"/>
        <v>2772008</v>
      </c>
      <c r="FP78" s="126">
        <f>FP48+FP51+FP54+FP57+FP60+FP63+FP66+FP69+FP72+FP75</f>
        <v>265368</v>
      </c>
      <c r="FQ78" s="126">
        <f>FQ48+FQ51+FQ54+FQ57+FQ60+FQ63+FQ66+FQ69+FQ72+FQ75</f>
        <v>224388</v>
      </c>
      <c r="FR78" s="126">
        <f t="shared" ref="FR78:FZ78" si="289">FR48+FR51+FR54+FR57+FR60+FR63+FR66+FR69+FR72+FR75</f>
        <v>226825</v>
      </c>
      <c r="FS78" s="126">
        <f t="shared" si="289"/>
        <v>219878</v>
      </c>
      <c r="FT78" s="126">
        <f t="shared" si="289"/>
        <v>219857</v>
      </c>
      <c r="FU78" s="126">
        <f t="shared" si="289"/>
        <v>211855</v>
      </c>
      <c r="FV78" s="126">
        <f t="shared" si="289"/>
        <v>241707</v>
      </c>
      <c r="FW78" s="126">
        <f t="shared" si="289"/>
        <v>252530</v>
      </c>
      <c r="FX78" s="126">
        <f t="shared" si="289"/>
        <v>224494</v>
      </c>
      <c r="FY78" s="126">
        <f>FY48+FY51+FY54+FY57+FY60+FY63+FY66+FY69+FY72+FY75</f>
        <v>227629</v>
      </c>
      <c r="FZ78" s="126">
        <f t="shared" si="289"/>
        <v>221875</v>
      </c>
      <c r="GA78" s="126">
        <f>GA48+GA51+GA54+GA57+GA60+GA63+GA66+GA69+GA72+GA75</f>
        <v>260106</v>
      </c>
      <c r="GB78" s="126">
        <f>+SUM(FP78:GA78)</f>
        <v>2796512</v>
      </c>
      <c r="GC78" s="126">
        <f t="shared" ref="GC78:GN78" si="290">GC48+GC51+GC54+GC57+GC60+GC63+GC66+GC69+GC72+GC75</f>
        <v>264927</v>
      </c>
      <c r="GD78" s="126">
        <f t="shared" si="290"/>
        <v>241069</v>
      </c>
      <c r="GE78" s="126">
        <f t="shared" si="290"/>
        <v>152140</v>
      </c>
      <c r="GF78" s="126">
        <f t="shared" si="290"/>
        <v>50867</v>
      </c>
      <c r="GG78" s="126">
        <f t="shared" si="290"/>
        <v>104199</v>
      </c>
      <c r="GH78" s="126">
        <f t="shared" si="290"/>
        <v>164041</v>
      </c>
      <c r="GI78" s="126">
        <f t="shared" si="290"/>
        <v>237569</v>
      </c>
      <c r="GJ78" s="126">
        <f t="shared" si="290"/>
        <v>234329</v>
      </c>
      <c r="GK78" s="126">
        <f t="shared" si="290"/>
        <v>244032</v>
      </c>
      <c r="GL78" s="126">
        <f t="shared" si="290"/>
        <v>272765</v>
      </c>
      <c r="GM78" s="126">
        <f t="shared" si="290"/>
        <v>271636</v>
      </c>
      <c r="GN78" s="126">
        <f t="shared" si="290"/>
        <v>296938</v>
      </c>
      <c r="GO78" s="126">
        <f>+SUM(GC78:GN78)</f>
        <v>2534512</v>
      </c>
      <c r="GP78" s="126">
        <f t="shared" ref="GP78:GS79" si="291">GP48+GP51+GP54+GP57+GP60+GP63+GP66+GP69+GP72+GP75</f>
        <v>289801</v>
      </c>
      <c r="GQ78" s="126">
        <f t="shared" si="291"/>
        <v>248208</v>
      </c>
      <c r="GR78" s="126">
        <f t="shared" si="291"/>
        <v>280549</v>
      </c>
      <c r="GS78" s="126">
        <f t="shared" si="291"/>
        <v>230755</v>
      </c>
      <c r="GT78" s="126">
        <v>269929</v>
      </c>
      <c r="GU78" s="126">
        <v>272122</v>
      </c>
      <c r="GV78" s="126">
        <v>318984</v>
      </c>
      <c r="GW78" s="126">
        <v>338566</v>
      </c>
      <c r="GX78" s="126">
        <v>301221</v>
      </c>
      <c r="GY78" s="126">
        <v>318544</v>
      </c>
      <c r="GZ78" s="126">
        <v>286478</v>
      </c>
      <c r="HA78" s="126">
        <v>294533</v>
      </c>
      <c r="HB78" s="126">
        <f>+SUM(GP78:HA78)</f>
        <v>3449690</v>
      </c>
      <c r="HC78" s="126">
        <v>316570</v>
      </c>
      <c r="HD78" s="126">
        <v>295019</v>
      </c>
      <c r="HE78" s="126">
        <v>271885</v>
      </c>
      <c r="HF78" s="126">
        <v>251977</v>
      </c>
      <c r="HG78" s="126">
        <v>272833</v>
      </c>
      <c r="HH78" s="126">
        <v>254188</v>
      </c>
      <c r="HI78" s="126">
        <v>288068</v>
      </c>
      <c r="HJ78" s="126">
        <v>296907</v>
      </c>
      <c r="HK78" s="126">
        <v>267484</v>
      </c>
      <c r="HL78" s="126">
        <v>283175</v>
      </c>
      <c r="HM78" s="126">
        <v>259191</v>
      </c>
      <c r="HN78" s="126">
        <v>295261</v>
      </c>
      <c r="HO78" s="126">
        <f>+SUM(HC78:HN78)</f>
        <v>3352558</v>
      </c>
      <c r="HP78" s="126">
        <v>299820</v>
      </c>
      <c r="HQ78" s="126">
        <v>287376</v>
      </c>
      <c r="HR78" s="126">
        <v>217851</v>
      </c>
      <c r="HS78" s="126">
        <v>174481</v>
      </c>
      <c r="HT78" s="126">
        <v>259963</v>
      </c>
      <c r="HU78" s="126">
        <v>261995</v>
      </c>
      <c r="HV78" s="126">
        <v>301668</v>
      </c>
      <c r="HW78" s="126">
        <v>299418</v>
      </c>
      <c r="HX78" s="126">
        <v>269304</v>
      </c>
      <c r="HY78" s="126">
        <v>272882</v>
      </c>
      <c r="HZ78" s="126">
        <v>261868</v>
      </c>
      <c r="IA78" s="126">
        <v>314030</v>
      </c>
      <c r="IB78" s="126">
        <f>+SUM(HP78:IA78)</f>
        <v>3220656</v>
      </c>
      <c r="IC78" s="126">
        <v>316710</v>
      </c>
      <c r="ID78" s="126">
        <v>284849</v>
      </c>
      <c r="IE78" s="126">
        <v>280335</v>
      </c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</row>
    <row r="79" spans="2:249">
      <c r="B79" s="48" t="s">
        <v>66</v>
      </c>
      <c r="C79" s="126">
        <f t="shared" si="283"/>
        <v>0</v>
      </c>
      <c r="D79" s="126">
        <f t="shared" si="283"/>
        <v>0</v>
      </c>
      <c r="E79" s="126">
        <f t="shared" si="283"/>
        <v>0</v>
      </c>
      <c r="F79" s="126">
        <f t="shared" si="283"/>
        <v>150243</v>
      </c>
      <c r="G79" s="126">
        <f t="shared" si="283"/>
        <v>291230</v>
      </c>
      <c r="H79" s="126">
        <f t="shared" si="283"/>
        <v>286503</v>
      </c>
      <c r="I79" s="126">
        <f t="shared" si="283"/>
        <v>283387</v>
      </c>
      <c r="J79" s="126">
        <f t="shared" si="283"/>
        <v>300575</v>
      </c>
      <c r="K79" s="126">
        <f t="shared" si="283"/>
        <v>299266</v>
      </c>
      <c r="L79" s="126">
        <f t="shared" si="283"/>
        <v>292185</v>
      </c>
      <c r="M79" s="126">
        <f t="shared" si="283"/>
        <v>293653</v>
      </c>
      <c r="N79" s="126">
        <f t="shared" si="283"/>
        <v>302952</v>
      </c>
      <c r="O79" s="126">
        <f t="shared" si="283"/>
        <v>2499994</v>
      </c>
      <c r="P79" s="126">
        <f t="shared" si="283"/>
        <v>293154</v>
      </c>
      <c r="Q79" s="126">
        <f t="shared" si="283"/>
        <v>291531</v>
      </c>
      <c r="R79" s="126">
        <f t="shared" si="283"/>
        <v>313157</v>
      </c>
      <c r="S79" s="126">
        <f t="shared" si="283"/>
        <v>283434</v>
      </c>
      <c r="T79" s="126">
        <f t="shared" si="283"/>
        <v>295385</v>
      </c>
      <c r="U79" s="126">
        <f t="shared" si="283"/>
        <v>304566</v>
      </c>
      <c r="V79" s="126">
        <f t="shared" si="283"/>
        <v>321220</v>
      </c>
      <c r="W79" s="126">
        <f t="shared" si="283"/>
        <v>338148</v>
      </c>
      <c r="X79" s="126">
        <f t="shared" si="283"/>
        <v>324261</v>
      </c>
      <c r="Y79" s="126">
        <f t="shared" si="283"/>
        <v>324580</v>
      </c>
      <c r="Z79" s="126">
        <f t="shared" si="283"/>
        <v>343855</v>
      </c>
      <c r="AA79" s="126">
        <f t="shared" si="283"/>
        <v>353977</v>
      </c>
      <c r="AB79" s="126">
        <f t="shared" si="283"/>
        <v>3787268</v>
      </c>
      <c r="AC79" s="126">
        <f t="shared" si="283"/>
        <v>365151</v>
      </c>
      <c r="AD79" s="126">
        <f t="shared" si="283"/>
        <v>347459</v>
      </c>
      <c r="AE79" s="126">
        <f t="shared" si="283"/>
        <v>338802</v>
      </c>
      <c r="AF79" s="126">
        <f t="shared" si="283"/>
        <v>140245</v>
      </c>
      <c r="AG79" s="126">
        <f t="shared" si="283"/>
        <v>164843</v>
      </c>
      <c r="AH79" s="126">
        <f t="shared" si="283"/>
        <v>169427</v>
      </c>
      <c r="AI79" s="126">
        <f t="shared" si="283"/>
        <v>171713</v>
      </c>
      <c r="AJ79" s="126">
        <f t="shared" si="283"/>
        <v>175067</v>
      </c>
      <c r="AK79" s="126">
        <f t="shared" si="283"/>
        <v>179233</v>
      </c>
      <c r="AL79" s="126">
        <f t="shared" si="283"/>
        <v>180411</v>
      </c>
      <c r="AM79" s="126">
        <f t="shared" si="283"/>
        <v>172016</v>
      </c>
      <c r="AN79" s="126">
        <f t="shared" si="283"/>
        <v>207790</v>
      </c>
      <c r="AO79" s="126">
        <f>AO49+AO52+AO55+AO58+AO61+AO64+AO67+AO70+AO73+AO76</f>
        <v>2612157</v>
      </c>
      <c r="AP79" s="126">
        <f t="shared" si="283"/>
        <v>201304</v>
      </c>
      <c r="AQ79" s="126">
        <f t="shared" si="283"/>
        <v>191887</v>
      </c>
      <c r="AR79" s="126">
        <f t="shared" si="283"/>
        <v>208704</v>
      </c>
      <c r="AS79" s="126">
        <f t="shared" si="283"/>
        <v>189330</v>
      </c>
      <c r="AT79" s="126">
        <f t="shared" si="283"/>
        <v>201120</v>
      </c>
      <c r="AU79" s="126">
        <f t="shared" si="283"/>
        <v>215200</v>
      </c>
      <c r="AV79" s="126">
        <f t="shared" si="283"/>
        <v>224566</v>
      </c>
      <c r="AW79" s="126">
        <f t="shared" si="283"/>
        <v>231791</v>
      </c>
      <c r="AX79" s="126">
        <f t="shared" si="283"/>
        <v>223432</v>
      </c>
      <c r="AY79" s="126">
        <f t="shared" si="283"/>
        <v>234950</v>
      </c>
      <c r="AZ79" s="126">
        <f t="shared" si="283"/>
        <v>242068</v>
      </c>
      <c r="BA79" s="126">
        <f t="shared" si="283"/>
        <v>249228</v>
      </c>
      <c r="BB79" s="126">
        <f>BB49+BB52+BB55+BB58+BB61+BB64+BB67+BB70+BB73+BB76</f>
        <v>2613580</v>
      </c>
      <c r="BC79" s="126">
        <f t="shared" si="283"/>
        <v>243945</v>
      </c>
      <c r="BD79" s="126">
        <f t="shared" si="283"/>
        <v>229458</v>
      </c>
      <c r="BE79" s="126">
        <f t="shared" si="283"/>
        <v>257845</v>
      </c>
      <c r="BF79" s="126">
        <f t="shared" si="283"/>
        <v>244865</v>
      </c>
      <c r="BG79" s="126">
        <f t="shared" si="283"/>
        <v>256637</v>
      </c>
      <c r="BH79" s="126">
        <f t="shared" si="283"/>
        <v>272933</v>
      </c>
      <c r="BI79" s="126">
        <f t="shared" si="283"/>
        <v>266329</v>
      </c>
      <c r="BJ79" s="126">
        <f t="shared" si="283"/>
        <v>280700</v>
      </c>
      <c r="BK79" s="126">
        <f t="shared" si="283"/>
        <v>278276</v>
      </c>
      <c r="BL79" s="126">
        <f t="shared" si="283"/>
        <v>285733</v>
      </c>
      <c r="BM79" s="126">
        <f t="shared" si="283"/>
        <v>282005</v>
      </c>
      <c r="BN79" s="126">
        <f t="shared" si="283"/>
        <v>278965</v>
      </c>
      <c r="BO79" s="126">
        <f t="shared" si="284"/>
        <v>3177691</v>
      </c>
      <c r="BP79" s="126">
        <f t="shared" si="284"/>
        <v>357411</v>
      </c>
      <c r="BQ79" s="126">
        <f t="shared" si="284"/>
        <v>364630</v>
      </c>
      <c r="BR79" s="126">
        <f t="shared" si="284"/>
        <v>396071</v>
      </c>
      <c r="BS79" s="126">
        <f t="shared" si="284"/>
        <v>383882</v>
      </c>
      <c r="BT79" s="126">
        <f t="shared" si="284"/>
        <v>426331</v>
      </c>
      <c r="BU79" s="126">
        <f t="shared" si="284"/>
        <v>417018</v>
      </c>
      <c r="BV79" s="126">
        <f t="shared" si="284"/>
        <v>432075</v>
      </c>
      <c r="BW79" s="126">
        <f t="shared" si="284"/>
        <v>476109</v>
      </c>
      <c r="BX79" s="126">
        <f t="shared" si="284"/>
        <v>440099</v>
      </c>
      <c r="BY79" s="126">
        <f t="shared" si="284"/>
        <v>445514</v>
      </c>
      <c r="BZ79" s="126">
        <f t="shared" si="284"/>
        <v>451201</v>
      </c>
      <c r="CA79" s="126">
        <f t="shared" si="284"/>
        <v>449457</v>
      </c>
      <c r="CB79" s="126">
        <f t="shared" si="284"/>
        <v>5039798</v>
      </c>
      <c r="CC79" s="126">
        <f t="shared" si="284"/>
        <v>410205</v>
      </c>
      <c r="CD79" s="126">
        <f t="shared" si="284"/>
        <v>384037</v>
      </c>
      <c r="CE79" s="126">
        <f t="shared" si="284"/>
        <v>424944</v>
      </c>
      <c r="CF79" s="126">
        <f t="shared" si="284"/>
        <v>374476</v>
      </c>
      <c r="CG79" s="126">
        <f t="shared" si="284"/>
        <v>423531</v>
      </c>
      <c r="CH79" s="126">
        <f t="shared" si="284"/>
        <v>428515</v>
      </c>
      <c r="CI79" s="126">
        <f t="shared" si="284"/>
        <v>444633</v>
      </c>
      <c r="CJ79" s="126">
        <f t="shared" si="284"/>
        <v>473237</v>
      </c>
      <c r="CK79" s="126">
        <f t="shared" si="284"/>
        <v>449379</v>
      </c>
      <c r="CL79" s="126">
        <f t="shared" si="284"/>
        <v>465672</v>
      </c>
      <c r="CM79" s="126">
        <f t="shared" si="284"/>
        <v>467744</v>
      </c>
      <c r="CN79" s="126">
        <f t="shared" si="284"/>
        <v>435279</v>
      </c>
      <c r="CO79" s="126">
        <f>CO49+CO52+CO55+CO58+CO61+CO64+CO67+CO70+CO73+CO76</f>
        <v>5181652</v>
      </c>
      <c r="CP79" s="126">
        <f t="shared" si="284"/>
        <v>425529</v>
      </c>
      <c r="CQ79" s="126">
        <f t="shared" si="284"/>
        <v>401527</v>
      </c>
      <c r="CR79" s="126">
        <f t="shared" si="284"/>
        <v>426573</v>
      </c>
      <c r="CS79" s="126">
        <f t="shared" si="284"/>
        <v>425279</v>
      </c>
      <c r="CT79" s="126">
        <f t="shared" si="284"/>
        <v>433097</v>
      </c>
      <c r="CU79" s="126">
        <f t="shared" si="284"/>
        <v>419567</v>
      </c>
      <c r="CV79" s="126">
        <f t="shared" si="284"/>
        <v>451418</v>
      </c>
      <c r="CW79" s="126">
        <f t="shared" si="284"/>
        <v>470746</v>
      </c>
      <c r="CX79" s="126">
        <f t="shared" si="284"/>
        <v>456745</v>
      </c>
      <c r="CY79" s="126">
        <f t="shared" si="284"/>
        <v>471887</v>
      </c>
      <c r="CZ79" s="126">
        <f t="shared" si="284"/>
        <v>470389</v>
      </c>
      <c r="DA79" s="126">
        <f t="shared" si="284"/>
        <v>472790</v>
      </c>
      <c r="DB79" s="126">
        <f t="shared" si="284"/>
        <v>5325547</v>
      </c>
      <c r="DC79" s="126">
        <f t="shared" si="284"/>
        <v>444162</v>
      </c>
      <c r="DD79" s="126">
        <f t="shared" si="284"/>
        <v>430849</v>
      </c>
      <c r="DE79" s="126">
        <f t="shared" si="284"/>
        <v>449634</v>
      </c>
      <c r="DF79" s="126">
        <f t="shared" si="284"/>
        <v>418075</v>
      </c>
      <c r="DG79" s="126">
        <f t="shared" si="284"/>
        <v>461015</v>
      </c>
      <c r="DH79" s="126">
        <f t="shared" si="284"/>
        <v>454927</v>
      </c>
      <c r="DI79" s="126">
        <f t="shared" si="284"/>
        <v>468954</v>
      </c>
      <c r="DJ79" s="126">
        <f t="shared" si="284"/>
        <v>504631</v>
      </c>
      <c r="DK79" s="126">
        <f t="shared" si="284"/>
        <v>482653</v>
      </c>
      <c r="DL79" s="126">
        <f t="shared" si="284"/>
        <v>516288</v>
      </c>
      <c r="DM79" s="126">
        <f t="shared" si="284"/>
        <v>510521</v>
      </c>
      <c r="DN79" s="126">
        <f t="shared" si="284"/>
        <v>552858</v>
      </c>
      <c r="DO79" s="126">
        <f t="shared" si="284"/>
        <v>5694567</v>
      </c>
      <c r="DP79" s="126">
        <f t="shared" si="284"/>
        <v>539291</v>
      </c>
      <c r="DQ79" s="126">
        <f t="shared" si="284"/>
        <v>488325</v>
      </c>
      <c r="DR79" s="126">
        <f t="shared" si="284"/>
        <v>525804</v>
      </c>
      <c r="DS79" s="126">
        <f t="shared" si="284"/>
        <v>490714</v>
      </c>
      <c r="DT79" s="126">
        <f t="shared" si="284"/>
        <v>540610</v>
      </c>
      <c r="DU79" s="126">
        <f t="shared" si="284"/>
        <v>549116</v>
      </c>
      <c r="DV79" s="126">
        <f t="shared" si="284"/>
        <v>565035</v>
      </c>
      <c r="DW79" s="126">
        <f t="shared" si="284"/>
        <v>606831</v>
      </c>
      <c r="DX79" s="126">
        <f t="shared" si="284"/>
        <v>640062</v>
      </c>
      <c r="DY79" s="126">
        <f t="shared" si="284"/>
        <v>719862</v>
      </c>
      <c r="DZ79" s="126">
        <f t="shared" si="284"/>
        <v>762128</v>
      </c>
      <c r="EA79" s="126">
        <f t="shared" si="284"/>
        <v>751253</v>
      </c>
      <c r="EB79" s="126">
        <f t="shared" si="285"/>
        <v>7179031</v>
      </c>
      <c r="EC79" s="126">
        <f t="shared" si="284"/>
        <v>652832</v>
      </c>
      <c r="ED79" s="126">
        <f t="shared" si="284"/>
        <v>574807</v>
      </c>
      <c r="EE79" s="126">
        <f t="shared" si="284"/>
        <v>584732</v>
      </c>
      <c r="EF79" s="126">
        <f t="shared" si="285"/>
        <v>570707</v>
      </c>
      <c r="EG79" s="126">
        <f t="shared" si="285"/>
        <v>587755</v>
      </c>
      <c r="EH79" s="126">
        <f t="shared" si="285"/>
        <v>577242</v>
      </c>
      <c r="EI79" s="126">
        <f t="shared" si="285"/>
        <v>591202</v>
      </c>
      <c r="EJ79" s="126">
        <f t="shared" si="285"/>
        <v>633772</v>
      </c>
      <c r="EK79" s="126">
        <f t="shared" si="285"/>
        <v>615076</v>
      </c>
      <c r="EL79" s="126">
        <f t="shared" si="285"/>
        <v>641026</v>
      </c>
      <c r="EM79" s="126">
        <v>648544</v>
      </c>
      <c r="EN79" s="126">
        <f t="shared" si="285"/>
        <v>673342</v>
      </c>
      <c r="EO79" s="126">
        <f t="shared" si="285"/>
        <v>7351037</v>
      </c>
      <c r="EP79" s="126">
        <f t="shared" si="285"/>
        <v>522375</v>
      </c>
      <c r="EQ79" s="126">
        <v>502488</v>
      </c>
      <c r="ER79" s="126">
        <f t="shared" si="286"/>
        <v>432890</v>
      </c>
      <c r="ES79" s="126">
        <f t="shared" si="286"/>
        <v>428479</v>
      </c>
      <c r="ET79" s="126">
        <f t="shared" si="286"/>
        <v>476150</v>
      </c>
      <c r="EU79" s="126">
        <f t="shared" si="286"/>
        <v>497067</v>
      </c>
      <c r="EV79" s="126">
        <f t="shared" si="286"/>
        <v>485519</v>
      </c>
      <c r="EW79" s="126">
        <f t="shared" si="286"/>
        <v>525744</v>
      </c>
      <c r="EX79" s="126">
        <f t="shared" si="286"/>
        <v>529194</v>
      </c>
      <c r="EY79" s="126">
        <f t="shared" si="287"/>
        <v>561402</v>
      </c>
      <c r="EZ79" s="126">
        <f t="shared" si="287"/>
        <v>525327</v>
      </c>
      <c r="FA79" s="126">
        <f t="shared" si="287"/>
        <v>533756</v>
      </c>
      <c r="FB79" s="126">
        <f t="shared" si="171"/>
        <v>6020391</v>
      </c>
      <c r="FC79" s="126">
        <f>FC49+FC52+FC55+FC58+FC61+FC64+FC67+FC70+FC73+FC76</f>
        <v>577044</v>
      </c>
      <c r="FD79" s="126">
        <f>FD49+FD52+FD55+FD58+FD61+FD64+FD67+FD70+FD73+FD76</f>
        <v>525619</v>
      </c>
      <c r="FE79" s="126">
        <f t="shared" ref="FE79:FM79" si="292">FE49+FE52+FE55+FE58+FE61+FE64+FE67+FE70+FE73+FE76</f>
        <v>516698</v>
      </c>
      <c r="FF79" s="126">
        <f t="shared" si="292"/>
        <v>492044</v>
      </c>
      <c r="FG79" s="126">
        <f t="shared" si="292"/>
        <v>547418</v>
      </c>
      <c r="FH79" s="126">
        <f t="shared" si="292"/>
        <v>534562</v>
      </c>
      <c r="FI79" s="126">
        <f t="shared" si="292"/>
        <v>552468</v>
      </c>
      <c r="FJ79" s="126">
        <f t="shared" si="292"/>
        <v>582096</v>
      </c>
      <c r="FK79" s="126">
        <f t="shared" si="292"/>
        <v>549704</v>
      </c>
      <c r="FL79" s="126">
        <f t="shared" si="292"/>
        <v>587687</v>
      </c>
      <c r="FM79" s="126">
        <f t="shared" si="292"/>
        <v>608627</v>
      </c>
      <c r="FN79" s="126">
        <f t="shared" si="288"/>
        <v>609808</v>
      </c>
      <c r="FO79" s="126">
        <f t="shared" si="172"/>
        <v>6683775</v>
      </c>
      <c r="FP79" s="126">
        <f t="shared" ref="FP79:FZ79" si="293">FP49+FP52+FP55+FP58+FP61+FP64+FP67+FP70+FP73+FP76</f>
        <v>585786</v>
      </c>
      <c r="FQ79" s="126">
        <f t="shared" si="293"/>
        <v>503946</v>
      </c>
      <c r="FR79" s="126">
        <f t="shared" si="293"/>
        <v>558379</v>
      </c>
      <c r="FS79" s="126">
        <f t="shared" si="293"/>
        <v>511866</v>
      </c>
      <c r="FT79" s="126">
        <f t="shared" si="293"/>
        <v>544201</v>
      </c>
      <c r="FU79" s="126">
        <f t="shared" si="293"/>
        <v>545453</v>
      </c>
      <c r="FV79" s="126">
        <f t="shared" si="293"/>
        <v>587638</v>
      </c>
      <c r="FW79" s="126">
        <f t="shared" si="293"/>
        <v>598307</v>
      </c>
      <c r="FX79" s="126">
        <f t="shared" si="293"/>
        <v>585856</v>
      </c>
      <c r="FY79" s="126">
        <f>FY49+FY52+FY55+FY58+FY61+FY64+FY67+FY70+FY73+FY76</f>
        <v>646751</v>
      </c>
      <c r="FZ79" s="126">
        <f t="shared" si="293"/>
        <v>631058</v>
      </c>
      <c r="GA79" s="126">
        <f>GA49+GA52+GA55+GA58+GA61+GA64+GA67+GA70+GA73+GA76</f>
        <v>627672</v>
      </c>
      <c r="GB79" s="126">
        <f>+SUM(FP79:GA79)</f>
        <v>6926913</v>
      </c>
      <c r="GC79" s="126">
        <f t="shared" ref="GC79:GN79" si="294">GC49+GC52+GC55+GC58+GC61+GC64+GC67+GC70+GC73+GC76</f>
        <v>580095</v>
      </c>
      <c r="GD79" s="126">
        <f t="shared" si="294"/>
        <v>557091</v>
      </c>
      <c r="GE79" s="126">
        <f t="shared" si="294"/>
        <v>406815</v>
      </c>
      <c r="GF79" s="126">
        <f t="shared" si="294"/>
        <v>234184</v>
      </c>
      <c r="GG79" s="126">
        <f t="shared" si="294"/>
        <v>301175</v>
      </c>
      <c r="GH79" s="126">
        <f t="shared" si="294"/>
        <v>392984</v>
      </c>
      <c r="GI79" s="126">
        <f t="shared" si="294"/>
        <v>487167</v>
      </c>
      <c r="GJ79" s="126">
        <f t="shared" si="294"/>
        <v>527488</v>
      </c>
      <c r="GK79" s="126">
        <f t="shared" si="294"/>
        <v>592895</v>
      </c>
      <c r="GL79" s="126">
        <f t="shared" si="294"/>
        <v>669002</v>
      </c>
      <c r="GM79" s="126">
        <f t="shared" si="294"/>
        <v>654452</v>
      </c>
      <c r="GN79" s="126">
        <f t="shared" si="294"/>
        <v>645988</v>
      </c>
      <c r="GO79" s="126">
        <f>+SUM(GC79:GN79)</f>
        <v>6049336</v>
      </c>
      <c r="GP79" s="126">
        <f t="shared" si="291"/>
        <v>600859</v>
      </c>
      <c r="GQ79" s="126">
        <f t="shared" si="291"/>
        <v>569736</v>
      </c>
      <c r="GR79" s="126">
        <f t="shared" si="291"/>
        <v>576729</v>
      </c>
      <c r="GS79" s="126">
        <f t="shared" si="291"/>
        <v>524951</v>
      </c>
      <c r="GT79" s="126">
        <v>572474</v>
      </c>
      <c r="GU79" s="126">
        <v>558225</v>
      </c>
      <c r="GV79" s="126">
        <v>591631</v>
      </c>
      <c r="GW79" s="126">
        <v>613482</v>
      </c>
      <c r="GX79" s="126">
        <v>614990</v>
      </c>
      <c r="GY79" s="126">
        <v>637071</v>
      </c>
      <c r="GZ79" s="126">
        <v>605708</v>
      </c>
      <c r="HA79" s="126">
        <v>471129</v>
      </c>
      <c r="HB79" s="126">
        <f>+SUM(GP79:HA79)</f>
        <v>6936985</v>
      </c>
      <c r="HC79" s="126">
        <v>593065</v>
      </c>
      <c r="HD79" s="126">
        <v>579555</v>
      </c>
      <c r="HE79" s="126">
        <v>575028</v>
      </c>
      <c r="HF79" s="126">
        <v>514328</v>
      </c>
      <c r="HG79" s="126">
        <v>555854</v>
      </c>
      <c r="HH79" s="126">
        <v>545564</v>
      </c>
      <c r="HI79" s="126">
        <v>558484</v>
      </c>
      <c r="HJ79" s="126">
        <v>609612</v>
      </c>
      <c r="HK79" s="126">
        <v>591539</v>
      </c>
      <c r="HL79" s="126">
        <v>626949</v>
      </c>
      <c r="HM79" s="126">
        <v>613121</v>
      </c>
      <c r="HN79" s="126">
        <v>604372</v>
      </c>
      <c r="HO79" s="126">
        <f>+SUM(HC79:HN79)</f>
        <v>6967471</v>
      </c>
      <c r="HP79" s="126">
        <v>559096</v>
      </c>
      <c r="HQ79" s="126">
        <v>545210</v>
      </c>
      <c r="HR79" s="126">
        <v>453117</v>
      </c>
      <c r="HS79" s="126">
        <v>372099</v>
      </c>
      <c r="HT79" s="126">
        <v>525925</v>
      </c>
      <c r="HU79" s="126">
        <v>528106</v>
      </c>
      <c r="HV79" s="126">
        <v>551315</v>
      </c>
      <c r="HW79" s="126">
        <v>565309</v>
      </c>
      <c r="HX79" s="126">
        <v>557943</v>
      </c>
      <c r="HY79" s="126">
        <v>622783</v>
      </c>
      <c r="HZ79" s="126">
        <v>619976</v>
      </c>
      <c r="IA79" s="126">
        <v>539857</v>
      </c>
      <c r="IB79" s="126">
        <f>+SUM(HP79:IA79)</f>
        <v>6440736</v>
      </c>
      <c r="IC79" s="126">
        <v>533784</v>
      </c>
      <c r="ID79" s="126">
        <v>500982</v>
      </c>
      <c r="IE79" s="126">
        <v>505974</v>
      </c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</row>
    <row r="82" spans="2:249">
      <c r="B82" s="5" t="s">
        <v>72</v>
      </c>
    </row>
    <row r="83" spans="2:249" ht="15" customHeight="1">
      <c r="B83" s="12" t="s">
        <v>73</v>
      </c>
      <c r="C83" s="160">
        <v>2006</v>
      </c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2"/>
      <c r="O83" s="175" t="s">
        <v>109</v>
      </c>
      <c r="P83" s="160">
        <v>2007</v>
      </c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2"/>
      <c r="AB83" s="175" t="s">
        <v>110</v>
      </c>
      <c r="AC83" s="160">
        <v>2008</v>
      </c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2"/>
      <c r="AO83" s="175" t="s">
        <v>111</v>
      </c>
      <c r="AP83" s="160">
        <v>2009</v>
      </c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2"/>
      <c r="BB83" s="175" t="s">
        <v>91</v>
      </c>
      <c r="BC83" s="160">
        <v>2010</v>
      </c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2"/>
      <c r="BO83" s="175" t="s">
        <v>80</v>
      </c>
      <c r="BP83" s="160">
        <v>2011</v>
      </c>
      <c r="BQ83" s="161"/>
      <c r="BR83" s="161"/>
      <c r="BS83" s="161"/>
      <c r="BT83" s="161"/>
      <c r="BU83" s="161"/>
      <c r="BV83" s="161"/>
      <c r="BW83" s="161"/>
      <c r="BX83" s="161"/>
      <c r="BY83" s="161"/>
      <c r="BZ83" s="161"/>
      <c r="CA83" s="162"/>
      <c r="CB83" s="175" t="s">
        <v>81</v>
      </c>
      <c r="CC83" s="160">
        <v>2012</v>
      </c>
      <c r="CD83" s="161"/>
      <c r="CE83" s="161"/>
      <c r="CF83" s="161"/>
      <c r="CG83" s="161"/>
      <c r="CH83" s="161"/>
      <c r="CI83" s="161"/>
      <c r="CJ83" s="161"/>
      <c r="CK83" s="161"/>
      <c r="CL83" s="161"/>
      <c r="CM83" s="161"/>
      <c r="CN83" s="162"/>
      <c r="CO83" s="175" t="s">
        <v>82</v>
      </c>
      <c r="CP83" s="160">
        <v>2013</v>
      </c>
      <c r="CQ83" s="161"/>
      <c r="CR83" s="161"/>
      <c r="CS83" s="161"/>
      <c r="CT83" s="161"/>
      <c r="CU83" s="161"/>
      <c r="CV83" s="161"/>
      <c r="CW83" s="161"/>
      <c r="CX83" s="161"/>
      <c r="CY83" s="161"/>
      <c r="CZ83" s="161"/>
      <c r="DA83" s="162"/>
      <c r="DB83" s="175" t="s">
        <v>40</v>
      </c>
      <c r="DC83" s="160">
        <v>2014</v>
      </c>
      <c r="DD83" s="161"/>
      <c r="DE83" s="161"/>
      <c r="DF83" s="161"/>
      <c r="DG83" s="161"/>
      <c r="DH83" s="161"/>
      <c r="DI83" s="161"/>
      <c r="DJ83" s="161"/>
      <c r="DK83" s="161"/>
      <c r="DL83" s="161"/>
      <c r="DM83" s="161"/>
      <c r="DN83" s="162"/>
      <c r="DO83" s="175" t="s">
        <v>41</v>
      </c>
      <c r="DP83" s="160">
        <v>2015</v>
      </c>
      <c r="DQ83" s="161"/>
      <c r="DR83" s="161"/>
      <c r="DS83" s="161"/>
      <c r="DT83" s="161"/>
      <c r="DU83" s="161"/>
      <c r="DV83" s="161"/>
      <c r="DW83" s="161"/>
      <c r="DX83" s="161"/>
      <c r="DY83" s="161"/>
      <c r="DZ83" s="161"/>
      <c r="EA83" s="162"/>
      <c r="EB83" s="175" t="s">
        <v>42</v>
      </c>
      <c r="EC83" s="160">
        <v>2016</v>
      </c>
      <c r="ED83" s="161"/>
      <c r="EE83" s="161"/>
      <c r="EF83" s="161"/>
      <c r="EG83" s="161"/>
      <c r="EH83" s="161"/>
      <c r="EI83" s="161"/>
      <c r="EJ83" s="161"/>
      <c r="EK83" s="161"/>
      <c r="EL83" s="161"/>
      <c r="EM83" s="161"/>
      <c r="EN83" s="162"/>
      <c r="EO83" s="175" t="s">
        <v>43</v>
      </c>
      <c r="EP83" s="160">
        <v>2017</v>
      </c>
      <c r="EQ83" s="161"/>
      <c r="ER83" s="161"/>
      <c r="ES83" s="161"/>
      <c r="ET83" s="161"/>
      <c r="EU83" s="161"/>
      <c r="EV83" s="161"/>
      <c r="EW83" s="161"/>
      <c r="EX83" s="161"/>
      <c r="EY83" s="161"/>
      <c r="EZ83" s="161"/>
      <c r="FA83" s="162"/>
      <c r="FB83" s="175" t="s">
        <v>44</v>
      </c>
      <c r="FC83" s="160">
        <v>2018</v>
      </c>
      <c r="FD83" s="161"/>
      <c r="FE83" s="161"/>
      <c r="FF83" s="161"/>
      <c r="FG83" s="161"/>
      <c r="FH83" s="161"/>
      <c r="FI83" s="161"/>
      <c r="FJ83" s="161"/>
      <c r="FK83" s="161"/>
      <c r="FL83" s="161"/>
      <c r="FM83" s="161"/>
      <c r="FN83" s="162"/>
      <c r="FO83" s="175" t="s">
        <v>45</v>
      </c>
      <c r="FP83" s="160">
        <v>2019</v>
      </c>
      <c r="FQ83" s="161"/>
      <c r="FR83" s="161"/>
      <c r="FS83" s="161"/>
      <c r="FT83" s="161"/>
      <c r="FU83" s="161"/>
      <c r="FV83" s="161"/>
      <c r="FW83" s="161"/>
      <c r="FX83" s="161"/>
      <c r="FY83" s="161"/>
      <c r="FZ83" s="161"/>
      <c r="GA83" s="162"/>
      <c r="GB83" s="175" t="s">
        <v>46</v>
      </c>
      <c r="GC83" s="156">
        <v>2020</v>
      </c>
      <c r="GD83" s="157"/>
      <c r="GE83" s="157"/>
      <c r="GF83" s="157"/>
      <c r="GG83" s="157"/>
      <c r="GH83" s="157"/>
      <c r="GI83" s="157"/>
      <c r="GJ83" s="157"/>
      <c r="GK83" s="157"/>
      <c r="GL83" s="157"/>
      <c r="GM83" s="157"/>
      <c r="GN83" s="158"/>
      <c r="GO83" s="175" t="s">
        <v>47</v>
      </c>
      <c r="GP83" s="156">
        <v>2021</v>
      </c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8"/>
      <c r="HB83" s="175" t="s">
        <v>48</v>
      </c>
      <c r="HC83" s="156">
        <v>2022</v>
      </c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8"/>
      <c r="HO83" s="175" t="s">
        <v>49</v>
      </c>
      <c r="HP83" s="156">
        <v>2023</v>
      </c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8"/>
      <c r="IB83" s="175" t="s">
        <v>50</v>
      </c>
      <c r="IC83" s="156">
        <v>2024</v>
      </c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8"/>
      <c r="IO83" s="175" t="s">
        <v>51</v>
      </c>
    </row>
    <row r="84" spans="2:249">
      <c r="B84" s="13" t="s">
        <v>74</v>
      </c>
      <c r="C84" s="176" t="s">
        <v>52</v>
      </c>
      <c r="D84" s="176" t="s">
        <v>53</v>
      </c>
      <c r="E84" s="176" t="s">
        <v>54</v>
      </c>
      <c r="F84" s="176" t="s">
        <v>55</v>
      </c>
      <c r="G84" s="176" t="s">
        <v>56</v>
      </c>
      <c r="H84" s="176" t="s">
        <v>57</v>
      </c>
      <c r="I84" s="176" t="s">
        <v>58</v>
      </c>
      <c r="J84" s="176" t="s">
        <v>59</v>
      </c>
      <c r="K84" s="176" t="s">
        <v>60</v>
      </c>
      <c r="L84" s="176" t="s">
        <v>61</v>
      </c>
      <c r="M84" s="176" t="s">
        <v>62</v>
      </c>
      <c r="N84" s="176" t="s">
        <v>63</v>
      </c>
      <c r="O84" s="159"/>
      <c r="P84" s="176" t="s">
        <v>52</v>
      </c>
      <c r="Q84" s="176" t="s">
        <v>53</v>
      </c>
      <c r="R84" s="176" t="s">
        <v>54</v>
      </c>
      <c r="S84" s="176" t="s">
        <v>55</v>
      </c>
      <c r="T84" s="176" t="s">
        <v>56</v>
      </c>
      <c r="U84" s="176" t="s">
        <v>57</v>
      </c>
      <c r="V84" s="176" t="s">
        <v>58</v>
      </c>
      <c r="W84" s="176" t="s">
        <v>59</v>
      </c>
      <c r="X84" s="176" t="s">
        <v>60</v>
      </c>
      <c r="Y84" s="176" t="s">
        <v>61</v>
      </c>
      <c r="Z84" s="176" t="s">
        <v>62</v>
      </c>
      <c r="AA84" s="176" t="s">
        <v>63</v>
      </c>
      <c r="AB84" s="159"/>
      <c r="AC84" s="176" t="s">
        <v>52</v>
      </c>
      <c r="AD84" s="176" t="s">
        <v>53</v>
      </c>
      <c r="AE84" s="176" t="s">
        <v>54</v>
      </c>
      <c r="AF84" s="176" t="s">
        <v>55</v>
      </c>
      <c r="AG84" s="176" t="s">
        <v>56</v>
      </c>
      <c r="AH84" s="176" t="s">
        <v>57</v>
      </c>
      <c r="AI84" s="176" t="s">
        <v>58</v>
      </c>
      <c r="AJ84" s="176" t="s">
        <v>59</v>
      </c>
      <c r="AK84" s="176" t="s">
        <v>60</v>
      </c>
      <c r="AL84" s="176" t="s">
        <v>61</v>
      </c>
      <c r="AM84" s="176" t="s">
        <v>62</v>
      </c>
      <c r="AN84" s="176" t="s">
        <v>63</v>
      </c>
      <c r="AO84" s="159"/>
      <c r="AP84" s="176" t="s">
        <v>52</v>
      </c>
      <c r="AQ84" s="176" t="s">
        <v>53</v>
      </c>
      <c r="AR84" s="176" t="s">
        <v>54</v>
      </c>
      <c r="AS84" s="176" t="s">
        <v>55</v>
      </c>
      <c r="AT84" s="176" t="s">
        <v>56</v>
      </c>
      <c r="AU84" s="176" t="s">
        <v>57</v>
      </c>
      <c r="AV84" s="176" t="s">
        <v>58</v>
      </c>
      <c r="AW84" s="176" t="s">
        <v>59</v>
      </c>
      <c r="AX84" s="176" t="s">
        <v>60</v>
      </c>
      <c r="AY84" s="176" t="s">
        <v>61</v>
      </c>
      <c r="AZ84" s="176" t="s">
        <v>62</v>
      </c>
      <c r="BA84" s="176" t="s">
        <v>63</v>
      </c>
      <c r="BB84" s="159"/>
      <c r="BC84" s="176" t="s">
        <v>52</v>
      </c>
      <c r="BD84" s="176" t="s">
        <v>53</v>
      </c>
      <c r="BE84" s="176" t="s">
        <v>54</v>
      </c>
      <c r="BF84" s="176" t="s">
        <v>55</v>
      </c>
      <c r="BG84" s="176" t="s">
        <v>56</v>
      </c>
      <c r="BH84" s="176" t="s">
        <v>57</v>
      </c>
      <c r="BI84" s="176" t="s">
        <v>58</v>
      </c>
      <c r="BJ84" s="176" t="s">
        <v>59</v>
      </c>
      <c r="BK84" s="176" t="s">
        <v>60</v>
      </c>
      <c r="BL84" s="176" t="s">
        <v>61</v>
      </c>
      <c r="BM84" s="176" t="s">
        <v>62</v>
      </c>
      <c r="BN84" s="176" t="s">
        <v>63</v>
      </c>
      <c r="BO84" s="159"/>
      <c r="BP84" s="176" t="s">
        <v>52</v>
      </c>
      <c r="BQ84" s="176" t="s">
        <v>53</v>
      </c>
      <c r="BR84" s="176" t="s">
        <v>54</v>
      </c>
      <c r="BS84" s="176" t="s">
        <v>55</v>
      </c>
      <c r="BT84" s="176" t="s">
        <v>56</v>
      </c>
      <c r="BU84" s="176" t="s">
        <v>57</v>
      </c>
      <c r="BV84" s="176" t="s">
        <v>58</v>
      </c>
      <c r="BW84" s="176" t="s">
        <v>59</v>
      </c>
      <c r="BX84" s="176" t="s">
        <v>60</v>
      </c>
      <c r="BY84" s="176" t="s">
        <v>61</v>
      </c>
      <c r="BZ84" s="176" t="s">
        <v>62</v>
      </c>
      <c r="CA84" s="176" t="s">
        <v>63</v>
      </c>
      <c r="CB84" s="159"/>
      <c r="CC84" s="176" t="s">
        <v>52</v>
      </c>
      <c r="CD84" s="176" t="s">
        <v>53</v>
      </c>
      <c r="CE84" s="176" t="s">
        <v>54</v>
      </c>
      <c r="CF84" s="176" t="s">
        <v>55</v>
      </c>
      <c r="CG84" s="176" t="s">
        <v>56</v>
      </c>
      <c r="CH84" s="176" t="s">
        <v>57</v>
      </c>
      <c r="CI84" s="176" t="s">
        <v>58</v>
      </c>
      <c r="CJ84" s="176" t="s">
        <v>59</v>
      </c>
      <c r="CK84" s="176" t="s">
        <v>60</v>
      </c>
      <c r="CL84" s="176" t="s">
        <v>61</v>
      </c>
      <c r="CM84" s="176" t="s">
        <v>62</v>
      </c>
      <c r="CN84" s="176" t="s">
        <v>63</v>
      </c>
      <c r="CO84" s="159"/>
      <c r="CP84" s="176" t="s">
        <v>52</v>
      </c>
      <c r="CQ84" s="176" t="s">
        <v>53</v>
      </c>
      <c r="CR84" s="176" t="s">
        <v>54</v>
      </c>
      <c r="CS84" s="176" t="s">
        <v>55</v>
      </c>
      <c r="CT84" s="176" t="s">
        <v>56</v>
      </c>
      <c r="CU84" s="176" t="s">
        <v>57</v>
      </c>
      <c r="CV84" s="176" t="s">
        <v>58</v>
      </c>
      <c r="CW84" s="176" t="s">
        <v>59</v>
      </c>
      <c r="CX84" s="176" t="s">
        <v>60</v>
      </c>
      <c r="CY84" s="176" t="s">
        <v>61</v>
      </c>
      <c r="CZ84" s="176" t="s">
        <v>62</v>
      </c>
      <c r="DA84" s="176" t="s">
        <v>63</v>
      </c>
      <c r="DB84" s="159"/>
      <c r="DC84" s="176" t="s">
        <v>52</v>
      </c>
      <c r="DD84" s="176" t="s">
        <v>53</v>
      </c>
      <c r="DE84" s="176" t="s">
        <v>54</v>
      </c>
      <c r="DF84" s="176" t="s">
        <v>55</v>
      </c>
      <c r="DG84" s="176" t="s">
        <v>56</v>
      </c>
      <c r="DH84" s="176" t="s">
        <v>57</v>
      </c>
      <c r="DI84" s="176" t="s">
        <v>58</v>
      </c>
      <c r="DJ84" s="176" t="s">
        <v>59</v>
      </c>
      <c r="DK84" s="176" t="s">
        <v>60</v>
      </c>
      <c r="DL84" s="176" t="s">
        <v>61</v>
      </c>
      <c r="DM84" s="176" t="s">
        <v>62</v>
      </c>
      <c r="DN84" s="176" t="s">
        <v>63</v>
      </c>
      <c r="DO84" s="159"/>
      <c r="DP84" s="176" t="s">
        <v>52</v>
      </c>
      <c r="DQ84" s="176" t="s">
        <v>53</v>
      </c>
      <c r="DR84" s="176" t="s">
        <v>54</v>
      </c>
      <c r="DS84" s="176" t="s">
        <v>55</v>
      </c>
      <c r="DT84" s="176" t="s">
        <v>56</v>
      </c>
      <c r="DU84" s="176" t="s">
        <v>57</v>
      </c>
      <c r="DV84" s="176" t="s">
        <v>58</v>
      </c>
      <c r="DW84" s="176" t="s">
        <v>59</v>
      </c>
      <c r="DX84" s="176" t="s">
        <v>60</v>
      </c>
      <c r="DY84" s="176" t="s">
        <v>61</v>
      </c>
      <c r="DZ84" s="176" t="s">
        <v>62</v>
      </c>
      <c r="EA84" s="176" t="s">
        <v>63</v>
      </c>
      <c r="EB84" s="159"/>
      <c r="EC84" s="176" t="s">
        <v>52</v>
      </c>
      <c r="ED84" s="176" t="s">
        <v>53</v>
      </c>
      <c r="EE84" s="176" t="s">
        <v>54</v>
      </c>
      <c r="EF84" s="176" t="s">
        <v>55</v>
      </c>
      <c r="EG84" s="176" t="s">
        <v>56</v>
      </c>
      <c r="EH84" s="176" t="s">
        <v>57</v>
      </c>
      <c r="EI84" s="176" t="s">
        <v>58</v>
      </c>
      <c r="EJ84" s="176" t="s">
        <v>59</v>
      </c>
      <c r="EK84" s="176" t="s">
        <v>60</v>
      </c>
      <c r="EL84" s="176" t="s">
        <v>61</v>
      </c>
      <c r="EM84" s="176" t="s">
        <v>62</v>
      </c>
      <c r="EN84" s="176" t="s">
        <v>63</v>
      </c>
      <c r="EO84" s="159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59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59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59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59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59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59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59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59"/>
    </row>
    <row r="85" spans="2:249" s="5" customFormat="1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 t="shared" ref="IC85" si="303">+SUM(IC86:IC87)</f>
        <v>7175650.7999999989</v>
      </c>
      <c r="ID85" s="84">
        <v>6661976</v>
      </c>
      <c r="IE85" s="84">
        <v>6629067.8000000007</v>
      </c>
      <c r="IF85" s="84"/>
      <c r="IG85" s="84"/>
      <c r="IH85" s="84"/>
      <c r="II85" s="84"/>
      <c r="IJ85" s="84"/>
      <c r="IK85" s="84"/>
      <c r="IL85" s="84"/>
      <c r="IM85" s="84"/>
      <c r="IN85" s="84"/>
      <c r="IO85" s="84"/>
    </row>
    <row r="86" spans="2:249">
      <c r="B86" s="48" t="s">
        <v>76</v>
      </c>
      <c r="C86" s="126">
        <v>0</v>
      </c>
      <c r="D86" s="126">
        <v>0</v>
      </c>
      <c r="E86" s="126">
        <v>0</v>
      </c>
      <c r="F86" s="126">
        <v>181764.5</v>
      </c>
      <c r="G86" s="126">
        <v>309459</v>
      </c>
      <c r="H86" s="126">
        <v>349841.5</v>
      </c>
      <c r="I86" s="126">
        <v>367604</v>
      </c>
      <c r="J86" s="126">
        <v>387205.5</v>
      </c>
      <c r="K86" s="126">
        <v>364032.5</v>
      </c>
      <c r="L86" s="126">
        <v>354816.5</v>
      </c>
      <c r="M86" s="126">
        <v>372017.5</v>
      </c>
      <c r="N86" s="126">
        <v>424116</v>
      </c>
      <c r="O86" s="126">
        <f>SUM(C86:N86)</f>
        <v>3110857</v>
      </c>
      <c r="P86" s="126">
        <v>436359</v>
      </c>
      <c r="Q86" s="126">
        <v>393177.5</v>
      </c>
      <c r="R86" s="126">
        <v>402716.5</v>
      </c>
      <c r="S86" s="126">
        <v>388128.5</v>
      </c>
      <c r="T86" s="126">
        <v>396692</v>
      </c>
      <c r="U86" s="126">
        <v>396662.5</v>
      </c>
      <c r="V86" s="126">
        <v>417496</v>
      </c>
      <c r="W86" s="126">
        <v>433470</v>
      </c>
      <c r="X86" s="126">
        <v>416888.5</v>
      </c>
      <c r="Y86" s="126">
        <v>412181</v>
      </c>
      <c r="Z86" s="126">
        <v>409905.5</v>
      </c>
      <c r="AA86" s="126">
        <v>493527.5</v>
      </c>
      <c r="AB86" s="126">
        <f>SUM(P86:AA86)</f>
        <v>4997204.5</v>
      </c>
      <c r="AC86" s="126">
        <v>498934.5</v>
      </c>
      <c r="AD86" s="126">
        <v>441877</v>
      </c>
      <c r="AE86" s="126">
        <v>451337</v>
      </c>
      <c r="AF86" s="126">
        <v>284745.5</v>
      </c>
      <c r="AG86" s="126">
        <v>296501.5</v>
      </c>
      <c r="AH86" s="126">
        <v>296870</v>
      </c>
      <c r="AI86" s="126">
        <v>318839.5</v>
      </c>
      <c r="AJ86" s="126">
        <v>329983</v>
      </c>
      <c r="AK86" s="126">
        <v>315775.5</v>
      </c>
      <c r="AL86" s="126">
        <v>321523</v>
      </c>
      <c r="AM86" s="126">
        <v>322763</v>
      </c>
      <c r="AN86" s="126">
        <v>385659</v>
      </c>
      <c r="AO86" s="126">
        <f>SUM(AC86:AN86)</f>
        <v>4264808.5</v>
      </c>
      <c r="AP86" s="126">
        <v>394210</v>
      </c>
      <c r="AQ86" s="126">
        <v>353969.5</v>
      </c>
      <c r="AR86" s="126">
        <v>346319</v>
      </c>
      <c r="AS86" s="126">
        <f>+'[1]IIRSA NORTE'!$FA$81*1000</f>
        <v>336838.5</v>
      </c>
      <c r="AT86" s="126">
        <v>344664.5</v>
      </c>
      <c r="AU86" s="126">
        <v>342840.5</v>
      </c>
      <c r="AV86" s="126">
        <v>388489.5</v>
      </c>
      <c r="AW86" s="126">
        <v>383355</v>
      </c>
      <c r="AX86" s="126">
        <v>366695</v>
      </c>
      <c r="AY86" s="126">
        <v>375504.5</v>
      </c>
      <c r="AZ86" s="126">
        <v>379328.5</v>
      </c>
      <c r="BA86" s="126">
        <v>429876</v>
      </c>
      <c r="BB86" s="126">
        <f>SUM(AP86:BA86)</f>
        <v>4442090.5</v>
      </c>
      <c r="BC86" s="126">
        <v>533873.19999999995</v>
      </c>
      <c r="BD86" s="126">
        <v>491465.1</v>
      </c>
      <c r="BE86" s="126">
        <v>505718.6</v>
      </c>
      <c r="BF86" s="126">
        <v>492847.39999999997</v>
      </c>
      <c r="BG86" s="126">
        <v>524316.4</v>
      </c>
      <c r="BH86" s="126">
        <v>523369.9</v>
      </c>
      <c r="BI86" s="126">
        <v>544056.29999999993</v>
      </c>
      <c r="BJ86" s="126">
        <v>567390</v>
      </c>
      <c r="BK86" s="126">
        <v>539712.19999999995</v>
      </c>
      <c r="BL86" s="126">
        <v>569161.19999999995</v>
      </c>
      <c r="BM86" s="126">
        <v>542089.79999999993</v>
      </c>
      <c r="BN86" s="126">
        <v>628154.1</v>
      </c>
      <c r="BO86" s="126">
        <f>SUM(BC86:BN86)</f>
        <v>6462154.1999999993</v>
      </c>
      <c r="BP86" s="126">
        <v>753962</v>
      </c>
      <c r="BQ86" s="126">
        <v>711783.6</v>
      </c>
      <c r="BR86" s="126">
        <v>707632.79999999993</v>
      </c>
      <c r="BS86" s="126">
        <v>723345.89999999991</v>
      </c>
      <c r="BT86" s="126">
        <v>708687.89999999991</v>
      </c>
      <c r="BU86" s="126">
        <v>734201.39999999991</v>
      </c>
      <c r="BV86" s="126">
        <v>776947.5</v>
      </c>
      <c r="BW86" s="126">
        <v>829569.1</v>
      </c>
      <c r="BX86" s="126">
        <v>757113.79999999993</v>
      </c>
      <c r="BY86" s="126">
        <v>775057.2</v>
      </c>
      <c r="BZ86" s="126">
        <v>740023.89999999991</v>
      </c>
      <c r="CA86" s="126">
        <v>837691</v>
      </c>
      <c r="CB86" s="126">
        <f>SUM(BP86:CA86)</f>
        <v>9056016.0999999996</v>
      </c>
      <c r="CC86" s="126">
        <v>864416.5</v>
      </c>
      <c r="CD86" s="126">
        <v>789275.9</v>
      </c>
      <c r="CE86" s="126">
        <v>771490</v>
      </c>
      <c r="CF86" s="126">
        <v>707913.8</v>
      </c>
      <c r="CG86" s="126">
        <v>755300</v>
      </c>
      <c r="CH86" s="126">
        <v>763102.1</v>
      </c>
      <c r="CI86" s="126">
        <v>832436.3</v>
      </c>
      <c r="CJ86" s="126">
        <v>877639</v>
      </c>
      <c r="CK86" s="126">
        <v>814246.70000000007</v>
      </c>
      <c r="CL86" s="126">
        <v>826951.20000000007</v>
      </c>
      <c r="CM86" s="126">
        <v>794582</v>
      </c>
      <c r="CN86" s="126">
        <v>915174.70000000007</v>
      </c>
      <c r="CO86" s="126">
        <f>SUM(CC86:CN86)</f>
        <v>9712528.1999999993</v>
      </c>
      <c r="CP86" s="126">
        <v>912172.1</v>
      </c>
      <c r="CQ86" s="126">
        <v>811147.8</v>
      </c>
      <c r="CR86" s="126">
        <v>826819.9</v>
      </c>
      <c r="CS86" s="126">
        <v>742840.6</v>
      </c>
      <c r="CT86" s="126">
        <v>791472</v>
      </c>
      <c r="CU86" s="126">
        <v>793295.1</v>
      </c>
      <c r="CV86" s="126">
        <v>880722.4</v>
      </c>
      <c r="CW86" s="126">
        <v>925276.4</v>
      </c>
      <c r="CX86" s="126">
        <v>846001.8</v>
      </c>
      <c r="CY86" s="126">
        <v>863085.8</v>
      </c>
      <c r="CZ86" s="126">
        <v>861142.9</v>
      </c>
      <c r="DA86" s="126">
        <v>982874.5</v>
      </c>
      <c r="DB86" s="126">
        <f>SUM(CP86:DA86)</f>
        <v>10236851.300000001</v>
      </c>
      <c r="DC86" s="126">
        <v>1016233.9</v>
      </c>
      <c r="DD86" s="126">
        <v>912372</v>
      </c>
      <c r="DE86" s="126">
        <v>916736</v>
      </c>
      <c r="DF86" s="126">
        <v>864306.5</v>
      </c>
      <c r="DG86" s="126">
        <v>905873.5</v>
      </c>
      <c r="DH86" s="126">
        <v>883654.5</v>
      </c>
      <c r="DI86" s="126">
        <v>988118.5</v>
      </c>
      <c r="DJ86" s="126">
        <v>1032158.5</v>
      </c>
      <c r="DK86" s="126">
        <v>980496</v>
      </c>
      <c r="DL86" s="126">
        <v>1032823</v>
      </c>
      <c r="DM86" s="126">
        <v>998155</v>
      </c>
      <c r="DN86" s="126">
        <v>1576214</v>
      </c>
      <c r="DO86" s="126">
        <f>SUM(DC86:DN86)</f>
        <v>12107141.4</v>
      </c>
      <c r="DP86" s="126">
        <v>1636226.25</v>
      </c>
      <c r="DQ86" s="126">
        <v>1400162.5</v>
      </c>
      <c r="DR86" s="126">
        <v>1414852.25</v>
      </c>
      <c r="DS86" s="126">
        <v>1314904.75</v>
      </c>
      <c r="DT86" s="126">
        <v>1392046.5</v>
      </c>
      <c r="DU86" s="126">
        <v>1368316</v>
      </c>
      <c r="DV86" s="126">
        <v>1504793.25</v>
      </c>
      <c r="DW86" s="126">
        <v>1598421</v>
      </c>
      <c r="DX86" s="126">
        <v>1452321.75</v>
      </c>
      <c r="DY86" s="126">
        <v>1504836.75</v>
      </c>
      <c r="DZ86" s="126">
        <v>1464261.25</v>
      </c>
      <c r="EA86" s="126">
        <v>1730362.25</v>
      </c>
      <c r="EB86" s="126">
        <f>SUM(DP86:EA86)</f>
        <v>17781504.5</v>
      </c>
      <c r="EC86" s="126">
        <v>1795639.4</v>
      </c>
      <c r="ED86" s="126">
        <v>1667280.9</v>
      </c>
      <c r="EE86" s="126">
        <v>1610765.9</v>
      </c>
      <c r="EF86" s="126">
        <v>1519275.7</v>
      </c>
      <c r="EG86" s="126">
        <v>1625389.2999999998</v>
      </c>
      <c r="EH86" s="126">
        <v>1607205</v>
      </c>
      <c r="EI86" s="126">
        <v>1822224.6</v>
      </c>
      <c r="EJ86" s="126">
        <v>1850170.7999999998</v>
      </c>
      <c r="EK86" s="126">
        <v>1674549.7999999998</v>
      </c>
      <c r="EL86" s="126">
        <v>1752082.6</v>
      </c>
      <c r="EM86" s="126">
        <v>1693556.4</v>
      </c>
      <c r="EN86" s="126">
        <v>1991358.3</v>
      </c>
      <c r="EO86" s="126">
        <f>SUM(EC86:EN86)</f>
        <v>20609498.699999999</v>
      </c>
      <c r="EP86" s="126">
        <v>2034283.6999999997</v>
      </c>
      <c r="EQ86" s="126">
        <v>1653670.4</v>
      </c>
      <c r="ER86" s="126">
        <v>1483242.2999999998</v>
      </c>
      <c r="ES86" s="126">
        <v>1253900.6000000001</v>
      </c>
      <c r="ET86" s="126">
        <v>1377337.1</v>
      </c>
      <c r="EU86" s="126">
        <v>1410325.1</v>
      </c>
      <c r="EV86" s="126">
        <v>1597989</v>
      </c>
      <c r="EW86" s="126">
        <v>1560106.2999999998</v>
      </c>
      <c r="EX86" s="126">
        <v>1374275.6</v>
      </c>
      <c r="EY86" s="126">
        <v>1349759.7000000002</v>
      </c>
      <c r="EZ86" s="126">
        <v>1322262.3999999999</v>
      </c>
      <c r="FA86" s="126">
        <v>1600773.4999999998</v>
      </c>
      <c r="FB86" s="126">
        <f>+SUM(EP86:FA86)</f>
        <v>18017925.699999999</v>
      </c>
      <c r="FC86" s="126">
        <v>1608037.4000000001</v>
      </c>
      <c r="FD86" s="126">
        <v>1444600</v>
      </c>
      <c r="FE86" s="126">
        <v>1454268.5</v>
      </c>
      <c r="FF86" s="126">
        <v>1290864</v>
      </c>
      <c r="FG86" s="126">
        <v>1356852.5</v>
      </c>
      <c r="FH86" s="126">
        <v>1293213.5</v>
      </c>
      <c r="FI86" s="126">
        <v>1440476</v>
      </c>
      <c r="FJ86" s="126">
        <v>1519703</v>
      </c>
      <c r="FK86" s="126">
        <v>1392979</v>
      </c>
      <c r="FL86" s="126">
        <v>1438477</v>
      </c>
      <c r="FM86" s="126">
        <v>1387466</v>
      </c>
      <c r="FN86" s="126">
        <v>1648992.5</v>
      </c>
      <c r="FO86" s="126">
        <f>+SUM(FC86:FN86)</f>
        <v>17275929.399999999</v>
      </c>
      <c r="FP86" s="126">
        <v>1713084.5999999999</v>
      </c>
      <c r="FQ86" s="126">
        <v>1463449.4999999998</v>
      </c>
      <c r="FR86" s="126">
        <v>1467024.2</v>
      </c>
      <c r="FS86" s="126">
        <v>1419816.5</v>
      </c>
      <c r="FT86" s="126">
        <v>1425393.3</v>
      </c>
      <c r="FU86" s="126">
        <v>1375598</v>
      </c>
      <c r="FV86" s="126">
        <v>1577350.5</v>
      </c>
      <c r="FW86" s="126">
        <v>1649258.5</v>
      </c>
      <c r="FX86" s="126">
        <v>1457095.4000000001</v>
      </c>
      <c r="FY86" s="126">
        <v>1473549.8000000003</v>
      </c>
      <c r="FZ86" s="126">
        <v>1444319.9000000001</v>
      </c>
      <c r="GA86" s="126">
        <v>1701997.5</v>
      </c>
      <c r="GB86" s="47">
        <f>+SUM(FP86:GA86)</f>
        <v>18167937.700000003</v>
      </c>
      <c r="GC86" s="126">
        <v>1748276.8</v>
      </c>
      <c r="GD86" s="126">
        <v>1587747.3</v>
      </c>
      <c r="GE86" s="126">
        <v>1001190.0000000001</v>
      </c>
      <c r="GF86" s="126">
        <v>19666.2</v>
      </c>
      <c r="GG86" s="126">
        <v>0</v>
      </c>
      <c r="GH86" s="126">
        <v>0</v>
      </c>
      <c r="GI86" s="126">
        <v>1625773.3</v>
      </c>
      <c r="GJ86" s="126">
        <v>1602508.5000000002</v>
      </c>
      <c r="GK86" s="126">
        <v>1661203.1999999986</v>
      </c>
      <c r="GL86" s="126">
        <v>1844158.5</v>
      </c>
      <c r="GM86" s="126">
        <v>1828157.2000000002</v>
      </c>
      <c r="GN86" s="126">
        <v>1995496.2</v>
      </c>
      <c r="GO86" s="47">
        <f>+SUM(GC86:GN86)</f>
        <v>14914177.199999999</v>
      </c>
      <c r="GP86" s="126">
        <v>2036502.5000000005</v>
      </c>
      <c r="GQ86" s="126">
        <v>1773287.6</v>
      </c>
      <c r="GR86" s="126">
        <v>1999816.0999999999</v>
      </c>
      <c r="GS86" s="126">
        <v>1642847.9</v>
      </c>
      <c r="GT86" s="126">
        <v>1923316.9</v>
      </c>
      <c r="GU86" s="126">
        <v>1936463</v>
      </c>
      <c r="GV86" s="126">
        <v>2277127.6</v>
      </c>
      <c r="GW86" s="126">
        <v>2419239.7999999998</v>
      </c>
      <c r="GX86" s="126">
        <v>2145431.2999999998</v>
      </c>
      <c r="GY86" s="126">
        <v>2273895.2000000002</v>
      </c>
      <c r="GZ86" s="126">
        <v>2045933.3999999997</v>
      </c>
      <c r="HA86" s="126">
        <v>2104020.9</v>
      </c>
      <c r="HB86" s="47">
        <f>+SUM(GP86:HA86)</f>
        <v>24577882.199999996</v>
      </c>
      <c r="HC86" s="126">
        <v>2463317.5</v>
      </c>
      <c r="HD86" s="126">
        <v>2385168</v>
      </c>
      <c r="HE86" s="126">
        <v>2193767.5</v>
      </c>
      <c r="HF86" s="126">
        <v>2032061.9</v>
      </c>
      <c r="HG86" s="126">
        <v>2187396.2000000002</v>
      </c>
      <c r="HH86" s="126">
        <v>2035746.8999999994</v>
      </c>
      <c r="HI86" s="126">
        <v>2307749.4</v>
      </c>
      <c r="HJ86" s="126">
        <v>2379736.4000000004</v>
      </c>
      <c r="HK86" s="126">
        <v>2137820.9999999995</v>
      </c>
      <c r="HL86" s="126">
        <v>2259449.3999999994</v>
      </c>
      <c r="HM86" s="126">
        <v>2065444.7999999998</v>
      </c>
      <c r="HN86" s="126">
        <v>2356752.7999999998</v>
      </c>
      <c r="HO86" s="47">
        <f>+SUM(HC86:HN86)</f>
        <v>26804411.800000001</v>
      </c>
      <c r="HP86" s="126">
        <v>2398109.7999999998</v>
      </c>
      <c r="HQ86" s="126">
        <v>2290340.2000000002</v>
      </c>
      <c r="HR86" s="126">
        <v>1743004.0999999996</v>
      </c>
      <c r="HS86" s="126">
        <v>1402131</v>
      </c>
      <c r="HT86" s="126">
        <v>2146252.5</v>
      </c>
      <c r="HU86" s="126">
        <v>2175339.5</v>
      </c>
      <c r="HV86" s="126">
        <v>2502011.8000000007</v>
      </c>
      <c r="HW86" s="126">
        <v>2489242.7999999998</v>
      </c>
      <c r="HX86" s="126">
        <v>2216705.8000000003</v>
      </c>
      <c r="HY86" s="126">
        <v>2241906</v>
      </c>
      <c r="HZ86" s="126">
        <v>2152094.5999999996</v>
      </c>
      <c r="IA86" s="126">
        <v>2587831.2000000002</v>
      </c>
      <c r="IB86" s="47">
        <f>+SUM(HP86:IA86)</f>
        <v>26344969.300000001</v>
      </c>
      <c r="IC86" s="126">
        <v>2647427.9999999995</v>
      </c>
      <c r="ID86" s="126">
        <v>2385458</v>
      </c>
      <c r="IE86" s="126">
        <v>2334513.2000000002</v>
      </c>
      <c r="IF86" s="126"/>
      <c r="IG86" s="126"/>
      <c r="IH86" s="126"/>
      <c r="II86" s="126"/>
      <c r="IJ86" s="126"/>
      <c r="IK86" s="126"/>
      <c r="IL86" s="126"/>
      <c r="IM86" s="126"/>
      <c r="IN86" s="126"/>
      <c r="IO86" s="47"/>
    </row>
    <row r="87" spans="2:249">
      <c r="B87" s="48" t="s">
        <v>77</v>
      </c>
      <c r="C87" s="126">
        <v>0</v>
      </c>
      <c r="D87" s="126">
        <v>0</v>
      </c>
      <c r="E87" s="126">
        <v>0</v>
      </c>
      <c r="F87" s="126">
        <v>596322</v>
      </c>
      <c r="G87" s="126">
        <v>1156902.5</v>
      </c>
      <c r="H87" s="126">
        <v>1144132.5</v>
      </c>
      <c r="I87" s="126">
        <v>1133492.5</v>
      </c>
      <c r="J87" s="126">
        <v>1205472.5</v>
      </c>
      <c r="K87" s="126">
        <v>1207421.5</v>
      </c>
      <c r="L87" s="126">
        <v>1184001</v>
      </c>
      <c r="M87" s="126">
        <v>1191332.5</v>
      </c>
      <c r="N87" s="126">
        <v>1229742</v>
      </c>
      <c r="O87" s="126">
        <f>SUM(C87:N87)</f>
        <v>10048819</v>
      </c>
      <c r="P87" s="126">
        <v>1196361</v>
      </c>
      <c r="Q87" s="126">
        <v>1184443.5</v>
      </c>
      <c r="R87" s="126">
        <v>1271783</v>
      </c>
      <c r="S87" s="126">
        <v>1148638.5</v>
      </c>
      <c r="T87" s="126">
        <v>1194146</v>
      </c>
      <c r="U87" s="126">
        <v>1230243</v>
      </c>
      <c r="V87" s="126">
        <v>1300696</v>
      </c>
      <c r="W87" s="126">
        <v>1373005.5</v>
      </c>
      <c r="X87" s="126">
        <v>1319574</v>
      </c>
      <c r="Y87" s="126">
        <v>1329730</v>
      </c>
      <c r="Z87" s="126">
        <v>1411025.5</v>
      </c>
      <c r="AA87" s="126">
        <v>1449257.5</v>
      </c>
      <c r="AB87" s="126">
        <f>SUM(P87:AA87)</f>
        <v>15408903.5</v>
      </c>
      <c r="AC87" s="126">
        <v>1497595.5</v>
      </c>
      <c r="AD87" s="126">
        <v>1421250.5</v>
      </c>
      <c r="AE87" s="126">
        <v>1385761.5</v>
      </c>
      <c r="AF87" s="126">
        <v>572261.5</v>
      </c>
      <c r="AG87" s="126">
        <v>674451.5</v>
      </c>
      <c r="AH87" s="126">
        <v>693380</v>
      </c>
      <c r="AI87" s="126">
        <v>705638</v>
      </c>
      <c r="AJ87" s="126">
        <v>725414</v>
      </c>
      <c r="AK87" s="126">
        <v>740522.5</v>
      </c>
      <c r="AL87" s="126">
        <v>748989</v>
      </c>
      <c r="AM87" s="126">
        <v>713124.5</v>
      </c>
      <c r="AN87" s="126">
        <v>859150</v>
      </c>
      <c r="AO87" s="126">
        <f>SUM(AC87:AN87)</f>
        <v>10737538.5</v>
      </c>
      <c r="AP87" s="126">
        <v>832979.5</v>
      </c>
      <c r="AQ87" s="126">
        <v>791060.5</v>
      </c>
      <c r="AR87" s="126">
        <v>857916</v>
      </c>
      <c r="AS87" s="126">
        <f>+'[1]IIRSA NORTE'!$FA$82*1000</f>
        <v>776983.5</v>
      </c>
      <c r="AT87" s="126">
        <v>824389.5</v>
      </c>
      <c r="AU87" s="126">
        <v>880616.5</v>
      </c>
      <c r="AV87" s="126">
        <v>924697</v>
      </c>
      <c r="AW87" s="126">
        <v>959513</v>
      </c>
      <c r="AX87" s="126">
        <v>922075</v>
      </c>
      <c r="AY87" s="126">
        <v>969507.5</v>
      </c>
      <c r="AZ87" s="126">
        <v>997157.5</v>
      </c>
      <c r="BA87" s="126">
        <v>1024471.5</v>
      </c>
      <c r="BB87" s="126">
        <f>SUM(AP87:BA87)</f>
        <v>10761367</v>
      </c>
      <c r="BC87" s="126">
        <v>1179952</v>
      </c>
      <c r="BD87" s="126">
        <v>1167303</v>
      </c>
      <c r="BE87" s="126">
        <v>1312430.3</v>
      </c>
      <c r="BF87" s="126">
        <v>1246403.8999999999</v>
      </c>
      <c r="BG87" s="126">
        <v>1306545.1000000001</v>
      </c>
      <c r="BH87" s="126">
        <v>1389509.1</v>
      </c>
      <c r="BI87" s="126">
        <v>1356083.5</v>
      </c>
      <c r="BJ87" s="126">
        <v>1428808.8</v>
      </c>
      <c r="BK87" s="126">
        <v>1417283.5999999999</v>
      </c>
      <c r="BL87" s="126">
        <v>1454529.0999999999</v>
      </c>
      <c r="BM87" s="126">
        <v>1435791.9000000001</v>
      </c>
      <c r="BN87" s="126">
        <v>1420095.5</v>
      </c>
      <c r="BO87" s="126">
        <f>SUM(BC87:BN87)</f>
        <v>16114735.799999999</v>
      </c>
      <c r="BP87" s="126">
        <v>1848946.9999999998</v>
      </c>
      <c r="BQ87" s="126">
        <v>1893496.8</v>
      </c>
      <c r="BR87" s="126">
        <v>2017518.1</v>
      </c>
      <c r="BS87" s="126">
        <v>1955499.8000000003</v>
      </c>
      <c r="BT87" s="126">
        <v>2171828.5</v>
      </c>
      <c r="BU87" s="126">
        <v>2124264.6000000006</v>
      </c>
      <c r="BV87" s="126">
        <v>2200977.2999999998</v>
      </c>
      <c r="BW87" s="126">
        <v>2426268.2999999998</v>
      </c>
      <c r="BX87" s="126">
        <v>2243246.5</v>
      </c>
      <c r="BY87" s="126">
        <v>2271138.6000000006</v>
      </c>
      <c r="BZ87" s="126">
        <v>2300069.5</v>
      </c>
      <c r="CA87" s="126">
        <v>2291268.7000000002</v>
      </c>
      <c r="CB87" s="126">
        <f>SUM(BP87:CA87)</f>
        <v>25744523.700000003</v>
      </c>
      <c r="CC87" s="126">
        <v>2120939.4</v>
      </c>
      <c r="CD87" s="126">
        <v>1996047.4</v>
      </c>
      <c r="CE87" s="126">
        <v>2208704.4</v>
      </c>
      <c r="CF87" s="126">
        <v>1946605.5999999999</v>
      </c>
      <c r="CG87" s="126">
        <v>2201448.6</v>
      </c>
      <c r="CH87" s="126">
        <v>2227441</v>
      </c>
      <c r="CI87" s="126">
        <v>2310968.4000000004</v>
      </c>
      <c r="CJ87" s="126">
        <v>2441602.9999999995</v>
      </c>
      <c r="CK87" s="126">
        <v>2296794.5999999996</v>
      </c>
      <c r="CL87" s="126">
        <v>2376107.4</v>
      </c>
      <c r="CM87" s="126">
        <v>2387691.8000000003</v>
      </c>
      <c r="CN87" s="126">
        <v>2217891</v>
      </c>
      <c r="CO87" s="126">
        <f>SUM(CC87:CN87)</f>
        <v>26732242.599999998</v>
      </c>
      <c r="CP87" s="126">
        <v>2170965.6</v>
      </c>
      <c r="CQ87" s="126">
        <v>2048498.8</v>
      </c>
      <c r="CR87" s="126">
        <v>2178684</v>
      </c>
      <c r="CS87" s="126">
        <v>2171231.5999999996</v>
      </c>
      <c r="CT87" s="126">
        <v>2204006.5999999996</v>
      </c>
      <c r="CU87" s="126">
        <v>2135173.3999999994</v>
      </c>
      <c r="CV87" s="126">
        <v>2297299.4000000004</v>
      </c>
      <c r="CW87" s="126">
        <v>2398512.3999999994</v>
      </c>
      <c r="CX87" s="126">
        <v>2320058.7999999998</v>
      </c>
      <c r="CY87" s="126">
        <v>2405039.5999999996</v>
      </c>
      <c r="CZ87" s="126">
        <v>2398999.6</v>
      </c>
      <c r="DA87" s="126">
        <v>2402347.9999999995</v>
      </c>
      <c r="DB87" s="126">
        <f>SUM(CP87:DA87)</f>
        <v>27130817.800000004</v>
      </c>
      <c r="DC87" s="126">
        <v>2351524.8000000003</v>
      </c>
      <c r="DD87" s="126">
        <v>2304044.5</v>
      </c>
      <c r="DE87" s="126">
        <v>2392980</v>
      </c>
      <c r="DF87" s="126">
        <v>2231486.5</v>
      </c>
      <c r="DG87" s="126">
        <v>2459976.5</v>
      </c>
      <c r="DH87" s="126">
        <v>2422322.5</v>
      </c>
      <c r="DI87" s="126">
        <v>2502054</v>
      </c>
      <c r="DJ87" s="126">
        <v>2705876.5</v>
      </c>
      <c r="DK87" s="126">
        <v>2571752.5</v>
      </c>
      <c r="DL87" s="126">
        <v>2750472</v>
      </c>
      <c r="DM87" s="126">
        <v>2723142.5</v>
      </c>
      <c r="DN87" s="126">
        <v>3006922</v>
      </c>
      <c r="DO87" s="126">
        <f>SUM(DC87:DN87)</f>
        <v>30422554.300000001</v>
      </c>
      <c r="DP87" s="126">
        <v>3019558.5</v>
      </c>
      <c r="DQ87" s="126">
        <v>2743881</v>
      </c>
      <c r="DR87" s="126">
        <v>2938612.5</v>
      </c>
      <c r="DS87" s="126">
        <v>2741288</v>
      </c>
      <c r="DT87" s="126">
        <v>3053095</v>
      </c>
      <c r="DU87" s="126">
        <v>3091088.75</v>
      </c>
      <c r="DV87" s="126">
        <v>3168489.75</v>
      </c>
      <c r="DW87" s="126">
        <v>3411410</v>
      </c>
      <c r="DX87" s="126">
        <v>3624757</v>
      </c>
      <c r="DY87" s="126">
        <v>4083787</v>
      </c>
      <c r="DZ87" s="126">
        <v>4322491.75</v>
      </c>
      <c r="EA87" s="126">
        <v>4257029.5</v>
      </c>
      <c r="EB87" s="126">
        <f>SUM(DP87:EA87)</f>
        <v>40455488.75</v>
      </c>
      <c r="EC87" s="126">
        <v>3921871.5</v>
      </c>
      <c r="ED87" s="126">
        <v>3505500.1</v>
      </c>
      <c r="EE87" s="126">
        <v>3560621.9999999995</v>
      </c>
      <c r="EF87" s="126">
        <v>3470329.6999999997</v>
      </c>
      <c r="EG87" s="126">
        <v>3576162.4999999995</v>
      </c>
      <c r="EH87" s="126">
        <v>3510126.8</v>
      </c>
      <c r="EI87" s="126">
        <v>3598803.8</v>
      </c>
      <c r="EJ87" s="126">
        <v>3876743.1999999997</v>
      </c>
      <c r="EK87" s="126">
        <v>3838663.9</v>
      </c>
      <c r="EL87" s="126">
        <v>3903329.2</v>
      </c>
      <c r="EM87" s="126">
        <v>3985763.4</v>
      </c>
      <c r="EN87" s="126">
        <v>4131179.4</v>
      </c>
      <c r="EO87" s="126">
        <f>SUM(EC87:EN87)</f>
        <v>44879095.499999993</v>
      </c>
      <c r="EP87" s="126">
        <v>4106515.6</v>
      </c>
      <c r="EQ87" s="126">
        <v>3802087.9999999995</v>
      </c>
      <c r="ER87" s="126">
        <v>3297261.0999999996</v>
      </c>
      <c r="ES87" s="126">
        <v>3210559.7999999993</v>
      </c>
      <c r="ET87" s="126">
        <v>3587335.6999999997</v>
      </c>
      <c r="EU87" s="126">
        <v>3750764.7</v>
      </c>
      <c r="EV87" s="126">
        <v>3672938.7999999993</v>
      </c>
      <c r="EW87" s="126">
        <v>3947826.3</v>
      </c>
      <c r="EX87" s="126">
        <v>3971004.0999999987</v>
      </c>
      <c r="EY87" s="126">
        <v>4169234.4999999995</v>
      </c>
      <c r="EZ87" s="126">
        <v>3914117.7999999993</v>
      </c>
      <c r="FA87" s="126">
        <v>3972031.0999999996</v>
      </c>
      <c r="FB87" s="126">
        <f>+SUM(EP87:FA87)</f>
        <v>45401677.499999993</v>
      </c>
      <c r="FC87" s="126">
        <v>3641688.5</v>
      </c>
      <c r="FD87" s="126">
        <v>3297263.5</v>
      </c>
      <c r="FE87" s="126">
        <v>3241217</v>
      </c>
      <c r="FF87" s="126">
        <v>3070786</v>
      </c>
      <c r="FG87" s="126">
        <v>3429349</v>
      </c>
      <c r="FH87" s="126">
        <v>3363845</v>
      </c>
      <c r="FI87" s="126">
        <v>3480130</v>
      </c>
      <c r="FJ87" s="126">
        <v>3664160</v>
      </c>
      <c r="FK87" s="126">
        <v>3462660</v>
      </c>
      <c r="FL87" s="126">
        <v>3696201.5</v>
      </c>
      <c r="FM87" s="126">
        <v>3832619.5</v>
      </c>
      <c r="FN87" s="126">
        <v>3825264</v>
      </c>
      <c r="FO87" s="126">
        <f>+SUM(FC87:FN87)</f>
        <v>42005184</v>
      </c>
      <c r="FP87" s="126">
        <v>3783874.1</v>
      </c>
      <c r="FQ87" s="126">
        <v>3287874.0000000005</v>
      </c>
      <c r="FR87" s="126">
        <v>3644107.9000000004</v>
      </c>
      <c r="FS87" s="126">
        <v>3318955.5</v>
      </c>
      <c r="FT87" s="126">
        <v>3552072.3000000003</v>
      </c>
      <c r="FU87" s="126">
        <v>3553807.4</v>
      </c>
      <c r="FV87" s="126">
        <v>3815880.1999999997</v>
      </c>
      <c r="FW87" s="126">
        <v>3887062</v>
      </c>
      <c r="FX87" s="126">
        <v>3808208.8</v>
      </c>
      <c r="FY87" s="126">
        <v>4236777.1999999993</v>
      </c>
      <c r="FZ87" s="126">
        <v>4124939.2</v>
      </c>
      <c r="GA87" s="126">
        <v>4079842.5</v>
      </c>
      <c r="GB87" s="47">
        <f>+SUM(FP87:GA87)</f>
        <v>45093401.100000001</v>
      </c>
      <c r="GC87" s="126">
        <v>3808645.8000000003</v>
      </c>
      <c r="GD87" s="126">
        <v>3663941.5</v>
      </c>
      <c r="GE87" s="126">
        <v>2709141.1</v>
      </c>
      <c r="GF87" s="126">
        <v>93695</v>
      </c>
      <c r="GG87" s="126">
        <v>0</v>
      </c>
      <c r="GH87" s="126">
        <v>0</v>
      </c>
      <c r="GI87" s="126">
        <v>3331541.1</v>
      </c>
      <c r="GJ87" s="126">
        <v>3588688.7999999989</v>
      </c>
      <c r="GK87" s="126">
        <v>4035170.2999999928</v>
      </c>
      <c r="GL87" s="126">
        <v>4536161.3999999929</v>
      </c>
      <c r="GM87" s="126">
        <v>4428352.4000000013</v>
      </c>
      <c r="GN87" s="126">
        <v>4363465.2</v>
      </c>
      <c r="GO87" s="47">
        <f>+SUM(GC87:GN87)</f>
        <v>34558802.599999987</v>
      </c>
      <c r="GP87" s="126">
        <v>4248113.5</v>
      </c>
      <c r="GQ87" s="126">
        <v>4093312.8000000003</v>
      </c>
      <c r="GR87" s="126">
        <v>4113180.8999999994</v>
      </c>
      <c r="GS87" s="126">
        <v>3747503.899999999</v>
      </c>
      <c r="GT87" s="126">
        <v>4077775.3999999994</v>
      </c>
      <c r="GU87" s="126">
        <v>3966677.6999999997</v>
      </c>
      <c r="GV87" s="126">
        <v>4196707.9000000004</v>
      </c>
      <c r="GW87" s="126">
        <v>4350450.5999999996</v>
      </c>
      <c r="GX87" s="126">
        <v>4365212.5999999996</v>
      </c>
      <c r="GY87" s="126">
        <v>4542493.5</v>
      </c>
      <c r="GZ87" s="126">
        <v>4326868.4000000004</v>
      </c>
      <c r="HA87" s="126">
        <v>3326624.1</v>
      </c>
      <c r="HB87" s="47">
        <f>+SUM(GP87:HA87)</f>
        <v>49354921.299999997</v>
      </c>
      <c r="HC87" s="126">
        <v>4629873.0999999996</v>
      </c>
      <c r="HD87" s="126">
        <v>4656209.1000000006</v>
      </c>
      <c r="HE87" s="126">
        <v>4643529.3000000007</v>
      </c>
      <c r="HF87" s="126">
        <v>4151996.6</v>
      </c>
      <c r="HG87" s="126">
        <v>4424514.5</v>
      </c>
      <c r="HH87" s="126">
        <v>4337907.8000000007</v>
      </c>
      <c r="HI87" s="126">
        <v>4439582.5</v>
      </c>
      <c r="HJ87" s="126">
        <v>4851194.0999999996</v>
      </c>
      <c r="HK87" s="126">
        <v>4687713.8</v>
      </c>
      <c r="HL87" s="126">
        <v>4984180.5</v>
      </c>
      <c r="HM87" s="126">
        <v>4877881.7</v>
      </c>
      <c r="HN87" s="126">
        <v>4793451.7</v>
      </c>
      <c r="HO87" s="47">
        <f>+SUM(HC87:HN87)</f>
        <v>55478034.700000003</v>
      </c>
      <c r="HP87" s="126">
        <v>4428578.1999999993</v>
      </c>
      <c r="HQ87" s="126">
        <v>4323661.9999999991</v>
      </c>
      <c r="HR87" s="126">
        <v>3588723</v>
      </c>
      <c r="HS87" s="126">
        <v>2963386.2</v>
      </c>
      <c r="HT87" s="126">
        <v>4402990.2</v>
      </c>
      <c r="HU87" s="126">
        <v>4453187</v>
      </c>
      <c r="HV87" s="126">
        <v>4616913.3</v>
      </c>
      <c r="HW87" s="126">
        <v>4746956.7</v>
      </c>
      <c r="HX87" s="126">
        <v>4675705.3</v>
      </c>
      <c r="HY87" s="126">
        <v>5227562</v>
      </c>
      <c r="HZ87" s="126">
        <v>5225126.4000000004</v>
      </c>
      <c r="IA87" s="126">
        <v>4525121.3</v>
      </c>
      <c r="IB87" s="47">
        <f>+SUM(HP87:IA87)</f>
        <v>53177911.599999994</v>
      </c>
      <c r="IC87" s="126">
        <v>4528222.8</v>
      </c>
      <c r="ID87" s="126">
        <v>4276518</v>
      </c>
      <c r="IE87" s="126">
        <v>4294554.6000000006</v>
      </c>
      <c r="IF87" s="126"/>
      <c r="IG87" s="126"/>
      <c r="IH87" s="126"/>
      <c r="II87" s="126"/>
      <c r="IJ87" s="126"/>
      <c r="IK87" s="126"/>
      <c r="IL87" s="126"/>
      <c r="IM87" s="126"/>
      <c r="IN87" s="126"/>
      <c r="IO87" s="47"/>
    </row>
    <row r="88" spans="2:249">
      <c r="FC88" s="11"/>
      <c r="FP88" s="11"/>
    </row>
    <row r="90" spans="2:249">
      <c r="FC90" s="11"/>
      <c r="FP90" s="11"/>
    </row>
    <row r="91" spans="2:249">
      <c r="FC91" s="11"/>
      <c r="FP91" s="11"/>
    </row>
  </sheetData>
  <mergeCells count="118"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B0E4CC-5D2A-4641-A050-9B84EFEE92E5}"/>
</file>

<file path=customXml/itemProps2.xml><?xml version="1.0" encoding="utf-8"?>
<ds:datastoreItem xmlns:ds="http://schemas.openxmlformats.org/officeDocument/2006/customXml" ds:itemID="{F7F3B6D1-6B71-4466-A5D3-3C0BE6D6EE56}"/>
</file>

<file path=customXml/itemProps3.xml><?xml version="1.0" encoding="utf-8"?>
<ds:datastoreItem xmlns:ds="http://schemas.openxmlformats.org/officeDocument/2006/customXml" ds:itemID="{83010F8C-E152-4B96-BBA9-BD8EC29BF9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2024-05-31T14:37:38Z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