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1359" documentId="8_{00D1CDA2-548C-46C3-BE4F-74CF1F99F4A2}" xr6:coauthVersionLast="47" xr6:coauthVersionMax="47" xr10:uidLastSave="{B85A4C9B-543D-40DD-8381-DDB9C53149A2}"/>
  <bookViews>
    <workbookView xWindow="28680" yWindow="-120" windowWidth="20730" windowHeight="11040" tabRatio="796" activeTab="1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5" r:id="rId5"/>
    <sheet name="2.1.2.CantidadesServ" sheetId="6" r:id="rId6"/>
    <sheet name="2.1.3.PrecioServ" sheetId="7" r:id="rId7"/>
    <sheet name="2.2.ÍndCantInsum" sheetId="27" r:id="rId8"/>
    <sheet name="2.2.1.ManoObra" sheetId="9" r:id="rId9"/>
    <sheet name="2.2.2.ProdIntermed" sheetId="10" r:id="rId10"/>
    <sheet name="2.2.3.1.TasasDeprec" sheetId="12" r:id="rId11"/>
    <sheet name="2.2.3.2.Inv-Ajus-Depr" sheetId="28" r:id="rId12"/>
    <sheet name="2.2.3.3.StockCapSinActIni" sheetId="13" r:id="rId13"/>
    <sheet name="2.2.3.4.ActivosIniciales" sheetId="14" r:id="rId14"/>
    <sheet name="2.2.3.5.StockCapTotal" sheetId="15" r:id="rId15"/>
    <sheet name="2.2.3.6.StockCapTotalDef" sheetId="16" r:id="rId16"/>
    <sheet name="2.2.3.7.CantidadCap" sheetId="17" r:id="rId17"/>
    <sheet name="2.2.3.8.WACC" sheetId="18" r:id="rId18"/>
    <sheet name="2.2.3.9.PrecioCapital" sheetId="19" r:id="rId19"/>
    <sheet name="3.ÍndPrecioInsumEmp" sheetId="20" r:id="rId20"/>
    <sheet name="4.PTFEconomía" sheetId="21" r:id="rId21"/>
    <sheet name="5.InsumosEconomía" sheetId="22" r:id="rId22"/>
    <sheet name="6.1.IPM" sheetId="23" r:id="rId23"/>
    <sheet name="6.2.IPC" sheetId="24" r:id="rId24"/>
    <sheet name="6.3.IPME" sheetId="25" r:id="rId25"/>
    <sheet name="6.4 IPMC" sheetId="29" r:id="rId26"/>
    <sheet name="6.5 TasaImpuestos" sheetId="26" r:id="rId27"/>
    <sheet name="Factor Q" sheetId="31" r:id="rId28"/>
  </sheets>
  <definedNames>
    <definedName name="_xlnm._FilterDatabase" localSheetId="11" hidden="1">'2.2.3.2.Inv-Ajus-Depr'!$A$210:$A$259</definedName>
    <definedName name="_xlnm._FilterDatabase" localSheetId="15" hidden="1">'2.2.3.6.StockCapTotalDef'!$A$15:$Q$64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C16" i="2"/>
  <c r="C10" i="2"/>
  <c r="D40" i="14"/>
  <c r="P27" i="20" l="1"/>
  <c r="P28" i="20"/>
  <c r="P30" i="20"/>
  <c r="C311" i="18" l="1"/>
  <c r="D311" i="18"/>
  <c r="E311" i="18"/>
  <c r="F311" i="18"/>
  <c r="G311" i="18"/>
  <c r="H311" i="18"/>
  <c r="I311" i="18"/>
  <c r="J311" i="18"/>
  <c r="K311" i="18"/>
  <c r="L311" i="18"/>
  <c r="M311" i="18"/>
  <c r="N311" i="18"/>
  <c r="O311" i="18"/>
  <c r="P311" i="18"/>
  <c r="O11" i="22" l="1"/>
  <c r="H17" i="31" l="1"/>
  <c r="I17" i="31"/>
  <c r="C299" i="18"/>
  <c r="D299" i="18"/>
  <c r="E299" i="18"/>
  <c r="F299" i="18"/>
  <c r="G299" i="18"/>
  <c r="H299" i="18"/>
  <c r="I299" i="18"/>
  <c r="J299" i="18"/>
  <c r="K299" i="18"/>
  <c r="E300" i="18"/>
  <c r="F300" i="18"/>
  <c r="G300" i="18"/>
  <c r="H300" i="18"/>
  <c r="I300" i="18"/>
  <c r="J300" i="18"/>
  <c r="K300" i="18"/>
  <c r="D261" i="28" l="1"/>
  <c r="D66" i="13" s="1"/>
  <c r="G260" i="28"/>
  <c r="E260" i="28"/>
  <c r="D260" i="28"/>
  <c r="Q196" i="28"/>
  <c r="P196" i="28"/>
  <c r="O196" i="28"/>
  <c r="N196" i="28"/>
  <c r="M196" i="28"/>
  <c r="L196" i="28"/>
  <c r="N261" i="28" s="1"/>
  <c r="K196" i="28"/>
  <c r="J196" i="28"/>
  <c r="I196" i="28"/>
  <c r="H196" i="28"/>
  <c r="G196" i="28"/>
  <c r="F196" i="28"/>
  <c r="E196" i="28"/>
  <c r="P261" i="28" s="1"/>
  <c r="D196" i="28"/>
  <c r="C196" i="28"/>
  <c r="E261" i="28" s="1"/>
  <c r="Q195" i="28"/>
  <c r="P195" i="28"/>
  <c r="O195" i="28"/>
  <c r="N195" i="28"/>
  <c r="M195" i="28"/>
  <c r="L195" i="28"/>
  <c r="K195" i="28"/>
  <c r="J195" i="28"/>
  <c r="I195" i="28"/>
  <c r="H195" i="28"/>
  <c r="P260" i="28" s="1"/>
  <c r="G195" i="28"/>
  <c r="F195" i="28"/>
  <c r="E195" i="28"/>
  <c r="D195" i="28"/>
  <c r="D65" i="13" s="1"/>
  <c r="C195" i="28"/>
  <c r="F260" i="28" s="1"/>
  <c r="E66" i="13" l="1"/>
  <c r="C66" i="15"/>
  <c r="E65" i="13"/>
  <c r="C65" i="15"/>
  <c r="F261" i="28"/>
  <c r="H260" i="28"/>
  <c r="G261" i="28"/>
  <c r="I260" i="28"/>
  <c r="H261" i="28"/>
  <c r="O261" i="28"/>
  <c r="O260" i="28"/>
  <c r="J260" i="28"/>
  <c r="I261" i="28"/>
  <c r="K260" i="28"/>
  <c r="J261" i="28"/>
  <c r="L260" i="28"/>
  <c r="K261" i="28"/>
  <c r="Q260" i="28"/>
  <c r="M260" i="28"/>
  <c r="L261" i="28"/>
  <c r="Q261" i="28"/>
  <c r="N260" i="28"/>
  <c r="M261" i="28"/>
  <c r="C180" i="28"/>
  <c r="D180" i="28"/>
  <c r="E180" i="28"/>
  <c r="F180" i="28"/>
  <c r="G180" i="28"/>
  <c r="H180" i="28"/>
  <c r="I180" i="28"/>
  <c r="J180" i="28"/>
  <c r="K180" i="28"/>
  <c r="L180" i="28"/>
  <c r="M180" i="28"/>
  <c r="N180" i="28"/>
  <c r="O180" i="28"/>
  <c r="P180" i="28"/>
  <c r="Q180" i="28"/>
  <c r="F66" i="13" l="1"/>
  <c r="D66" i="15"/>
  <c r="F65" i="13"/>
  <c r="D65" i="15"/>
  <c r="I245" i="28"/>
  <c r="J245" i="28"/>
  <c r="K245" i="28"/>
  <c r="D245" i="28"/>
  <c r="L245" i="28"/>
  <c r="E245" i="28"/>
  <c r="M245" i="28"/>
  <c r="O245" i="28"/>
  <c r="F245" i="28"/>
  <c r="N245" i="28"/>
  <c r="G245" i="28"/>
  <c r="H245" i="28"/>
  <c r="P245" i="28"/>
  <c r="Q245" i="28"/>
  <c r="G65" i="13" l="1"/>
  <c r="E65" i="15"/>
  <c r="G66" i="13"/>
  <c r="E66" i="15"/>
  <c r="L299" i="18"/>
  <c r="M299" i="18"/>
  <c r="N299" i="18"/>
  <c r="O299" i="18"/>
  <c r="P299" i="18"/>
  <c r="L300" i="18"/>
  <c r="M300" i="18"/>
  <c r="N300" i="18"/>
  <c r="O300" i="18"/>
  <c r="P300" i="18"/>
  <c r="H66" i="13" l="1"/>
  <c r="F66" i="15"/>
  <c r="H65" i="13"/>
  <c r="F65" i="15"/>
  <c r="P235" i="18"/>
  <c r="P131" i="18"/>
  <c r="I65" i="13" l="1"/>
  <c r="G65" i="15"/>
  <c r="I66" i="13"/>
  <c r="G66" i="15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J66" i="13" l="1"/>
  <c r="H66" i="15"/>
  <c r="J65" i="13"/>
  <c r="H65" i="15"/>
  <c r="D9" i="29"/>
  <c r="C9" i="29"/>
  <c r="D9" i="25"/>
  <c r="D22" i="25" s="1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C9" i="25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C21" i="22"/>
  <c r="C20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K65" i="13" l="1"/>
  <c r="I65" i="15"/>
  <c r="K66" i="13"/>
  <c r="I66" i="15"/>
  <c r="C66" i="16"/>
  <c r="C65" i="16"/>
  <c r="C22" i="25"/>
  <c r="L66" i="13" l="1"/>
  <c r="J66" i="15"/>
  <c r="L65" i="13"/>
  <c r="J65" i="15"/>
  <c r="C65" i="17"/>
  <c r="C66" i="17"/>
  <c r="P22" i="29"/>
  <c r="G31" i="9"/>
  <c r="M65" i="13" l="1"/>
  <c r="K65" i="15"/>
  <c r="M66" i="13"/>
  <c r="K66" i="15"/>
  <c r="C240" i="27"/>
  <c r="C242" i="20"/>
  <c r="C239" i="27"/>
  <c r="C241" i="20"/>
  <c r="H13" i="25"/>
  <c r="N66" i="13" l="1"/>
  <c r="L66" i="15"/>
  <c r="N65" i="13"/>
  <c r="L65" i="15"/>
  <c r="O65" i="13" l="1"/>
  <c r="M65" i="15"/>
  <c r="O66" i="13"/>
  <c r="M66" i="15"/>
  <c r="C13" i="29"/>
  <c r="C18" i="29"/>
  <c r="N66" i="15" l="1"/>
  <c r="P66" i="13"/>
  <c r="N65" i="15"/>
  <c r="P65" i="13"/>
  <c r="P9" i="24"/>
  <c r="O9" i="24"/>
  <c r="N9" i="24"/>
  <c r="M9" i="24"/>
  <c r="L9" i="24"/>
  <c r="Q66" i="13" l="1"/>
  <c r="P66" i="15" s="1"/>
  <c r="O66" i="15"/>
  <c r="Q65" i="13"/>
  <c r="P65" i="15" s="1"/>
  <c r="O65" i="15"/>
  <c r="I54" i="31"/>
  <c r="H54" i="31"/>
  <c r="G54" i="31"/>
  <c r="F54" i="31"/>
  <c r="J54" i="31" s="1"/>
  <c r="I16" i="31"/>
  <c r="H16" i="31"/>
  <c r="I15" i="31"/>
  <c r="H15" i="31"/>
  <c r="I14" i="31"/>
  <c r="H14" i="31"/>
  <c r="I13" i="31"/>
  <c r="H13" i="31"/>
  <c r="I12" i="31"/>
  <c r="H12" i="31"/>
  <c r="G11" i="31"/>
  <c r="I11" i="31" s="1"/>
  <c r="F11" i="31"/>
  <c r="H11" i="31" s="1"/>
  <c r="G10" i="31"/>
  <c r="I10" i="31" s="1"/>
  <c r="F10" i="31"/>
  <c r="H10" i="31" s="1"/>
  <c r="F9" i="31"/>
  <c r="H9" i="31" s="1"/>
  <c r="F8" i="31"/>
  <c r="H8" i="31" s="1"/>
  <c r="H18" i="31" l="1"/>
  <c r="I18" i="31"/>
  <c r="F20" i="31" l="1"/>
  <c r="C11" i="21"/>
  <c r="M34" i="9" l="1"/>
  <c r="N34" i="9"/>
  <c r="O34" i="9"/>
  <c r="P34" i="9"/>
  <c r="L34" i="9"/>
  <c r="P321" i="18" l="1"/>
  <c r="P335" i="18" l="1"/>
  <c r="P22" i="18" s="1"/>
  <c r="P23" i="18" s="1"/>
  <c r="P16" i="18"/>
  <c r="P301" i="18"/>
  <c r="P302" i="18"/>
  <c r="P303" i="18"/>
  <c r="P304" i="18"/>
  <c r="P305" i="18"/>
  <c r="P306" i="18"/>
  <c r="P307" i="18"/>
  <c r="P308" i="18"/>
  <c r="P309" i="18"/>
  <c r="P11" i="18"/>
  <c r="P10" i="18"/>
  <c r="O17" i="18"/>
  <c r="O321" i="18"/>
  <c r="P17" i="18"/>
  <c r="P14" i="18" l="1"/>
  <c r="P13" i="18" s="1"/>
  <c r="P12" i="18"/>
  <c r="O16" i="18"/>
  <c r="O335" i="18"/>
  <c r="O22" i="18" s="1"/>
  <c r="O23" i="18" s="1"/>
  <c r="P25" i="18"/>
  <c r="O324" i="18"/>
  <c r="O325" i="18" s="1"/>
  <c r="O323" i="18"/>
  <c r="O25" i="18"/>
  <c r="O26" i="18" s="1"/>
  <c r="L17" i="18"/>
  <c r="M17" i="18"/>
  <c r="N17" i="18"/>
  <c r="L321" i="18"/>
  <c r="M321" i="18"/>
  <c r="N321" i="18"/>
  <c r="L309" i="18"/>
  <c r="M309" i="18"/>
  <c r="N309" i="18"/>
  <c r="O309" i="18"/>
  <c r="L308" i="18"/>
  <c r="M308" i="18"/>
  <c r="N308" i="18"/>
  <c r="O308" i="18"/>
  <c r="L307" i="18"/>
  <c r="M307" i="18"/>
  <c r="N307" i="18"/>
  <c r="O307" i="18"/>
  <c r="L306" i="18"/>
  <c r="M306" i="18"/>
  <c r="N306" i="18"/>
  <c r="O306" i="18"/>
  <c r="L305" i="18"/>
  <c r="M305" i="18"/>
  <c r="N305" i="18"/>
  <c r="O305" i="18"/>
  <c r="L304" i="18"/>
  <c r="M304" i="18"/>
  <c r="N304" i="18"/>
  <c r="O304" i="18"/>
  <c r="L303" i="18"/>
  <c r="M303" i="18"/>
  <c r="N303" i="18"/>
  <c r="O303" i="18"/>
  <c r="L302" i="18"/>
  <c r="M302" i="18"/>
  <c r="N302" i="18"/>
  <c r="O302" i="18"/>
  <c r="L301" i="18"/>
  <c r="M301" i="18"/>
  <c r="N301" i="18"/>
  <c r="O301" i="18"/>
  <c r="M14" i="18" l="1"/>
  <c r="O14" i="18"/>
  <c r="O13" i="18" s="1"/>
  <c r="L323" i="18"/>
  <c r="L335" i="18"/>
  <c r="L22" i="18" s="1"/>
  <c r="L23" i="18" s="1"/>
  <c r="N16" i="18"/>
  <c r="N25" i="18" s="1"/>
  <c r="N26" i="18" s="1"/>
  <c r="N335" i="18"/>
  <c r="N22" i="18" s="1"/>
  <c r="N23" i="18" s="1"/>
  <c r="M16" i="18"/>
  <c r="M25" i="18" s="1"/>
  <c r="M26" i="18" s="1"/>
  <c r="M335" i="18"/>
  <c r="M22" i="18" s="1"/>
  <c r="M23" i="18" s="1"/>
  <c r="P323" i="18"/>
  <c r="P324" i="18"/>
  <c r="P325" i="18" s="1"/>
  <c r="L324" i="18"/>
  <c r="L325" i="18" s="1"/>
  <c r="M324" i="18"/>
  <c r="M325" i="18" s="1"/>
  <c r="N324" i="18"/>
  <c r="N325" i="18" s="1"/>
  <c r="N323" i="18"/>
  <c r="L16" i="18"/>
  <c r="L25" i="18" s="1"/>
  <c r="M323" i="18"/>
  <c r="N14" i="18"/>
  <c r="L14" i="18"/>
  <c r="P26" i="18"/>
  <c r="N13" i="18" l="1"/>
  <c r="M13" i="18"/>
  <c r="L13" i="18"/>
  <c r="L26" i="18"/>
  <c r="O235" i="18" l="1"/>
  <c r="O11" i="18" s="1"/>
  <c r="N235" i="18"/>
  <c r="N11" i="18" s="1"/>
  <c r="M235" i="18"/>
  <c r="M11" i="18" s="1"/>
  <c r="L235" i="18"/>
  <c r="L11" i="18" s="1"/>
  <c r="O131" i="18"/>
  <c r="O10" i="18" s="1"/>
  <c r="N131" i="18"/>
  <c r="N10" i="18" s="1"/>
  <c r="M131" i="18"/>
  <c r="M10" i="18" s="1"/>
  <c r="L131" i="18"/>
  <c r="L10" i="18" s="1"/>
  <c r="J131" i="18"/>
  <c r="L254" i="18"/>
  <c r="L18" i="18" s="1"/>
  <c r="M254" i="18"/>
  <c r="M18" i="18" s="1"/>
  <c r="N254" i="18"/>
  <c r="N18" i="18" s="1"/>
  <c r="O254" i="18"/>
  <c r="O18" i="18" s="1"/>
  <c r="P254" i="18"/>
  <c r="P18" i="18" s="1"/>
  <c r="P20" i="18" s="1"/>
  <c r="P28" i="18" s="1"/>
  <c r="L141" i="20"/>
  <c r="M141" i="20"/>
  <c r="N141" i="20"/>
  <c r="O141" i="20"/>
  <c r="P141" i="20"/>
  <c r="L142" i="20"/>
  <c r="M142" i="20"/>
  <c r="N142" i="20"/>
  <c r="O142" i="20"/>
  <c r="P142" i="20"/>
  <c r="L144" i="20"/>
  <c r="M144" i="20"/>
  <c r="N144" i="20"/>
  <c r="O144" i="20"/>
  <c r="P144" i="20"/>
  <c r="C141" i="20"/>
  <c r="D141" i="20"/>
  <c r="E141" i="20"/>
  <c r="F141" i="20"/>
  <c r="G141" i="20"/>
  <c r="H141" i="20"/>
  <c r="I141" i="20"/>
  <c r="J141" i="20"/>
  <c r="K141" i="20"/>
  <c r="C142" i="20"/>
  <c r="D142" i="20"/>
  <c r="E142" i="20"/>
  <c r="F142" i="20"/>
  <c r="G142" i="20"/>
  <c r="H142" i="20"/>
  <c r="I142" i="20"/>
  <c r="J142" i="20"/>
  <c r="K142" i="20"/>
  <c r="C144" i="20"/>
  <c r="D144" i="20"/>
  <c r="E144" i="20"/>
  <c r="F144" i="20"/>
  <c r="G144" i="20"/>
  <c r="H144" i="20"/>
  <c r="I144" i="20"/>
  <c r="J144" i="20"/>
  <c r="K144" i="20"/>
  <c r="P9" i="23"/>
  <c r="L16" i="23"/>
  <c r="M16" i="23"/>
  <c r="N16" i="23"/>
  <c r="O16" i="23"/>
  <c r="L9" i="23"/>
  <c r="M9" i="23"/>
  <c r="N9" i="23"/>
  <c r="O9" i="23"/>
  <c r="N18" i="29"/>
  <c r="O18" i="29"/>
  <c r="P18" i="29"/>
  <c r="Q18" i="29"/>
  <c r="N13" i="29"/>
  <c r="O22" i="29"/>
  <c r="Q21" i="29"/>
  <c r="Q13" i="29"/>
  <c r="F22" i="29"/>
  <c r="E22" i="29"/>
  <c r="M18" i="29"/>
  <c r="L18" i="29"/>
  <c r="K18" i="29"/>
  <c r="J18" i="29"/>
  <c r="I18" i="29"/>
  <c r="H18" i="29"/>
  <c r="G18" i="29"/>
  <c r="F18" i="29"/>
  <c r="E18" i="29"/>
  <c r="D18" i="29"/>
  <c r="F13" i="29"/>
  <c r="E13" i="29"/>
  <c r="D13" i="29"/>
  <c r="D14" i="29" s="1"/>
  <c r="G12" i="29"/>
  <c r="F12" i="29"/>
  <c r="D12" i="29"/>
  <c r="M22" i="29"/>
  <c r="L22" i="29"/>
  <c r="K22" i="29"/>
  <c r="J13" i="29"/>
  <c r="I13" i="29"/>
  <c r="I12" i="29"/>
  <c r="G22" i="29"/>
  <c r="D22" i="29"/>
  <c r="C22" i="29"/>
  <c r="D21" i="29" s="1"/>
  <c r="F21" i="29" l="1"/>
  <c r="E21" i="29"/>
  <c r="E23" i="29" s="1"/>
  <c r="D23" i="29"/>
  <c r="P21" i="29"/>
  <c r="P23" i="29" s="1"/>
  <c r="G21" i="29"/>
  <c r="G23" i="29" s="1"/>
  <c r="F23" i="29"/>
  <c r="N21" i="29"/>
  <c r="L21" i="29"/>
  <c r="L23" i="29" s="1"/>
  <c r="M21" i="29"/>
  <c r="M23" i="29" s="1"/>
  <c r="E14" i="29"/>
  <c r="F14" i="29"/>
  <c r="M12" i="29"/>
  <c r="H21" i="29"/>
  <c r="Q22" i="29"/>
  <c r="K13" i="29"/>
  <c r="K14" i="29" s="1"/>
  <c r="L13" i="29"/>
  <c r="G13" i="29"/>
  <c r="G14" i="29" s="1"/>
  <c r="H12" i="29"/>
  <c r="N22" i="29"/>
  <c r="J12" i="29"/>
  <c r="K12" i="29"/>
  <c r="L12" i="29"/>
  <c r="O12" i="18"/>
  <c r="O20" i="18" s="1"/>
  <c r="O28" i="18" s="1"/>
  <c r="L12" i="18"/>
  <c r="L20" i="18" s="1"/>
  <c r="L28" i="18" s="1"/>
  <c r="M12" i="18"/>
  <c r="M20" i="18" s="1"/>
  <c r="M28" i="18" s="1"/>
  <c r="N12" i="18"/>
  <c r="N20" i="18" s="1"/>
  <c r="N28" i="18" s="1"/>
  <c r="Q12" i="29"/>
  <c r="P12" i="29"/>
  <c r="O12" i="29"/>
  <c r="N12" i="29"/>
  <c r="P13" i="29"/>
  <c r="M13" i="29"/>
  <c r="O13" i="29"/>
  <c r="O14" i="29" s="1"/>
  <c r="J14" i="29"/>
  <c r="J22" i="29"/>
  <c r="H13" i="29"/>
  <c r="H22" i="29"/>
  <c r="H23" i="29" s="1"/>
  <c r="I22" i="29"/>
  <c r="E12" i="29"/>
  <c r="N23" i="29" l="1"/>
  <c r="P50" i="19"/>
  <c r="P112" i="27" s="1"/>
  <c r="Q23" i="29"/>
  <c r="P27" i="19"/>
  <c r="P89" i="27" s="1"/>
  <c r="P31" i="19"/>
  <c r="P93" i="20" s="1"/>
  <c r="P24" i="19"/>
  <c r="P86" i="20" s="1"/>
  <c r="H14" i="29"/>
  <c r="M14" i="29"/>
  <c r="I21" i="29"/>
  <c r="I23" i="29" s="1"/>
  <c r="K21" i="29"/>
  <c r="K23" i="29" s="1"/>
  <c r="O21" i="29"/>
  <c r="P39" i="19"/>
  <c r="P101" i="27" s="1"/>
  <c r="L14" i="29"/>
  <c r="P37" i="19"/>
  <c r="P99" i="27" s="1"/>
  <c r="P17" i="19"/>
  <c r="P79" i="20" s="1"/>
  <c r="J21" i="29"/>
  <c r="J23" i="29" s="1"/>
  <c r="P36" i="19"/>
  <c r="P98" i="20" s="1"/>
  <c r="P45" i="19"/>
  <c r="P107" i="27" s="1"/>
  <c r="P9" i="19"/>
  <c r="P71" i="27" s="1"/>
  <c r="P19" i="19"/>
  <c r="P81" i="27" s="1"/>
  <c r="P28" i="19"/>
  <c r="P90" i="27" s="1"/>
  <c r="P22" i="19"/>
  <c r="P84" i="20" s="1"/>
  <c r="P23" i="19"/>
  <c r="P85" i="27" s="1"/>
  <c r="P14" i="29"/>
  <c r="P25" i="19"/>
  <c r="P87" i="27" s="1"/>
  <c r="P53" i="19"/>
  <c r="P115" i="20" s="1"/>
  <c r="M31" i="19"/>
  <c r="M23" i="19"/>
  <c r="M36" i="19"/>
  <c r="M25" i="19"/>
  <c r="M45" i="19"/>
  <c r="M17" i="19"/>
  <c r="M19" i="19"/>
  <c r="M28" i="19"/>
  <c r="M53" i="19"/>
  <c r="M22" i="19"/>
  <c r="M9" i="19"/>
  <c r="M37" i="19"/>
  <c r="M50" i="19"/>
  <c r="M24" i="19"/>
  <c r="M39" i="19"/>
  <c r="M27" i="19"/>
  <c r="O27" i="19"/>
  <c r="O50" i="19"/>
  <c r="O19" i="19"/>
  <c r="O31" i="19"/>
  <c r="O23" i="19"/>
  <c r="O39" i="19"/>
  <c r="O36" i="19"/>
  <c r="O25" i="19"/>
  <c r="O45" i="19"/>
  <c r="O17" i="19"/>
  <c r="O28" i="19"/>
  <c r="O53" i="19"/>
  <c r="O22" i="19"/>
  <c r="O9" i="19"/>
  <c r="O37" i="19"/>
  <c r="O24" i="19"/>
  <c r="L23" i="19"/>
  <c r="L36" i="19"/>
  <c r="L31" i="19"/>
  <c r="L25" i="19"/>
  <c r="L45" i="19"/>
  <c r="L17" i="19"/>
  <c r="L28" i="19"/>
  <c r="L53" i="19"/>
  <c r="L22" i="19"/>
  <c r="L9" i="19"/>
  <c r="L37" i="19"/>
  <c r="L24" i="19"/>
  <c r="L39" i="19"/>
  <c r="L27" i="19"/>
  <c r="L50" i="19"/>
  <c r="L19" i="19"/>
  <c r="N14" i="29"/>
  <c r="Q14" i="29"/>
  <c r="I14" i="29"/>
  <c r="N19" i="19" l="1"/>
  <c r="O23" i="29"/>
  <c r="P112" i="20"/>
  <c r="P89" i="20"/>
  <c r="P93" i="27"/>
  <c r="P86" i="27"/>
  <c r="N39" i="19"/>
  <c r="N101" i="27" s="1"/>
  <c r="N24" i="19"/>
  <c r="N86" i="27" s="1"/>
  <c r="N28" i="19"/>
  <c r="N90" i="20" s="1"/>
  <c r="N27" i="19"/>
  <c r="N89" i="20" s="1"/>
  <c r="N17" i="19"/>
  <c r="N79" i="20" s="1"/>
  <c r="N45" i="19"/>
  <c r="N107" i="20" s="1"/>
  <c r="N50" i="19"/>
  <c r="N112" i="20" s="1"/>
  <c r="N36" i="19"/>
  <c r="N98" i="27" s="1"/>
  <c r="N25" i="19"/>
  <c r="N87" i="20" s="1"/>
  <c r="N23" i="19"/>
  <c r="N85" i="27" s="1"/>
  <c r="N31" i="19"/>
  <c r="N93" i="20" s="1"/>
  <c r="P87" i="20"/>
  <c r="P81" i="20"/>
  <c r="N37" i="19"/>
  <c r="N99" i="20" s="1"/>
  <c r="N9" i="19"/>
  <c r="N71" i="27" s="1"/>
  <c r="N53" i="19"/>
  <c r="N115" i="27" s="1"/>
  <c r="P99" i="20"/>
  <c r="P98" i="27"/>
  <c r="P107" i="20"/>
  <c r="P84" i="27"/>
  <c r="P85" i="20"/>
  <c r="P71" i="20"/>
  <c r="P79" i="27"/>
  <c r="P115" i="27"/>
  <c r="P101" i="20"/>
  <c r="N22" i="19"/>
  <c r="N84" i="27" s="1"/>
  <c r="P90" i="20"/>
  <c r="L71" i="27"/>
  <c r="L71" i="20"/>
  <c r="O79" i="20"/>
  <c r="O79" i="27"/>
  <c r="M71" i="27"/>
  <c r="M71" i="20"/>
  <c r="L81" i="27"/>
  <c r="L81" i="20"/>
  <c r="L86" i="27"/>
  <c r="L86" i="20"/>
  <c r="O107" i="20"/>
  <c r="O107" i="27"/>
  <c r="M86" i="20"/>
  <c r="M86" i="27"/>
  <c r="L112" i="27"/>
  <c r="L112" i="20"/>
  <c r="L90" i="27"/>
  <c r="L90" i="20"/>
  <c r="L98" i="20"/>
  <c r="L98" i="27"/>
  <c r="O89" i="20"/>
  <c r="O89" i="27"/>
  <c r="M90" i="20"/>
  <c r="M90" i="27"/>
  <c r="L99" i="27"/>
  <c r="L99" i="20"/>
  <c r="O93" i="20"/>
  <c r="O93" i="27"/>
  <c r="O99" i="27"/>
  <c r="O99" i="20"/>
  <c r="O85" i="27"/>
  <c r="O85" i="20"/>
  <c r="M112" i="20"/>
  <c r="M112" i="27"/>
  <c r="M81" i="27"/>
  <c r="M81" i="20"/>
  <c r="M98" i="20"/>
  <c r="M98" i="27"/>
  <c r="L101" i="27"/>
  <c r="L101" i="20"/>
  <c r="O86" i="20"/>
  <c r="O86" i="27"/>
  <c r="O81" i="20"/>
  <c r="O81" i="27"/>
  <c r="M101" i="27"/>
  <c r="M101" i="20"/>
  <c r="O115" i="27"/>
  <c r="O115" i="20"/>
  <c r="L84" i="27"/>
  <c r="L84" i="20"/>
  <c r="O90" i="27"/>
  <c r="O90" i="20"/>
  <c r="O112" i="27"/>
  <c r="O112" i="20"/>
  <c r="M84" i="27"/>
  <c r="M84" i="20"/>
  <c r="M93" i="27"/>
  <c r="M93" i="20"/>
  <c r="L115" i="20"/>
  <c r="L115" i="27"/>
  <c r="L93" i="20"/>
  <c r="L93" i="27"/>
  <c r="O98" i="27"/>
  <c r="O98" i="20"/>
  <c r="M115" i="20"/>
  <c r="M115" i="27"/>
  <c r="M87" i="20"/>
  <c r="M87" i="27"/>
  <c r="O71" i="27"/>
  <c r="O71" i="20"/>
  <c r="L79" i="27"/>
  <c r="L79" i="20"/>
  <c r="O101" i="27"/>
  <c r="O101" i="20"/>
  <c r="L87" i="27"/>
  <c r="L87" i="20"/>
  <c r="L107" i="27"/>
  <c r="L107" i="20"/>
  <c r="L85" i="27"/>
  <c r="L85" i="20"/>
  <c r="M79" i="20"/>
  <c r="M79" i="27"/>
  <c r="N81" i="20"/>
  <c r="N81" i="27"/>
  <c r="L89" i="27"/>
  <c r="L89" i="20"/>
  <c r="O84" i="27"/>
  <c r="O84" i="20"/>
  <c r="O87" i="27"/>
  <c r="O87" i="20"/>
  <c r="M89" i="20"/>
  <c r="M89" i="27"/>
  <c r="M99" i="27"/>
  <c r="M99" i="20"/>
  <c r="M107" i="27"/>
  <c r="M107" i="20"/>
  <c r="M85" i="20"/>
  <c r="M85" i="27"/>
  <c r="P32" i="9"/>
  <c r="P31" i="9"/>
  <c r="N112" i="27" l="1"/>
  <c r="N87" i="27"/>
  <c r="N101" i="20"/>
  <c r="N90" i="27"/>
  <c r="N79" i="27"/>
  <c r="N98" i="20"/>
  <c r="N107" i="27"/>
  <c r="N85" i="20"/>
  <c r="N89" i="27"/>
  <c r="N86" i="20"/>
  <c r="N93" i="27"/>
  <c r="N99" i="27"/>
  <c r="N115" i="20"/>
  <c r="N71" i="20"/>
  <c r="N84" i="20"/>
  <c r="D10" i="22"/>
  <c r="D11" i="22" s="1"/>
  <c r="E10" i="22"/>
  <c r="F10" i="22"/>
  <c r="G10" i="22"/>
  <c r="H10" i="22"/>
  <c r="I10" i="22"/>
  <c r="J10" i="22"/>
  <c r="K10" i="22"/>
  <c r="L10" i="22"/>
  <c r="M10" i="22"/>
  <c r="N10" i="22"/>
  <c r="N11" i="22" s="1"/>
  <c r="N42" i="22" s="1"/>
  <c r="O10" i="22"/>
  <c r="P10" i="22"/>
  <c r="C10" i="22"/>
  <c r="O24" i="22"/>
  <c r="O26" i="22" s="1"/>
  <c r="P24" i="22"/>
  <c r="P26" i="22" s="1"/>
  <c r="E24" i="22"/>
  <c r="E27" i="22" s="1"/>
  <c r="F24" i="22"/>
  <c r="F27" i="22" s="1"/>
  <c r="G24" i="22"/>
  <c r="G26" i="22" s="1"/>
  <c r="H24" i="22"/>
  <c r="H27" i="22" s="1"/>
  <c r="I24" i="22"/>
  <c r="I27" i="22" s="1"/>
  <c r="J24" i="22"/>
  <c r="J26" i="22" s="1"/>
  <c r="K24" i="22"/>
  <c r="K26" i="22" s="1"/>
  <c r="L24" i="22"/>
  <c r="L27" i="22" s="1"/>
  <c r="M24" i="22"/>
  <c r="M27" i="22" s="1"/>
  <c r="N24" i="22"/>
  <c r="D24" i="22"/>
  <c r="D27" i="22" s="1"/>
  <c r="C24" i="22"/>
  <c r="C27" i="22" s="1"/>
  <c r="N27" i="22"/>
  <c r="F26" i="22"/>
  <c r="N26" i="22"/>
  <c r="O27" i="22" l="1"/>
  <c r="E26" i="22"/>
  <c r="C26" i="22"/>
  <c r="K27" i="22"/>
  <c r="H11" i="22"/>
  <c r="H42" i="22" s="1"/>
  <c r="M26" i="22"/>
  <c r="N30" i="22" s="1"/>
  <c r="F11" i="22"/>
  <c r="F42" i="22" s="1"/>
  <c r="G27" i="22"/>
  <c r="H34" i="22" s="1"/>
  <c r="H26" i="22"/>
  <c r="H30" i="22" s="1"/>
  <c r="J27" i="22"/>
  <c r="J34" i="22" s="1"/>
  <c r="K11" i="22"/>
  <c r="K42" i="22" s="1"/>
  <c r="E11" i="22"/>
  <c r="E42" i="22" s="1"/>
  <c r="D26" i="22"/>
  <c r="I26" i="22"/>
  <c r="J30" i="22" s="1"/>
  <c r="L26" i="22"/>
  <c r="P27" i="22"/>
  <c r="P34" i="22" s="1"/>
  <c r="O42" i="22"/>
  <c r="G11" i="22"/>
  <c r="G42" i="22" s="1"/>
  <c r="L11" i="22"/>
  <c r="L42" i="22" s="1"/>
  <c r="P11" i="22"/>
  <c r="P42" i="22" s="1"/>
  <c r="J11" i="22"/>
  <c r="J42" i="22" s="1"/>
  <c r="I11" i="22"/>
  <c r="I42" i="22" s="1"/>
  <c r="M11" i="22"/>
  <c r="M42" i="22" s="1"/>
  <c r="G30" i="22"/>
  <c r="D34" i="22"/>
  <c r="F34" i="22"/>
  <c r="M34" i="22"/>
  <c r="N34" i="22"/>
  <c r="E34" i="22"/>
  <c r="L34" i="22"/>
  <c r="F30" i="22"/>
  <c r="I34" i="22"/>
  <c r="O34" i="22"/>
  <c r="K30" i="22"/>
  <c r="O30" i="22"/>
  <c r="P30" i="22"/>
  <c r="E30" i="22" l="1"/>
  <c r="M30" i="22"/>
  <c r="G34" i="22"/>
  <c r="K34" i="22"/>
  <c r="D30" i="22"/>
  <c r="I30" i="22"/>
  <c r="L30" i="22"/>
  <c r="L46" i="22" l="1"/>
  <c r="M46" i="22"/>
  <c r="N46" i="22"/>
  <c r="O46" i="22"/>
  <c r="P46" i="22"/>
  <c r="L35" i="22"/>
  <c r="L37" i="22" s="1"/>
  <c r="L45" i="22" s="1"/>
  <c r="L48" i="22" s="1"/>
  <c r="M35" i="22"/>
  <c r="M37" i="22" s="1"/>
  <c r="M45" i="22" s="1"/>
  <c r="M48" i="22" s="1"/>
  <c r="N35" i="22"/>
  <c r="N37" i="22" s="1"/>
  <c r="N45" i="22" s="1"/>
  <c r="N48" i="22" s="1"/>
  <c r="K35" i="22"/>
  <c r="K37" i="22" s="1"/>
  <c r="K45" i="22" s="1"/>
  <c r="M13" i="25"/>
  <c r="P12" i="25"/>
  <c r="Q12" i="25"/>
  <c r="O35" i="22" l="1"/>
  <c r="O37" i="22" s="1"/>
  <c r="O45" i="22" s="1"/>
  <c r="O48" i="22" s="1"/>
  <c r="O12" i="25"/>
  <c r="N12" i="25"/>
  <c r="M12" i="25"/>
  <c r="L13" i="25"/>
  <c r="M14" i="25" s="1"/>
  <c r="P13" i="25"/>
  <c r="Q13" i="25"/>
  <c r="O13" i="25"/>
  <c r="N13" i="25"/>
  <c r="N14" i="25" s="1"/>
  <c r="Q14" i="25" l="1"/>
  <c r="O14" i="25"/>
  <c r="P14" i="25"/>
  <c r="L13" i="23" l="1"/>
  <c r="M13" i="23"/>
  <c r="N13" i="23"/>
  <c r="O13" i="23"/>
  <c r="P13" i="23"/>
  <c r="P16" i="23" s="1"/>
  <c r="K13" i="23"/>
  <c r="M18" i="25"/>
  <c r="N18" i="25"/>
  <c r="O18" i="25"/>
  <c r="P18" i="25"/>
  <c r="Q18" i="25"/>
  <c r="E18" i="25"/>
  <c r="F18" i="25"/>
  <c r="G18" i="25"/>
  <c r="H18" i="25"/>
  <c r="I18" i="25"/>
  <c r="J18" i="25"/>
  <c r="K18" i="25"/>
  <c r="L18" i="25"/>
  <c r="D18" i="25"/>
  <c r="C18" i="25"/>
  <c r="L13" i="24"/>
  <c r="L16" i="24" s="1"/>
  <c r="L48" i="10" s="1"/>
  <c r="M13" i="24"/>
  <c r="M16" i="24" s="1"/>
  <c r="M48" i="10" s="1"/>
  <c r="N13" i="24"/>
  <c r="N16" i="24" s="1"/>
  <c r="N48" i="10" s="1"/>
  <c r="O13" i="24"/>
  <c r="O16" i="24" s="1"/>
  <c r="O48" i="10" s="1"/>
  <c r="P13" i="24"/>
  <c r="P16" i="24" s="1"/>
  <c r="P48" i="10" s="1"/>
  <c r="P86" i="10" s="1"/>
  <c r="D13" i="24"/>
  <c r="C13" i="24"/>
  <c r="K13" i="24"/>
  <c r="L139" i="27"/>
  <c r="M139" i="27"/>
  <c r="N139" i="27"/>
  <c r="O139" i="27"/>
  <c r="P139" i="27"/>
  <c r="L140" i="27"/>
  <c r="M140" i="27"/>
  <c r="N140" i="27"/>
  <c r="O140" i="27"/>
  <c r="P140" i="27"/>
  <c r="L142" i="27"/>
  <c r="M142" i="27"/>
  <c r="N142" i="27"/>
  <c r="O142" i="27"/>
  <c r="P142" i="27"/>
  <c r="P30" i="27"/>
  <c r="P27" i="27"/>
  <c r="P28" i="27"/>
  <c r="N16" i="15"/>
  <c r="O41" i="14"/>
  <c r="N18" i="15" s="1"/>
  <c r="P41" i="14"/>
  <c r="O18" i="15" s="1"/>
  <c r="Q41" i="14"/>
  <c r="P18" i="15" s="1"/>
  <c r="N169" i="28"/>
  <c r="M52" i="20" l="1"/>
  <c r="M53" i="20"/>
  <c r="M66" i="20"/>
  <c r="M43" i="20"/>
  <c r="M44" i="20"/>
  <c r="M36" i="20"/>
  <c r="M59" i="20"/>
  <c r="M51" i="20"/>
  <c r="M42" i="20"/>
  <c r="M65" i="20"/>
  <c r="M57" i="20"/>
  <c r="M56" i="20"/>
  <c r="M37" i="20"/>
  <c r="M47" i="20"/>
  <c r="M48" i="20"/>
  <c r="M58" i="20"/>
  <c r="M38" i="20"/>
  <c r="M62" i="20"/>
  <c r="M63" i="20"/>
  <c r="M41" i="20"/>
  <c r="M40" i="20"/>
  <c r="M55" i="20"/>
  <c r="M39" i="20"/>
  <c r="M46" i="20"/>
  <c r="M54" i="20"/>
  <c r="M61" i="20"/>
  <c r="L44" i="20"/>
  <c r="L42" i="20"/>
  <c r="L41" i="20"/>
  <c r="L63" i="20"/>
  <c r="L36" i="20"/>
  <c r="L47" i="20"/>
  <c r="L65" i="20"/>
  <c r="L52" i="20"/>
  <c r="L39" i="20"/>
  <c r="L46" i="20"/>
  <c r="L40" i="20"/>
  <c r="L58" i="20"/>
  <c r="L66" i="20"/>
  <c r="L62" i="20"/>
  <c r="L53" i="20"/>
  <c r="L54" i="20"/>
  <c r="L51" i="20"/>
  <c r="L57" i="20"/>
  <c r="L38" i="20"/>
  <c r="L43" i="20"/>
  <c r="L61" i="20"/>
  <c r="L55" i="20"/>
  <c r="L48" i="20"/>
  <c r="L56" i="20"/>
  <c r="L37" i="20"/>
  <c r="L59" i="20"/>
  <c r="N37" i="20"/>
  <c r="N58" i="20"/>
  <c r="N52" i="20"/>
  <c r="N36" i="20"/>
  <c r="N66" i="20"/>
  <c r="N51" i="20"/>
  <c r="N42" i="20"/>
  <c r="N65" i="20"/>
  <c r="N43" i="20"/>
  <c r="N41" i="20"/>
  <c r="N57" i="20"/>
  <c r="N38" i="20"/>
  <c r="N56" i="20"/>
  <c r="N48" i="20"/>
  <c r="N53" i="20"/>
  <c r="N47" i="20"/>
  <c r="N63" i="20"/>
  <c r="N62" i="20"/>
  <c r="N40" i="20"/>
  <c r="N54" i="20"/>
  <c r="N44" i="20"/>
  <c r="N55" i="20"/>
  <c r="N59" i="20"/>
  <c r="N46" i="20"/>
  <c r="N39" i="20"/>
  <c r="N61" i="20"/>
  <c r="P43" i="20"/>
  <c r="P40" i="20"/>
  <c r="P52" i="20"/>
  <c r="P51" i="20"/>
  <c r="P53" i="20"/>
  <c r="P42" i="20"/>
  <c r="P66" i="20"/>
  <c r="P38" i="20"/>
  <c r="P37" i="20"/>
  <c r="P36" i="20"/>
  <c r="P56" i="20"/>
  <c r="P46" i="20"/>
  <c r="P58" i="20"/>
  <c r="P63" i="20"/>
  <c r="P44" i="20"/>
  <c r="P41" i="20"/>
  <c r="P47" i="20"/>
  <c r="P59" i="20"/>
  <c r="P48" i="20"/>
  <c r="P62" i="20"/>
  <c r="P61" i="20"/>
  <c r="P54" i="20"/>
  <c r="P57" i="20"/>
  <c r="P55" i="20"/>
  <c r="P39" i="20"/>
  <c r="P65" i="20"/>
  <c r="O36" i="20"/>
  <c r="O48" i="20"/>
  <c r="O40" i="20"/>
  <c r="O38" i="20"/>
  <c r="O58" i="20"/>
  <c r="O54" i="20"/>
  <c r="O41" i="20"/>
  <c r="O57" i="20"/>
  <c r="O62" i="20"/>
  <c r="O46" i="20"/>
  <c r="O43" i="20"/>
  <c r="O53" i="20"/>
  <c r="O66" i="20"/>
  <c r="O65" i="20"/>
  <c r="O52" i="20"/>
  <c r="O47" i="20"/>
  <c r="O39" i="20"/>
  <c r="O51" i="20"/>
  <c r="O55" i="20"/>
  <c r="O37" i="20"/>
  <c r="O44" i="20"/>
  <c r="O59" i="20"/>
  <c r="O56" i="20"/>
  <c r="O42" i="20"/>
  <c r="O61" i="20"/>
  <c r="O63" i="20"/>
  <c r="O22" i="25"/>
  <c r="N22" i="25"/>
  <c r="P22" i="25"/>
  <c r="L22" i="25"/>
  <c r="M22" i="25"/>
  <c r="N21" i="25" s="1"/>
  <c r="Q22" i="25"/>
  <c r="O21" i="25" l="1"/>
  <c r="M66" i="16"/>
  <c r="M65" i="16"/>
  <c r="M66" i="19"/>
  <c r="M65" i="19"/>
  <c r="N66" i="16"/>
  <c r="N65" i="16"/>
  <c r="M21" i="25"/>
  <c r="K66" i="16"/>
  <c r="K65" i="16"/>
  <c r="O66" i="16"/>
  <c r="O65" i="16"/>
  <c r="P65" i="16"/>
  <c r="P65" i="17" s="1"/>
  <c r="P66" i="16"/>
  <c r="P66" i="17" s="1"/>
  <c r="M23" i="25"/>
  <c r="P23" i="25"/>
  <c r="Q21" i="25"/>
  <c r="P61" i="19" s="1"/>
  <c r="O18" i="16"/>
  <c r="N44" i="19"/>
  <c r="N61" i="19"/>
  <c r="N12" i="19"/>
  <c r="N64" i="19"/>
  <c r="N41" i="19"/>
  <c r="N16" i="19"/>
  <c r="N56" i="19"/>
  <c r="N51" i="19"/>
  <c r="N20" i="19"/>
  <c r="N38" i="19"/>
  <c r="N46" i="19"/>
  <c r="N54" i="19"/>
  <c r="N59" i="19"/>
  <c r="N42" i="19"/>
  <c r="N10" i="19"/>
  <c r="N34" i="19"/>
  <c r="N49" i="19"/>
  <c r="N21" i="19"/>
  <c r="N13" i="19"/>
  <c r="N30" i="19"/>
  <c r="N57" i="19"/>
  <c r="N32" i="19"/>
  <c r="N52" i="19"/>
  <c r="N40" i="19"/>
  <c r="N60" i="19"/>
  <c r="N11" i="19"/>
  <c r="N47" i="19"/>
  <c r="N26" i="19"/>
  <c r="N43" i="19"/>
  <c r="N35" i="19"/>
  <c r="N55" i="19"/>
  <c r="N18" i="19"/>
  <c r="N62" i="19"/>
  <c r="N14" i="19"/>
  <c r="N58" i="19"/>
  <c r="N48" i="19"/>
  <c r="N29" i="19"/>
  <c r="N63" i="19"/>
  <c r="N33" i="19"/>
  <c r="N23" i="25"/>
  <c r="P21" i="25"/>
  <c r="O23" i="25"/>
  <c r="M21" i="19"/>
  <c r="M38" i="19"/>
  <c r="M46" i="19"/>
  <c r="M64" i="19"/>
  <c r="M10" i="19"/>
  <c r="M34" i="19"/>
  <c r="M54" i="19"/>
  <c r="M57" i="19"/>
  <c r="M13" i="19"/>
  <c r="M47" i="19"/>
  <c r="M60" i="19"/>
  <c r="M49" i="19"/>
  <c r="M52" i="19"/>
  <c r="M35" i="19"/>
  <c r="M55" i="19"/>
  <c r="M40" i="19"/>
  <c r="M43" i="19"/>
  <c r="M32" i="19"/>
  <c r="M14" i="19"/>
  <c r="M58" i="19"/>
  <c r="M26" i="19"/>
  <c r="M18" i="19"/>
  <c r="M62" i="19"/>
  <c r="M11" i="19"/>
  <c r="M63" i="19"/>
  <c r="M33" i="19"/>
  <c r="M48" i="19"/>
  <c r="M44" i="19"/>
  <c r="M61" i="19"/>
  <c r="M12" i="19"/>
  <c r="M29" i="19"/>
  <c r="M16" i="19"/>
  <c r="M56" i="19"/>
  <c r="M59" i="19"/>
  <c r="M41" i="19"/>
  <c r="M30" i="19"/>
  <c r="M20" i="19"/>
  <c r="M42" i="19"/>
  <c r="M51" i="19"/>
  <c r="L21" i="19"/>
  <c r="L10" i="19"/>
  <c r="L57" i="19"/>
  <c r="L60" i="19"/>
  <c r="L13" i="19"/>
  <c r="L16" i="19"/>
  <c r="L44" i="19"/>
  <c r="L43" i="19"/>
  <c r="L52" i="19"/>
  <c r="L47" i="19"/>
  <c r="L18" i="19"/>
  <c r="L32" i="19"/>
  <c r="L35" i="19"/>
  <c r="L40" i="19"/>
  <c r="L62" i="19"/>
  <c r="L14" i="19"/>
  <c r="L26" i="19"/>
  <c r="L55" i="19"/>
  <c r="L48" i="19"/>
  <c r="L63" i="19"/>
  <c r="L58" i="19"/>
  <c r="L29" i="19"/>
  <c r="L61" i="19"/>
  <c r="L41" i="19"/>
  <c r="L46" i="19"/>
  <c r="L49" i="19"/>
  <c r="L54" i="19"/>
  <c r="L11" i="19"/>
  <c r="L56" i="19"/>
  <c r="L33" i="19"/>
  <c r="L20" i="19"/>
  <c r="L42" i="19"/>
  <c r="L64" i="19"/>
  <c r="L30" i="19"/>
  <c r="L12" i="19"/>
  <c r="L51" i="19"/>
  <c r="L59" i="19"/>
  <c r="L38" i="19"/>
  <c r="L34" i="19"/>
  <c r="Q23" i="25"/>
  <c r="P29" i="19"/>
  <c r="P56" i="19"/>
  <c r="P46" i="19"/>
  <c r="P57" i="19"/>
  <c r="P60" i="19"/>
  <c r="P54" i="19"/>
  <c r="P44" i="19"/>
  <c r="P47" i="19"/>
  <c r="P55" i="19"/>
  <c r="P58" i="19"/>
  <c r="P18" i="16"/>
  <c r="N18" i="16"/>
  <c r="N16" i="16"/>
  <c r="C169" i="28"/>
  <c r="D169" i="28"/>
  <c r="E169" i="28"/>
  <c r="F169" i="28"/>
  <c r="G169" i="28"/>
  <c r="H169" i="28"/>
  <c r="I169" i="28"/>
  <c r="J169" i="28"/>
  <c r="K169" i="28"/>
  <c r="L169" i="28"/>
  <c r="M169" i="28"/>
  <c r="O169" i="28"/>
  <c r="P169" i="28"/>
  <c r="Q169" i="28"/>
  <c r="C170" i="28"/>
  <c r="D170" i="28"/>
  <c r="E170" i="28"/>
  <c r="F170" i="28"/>
  <c r="G170" i="28"/>
  <c r="H170" i="28"/>
  <c r="I170" i="28"/>
  <c r="J170" i="28"/>
  <c r="K170" i="28"/>
  <c r="L170" i="28"/>
  <c r="M170" i="28"/>
  <c r="N170" i="28"/>
  <c r="O170" i="28"/>
  <c r="P170" i="28"/>
  <c r="Q170" i="28"/>
  <c r="C171" i="28"/>
  <c r="D171" i="28"/>
  <c r="E171" i="28"/>
  <c r="F171" i="28"/>
  <c r="G171" i="28"/>
  <c r="H171" i="28"/>
  <c r="I171" i="28"/>
  <c r="J171" i="28"/>
  <c r="K171" i="28"/>
  <c r="L171" i="28"/>
  <c r="M171" i="28"/>
  <c r="N171" i="28"/>
  <c r="O171" i="28"/>
  <c r="P171" i="28"/>
  <c r="Q171" i="28"/>
  <c r="C172" i="28"/>
  <c r="D172" i="28"/>
  <c r="E172" i="28"/>
  <c r="F172" i="28"/>
  <c r="G172" i="28"/>
  <c r="H172" i="28"/>
  <c r="I172" i="28"/>
  <c r="J172" i="28"/>
  <c r="K172" i="28"/>
  <c r="L172" i="28"/>
  <c r="M172" i="28"/>
  <c r="N172" i="28"/>
  <c r="O172" i="28"/>
  <c r="P172" i="28"/>
  <c r="Q172" i="28"/>
  <c r="C173" i="28"/>
  <c r="D173" i="28"/>
  <c r="E173" i="28"/>
  <c r="F173" i="28"/>
  <c r="G173" i="28"/>
  <c r="H173" i="28"/>
  <c r="I173" i="28"/>
  <c r="J173" i="28"/>
  <c r="K173" i="28"/>
  <c r="L173" i="28"/>
  <c r="M173" i="28"/>
  <c r="N173" i="28"/>
  <c r="C174" i="28"/>
  <c r="D174" i="28"/>
  <c r="E174" i="28"/>
  <c r="F174" i="28"/>
  <c r="G174" i="28"/>
  <c r="H174" i="28"/>
  <c r="I174" i="28"/>
  <c r="J174" i="28"/>
  <c r="K174" i="28"/>
  <c r="L174" i="28"/>
  <c r="M174" i="28"/>
  <c r="N174" i="28"/>
  <c r="C175" i="28"/>
  <c r="D175" i="28"/>
  <c r="E175" i="28"/>
  <c r="F175" i="28"/>
  <c r="G175" i="28"/>
  <c r="H175" i="28"/>
  <c r="I175" i="28"/>
  <c r="J175" i="28"/>
  <c r="K175" i="28"/>
  <c r="L175" i="28"/>
  <c r="M175" i="28"/>
  <c r="N175" i="28"/>
  <c r="Q175" i="28"/>
  <c r="C176" i="28"/>
  <c r="D176" i="28"/>
  <c r="E176" i="28"/>
  <c r="F176" i="28"/>
  <c r="G176" i="28"/>
  <c r="H176" i="28"/>
  <c r="I176" i="28"/>
  <c r="J176" i="28"/>
  <c r="K176" i="28"/>
  <c r="L176" i="28"/>
  <c r="M176" i="28"/>
  <c r="N176" i="28"/>
  <c r="P176" i="28"/>
  <c r="Q176" i="28"/>
  <c r="C177" i="28"/>
  <c r="D177" i="28"/>
  <c r="E177" i="28"/>
  <c r="F177" i="28"/>
  <c r="G177" i="28"/>
  <c r="H177" i="28"/>
  <c r="I177" i="28"/>
  <c r="J177" i="28"/>
  <c r="K177" i="28"/>
  <c r="L177" i="28"/>
  <c r="M177" i="28"/>
  <c r="N177" i="28"/>
  <c r="C178" i="28"/>
  <c r="D178" i="28"/>
  <c r="E178" i="28"/>
  <c r="F178" i="28"/>
  <c r="G178" i="28"/>
  <c r="H178" i="28"/>
  <c r="I178" i="28"/>
  <c r="J178" i="28"/>
  <c r="K178" i="28"/>
  <c r="L178" i="28"/>
  <c r="M178" i="28"/>
  <c r="N178" i="28"/>
  <c r="C179" i="28"/>
  <c r="D179" i="28"/>
  <c r="E179" i="28"/>
  <c r="F179" i="28"/>
  <c r="G179" i="28"/>
  <c r="H179" i="28"/>
  <c r="I179" i="28"/>
  <c r="J179" i="28"/>
  <c r="K179" i="28"/>
  <c r="L179" i="28"/>
  <c r="M179" i="28"/>
  <c r="N179" i="28"/>
  <c r="Q179" i="28"/>
  <c r="C181" i="28"/>
  <c r="D181" i="28"/>
  <c r="E181" i="28"/>
  <c r="F181" i="28"/>
  <c r="G181" i="28"/>
  <c r="H181" i="28"/>
  <c r="I181" i="28"/>
  <c r="J181" i="28"/>
  <c r="K181" i="28"/>
  <c r="L181" i="28"/>
  <c r="M181" i="28"/>
  <c r="N181" i="28"/>
  <c r="C182" i="28"/>
  <c r="D182" i="28"/>
  <c r="E182" i="28"/>
  <c r="F182" i="28"/>
  <c r="G182" i="28"/>
  <c r="H182" i="28"/>
  <c r="I182" i="28"/>
  <c r="J182" i="28"/>
  <c r="K182" i="28"/>
  <c r="L182" i="28"/>
  <c r="M182" i="28"/>
  <c r="N182" i="28"/>
  <c r="Q182" i="28"/>
  <c r="C183" i="28"/>
  <c r="D183" i="28"/>
  <c r="E183" i="28"/>
  <c r="F183" i="28"/>
  <c r="G183" i="28"/>
  <c r="H183" i="28"/>
  <c r="I183" i="28"/>
  <c r="J183" i="28"/>
  <c r="K183" i="28"/>
  <c r="L183" i="28"/>
  <c r="M183" i="28"/>
  <c r="N183" i="28"/>
  <c r="C184" i="28"/>
  <c r="D184" i="28"/>
  <c r="E184" i="28"/>
  <c r="F184" i="28"/>
  <c r="G184" i="28"/>
  <c r="H184" i="28"/>
  <c r="I184" i="28"/>
  <c r="J184" i="28"/>
  <c r="K184" i="28"/>
  <c r="L184" i="28"/>
  <c r="M184" i="28"/>
  <c r="N184" i="28"/>
  <c r="C185" i="28"/>
  <c r="D185" i="28"/>
  <c r="E185" i="28"/>
  <c r="F185" i="28"/>
  <c r="G185" i="28"/>
  <c r="H185" i="28"/>
  <c r="I185" i="28"/>
  <c r="J185" i="28"/>
  <c r="K185" i="28"/>
  <c r="L185" i="28"/>
  <c r="M185" i="28"/>
  <c r="N185" i="28"/>
  <c r="Q185" i="28"/>
  <c r="C186" i="28"/>
  <c r="D186" i="28"/>
  <c r="E186" i="28"/>
  <c r="F186" i="28"/>
  <c r="G186" i="28"/>
  <c r="H186" i="28"/>
  <c r="I186" i="28"/>
  <c r="J186" i="28"/>
  <c r="K186" i="28"/>
  <c r="L186" i="28"/>
  <c r="M186" i="28"/>
  <c r="N186" i="28"/>
  <c r="C187" i="28"/>
  <c r="D187" i="28"/>
  <c r="E187" i="28"/>
  <c r="F187" i="28"/>
  <c r="G187" i="28"/>
  <c r="H187" i="28"/>
  <c r="I187" i="28"/>
  <c r="J187" i="28"/>
  <c r="K187" i="28"/>
  <c r="L187" i="28"/>
  <c r="M187" i="28"/>
  <c r="N187" i="28"/>
  <c r="Q187" i="28"/>
  <c r="C188" i="28"/>
  <c r="D188" i="28"/>
  <c r="E188" i="28"/>
  <c r="F188" i="28"/>
  <c r="G188" i="28"/>
  <c r="H188" i="28"/>
  <c r="I188" i="28"/>
  <c r="J188" i="28"/>
  <c r="K188" i="28"/>
  <c r="L188" i="28"/>
  <c r="M188" i="28"/>
  <c r="N188" i="28"/>
  <c r="Q188" i="28"/>
  <c r="C189" i="28"/>
  <c r="D189" i="28"/>
  <c r="E189" i="28"/>
  <c r="F189" i="28"/>
  <c r="G189" i="28"/>
  <c r="H189" i="28"/>
  <c r="I189" i="28"/>
  <c r="J189" i="28"/>
  <c r="K189" i="28"/>
  <c r="L189" i="28"/>
  <c r="M189" i="28"/>
  <c r="N189" i="28"/>
  <c r="Q189" i="28"/>
  <c r="C190" i="28"/>
  <c r="D190" i="28"/>
  <c r="E190" i="28"/>
  <c r="F190" i="28"/>
  <c r="G190" i="28"/>
  <c r="H190" i="28"/>
  <c r="I190" i="28"/>
  <c r="J190" i="28"/>
  <c r="K190" i="28"/>
  <c r="L190" i="28"/>
  <c r="M190" i="28"/>
  <c r="N190" i="28"/>
  <c r="Q190" i="28"/>
  <c r="C191" i="28"/>
  <c r="D191" i="28"/>
  <c r="E191" i="28"/>
  <c r="F191" i="28"/>
  <c r="G191" i="28"/>
  <c r="H191" i="28"/>
  <c r="I191" i="28"/>
  <c r="J191" i="28"/>
  <c r="K191" i="28"/>
  <c r="L191" i="28"/>
  <c r="M191" i="28"/>
  <c r="N191" i="28"/>
  <c r="Q191" i="28"/>
  <c r="C192" i="28"/>
  <c r="D192" i="28"/>
  <c r="E192" i="28"/>
  <c r="F192" i="28"/>
  <c r="G192" i="28"/>
  <c r="H192" i="28"/>
  <c r="I192" i="28"/>
  <c r="J192" i="28"/>
  <c r="K192" i="28"/>
  <c r="L192" i="28"/>
  <c r="M192" i="28"/>
  <c r="N192" i="28"/>
  <c r="O192" i="28"/>
  <c r="P192" i="28"/>
  <c r="Q192" i="28"/>
  <c r="C193" i="28"/>
  <c r="D193" i="28"/>
  <c r="E193" i="28"/>
  <c r="F193" i="28"/>
  <c r="G193" i="28"/>
  <c r="H193" i="28"/>
  <c r="I193" i="28"/>
  <c r="J193" i="28"/>
  <c r="K193" i="28"/>
  <c r="L193" i="28"/>
  <c r="M193" i="28"/>
  <c r="N193" i="28"/>
  <c r="O193" i="28"/>
  <c r="C194" i="28"/>
  <c r="D194" i="28"/>
  <c r="E194" i="28"/>
  <c r="F194" i="28"/>
  <c r="G194" i="28"/>
  <c r="H194" i="28"/>
  <c r="I194" i="28"/>
  <c r="J194" i="28"/>
  <c r="K194" i="28"/>
  <c r="L194" i="28"/>
  <c r="M194" i="28"/>
  <c r="N194" i="28"/>
  <c r="O194" i="28"/>
  <c r="D168" i="28"/>
  <c r="E168" i="28"/>
  <c r="F168" i="28"/>
  <c r="G168" i="28"/>
  <c r="H168" i="28"/>
  <c r="I168" i="28"/>
  <c r="J168" i="28"/>
  <c r="K168" i="28"/>
  <c r="L168" i="28"/>
  <c r="M168" i="28"/>
  <c r="N168" i="28"/>
  <c r="O168" i="28"/>
  <c r="P168" i="28"/>
  <c r="Q168" i="28"/>
  <c r="O175" i="28"/>
  <c r="P175" i="28"/>
  <c r="O176" i="28"/>
  <c r="O177" i="28"/>
  <c r="P177" i="28"/>
  <c r="Q177" i="28"/>
  <c r="O178" i="28"/>
  <c r="P178" i="28"/>
  <c r="Q178" i="28"/>
  <c r="O179" i="28"/>
  <c r="P179" i="28"/>
  <c r="O181" i="28"/>
  <c r="P181" i="28"/>
  <c r="Q181" i="28"/>
  <c r="O182" i="28"/>
  <c r="P182" i="28"/>
  <c r="O183" i="28"/>
  <c r="P183" i="28"/>
  <c r="Q183" i="28"/>
  <c r="O184" i="28"/>
  <c r="P184" i="28"/>
  <c r="Q184" i="28"/>
  <c r="O185" i="28"/>
  <c r="P185" i="28"/>
  <c r="O186" i="28"/>
  <c r="P186" i="28"/>
  <c r="Q186" i="28"/>
  <c r="O187" i="28"/>
  <c r="P187" i="28"/>
  <c r="O188" i="28"/>
  <c r="P188" i="28"/>
  <c r="O189" i="28"/>
  <c r="P189" i="28"/>
  <c r="O190" i="28"/>
  <c r="P190" i="28"/>
  <c r="O191" i="28"/>
  <c r="P191" i="28"/>
  <c r="P193" i="28"/>
  <c r="Q193" i="28"/>
  <c r="P194" i="28"/>
  <c r="Q194" i="28"/>
  <c r="P173" i="28"/>
  <c r="Q173" i="28"/>
  <c r="P174" i="28"/>
  <c r="Q174" i="28"/>
  <c r="O174" i="28"/>
  <c r="O173" i="28"/>
  <c r="O66" i="17" l="1"/>
  <c r="L66" i="16"/>
  <c r="M66" i="17" s="1"/>
  <c r="L65" i="16"/>
  <c r="M65" i="17" s="1"/>
  <c r="L65" i="19"/>
  <c r="L66" i="19"/>
  <c r="O65" i="17"/>
  <c r="O240" i="27"/>
  <c r="O242" i="20"/>
  <c r="M127" i="27"/>
  <c r="M127" i="20"/>
  <c r="P65" i="19"/>
  <c r="M128" i="20"/>
  <c r="M128" i="27"/>
  <c r="N65" i="17"/>
  <c r="N66" i="17"/>
  <c r="O66" i="19"/>
  <c r="O65" i="19"/>
  <c r="P66" i="19"/>
  <c r="P128" i="20" s="1"/>
  <c r="N66" i="19"/>
  <c r="N65" i="19"/>
  <c r="P127" i="20"/>
  <c r="P127" i="27"/>
  <c r="P240" i="27"/>
  <c r="P242" i="20"/>
  <c r="P241" i="20"/>
  <c r="P239" i="27"/>
  <c r="G247" i="28"/>
  <c r="O247" i="28"/>
  <c r="P247" i="28"/>
  <c r="H247" i="28"/>
  <c r="I247" i="28"/>
  <c r="J247" i="28"/>
  <c r="K247" i="28"/>
  <c r="M247" i="28"/>
  <c r="D247" i="28"/>
  <c r="L247" i="28"/>
  <c r="E247" i="28"/>
  <c r="F247" i="28"/>
  <c r="N247" i="28"/>
  <c r="H258" i="28"/>
  <c r="P258" i="28"/>
  <c r="J258" i="28"/>
  <c r="D258" i="28"/>
  <c r="L258" i="28"/>
  <c r="E258" i="28"/>
  <c r="M258" i="28"/>
  <c r="G258" i="28"/>
  <c r="O258" i="28"/>
  <c r="I258" i="28"/>
  <c r="K258" i="28"/>
  <c r="N258" i="28"/>
  <c r="F258" i="28"/>
  <c r="F252" i="28"/>
  <c r="N252" i="28"/>
  <c r="G252" i="28"/>
  <c r="H252" i="28"/>
  <c r="P252" i="28"/>
  <c r="J252" i="28"/>
  <c r="K252" i="28"/>
  <c r="E252" i="28"/>
  <c r="M252" i="28"/>
  <c r="D252" i="28"/>
  <c r="I252" i="28"/>
  <c r="L252" i="28"/>
  <c r="O252" i="28"/>
  <c r="F244" i="28"/>
  <c r="N244" i="28"/>
  <c r="O244" i="28"/>
  <c r="H244" i="28"/>
  <c r="P244" i="28"/>
  <c r="I244" i="28"/>
  <c r="J244" i="28"/>
  <c r="L244" i="28"/>
  <c r="K244" i="28"/>
  <c r="D244" i="28"/>
  <c r="E244" i="28"/>
  <c r="M244" i="28"/>
  <c r="G244" i="28"/>
  <c r="G255" i="28"/>
  <c r="O255" i="28"/>
  <c r="I255" i="28"/>
  <c r="K255" i="28"/>
  <c r="D255" i="28"/>
  <c r="L255" i="28"/>
  <c r="F255" i="28"/>
  <c r="N255" i="28"/>
  <c r="E255" i="28"/>
  <c r="H255" i="28"/>
  <c r="J255" i="28"/>
  <c r="M255" i="28"/>
  <c r="P255" i="28"/>
  <c r="H250" i="28"/>
  <c r="P250" i="28"/>
  <c r="I250" i="28"/>
  <c r="J250" i="28"/>
  <c r="D250" i="28"/>
  <c r="L250" i="28"/>
  <c r="E250" i="28"/>
  <c r="M250" i="28"/>
  <c r="G250" i="28"/>
  <c r="O250" i="28"/>
  <c r="F250" i="28"/>
  <c r="K250" i="28"/>
  <c r="N250" i="28"/>
  <c r="J248" i="28"/>
  <c r="D248" i="28"/>
  <c r="L248" i="28"/>
  <c r="F248" i="28"/>
  <c r="N248" i="28"/>
  <c r="P248" i="28"/>
  <c r="G248" i="28"/>
  <c r="O248" i="28"/>
  <c r="H248" i="28"/>
  <c r="I248" i="28"/>
  <c r="K248" i="28"/>
  <c r="E248" i="28"/>
  <c r="M248" i="28"/>
  <c r="G239" i="28"/>
  <c r="O239" i="28"/>
  <c r="P239" i="28"/>
  <c r="H239" i="28"/>
  <c r="I239" i="28"/>
  <c r="J239" i="28"/>
  <c r="K239" i="28"/>
  <c r="M239" i="28"/>
  <c r="D239" i="28"/>
  <c r="L239" i="28"/>
  <c r="E239" i="28"/>
  <c r="F239" i="28"/>
  <c r="N239" i="28"/>
  <c r="H242" i="28"/>
  <c r="P242" i="28"/>
  <c r="I242" i="28"/>
  <c r="J242" i="28"/>
  <c r="K242" i="28"/>
  <c r="D242" i="28"/>
  <c r="L242" i="28"/>
  <c r="F242" i="28"/>
  <c r="E242" i="28"/>
  <c r="M242" i="28"/>
  <c r="N242" i="28"/>
  <c r="G242" i="28"/>
  <c r="O242" i="28"/>
  <c r="D246" i="28"/>
  <c r="L246" i="28"/>
  <c r="M246" i="28"/>
  <c r="F246" i="28"/>
  <c r="N246" i="28"/>
  <c r="O246" i="28"/>
  <c r="G246" i="28"/>
  <c r="H246" i="28"/>
  <c r="P246" i="28"/>
  <c r="J246" i="28"/>
  <c r="I246" i="28"/>
  <c r="K246" i="28"/>
  <c r="E246" i="28"/>
  <c r="J240" i="28"/>
  <c r="K240" i="28"/>
  <c r="D240" i="28"/>
  <c r="L240" i="28"/>
  <c r="M240" i="28"/>
  <c r="E240" i="28"/>
  <c r="F240" i="28"/>
  <c r="N240" i="28"/>
  <c r="P240" i="28"/>
  <c r="G240" i="28"/>
  <c r="O240" i="28"/>
  <c r="H240" i="28"/>
  <c r="I240" i="28"/>
  <c r="D238" i="28"/>
  <c r="L238" i="28"/>
  <c r="E238" i="28"/>
  <c r="F238" i="28"/>
  <c r="N238" i="28"/>
  <c r="G238" i="28"/>
  <c r="O238" i="28"/>
  <c r="H238" i="28"/>
  <c r="P238" i="28"/>
  <c r="J238" i="28"/>
  <c r="I238" i="28"/>
  <c r="K238" i="28"/>
  <c r="M238" i="28"/>
  <c r="D254" i="28"/>
  <c r="L254" i="28"/>
  <c r="F254" i="28"/>
  <c r="N254" i="28"/>
  <c r="H254" i="28"/>
  <c r="P254" i="28"/>
  <c r="I254" i="28"/>
  <c r="K254" i="28"/>
  <c r="E254" i="28"/>
  <c r="G254" i="28"/>
  <c r="J254" i="28"/>
  <c r="M254" i="28"/>
  <c r="O254" i="28"/>
  <c r="E257" i="28"/>
  <c r="M257" i="28"/>
  <c r="G257" i="28"/>
  <c r="O257" i="28"/>
  <c r="I257" i="28"/>
  <c r="J257" i="28"/>
  <c r="D257" i="28"/>
  <c r="L257" i="28"/>
  <c r="F257" i="28"/>
  <c r="H257" i="28"/>
  <c r="K257" i="28"/>
  <c r="N257" i="28"/>
  <c r="P257" i="28"/>
  <c r="K259" i="28"/>
  <c r="E259" i="28"/>
  <c r="M259" i="28"/>
  <c r="G259" i="28"/>
  <c r="O259" i="28"/>
  <c r="H259" i="28"/>
  <c r="P259" i="28"/>
  <c r="J259" i="28"/>
  <c r="D259" i="28"/>
  <c r="F259" i="28"/>
  <c r="I259" i="28"/>
  <c r="L259" i="28"/>
  <c r="N259" i="28"/>
  <c r="I253" i="28"/>
  <c r="K253" i="28"/>
  <c r="E253" i="28"/>
  <c r="M253" i="28"/>
  <c r="F253" i="28"/>
  <c r="N253" i="28"/>
  <c r="H253" i="28"/>
  <c r="P253" i="28"/>
  <c r="J253" i="28"/>
  <c r="L253" i="28"/>
  <c r="O253" i="28"/>
  <c r="D253" i="28"/>
  <c r="G253" i="28"/>
  <c r="K243" i="28"/>
  <c r="D243" i="28"/>
  <c r="L243" i="28"/>
  <c r="E243" i="28"/>
  <c r="M243" i="28"/>
  <c r="F243" i="28"/>
  <c r="N243" i="28"/>
  <c r="G243" i="28"/>
  <c r="O243" i="28"/>
  <c r="I243" i="28"/>
  <c r="H243" i="28"/>
  <c r="P243" i="28"/>
  <c r="J243" i="28"/>
  <c r="J256" i="28"/>
  <c r="D256" i="28"/>
  <c r="L256" i="28"/>
  <c r="F256" i="28"/>
  <c r="N256" i="28"/>
  <c r="G256" i="28"/>
  <c r="O256" i="28"/>
  <c r="I256" i="28"/>
  <c r="M256" i="28"/>
  <c r="P256" i="28"/>
  <c r="E256" i="28"/>
  <c r="H256" i="28"/>
  <c r="K256" i="28"/>
  <c r="K251" i="28"/>
  <c r="L251" i="28"/>
  <c r="E251" i="28"/>
  <c r="M251" i="28"/>
  <c r="G251" i="28"/>
  <c r="O251" i="28"/>
  <c r="H251" i="28"/>
  <c r="P251" i="28"/>
  <c r="J251" i="28"/>
  <c r="D251" i="28"/>
  <c r="I251" i="28"/>
  <c r="N251" i="28"/>
  <c r="F251" i="28"/>
  <c r="E249" i="28"/>
  <c r="M249" i="28"/>
  <c r="F249" i="28"/>
  <c r="G249" i="28"/>
  <c r="O249" i="28"/>
  <c r="I249" i="28"/>
  <c r="J249" i="28"/>
  <c r="K249" i="28"/>
  <c r="D249" i="28"/>
  <c r="L249" i="28"/>
  <c r="N249" i="28"/>
  <c r="H249" i="28"/>
  <c r="P249" i="28"/>
  <c r="E241" i="28"/>
  <c r="M241" i="28"/>
  <c r="F241" i="28"/>
  <c r="G241" i="28"/>
  <c r="O241" i="28"/>
  <c r="P241" i="28"/>
  <c r="H241" i="28"/>
  <c r="I241" i="28"/>
  <c r="J241" i="28"/>
  <c r="K241" i="28"/>
  <c r="D241" i="28"/>
  <c r="L241" i="28"/>
  <c r="N241" i="28"/>
  <c r="P13" i="19"/>
  <c r="P75" i="20" s="1"/>
  <c r="P10" i="19"/>
  <c r="P11" i="19"/>
  <c r="P21" i="19"/>
  <c r="P83" i="20" s="1"/>
  <c r="P40" i="19"/>
  <c r="P102" i="20" s="1"/>
  <c r="P41" i="19"/>
  <c r="P103" i="20" s="1"/>
  <c r="P62" i="19"/>
  <c r="P124" i="20" s="1"/>
  <c r="P35" i="19"/>
  <c r="P97" i="20" s="1"/>
  <c r="P30" i="19"/>
  <c r="P92" i="20" s="1"/>
  <c r="P16" i="19"/>
  <c r="P78" i="20" s="1"/>
  <c r="P51" i="19"/>
  <c r="P49" i="19"/>
  <c r="P111" i="27" s="1"/>
  <c r="P64" i="19"/>
  <c r="P126" i="20" s="1"/>
  <c r="P63" i="19"/>
  <c r="P125" i="27" s="1"/>
  <c r="P14" i="19"/>
  <c r="P76" i="20" s="1"/>
  <c r="P42" i="19"/>
  <c r="P104" i="20" s="1"/>
  <c r="P43" i="19"/>
  <c r="P105" i="20" s="1"/>
  <c r="P26" i="19"/>
  <c r="P88" i="27" s="1"/>
  <c r="P33" i="19"/>
  <c r="P95" i="27" s="1"/>
  <c r="P48" i="19"/>
  <c r="P110" i="27" s="1"/>
  <c r="P20" i="19"/>
  <c r="P82" i="20" s="1"/>
  <c r="P12" i="19"/>
  <c r="P74" i="27" s="1"/>
  <c r="P18" i="19"/>
  <c r="P80" i="27" s="1"/>
  <c r="C55" i="13"/>
  <c r="C61" i="13"/>
  <c r="C63" i="13"/>
  <c r="C58" i="13"/>
  <c r="C52" i="13"/>
  <c r="C51" i="13"/>
  <c r="D236" i="28"/>
  <c r="E236" i="28"/>
  <c r="F236" i="28"/>
  <c r="G236" i="28"/>
  <c r="H236" i="28"/>
  <c r="C41" i="13"/>
  <c r="I236" i="28"/>
  <c r="J236" i="28"/>
  <c r="K236" i="28"/>
  <c r="L236" i="28"/>
  <c r="C59" i="13"/>
  <c r="C53" i="13"/>
  <c r="Q233" i="28"/>
  <c r="C50" i="13"/>
  <c r="C62" i="13"/>
  <c r="C57" i="13"/>
  <c r="C56" i="13"/>
  <c r="C49" i="13"/>
  <c r="C48" i="13"/>
  <c r="Q242" i="28"/>
  <c r="C47" i="13"/>
  <c r="L235" i="28"/>
  <c r="D235" i="28"/>
  <c r="C40" i="13"/>
  <c r="E235" i="28"/>
  <c r="I235" i="28"/>
  <c r="J235" i="28"/>
  <c r="F235" i="28"/>
  <c r="G235" i="28"/>
  <c r="K235" i="28"/>
  <c r="H235" i="28"/>
  <c r="Q241" i="28"/>
  <c r="C46" i="13"/>
  <c r="H234" i="28"/>
  <c r="I234" i="28"/>
  <c r="E234" i="28"/>
  <c r="J234" i="28"/>
  <c r="F234" i="28"/>
  <c r="C39" i="13"/>
  <c r="K234" i="28"/>
  <c r="L234" i="28"/>
  <c r="D234" i="28"/>
  <c r="G234" i="28"/>
  <c r="C60" i="13"/>
  <c r="C45" i="13"/>
  <c r="C44" i="13"/>
  <c r="C43" i="13"/>
  <c r="C54" i="13"/>
  <c r="Q237" i="28"/>
  <c r="G237" i="28"/>
  <c r="F237" i="28"/>
  <c r="H237" i="28"/>
  <c r="D237" i="28"/>
  <c r="I237" i="28"/>
  <c r="J237" i="28"/>
  <c r="E237" i="28"/>
  <c r="K237" i="28"/>
  <c r="L237" i="28"/>
  <c r="C42" i="13"/>
  <c r="C64" i="13"/>
  <c r="P32" i="19"/>
  <c r="P94" i="27" s="1"/>
  <c r="P38" i="19"/>
  <c r="P100" i="20" s="1"/>
  <c r="P59" i="19"/>
  <c r="P121" i="27" s="1"/>
  <c r="P34" i="19"/>
  <c r="P96" i="27" s="1"/>
  <c r="P52" i="19"/>
  <c r="P114" i="27" s="1"/>
  <c r="M237" i="28"/>
  <c r="N237" i="28"/>
  <c r="O237" i="28"/>
  <c r="P237" i="28"/>
  <c r="M236" i="28"/>
  <c r="N236" i="28"/>
  <c r="O236" i="28"/>
  <c r="P236" i="28"/>
  <c r="Q236" i="28"/>
  <c r="M235" i="28"/>
  <c r="N235" i="28"/>
  <c r="O235" i="28"/>
  <c r="P235" i="28"/>
  <c r="Q235" i="28"/>
  <c r="N234" i="28"/>
  <c r="O234" i="28"/>
  <c r="M234" i="28"/>
  <c r="P234" i="28"/>
  <c r="Q234" i="28"/>
  <c r="P233" i="28"/>
  <c r="O233" i="28"/>
  <c r="N233" i="28"/>
  <c r="O18" i="17"/>
  <c r="O192" i="27" s="1"/>
  <c r="P18" i="17"/>
  <c r="P192" i="27" s="1"/>
  <c r="L74" i="20"/>
  <c r="L74" i="27"/>
  <c r="L116" i="27"/>
  <c r="L116" i="20"/>
  <c r="L120" i="27"/>
  <c r="L120" i="20"/>
  <c r="L124" i="27"/>
  <c r="L124" i="20"/>
  <c r="L106" i="20"/>
  <c r="L106" i="27"/>
  <c r="L83" i="27"/>
  <c r="L83" i="20"/>
  <c r="M103" i="20"/>
  <c r="M103" i="27"/>
  <c r="M80" i="27"/>
  <c r="M80" i="20"/>
  <c r="M116" i="27"/>
  <c r="M116" i="20"/>
  <c r="N94" i="20"/>
  <c r="N94" i="27"/>
  <c r="L111" i="20"/>
  <c r="L111" i="27"/>
  <c r="L125" i="20"/>
  <c r="L125" i="27"/>
  <c r="M110" i="20"/>
  <c r="M110" i="27"/>
  <c r="M114" i="20"/>
  <c r="M114" i="27"/>
  <c r="M96" i="20"/>
  <c r="M96" i="27"/>
  <c r="O32" i="19"/>
  <c r="O14" i="19"/>
  <c r="O18" i="19"/>
  <c r="O11" i="19"/>
  <c r="O55" i="19"/>
  <c r="O40" i="19"/>
  <c r="O62" i="19"/>
  <c r="O58" i="19"/>
  <c r="O26" i="19"/>
  <c r="O44" i="19"/>
  <c r="O63" i="19"/>
  <c r="O48" i="19"/>
  <c r="O16" i="19"/>
  <c r="O61" i="19"/>
  <c r="O33" i="19"/>
  <c r="O29" i="19"/>
  <c r="O56" i="19"/>
  <c r="O12" i="19"/>
  <c r="O59" i="19"/>
  <c r="O42" i="19"/>
  <c r="O41" i="19"/>
  <c r="O51" i="19"/>
  <c r="O64" i="19"/>
  <c r="O49" i="19"/>
  <c r="O21" i="19"/>
  <c r="O38" i="19"/>
  <c r="O46" i="19"/>
  <c r="O54" i="19"/>
  <c r="O30" i="19"/>
  <c r="O20" i="19"/>
  <c r="O10" i="19"/>
  <c r="O57" i="19"/>
  <c r="O34" i="19"/>
  <c r="O47" i="19"/>
  <c r="O60" i="19"/>
  <c r="O13" i="19"/>
  <c r="O52" i="19"/>
  <c r="O35" i="19"/>
  <c r="O43" i="19"/>
  <c r="N105" i="20"/>
  <c r="N105" i="27"/>
  <c r="N119" i="27"/>
  <c r="N119" i="20"/>
  <c r="N72" i="27"/>
  <c r="N72" i="20"/>
  <c r="N113" i="20"/>
  <c r="N113" i="27"/>
  <c r="L92" i="20"/>
  <c r="L92" i="27"/>
  <c r="L108" i="20"/>
  <c r="L108" i="27"/>
  <c r="L102" i="27"/>
  <c r="L102" i="20"/>
  <c r="M95" i="27"/>
  <c r="M95" i="20"/>
  <c r="M88" i="27"/>
  <c r="M88" i="20"/>
  <c r="M111" i="27"/>
  <c r="M111" i="20"/>
  <c r="N118" i="20"/>
  <c r="N118" i="27"/>
  <c r="L126" i="27"/>
  <c r="L126" i="20"/>
  <c r="L110" i="27"/>
  <c r="L110" i="20"/>
  <c r="L97" i="20"/>
  <c r="L97" i="27"/>
  <c r="M121" i="20"/>
  <c r="M121" i="27"/>
  <c r="M125" i="20"/>
  <c r="M125" i="27"/>
  <c r="M120" i="27"/>
  <c r="M120" i="20"/>
  <c r="M122" i="20"/>
  <c r="M122" i="27"/>
  <c r="M72" i="27"/>
  <c r="M72" i="20"/>
  <c r="N110" i="20"/>
  <c r="N110" i="27"/>
  <c r="N88" i="27"/>
  <c r="N88" i="20"/>
  <c r="N104" i="20"/>
  <c r="N104" i="27"/>
  <c r="N78" i="27"/>
  <c r="N78" i="20"/>
  <c r="L104" i="20"/>
  <c r="L104" i="27"/>
  <c r="L103" i="20"/>
  <c r="L103" i="27"/>
  <c r="L117" i="27"/>
  <c r="L117" i="20"/>
  <c r="L94" i="27"/>
  <c r="L94" i="20"/>
  <c r="L78" i="27"/>
  <c r="L78" i="20"/>
  <c r="M113" i="27"/>
  <c r="M113" i="20"/>
  <c r="M118" i="20"/>
  <c r="M118" i="27"/>
  <c r="M76" i="27"/>
  <c r="M76" i="20"/>
  <c r="N120" i="20"/>
  <c r="N120" i="27"/>
  <c r="N92" i="27"/>
  <c r="N92" i="20"/>
  <c r="N121" i="27"/>
  <c r="N121" i="20"/>
  <c r="L80" i="27"/>
  <c r="L80" i="20"/>
  <c r="M104" i="27"/>
  <c r="M104" i="20"/>
  <c r="M78" i="27"/>
  <c r="M78" i="20"/>
  <c r="N76" i="27"/>
  <c r="N76" i="20"/>
  <c r="N109" i="27"/>
  <c r="N109" i="20"/>
  <c r="N75" i="27"/>
  <c r="N75" i="20"/>
  <c r="N116" i="27"/>
  <c r="N116" i="20"/>
  <c r="N103" i="20"/>
  <c r="N103" i="27"/>
  <c r="L96" i="20"/>
  <c r="L96" i="27"/>
  <c r="L82" i="27"/>
  <c r="L82" i="20"/>
  <c r="L75" i="27"/>
  <c r="L75" i="20"/>
  <c r="M82" i="27"/>
  <c r="M82" i="20"/>
  <c r="M94" i="27"/>
  <c r="M94" i="20"/>
  <c r="M109" i="27"/>
  <c r="M109" i="20"/>
  <c r="M126" i="20"/>
  <c r="M126" i="27"/>
  <c r="N95" i="20"/>
  <c r="N95" i="27"/>
  <c r="N73" i="20"/>
  <c r="N73" i="27"/>
  <c r="N108" i="20"/>
  <c r="N108" i="27"/>
  <c r="L100" i="27"/>
  <c r="L100" i="20"/>
  <c r="L122" i="20"/>
  <c r="L122" i="27"/>
  <c r="M91" i="27"/>
  <c r="M91" i="20"/>
  <c r="M105" i="27"/>
  <c r="M105" i="20"/>
  <c r="M108" i="27"/>
  <c r="M108" i="20"/>
  <c r="N125" i="27"/>
  <c r="N125" i="20"/>
  <c r="N124" i="20"/>
  <c r="N124" i="27"/>
  <c r="N122" i="27"/>
  <c r="N122" i="20"/>
  <c r="N100" i="20"/>
  <c r="N100" i="27"/>
  <c r="N126" i="20"/>
  <c r="N126" i="27"/>
  <c r="L121" i="27"/>
  <c r="L121" i="20"/>
  <c r="L123" i="20"/>
  <c r="L123" i="27"/>
  <c r="L109" i="27"/>
  <c r="L109" i="20"/>
  <c r="M75" i="27"/>
  <c r="M75" i="20"/>
  <c r="N80" i="27"/>
  <c r="N80" i="20"/>
  <c r="N83" i="27"/>
  <c r="N83" i="20"/>
  <c r="L95" i="27"/>
  <c r="L95" i="20"/>
  <c r="L88" i="27"/>
  <c r="L88" i="20"/>
  <c r="L114" i="27"/>
  <c r="L114" i="20"/>
  <c r="M74" i="20"/>
  <c r="M74" i="27"/>
  <c r="M102" i="20"/>
  <c r="M102" i="27"/>
  <c r="M119" i="20"/>
  <c r="M119" i="27"/>
  <c r="M100" i="20"/>
  <c r="M100" i="27"/>
  <c r="N102" i="27"/>
  <c r="N102" i="20"/>
  <c r="N74" i="20"/>
  <c r="N74" i="27"/>
  <c r="L118" i="20"/>
  <c r="L118" i="27"/>
  <c r="L91" i="20"/>
  <c r="L91" i="27"/>
  <c r="L105" i="27"/>
  <c r="L105" i="20"/>
  <c r="L119" i="27"/>
  <c r="L119" i="20"/>
  <c r="M92" i="27"/>
  <c r="M92" i="20"/>
  <c r="M123" i="27"/>
  <c r="M123" i="20"/>
  <c r="M73" i="27"/>
  <c r="M73" i="20"/>
  <c r="M117" i="27"/>
  <c r="M117" i="20"/>
  <c r="M83" i="27"/>
  <c r="M83" i="20"/>
  <c r="N91" i="20"/>
  <c r="N91" i="27"/>
  <c r="N117" i="27"/>
  <c r="N117" i="20"/>
  <c r="N111" i="27"/>
  <c r="N111" i="20"/>
  <c r="N82" i="27"/>
  <c r="N82" i="20"/>
  <c r="N123" i="27"/>
  <c r="N123" i="20"/>
  <c r="L113" i="27"/>
  <c r="L113" i="20"/>
  <c r="L73" i="27"/>
  <c r="L73" i="20"/>
  <c r="L76" i="20"/>
  <c r="L76" i="27"/>
  <c r="L72" i="27"/>
  <c r="L72" i="20"/>
  <c r="M106" i="20"/>
  <c r="M106" i="27"/>
  <c r="M124" i="27"/>
  <c r="M124" i="20"/>
  <c r="M97" i="27"/>
  <c r="M97" i="20"/>
  <c r="N97" i="20"/>
  <c r="N97" i="27"/>
  <c r="N114" i="27"/>
  <c r="N114" i="20"/>
  <c r="N96" i="27"/>
  <c r="N96" i="20"/>
  <c r="N106" i="20"/>
  <c r="N106" i="27"/>
  <c r="P91" i="27"/>
  <c r="P91" i="20"/>
  <c r="P73" i="27"/>
  <c r="P73" i="20"/>
  <c r="P111" i="20"/>
  <c r="P119" i="27"/>
  <c r="P119" i="20"/>
  <c r="P118" i="27"/>
  <c r="P118" i="20"/>
  <c r="P109" i="27"/>
  <c r="P109" i="20"/>
  <c r="P108" i="27"/>
  <c r="P108" i="20"/>
  <c r="P116" i="27"/>
  <c r="P116" i="20"/>
  <c r="P113" i="20"/>
  <c r="P113" i="27"/>
  <c r="P106" i="27"/>
  <c r="P106" i="20"/>
  <c r="P122" i="27"/>
  <c r="P122" i="20"/>
  <c r="P72" i="27"/>
  <c r="P72" i="20"/>
  <c r="P117" i="20"/>
  <c r="P117" i="27"/>
  <c r="P78" i="27"/>
  <c r="P120" i="20"/>
  <c r="P120" i="27"/>
  <c r="P123" i="20"/>
  <c r="P123" i="27"/>
  <c r="Q253" i="28"/>
  <c r="Q251" i="28"/>
  <c r="Q247" i="28"/>
  <c r="Q243" i="28"/>
  <c r="Q250" i="28"/>
  <c r="Q254" i="28"/>
  <c r="Q239" i="28"/>
  <c r="Q246" i="28"/>
  <c r="Q258" i="28"/>
  <c r="Q255" i="28"/>
  <c r="Q249" i="28"/>
  <c r="Q240" i="28"/>
  <c r="Q257" i="28"/>
  <c r="Q256" i="28"/>
  <c r="Q252" i="28"/>
  <c r="Q248" i="28"/>
  <c r="Q244" i="28"/>
  <c r="Q259" i="28"/>
  <c r="Q238" i="28"/>
  <c r="M139" i="28"/>
  <c r="N139" i="28"/>
  <c r="O139" i="28"/>
  <c r="P139" i="28"/>
  <c r="Q139" i="28"/>
  <c r="M140" i="28"/>
  <c r="N140" i="28"/>
  <c r="O140" i="28"/>
  <c r="P140" i="28"/>
  <c r="Q140" i="28"/>
  <c r="M141" i="28"/>
  <c r="N141" i="28"/>
  <c r="O141" i="28"/>
  <c r="P141" i="28"/>
  <c r="Q141" i="28"/>
  <c r="M142" i="28"/>
  <c r="N142" i="28"/>
  <c r="O142" i="28"/>
  <c r="P142" i="28"/>
  <c r="Q142" i="28"/>
  <c r="M143" i="28"/>
  <c r="N143" i="28"/>
  <c r="O143" i="28"/>
  <c r="P143" i="28"/>
  <c r="Q143" i="28"/>
  <c r="M144" i="28"/>
  <c r="N144" i="28"/>
  <c r="O144" i="28"/>
  <c r="P144" i="28"/>
  <c r="Q144" i="28"/>
  <c r="M146" i="28"/>
  <c r="N146" i="28"/>
  <c r="O146" i="28"/>
  <c r="P146" i="28"/>
  <c r="Q146" i="28"/>
  <c r="M147" i="28"/>
  <c r="N147" i="28"/>
  <c r="O147" i="28"/>
  <c r="P147" i="28"/>
  <c r="Q147" i="28"/>
  <c r="M148" i="28"/>
  <c r="N148" i="28"/>
  <c r="O148" i="28"/>
  <c r="P148" i="28"/>
  <c r="Q148" i="28"/>
  <c r="M149" i="28"/>
  <c r="N149" i="28"/>
  <c r="O149" i="28"/>
  <c r="P149" i="28"/>
  <c r="Q149" i="28"/>
  <c r="M150" i="28"/>
  <c r="N150" i="28"/>
  <c r="O150" i="28"/>
  <c r="P150" i="28"/>
  <c r="Q150" i="28"/>
  <c r="M151" i="28"/>
  <c r="N151" i="28"/>
  <c r="O151" i="28"/>
  <c r="P151" i="28"/>
  <c r="Q151" i="28"/>
  <c r="M152" i="28"/>
  <c r="N152" i="28"/>
  <c r="O152" i="28"/>
  <c r="P152" i="28"/>
  <c r="Q152" i="28"/>
  <c r="M153" i="28"/>
  <c r="N153" i="28"/>
  <c r="O153" i="28"/>
  <c r="P153" i="28"/>
  <c r="Q153" i="28"/>
  <c r="M154" i="28"/>
  <c r="N154" i="28"/>
  <c r="O154" i="28"/>
  <c r="P154" i="28"/>
  <c r="Q154" i="28"/>
  <c r="M155" i="28"/>
  <c r="N155" i="28"/>
  <c r="O155" i="28"/>
  <c r="P155" i="28"/>
  <c r="Q155" i="28"/>
  <c r="M156" i="28"/>
  <c r="N156" i="28"/>
  <c r="O156" i="28"/>
  <c r="P156" i="28"/>
  <c r="Q156" i="28"/>
  <c r="M157" i="28"/>
  <c r="N157" i="28"/>
  <c r="O157" i="28"/>
  <c r="P157" i="28"/>
  <c r="Q157" i="28"/>
  <c r="M158" i="28"/>
  <c r="N158" i="28"/>
  <c r="O158" i="28"/>
  <c r="P158" i="28"/>
  <c r="Q158" i="28"/>
  <c r="M159" i="28"/>
  <c r="N159" i="28"/>
  <c r="O159" i="28"/>
  <c r="P159" i="28"/>
  <c r="Q159" i="28"/>
  <c r="M160" i="28"/>
  <c r="N160" i="28"/>
  <c r="O160" i="28"/>
  <c r="P160" i="28"/>
  <c r="Q160" i="28"/>
  <c r="M161" i="28"/>
  <c r="N161" i="28"/>
  <c r="O161" i="28"/>
  <c r="P161" i="28"/>
  <c r="Q161" i="28"/>
  <c r="M162" i="28"/>
  <c r="N162" i="28"/>
  <c r="O162" i="28"/>
  <c r="P162" i="28"/>
  <c r="Q162" i="28"/>
  <c r="M163" i="28"/>
  <c r="N163" i="28"/>
  <c r="O163" i="28"/>
  <c r="P163" i="28"/>
  <c r="Q163" i="28"/>
  <c r="M164" i="28"/>
  <c r="N164" i="28"/>
  <c r="O164" i="28"/>
  <c r="P164" i="28"/>
  <c r="Q164" i="28"/>
  <c r="M165" i="28"/>
  <c r="N165" i="28"/>
  <c r="O165" i="28"/>
  <c r="P165" i="28"/>
  <c r="Q165" i="28"/>
  <c r="M166" i="28"/>
  <c r="N166" i="28"/>
  <c r="O166" i="28"/>
  <c r="P166" i="28"/>
  <c r="Q166" i="28"/>
  <c r="M167" i="28"/>
  <c r="N167" i="28"/>
  <c r="O167" i="28"/>
  <c r="P167" i="28"/>
  <c r="Q167" i="28"/>
  <c r="P75" i="27" l="1"/>
  <c r="P128" i="27"/>
  <c r="N127" i="27"/>
  <c r="N127" i="20"/>
  <c r="N128" i="27"/>
  <c r="N128" i="20"/>
  <c r="O239" i="27"/>
  <c r="O241" i="20"/>
  <c r="O127" i="20"/>
  <c r="O127" i="27"/>
  <c r="L128" i="27"/>
  <c r="L128" i="20"/>
  <c r="O128" i="27"/>
  <c r="O128" i="20"/>
  <c r="L127" i="27"/>
  <c r="L127" i="20"/>
  <c r="N242" i="20"/>
  <c r="N240" i="27"/>
  <c r="M239" i="27"/>
  <c r="M241" i="20"/>
  <c r="N239" i="27"/>
  <c r="N241" i="20"/>
  <c r="M240" i="27"/>
  <c r="M242" i="20"/>
  <c r="L66" i="17"/>
  <c r="L65" i="17"/>
  <c r="P95" i="20"/>
  <c r="P88" i="20"/>
  <c r="P105" i="27"/>
  <c r="P92" i="27"/>
  <c r="P83" i="27"/>
  <c r="P102" i="27"/>
  <c r="P110" i="20"/>
  <c r="P125" i="20"/>
  <c r="P126" i="27"/>
  <c r="P103" i="27"/>
  <c r="P104" i="27"/>
  <c r="P97" i="27"/>
  <c r="P124" i="27"/>
  <c r="P76" i="27"/>
  <c r="P74" i="20"/>
  <c r="P80" i="20"/>
  <c r="P82" i="27"/>
  <c r="P100" i="27"/>
  <c r="D55" i="13"/>
  <c r="C55" i="15" s="1"/>
  <c r="D49" i="13"/>
  <c r="C49" i="15" s="1"/>
  <c r="D61" i="13"/>
  <c r="C61" i="15" s="1"/>
  <c r="P96" i="20"/>
  <c r="P121" i="20"/>
  <c r="D46" i="13"/>
  <c r="C46" i="15" s="1"/>
  <c r="D40" i="13"/>
  <c r="C40" i="15" s="1"/>
  <c r="D56" i="13"/>
  <c r="C56" i="15" s="1"/>
  <c r="D45" i="13"/>
  <c r="C45" i="15" s="1"/>
  <c r="C45" i="16" s="1"/>
  <c r="D48" i="13"/>
  <c r="C48" i="15" s="1"/>
  <c r="D43" i="13"/>
  <c r="C43" i="15" s="1"/>
  <c r="D62" i="13"/>
  <c r="C62" i="15" s="1"/>
  <c r="D42" i="13"/>
  <c r="C42" i="15" s="1"/>
  <c r="D51" i="13"/>
  <c r="C51" i="15" s="1"/>
  <c r="D54" i="13"/>
  <c r="D59" i="13"/>
  <c r="C59" i="15" s="1"/>
  <c r="D52" i="13"/>
  <c r="E52" i="13" s="1"/>
  <c r="D52" i="15" s="1"/>
  <c r="D50" i="13"/>
  <c r="C50" i="15" s="1"/>
  <c r="C50" i="16" s="1"/>
  <c r="D60" i="13"/>
  <c r="E60" i="13" s="1"/>
  <c r="D57" i="13"/>
  <c r="E57" i="13" s="1"/>
  <c r="D57" i="15" s="1"/>
  <c r="P94" i="20"/>
  <c r="D53" i="13"/>
  <c r="C53" i="15" s="1"/>
  <c r="C53" i="16" s="1"/>
  <c r="D41" i="13"/>
  <c r="D58" i="13"/>
  <c r="D44" i="13"/>
  <c r="C44" i="15" s="1"/>
  <c r="D47" i="13"/>
  <c r="D63" i="13"/>
  <c r="D64" i="13"/>
  <c r="C64" i="15" s="1"/>
  <c r="D39" i="13"/>
  <c r="C39" i="15" s="1"/>
  <c r="C39" i="16" s="1"/>
  <c r="P114" i="20"/>
  <c r="Q208" i="28"/>
  <c r="O194" i="20"/>
  <c r="P194" i="20"/>
  <c r="O122" i="27"/>
  <c r="O122" i="20"/>
  <c r="O121" i="27"/>
  <c r="O121" i="20"/>
  <c r="O76" i="20"/>
  <c r="O76" i="27"/>
  <c r="O100" i="27"/>
  <c r="O100" i="20"/>
  <c r="O95" i="20"/>
  <c r="O95" i="27"/>
  <c r="O124" i="20"/>
  <c r="O124" i="27"/>
  <c r="O109" i="27"/>
  <c r="O109" i="20"/>
  <c r="O83" i="27"/>
  <c r="O83" i="20"/>
  <c r="O123" i="20"/>
  <c r="O123" i="27"/>
  <c r="O94" i="20"/>
  <c r="O94" i="27"/>
  <c r="O78" i="27"/>
  <c r="O78" i="20"/>
  <c r="O96" i="27"/>
  <c r="O96" i="20"/>
  <c r="O111" i="27"/>
  <c r="O111" i="20"/>
  <c r="O110" i="20"/>
  <c r="O110" i="27"/>
  <c r="O102" i="27"/>
  <c r="O102" i="20"/>
  <c r="O119" i="27"/>
  <c r="O119" i="20"/>
  <c r="O126" i="20"/>
  <c r="O126" i="27"/>
  <c r="O117" i="20"/>
  <c r="O117" i="27"/>
  <c r="O105" i="20"/>
  <c r="O105" i="27"/>
  <c r="O72" i="27"/>
  <c r="O72" i="20"/>
  <c r="O125" i="20"/>
  <c r="O125" i="27"/>
  <c r="O82" i="27"/>
  <c r="O82" i="20"/>
  <c r="O106" i="27"/>
  <c r="O106" i="20"/>
  <c r="O73" i="27"/>
  <c r="O73" i="20"/>
  <c r="O97" i="20"/>
  <c r="O97" i="27"/>
  <c r="O113" i="27"/>
  <c r="O113" i="20"/>
  <c r="O74" i="20"/>
  <c r="O74" i="27"/>
  <c r="O80" i="27"/>
  <c r="O80" i="20"/>
  <c r="O92" i="27"/>
  <c r="O92" i="20"/>
  <c r="O103" i="27"/>
  <c r="O103" i="20"/>
  <c r="O118" i="27"/>
  <c r="O118" i="20"/>
  <c r="O114" i="20"/>
  <c r="O114" i="27"/>
  <c r="O116" i="27"/>
  <c r="O116" i="20"/>
  <c r="O104" i="20"/>
  <c r="O104" i="27"/>
  <c r="O88" i="27"/>
  <c r="O88" i="20"/>
  <c r="O75" i="27"/>
  <c r="O75" i="20"/>
  <c r="O108" i="20"/>
  <c r="O108" i="27"/>
  <c r="O91" i="27"/>
  <c r="O91" i="20"/>
  <c r="O120" i="20"/>
  <c r="O120" i="27"/>
  <c r="L78" i="10"/>
  <c r="N71" i="10"/>
  <c r="O71" i="10"/>
  <c r="P71" i="10"/>
  <c r="L31" i="9"/>
  <c r="M31" i="9"/>
  <c r="N31" i="9"/>
  <c r="O31" i="9"/>
  <c r="L32" i="9"/>
  <c r="M32" i="9"/>
  <c r="N32" i="9"/>
  <c r="O32" i="9"/>
  <c r="D12" i="4"/>
  <c r="K8" i="4"/>
  <c r="O32" i="7"/>
  <c r="P32" i="7"/>
  <c r="Q32" i="7"/>
  <c r="R32" i="7"/>
  <c r="S32" i="7"/>
  <c r="O33" i="7"/>
  <c r="P33" i="7"/>
  <c r="Q33" i="7"/>
  <c r="R33" i="7"/>
  <c r="S33" i="7"/>
  <c r="O34" i="7"/>
  <c r="P34" i="7"/>
  <c r="Q34" i="7"/>
  <c r="R34" i="7"/>
  <c r="S34" i="7"/>
  <c r="O35" i="7"/>
  <c r="P35" i="7"/>
  <c r="Q35" i="7"/>
  <c r="R35" i="7"/>
  <c r="S35" i="7"/>
  <c r="O36" i="7"/>
  <c r="P36" i="7"/>
  <c r="Q36" i="7"/>
  <c r="R36" i="7"/>
  <c r="S36" i="7"/>
  <c r="O30" i="7"/>
  <c r="P30" i="7"/>
  <c r="Q30" i="7"/>
  <c r="R30" i="7"/>
  <c r="S30" i="7" s="1"/>
  <c r="O23" i="7"/>
  <c r="P23" i="7"/>
  <c r="Q23" i="7"/>
  <c r="R23" i="7"/>
  <c r="S23" i="7"/>
  <c r="O26" i="7"/>
  <c r="P26" i="7"/>
  <c r="Q26" i="7"/>
  <c r="R26" i="7"/>
  <c r="S26" i="7"/>
  <c r="O27" i="7"/>
  <c r="P27" i="7"/>
  <c r="Q27" i="7"/>
  <c r="R27" i="7"/>
  <c r="S27" i="7"/>
  <c r="O28" i="7"/>
  <c r="P28" i="7"/>
  <c r="Q28" i="7"/>
  <c r="R28" i="7"/>
  <c r="S28" i="7"/>
  <c r="O29" i="7"/>
  <c r="P29" i="7"/>
  <c r="Q29" i="7"/>
  <c r="R29" i="7"/>
  <c r="S29" i="7"/>
  <c r="O13" i="7"/>
  <c r="P13" i="7"/>
  <c r="Q13" i="7"/>
  <c r="R13" i="7"/>
  <c r="S13" i="7"/>
  <c r="O14" i="7"/>
  <c r="P14" i="7"/>
  <c r="Q14" i="7"/>
  <c r="R14" i="7"/>
  <c r="S14" i="7"/>
  <c r="O15" i="7"/>
  <c r="P15" i="7"/>
  <c r="Q15" i="7"/>
  <c r="R15" i="7"/>
  <c r="S15" i="7"/>
  <c r="O16" i="7"/>
  <c r="P16" i="7"/>
  <c r="Q16" i="7"/>
  <c r="R16" i="7"/>
  <c r="S16" i="7"/>
  <c r="O17" i="7"/>
  <c r="P17" i="7"/>
  <c r="Q17" i="7"/>
  <c r="R17" i="7"/>
  <c r="S17" i="7"/>
  <c r="O18" i="7"/>
  <c r="P18" i="7"/>
  <c r="Q18" i="7"/>
  <c r="R18" i="7"/>
  <c r="S18" i="7"/>
  <c r="O19" i="7"/>
  <c r="P19" i="7"/>
  <c r="Q19" i="7"/>
  <c r="R19" i="7"/>
  <c r="S19" i="7"/>
  <c r="O10" i="7"/>
  <c r="P10" i="7"/>
  <c r="Q10" i="7"/>
  <c r="R10" i="7"/>
  <c r="S10" i="7"/>
  <c r="O37" i="6"/>
  <c r="O37" i="7" s="1"/>
  <c r="P37" i="6"/>
  <c r="P37" i="7" s="1"/>
  <c r="Q37" i="6"/>
  <c r="Q37" i="7" s="1"/>
  <c r="R37" i="6"/>
  <c r="R37" i="7" s="1"/>
  <c r="S37" i="7"/>
  <c r="L239" i="27" l="1"/>
  <c r="L241" i="20"/>
  <c r="L240" i="27"/>
  <c r="L242" i="20"/>
  <c r="E55" i="13"/>
  <c r="D55" i="15" s="1"/>
  <c r="O27" i="20"/>
  <c r="O27" i="27"/>
  <c r="N27" i="20"/>
  <c r="N27" i="27"/>
  <c r="M27" i="20"/>
  <c r="M27" i="27"/>
  <c r="E61" i="13"/>
  <c r="D61" i="15" s="1"/>
  <c r="E49" i="13"/>
  <c r="D49" i="15" s="1"/>
  <c r="E42" i="13"/>
  <c r="D42" i="15" s="1"/>
  <c r="E51" i="13"/>
  <c r="D51" i="15" s="1"/>
  <c r="E43" i="13"/>
  <c r="D43" i="15" s="1"/>
  <c r="C52" i="15"/>
  <c r="E46" i="13"/>
  <c r="D46" i="15" s="1"/>
  <c r="E48" i="13"/>
  <c r="D48" i="15" s="1"/>
  <c r="E45" i="13"/>
  <c r="D45" i="15" s="1"/>
  <c r="D45" i="16" s="1"/>
  <c r="E56" i="13"/>
  <c r="E40" i="13"/>
  <c r="D40" i="15" s="1"/>
  <c r="E62" i="13"/>
  <c r="D62" i="15" s="1"/>
  <c r="L27" i="20"/>
  <c r="L27" i="27"/>
  <c r="C60" i="15"/>
  <c r="C57" i="15"/>
  <c r="E59" i="13"/>
  <c r="D59" i="15" s="1"/>
  <c r="D60" i="15"/>
  <c r="F60" i="13"/>
  <c r="E60" i="15" s="1"/>
  <c r="F52" i="13"/>
  <c r="E52" i="15" s="1"/>
  <c r="F57" i="13"/>
  <c r="E57" i="15" s="1"/>
  <c r="E39" i="13"/>
  <c r="D39" i="15" s="1"/>
  <c r="D39" i="16" s="1"/>
  <c r="C54" i="15"/>
  <c r="E54" i="13"/>
  <c r="E50" i="13"/>
  <c r="C63" i="15"/>
  <c r="E63" i="13"/>
  <c r="E41" i="13"/>
  <c r="C41" i="15"/>
  <c r="C58" i="15"/>
  <c r="E58" i="13"/>
  <c r="E44" i="13"/>
  <c r="E53" i="13"/>
  <c r="E64" i="13"/>
  <c r="C47" i="15"/>
  <c r="E47" i="13"/>
  <c r="O30" i="20"/>
  <c r="O30" i="27"/>
  <c r="N30" i="20"/>
  <c r="N30" i="27"/>
  <c r="M30" i="20"/>
  <c r="M30" i="27"/>
  <c r="L30" i="20"/>
  <c r="L30" i="27"/>
  <c r="O9" i="4"/>
  <c r="L170" i="27"/>
  <c r="L172" i="20"/>
  <c r="O163" i="27"/>
  <c r="O165" i="20"/>
  <c r="P163" i="27"/>
  <c r="P165" i="20"/>
  <c r="N163" i="27"/>
  <c r="N165" i="20"/>
  <c r="O28" i="20"/>
  <c r="O28" i="27"/>
  <c r="M28" i="20"/>
  <c r="M28" i="27"/>
  <c r="N28" i="20"/>
  <c r="N28" i="27"/>
  <c r="L28" i="20"/>
  <c r="L28" i="27"/>
  <c r="O61" i="10"/>
  <c r="M9" i="4"/>
  <c r="N8" i="4"/>
  <c r="O8" i="4"/>
  <c r="N9" i="4"/>
  <c r="N10" i="4" s="1"/>
  <c r="L9" i="4"/>
  <c r="M8" i="4"/>
  <c r="K9" i="4"/>
  <c r="K10" i="4" s="1"/>
  <c r="L8" i="4"/>
  <c r="L10" i="4" s="1"/>
  <c r="O83" i="10"/>
  <c r="O58" i="10"/>
  <c r="L58" i="10"/>
  <c r="N56" i="10"/>
  <c r="N66" i="10"/>
  <c r="P64" i="10"/>
  <c r="N83" i="10"/>
  <c r="N59" i="10"/>
  <c r="O56" i="10"/>
  <c r="O64" i="10"/>
  <c r="P82" i="10"/>
  <c r="O79" i="10"/>
  <c r="P68" i="10"/>
  <c r="O68" i="10"/>
  <c r="N62" i="10"/>
  <c r="P61" i="10"/>
  <c r="N79" i="10"/>
  <c r="P78" i="10"/>
  <c r="O76" i="10"/>
  <c r="N76" i="10"/>
  <c r="P75" i="10"/>
  <c r="L75" i="10"/>
  <c r="P73" i="10"/>
  <c r="O73" i="10"/>
  <c r="M37" i="27"/>
  <c r="M40" i="27"/>
  <c r="M43" i="27"/>
  <c r="M47" i="27"/>
  <c r="M52" i="27"/>
  <c r="M55" i="27"/>
  <c r="M58" i="27"/>
  <c r="M62" i="27"/>
  <c r="M66" i="27"/>
  <c r="M36" i="27"/>
  <c r="M57" i="27"/>
  <c r="M42" i="27"/>
  <c r="M46" i="27"/>
  <c r="M61" i="27"/>
  <c r="M38" i="27"/>
  <c r="M41" i="27"/>
  <c r="M44" i="27"/>
  <c r="M48" i="27"/>
  <c r="M53" i="27"/>
  <c r="M56" i="27"/>
  <c r="M59" i="27"/>
  <c r="M63" i="27"/>
  <c r="M54" i="27"/>
  <c r="M39" i="27"/>
  <c r="M51" i="27"/>
  <c r="M65" i="27"/>
  <c r="P58" i="10"/>
  <c r="M56" i="10"/>
  <c r="M83" i="10"/>
  <c r="M79" i="10"/>
  <c r="M76" i="10"/>
  <c r="N73" i="10"/>
  <c r="M73" i="10"/>
  <c r="N68" i="10"/>
  <c r="N64" i="10"/>
  <c r="N61" i="10"/>
  <c r="N58" i="10"/>
  <c r="O86" i="10"/>
  <c r="O82" i="10"/>
  <c r="O78" i="10"/>
  <c r="O75" i="10"/>
  <c r="P72" i="10"/>
  <c r="M62" i="10"/>
  <c r="M68" i="10"/>
  <c r="M64" i="10"/>
  <c r="M61" i="10"/>
  <c r="M58" i="10"/>
  <c r="N86" i="10"/>
  <c r="N82" i="10"/>
  <c r="N78" i="10"/>
  <c r="N75" i="10"/>
  <c r="O72" i="10"/>
  <c r="P67" i="10"/>
  <c r="P63" i="10"/>
  <c r="P60" i="10"/>
  <c r="M86" i="10"/>
  <c r="M82" i="10"/>
  <c r="M78" i="10"/>
  <c r="M75" i="10"/>
  <c r="N72" i="10"/>
  <c r="O67" i="10"/>
  <c r="O63" i="10"/>
  <c r="O60" i="10"/>
  <c r="P57" i="10"/>
  <c r="P85" i="10"/>
  <c r="P81" i="10"/>
  <c r="P77" i="10"/>
  <c r="M72" i="10"/>
  <c r="N67" i="10"/>
  <c r="N63" i="10"/>
  <c r="N60" i="10"/>
  <c r="O57" i="10"/>
  <c r="O85" i="10"/>
  <c r="O81" i="10"/>
  <c r="O77" i="10"/>
  <c r="P74" i="10"/>
  <c r="M59" i="10"/>
  <c r="P36" i="27"/>
  <c r="P39" i="27"/>
  <c r="P42" i="27"/>
  <c r="P46" i="27"/>
  <c r="P51" i="27"/>
  <c r="P54" i="27"/>
  <c r="P57" i="27"/>
  <c r="P61" i="27"/>
  <c r="P65" i="27"/>
  <c r="P48" i="27"/>
  <c r="P63" i="27"/>
  <c r="P37" i="27"/>
  <c r="P40" i="27"/>
  <c r="P43" i="27"/>
  <c r="P47" i="27"/>
  <c r="P52" i="27"/>
  <c r="P55" i="27"/>
  <c r="P58" i="27"/>
  <c r="P62" i="27"/>
  <c r="P66" i="27"/>
  <c r="P44" i="27"/>
  <c r="P59" i="27"/>
  <c r="P41" i="27"/>
  <c r="P53" i="27"/>
  <c r="P38" i="27"/>
  <c r="P56" i="27"/>
  <c r="M67" i="10"/>
  <c r="M63" i="10"/>
  <c r="M60" i="10"/>
  <c r="N57" i="10"/>
  <c r="N85" i="10"/>
  <c r="N81" i="10"/>
  <c r="N77" i="10"/>
  <c r="O74" i="10"/>
  <c r="O36" i="27"/>
  <c r="O39" i="27"/>
  <c r="O42" i="27"/>
  <c r="O46" i="27"/>
  <c r="O51" i="27"/>
  <c r="O54" i="27"/>
  <c r="O57" i="27"/>
  <c r="O61" i="27"/>
  <c r="O65" i="27"/>
  <c r="O37" i="27"/>
  <c r="O40" i="27"/>
  <c r="O43" i="27"/>
  <c r="O47" i="27"/>
  <c r="O52" i="27"/>
  <c r="O55" i="27"/>
  <c r="O58" i="27"/>
  <c r="O62" i="27"/>
  <c r="O66" i="27"/>
  <c r="O38" i="27"/>
  <c r="O41" i="27"/>
  <c r="O44" i="27"/>
  <c r="O48" i="27"/>
  <c r="O53" i="27"/>
  <c r="O56" i="27"/>
  <c r="O59" i="27"/>
  <c r="O63" i="27"/>
  <c r="P66" i="10"/>
  <c r="P62" i="10"/>
  <c r="P59" i="10"/>
  <c r="M57" i="10"/>
  <c r="M85" i="10"/>
  <c r="M81" i="10"/>
  <c r="M77" i="10"/>
  <c r="N74" i="10"/>
  <c r="M66" i="10"/>
  <c r="N36" i="27"/>
  <c r="N39" i="27"/>
  <c r="N42" i="27"/>
  <c r="N46" i="27"/>
  <c r="N51" i="27"/>
  <c r="N54" i="27"/>
  <c r="N57" i="27"/>
  <c r="N61" i="27"/>
  <c r="N65" i="27"/>
  <c r="N37" i="27"/>
  <c r="N40" i="27"/>
  <c r="N43" i="27"/>
  <c r="N47" i="27"/>
  <c r="N52" i="27"/>
  <c r="N55" i="27"/>
  <c r="N58" i="27"/>
  <c r="N62" i="27"/>
  <c r="N66" i="27"/>
  <c r="N38" i="27"/>
  <c r="N41" i="27"/>
  <c r="N44" i="27"/>
  <c r="N48" i="27"/>
  <c r="N53" i="27"/>
  <c r="N56" i="27"/>
  <c r="N59" i="27"/>
  <c r="N63" i="27"/>
  <c r="O66" i="10"/>
  <c r="O62" i="10"/>
  <c r="O59" i="10"/>
  <c r="P56" i="10"/>
  <c r="P83" i="10"/>
  <c r="P79" i="10"/>
  <c r="P76" i="10"/>
  <c r="M74" i="10"/>
  <c r="M71" i="10"/>
  <c r="L61" i="10"/>
  <c r="L42" i="27"/>
  <c r="L48" i="27"/>
  <c r="L63" i="27"/>
  <c r="L40" i="27"/>
  <c r="L55" i="27"/>
  <c r="L46" i="27"/>
  <c r="L61" i="27"/>
  <c r="L38" i="27"/>
  <c r="L53" i="27"/>
  <c r="L43" i="27"/>
  <c r="L58" i="27"/>
  <c r="L36" i="27"/>
  <c r="L51" i="27"/>
  <c r="L65" i="27"/>
  <c r="L41" i="27"/>
  <c r="L56" i="27"/>
  <c r="L47" i="27"/>
  <c r="L62" i="27"/>
  <c r="L39" i="27"/>
  <c r="L54" i="27"/>
  <c r="L44" i="27"/>
  <c r="L59" i="27"/>
  <c r="L37" i="27"/>
  <c r="L52" i="27"/>
  <c r="L66" i="27"/>
  <c r="L57" i="27"/>
  <c r="L56" i="10"/>
  <c r="L73" i="10"/>
  <c r="L60" i="10"/>
  <c r="L63" i="10"/>
  <c r="L81" i="10"/>
  <c r="L62" i="10"/>
  <c r="L79" i="10"/>
  <c r="L83" i="10"/>
  <c r="L57" i="10"/>
  <c r="L74" i="10"/>
  <c r="L77" i="10"/>
  <c r="L64" i="10"/>
  <c r="L82" i="10"/>
  <c r="L66" i="10"/>
  <c r="L68" i="10"/>
  <c r="L86" i="10"/>
  <c r="L72" i="10"/>
  <c r="L59" i="10"/>
  <c r="L76" i="10"/>
  <c r="L67" i="10"/>
  <c r="L85" i="10"/>
  <c r="L71" i="10"/>
  <c r="K12" i="4" l="1"/>
  <c r="K8" i="3"/>
  <c r="L12" i="4"/>
  <c r="L8" i="3"/>
  <c r="N12" i="4"/>
  <c r="N8" i="3"/>
  <c r="F55" i="13"/>
  <c r="E55" i="15" s="1"/>
  <c r="F61" i="13"/>
  <c r="F49" i="13"/>
  <c r="G49" i="13" s="1"/>
  <c r="F42" i="13"/>
  <c r="E42" i="15" s="1"/>
  <c r="F43" i="13"/>
  <c r="G43" i="13" s="1"/>
  <c r="F62" i="13"/>
  <c r="E62" i="15" s="1"/>
  <c r="F51" i="13"/>
  <c r="F48" i="13"/>
  <c r="E48" i="15" s="1"/>
  <c r="F45" i="13"/>
  <c r="E45" i="15" s="1"/>
  <c r="E45" i="16" s="1"/>
  <c r="G60" i="13"/>
  <c r="H60" i="13" s="1"/>
  <c r="F40" i="13"/>
  <c r="G40" i="13" s="1"/>
  <c r="F46" i="13"/>
  <c r="F59" i="13"/>
  <c r="G59" i="13" s="1"/>
  <c r="D56" i="15"/>
  <c r="F56" i="13"/>
  <c r="D50" i="15"/>
  <c r="D50" i="16" s="1"/>
  <c r="F50" i="13"/>
  <c r="D54" i="15"/>
  <c r="F54" i="13"/>
  <c r="F39" i="13"/>
  <c r="G39" i="13" s="1"/>
  <c r="G57" i="13"/>
  <c r="H57" i="13" s="1"/>
  <c r="G52" i="13"/>
  <c r="F52" i="15" s="1"/>
  <c r="D53" i="15"/>
  <c r="D53" i="16" s="1"/>
  <c r="F53" i="13"/>
  <c r="D64" i="15"/>
  <c r="F64" i="13"/>
  <c r="D41" i="15"/>
  <c r="F41" i="13"/>
  <c r="D63" i="15"/>
  <c r="F63" i="13"/>
  <c r="D47" i="15"/>
  <c r="F47" i="13"/>
  <c r="D44" i="15"/>
  <c r="F44" i="13"/>
  <c r="G61" i="13"/>
  <c r="E61" i="15"/>
  <c r="D58" i="15"/>
  <c r="F58" i="13"/>
  <c r="O10" i="4"/>
  <c r="O12" i="4" s="1"/>
  <c r="L173" i="27"/>
  <c r="L175" i="20"/>
  <c r="L168" i="27"/>
  <c r="L170" i="20"/>
  <c r="L151" i="27"/>
  <c r="L153" i="20"/>
  <c r="L167" i="27"/>
  <c r="L169" i="20"/>
  <c r="L164" i="27"/>
  <c r="L166" i="20"/>
  <c r="L178" i="27"/>
  <c r="L180" i="20"/>
  <c r="L155" i="27"/>
  <c r="L157" i="20"/>
  <c r="L175" i="27"/>
  <c r="L177" i="20"/>
  <c r="L154" i="27"/>
  <c r="L156" i="20"/>
  <c r="L159" i="27"/>
  <c r="L161" i="20"/>
  <c r="L171" i="27"/>
  <c r="L173" i="20"/>
  <c r="L160" i="27"/>
  <c r="L162" i="20"/>
  <c r="L158" i="27"/>
  <c r="L160" i="20"/>
  <c r="L174" i="27"/>
  <c r="L176" i="20"/>
  <c r="L169" i="27"/>
  <c r="L171" i="20"/>
  <c r="L152" i="27"/>
  <c r="L154" i="20"/>
  <c r="L148" i="27"/>
  <c r="L150" i="20"/>
  <c r="L163" i="27"/>
  <c r="L165" i="20"/>
  <c r="L166" i="27"/>
  <c r="L168" i="20"/>
  <c r="L153" i="27"/>
  <c r="L155" i="20"/>
  <c r="L150" i="27"/>
  <c r="L152" i="20"/>
  <c r="L165" i="27"/>
  <c r="L167" i="20"/>
  <c r="L156" i="27"/>
  <c r="L158" i="20"/>
  <c r="L177" i="27"/>
  <c r="L179" i="20"/>
  <c r="L149" i="27"/>
  <c r="L151" i="20"/>
  <c r="N166" i="27"/>
  <c r="N168" i="20"/>
  <c r="O159" i="27"/>
  <c r="O161" i="20"/>
  <c r="P160" i="27"/>
  <c r="P162" i="20"/>
  <c r="M166" i="27"/>
  <c r="M168" i="20"/>
  <c r="M169" i="27"/>
  <c r="M171" i="20"/>
  <c r="N177" i="27"/>
  <c r="N179" i="20"/>
  <c r="O149" i="27"/>
  <c r="O151" i="20"/>
  <c r="N164" i="27"/>
  <c r="N166" i="20"/>
  <c r="N178" i="27"/>
  <c r="N180" i="20"/>
  <c r="N153" i="27"/>
  <c r="N155" i="20"/>
  <c r="O165" i="27"/>
  <c r="O167" i="20"/>
  <c r="O171" i="27"/>
  <c r="O173" i="20"/>
  <c r="O175" i="27"/>
  <c r="O177" i="20"/>
  <c r="N174" i="27"/>
  <c r="N176" i="20"/>
  <c r="M173" i="27"/>
  <c r="M175" i="20"/>
  <c r="N152" i="27"/>
  <c r="N154" i="20"/>
  <c r="M167" i="27"/>
  <c r="M169" i="20"/>
  <c r="M150" i="27"/>
  <c r="M152" i="20"/>
  <c r="N156" i="27"/>
  <c r="N158" i="20"/>
  <c r="P165" i="27"/>
  <c r="P167" i="20"/>
  <c r="P174" i="27"/>
  <c r="P176" i="20"/>
  <c r="O150" i="27"/>
  <c r="O152" i="20"/>
  <c r="N149" i="27"/>
  <c r="N151" i="20"/>
  <c r="P171" i="27"/>
  <c r="P173" i="20"/>
  <c r="M177" i="27"/>
  <c r="M179" i="20"/>
  <c r="M152" i="27"/>
  <c r="M154" i="20"/>
  <c r="N155" i="27"/>
  <c r="N157" i="20"/>
  <c r="M170" i="27"/>
  <c r="M172" i="20"/>
  <c r="M153" i="27"/>
  <c r="M155" i="20"/>
  <c r="N160" i="27"/>
  <c r="N162" i="20"/>
  <c r="O156" i="27"/>
  <c r="O158" i="20"/>
  <c r="M149" i="27"/>
  <c r="M151" i="20"/>
  <c r="M155" i="27"/>
  <c r="M157" i="20"/>
  <c r="N159" i="27"/>
  <c r="N161" i="20"/>
  <c r="M174" i="27"/>
  <c r="M176" i="20"/>
  <c r="M156" i="27"/>
  <c r="M158" i="20"/>
  <c r="M165" i="27"/>
  <c r="M167" i="20"/>
  <c r="P167" i="27"/>
  <c r="P169" i="20"/>
  <c r="P178" i="27"/>
  <c r="P180" i="20"/>
  <c r="M163" i="27"/>
  <c r="M165" i="20"/>
  <c r="P151" i="27"/>
  <c r="P153" i="20"/>
  <c r="M159" i="27"/>
  <c r="M161" i="20"/>
  <c r="M164" i="27"/>
  <c r="M166" i="20"/>
  <c r="M178" i="27"/>
  <c r="M180" i="20"/>
  <c r="M160" i="27"/>
  <c r="M162" i="20"/>
  <c r="N165" i="27"/>
  <c r="N167" i="20"/>
  <c r="N168" i="27"/>
  <c r="N170" i="20"/>
  <c r="O148" i="27"/>
  <c r="O150" i="20"/>
  <c r="N150" i="27"/>
  <c r="N152" i="20"/>
  <c r="P154" i="27"/>
  <c r="P156" i="20"/>
  <c r="P169" i="27"/>
  <c r="P171" i="20"/>
  <c r="P152" i="27"/>
  <c r="P154" i="20"/>
  <c r="M154" i="27"/>
  <c r="M156" i="20"/>
  <c r="M168" i="27"/>
  <c r="M170" i="20"/>
  <c r="O168" i="27"/>
  <c r="O170" i="20"/>
  <c r="N151" i="27"/>
  <c r="N153" i="20"/>
  <c r="O177" i="27"/>
  <c r="O179" i="20"/>
  <c r="P173" i="27"/>
  <c r="P175" i="20"/>
  <c r="P155" i="27"/>
  <c r="P157" i="20"/>
  <c r="P164" i="27"/>
  <c r="P166" i="20"/>
  <c r="M171" i="27"/>
  <c r="M173" i="20"/>
  <c r="P170" i="27"/>
  <c r="P172" i="20"/>
  <c r="N175" i="27"/>
  <c r="N177" i="20"/>
  <c r="O151" i="27"/>
  <c r="O153" i="20"/>
  <c r="O158" i="27"/>
  <c r="O160" i="20"/>
  <c r="M151" i="27"/>
  <c r="M153" i="20"/>
  <c r="P177" i="27"/>
  <c r="P179" i="20"/>
  <c r="P159" i="27"/>
  <c r="P161" i="20"/>
  <c r="O167" i="27"/>
  <c r="O169" i="20"/>
  <c r="M175" i="27"/>
  <c r="M177" i="20"/>
  <c r="N171" i="27"/>
  <c r="N173" i="20"/>
  <c r="P156" i="27"/>
  <c r="P158" i="20"/>
  <c r="N173" i="27"/>
  <c r="N175" i="20"/>
  <c r="P168" i="27"/>
  <c r="P170" i="20"/>
  <c r="P175" i="27"/>
  <c r="P177" i="20"/>
  <c r="O154" i="27"/>
  <c r="O156" i="20"/>
  <c r="P166" i="27"/>
  <c r="P168" i="20"/>
  <c r="P149" i="27"/>
  <c r="P151" i="20"/>
  <c r="O164" i="27"/>
  <c r="O166" i="20"/>
  <c r="O170" i="27"/>
  <c r="O172" i="20"/>
  <c r="M148" i="27"/>
  <c r="M150" i="20"/>
  <c r="P153" i="27"/>
  <c r="P155" i="20"/>
  <c r="N158" i="27"/>
  <c r="N160" i="20"/>
  <c r="O153" i="27"/>
  <c r="O155" i="20"/>
  <c r="P158" i="27"/>
  <c r="P160" i="20"/>
  <c r="O166" i="27"/>
  <c r="O168" i="20"/>
  <c r="O169" i="27"/>
  <c r="O171" i="20"/>
  <c r="O152" i="27"/>
  <c r="O154" i="20"/>
  <c r="N167" i="27"/>
  <c r="N169" i="20"/>
  <c r="O174" i="27"/>
  <c r="O176" i="20"/>
  <c r="P150" i="27"/>
  <c r="P152" i="20"/>
  <c r="N154" i="27"/>
  <c r="N156" i="20"/>
  <c r="N148" i="27"/>
  <c r="N150" i="20"/>
  <c r="M158" i="27"/>
  <c r="M160" i="20"/>
  <c r="N169" i="27"/>
  <c r="N171" i="20"/>
  <c r="O173" i="27"/>
  <c r="O175" i="20"/>
  <c r="O155" i="27"/>
  <c r="O157" i="20"/>
  <c r="N170" i="27"/>
  <c r="N172" i="20"/>
  <c r="O178" i="27"/>
  <c r="O180" i="20"/>
  <c r="O160" i="27"/>
  <c r="O162" i="20"/>
  <c r="P148" i="27"/>
  <c r="P150" i="20"/>
  <c r="M10" i="4"/>
  <c r="L139" i="28"/>
  <c r="L140" i="28"/>
  <c r="L141" i="28"/>
  <c r="Q206" i="28" s="1"/>
  <c r="L142" i="28"/>
  <c r="L143" i="28"/>
  <c r="P208" i="28" s="1"/>
  <c r="L144" i="28"/>
  <c r="L146" i="28"/>
  <c r="L147" i="28"/>
  <c r="L148" i="28"/>
  <c r="L149" i="28"/>
  <c r="L150" i="28"/>
  <c r="L151" i="28"/>
  <c r="L152" i="28"/>
  <c r="L153" i="28"/>
  <c r="L154" i="28"/>
  <c r="L155" i="28"/>
  <c r="L156" i="28"/>
  <c r="L157" i="28"/>
  <c r="L158" i="28"/>
  <c r="L159" i="28"/>
  <c r="L160" i="28"/>
  <c r="L161" i="28"/>
  <c r="L162" i="28"/>
  <c r="L163" i="28"/>
  <c r="L164" i="28"/>
  <c r="L165" i="28"/>
  <c r="L166" i="28"/>
  <c r="L167" i="28"/>
  <c r="I23" i="7"/>
  <c r="J23" i="7"/>
  <c r="I26" i="7"/>
  <c r="J26" i="7"/>
  <c r="I27" i="7"/>
  <c r="J27" i="7"/>
  <c r="I28" i="7"/>
  <c r="J28" i="7"/>
  <c r="I29" i="7"/>
  <c r="J29" i="7"/>
  <c r="M12" i="4" l="1"/>
  <c r="M8" i="3"/>
  <c r="G55" i="13"/>
  <c r="F55" i="15" s="1"/>
  <c r="E49" i="15"/>
  <c r="G42" i="13"/>
  <c r="E43" i="15"/>
  <c r="G62" i="13"/>
  <c r="F62" i="15" s="1"/>
  <c r="G48" i="13"/>
  <c r="F48" i="15" s="1"/>
  <c r="G45" i="13"/>
  <c r="F45" i="15" s="1"/>
  <c r="F45" i="16" s="1"/>
  <c r="H52" i="13"/>
  <c r="G52" i="15" s="1"/>
  <c r="F60" i="15"/>
  <c r="E40" i="15"/>
  <c r="G51" i="13"/>
  <c r="E51" i="15"/>
  <c r="E59" i="15"/>
  <c r="E46" i="15"/>
  <c r="G46" i="13"/>
  <c r="E56" i="15"/>
  <c r="G56" i="13"/>
  <c r="E39" i="15"/>
  <c r="E39" i="16" s="1"/>
  <c r="F40" i="15"/>
  <c r="H40" i="13"/>
  <c r="H49" i="13"/>
  <c r="F49" i="15"/>
  <c r="F57" i="15"/>
  <c r="G54" i="13"/>
  <c r="E54" i="15"/>
  <c r="E50" i="15"/>
  <c r="E50" i="16" s="1"/>
  <c r="G50" i="13"/>
  <c r="I60" i="13"/>
  <c r="G60" i="15"/>
  <c r="E58" i="15"/>
  <c r="G58" i="13"/>
  <c r="H59" i="13"/>
  <c r="F59" i="15"/>
  <c r="H61" i="13"/>
  <c r="F61" i="15"/>
  <c r="G63" i="13"/>
  <c r="E63" i="15"/>
  <c r="I57" i="13"/>
  <c r="G57" i="15"/>
  <c r="H43" i="13"/>
  <c r="F43" i="15"/>
  <c r="H39" i="13"/>
  <c r="F39" i="15"/>
  <c r="F39" i="16" s="1"/>
  <c r="G44" i="13"/>
  <c r="E44" i="15"/>
  <c r="G64" i="13"/>
  <c r="E64" i="15"/>
  <c r="E47" i="15"/>
  <c r="G47" i="13"/>
  <c r="G53" i="13"/>
  <c r="E53" i="15"/>
  <c r="E53" i="16" s="1"/>
  <c r="E41" i="15"/>
  <c r="G41" i="13"/>
  <c r="F42" i="15"/>
  <c r="H42" i="13"/>
  <c r="O8" i="3"/>
  <c r="C14" i="4"/>
  <c r="C10" i="14"/>
  <c r="H55" i="13" l="1"/>
  <c r="H62" i="13"/>
  <c r="H48" i="13"/>
  <c r="I52" i="13"/>
  <c r="H52" i="15" s="1"/>
  <c r="H45" i="13"/>
  <c r="G45" i="15" s="1"/>
  <c r="G45" i="16" s="1"/>
  <c r="F51" i="15"/>
  <c r="H51" i="13"/>
  <c r="F46" i="15"/>
  <c r="H46" i="13"/>
  <c r="F56" i="15"/>
  <c r="H56" i="13"/>
  <c r="I49" i="13"/>
  <c r="G49" i="15"/>
  <c r="I40" i="13"/>
  <c r="G40" i="15"/>
  <c r="I62" i="13"/>
  <c r="G62" i="15"/>
  <c r="H50" i="13"/>
  <c r="F50" i="15"/>
  <c r="F50" i="16" s="1"/>
  <c r="F54" i="15"/>
  <c r="H54" i="13"/>
  <c r="H58" i="13"/>
  <c r="F58" i="15"/>
  <c r="H44" i="13"/>
  <c r="F44" i="15"/>
  <c r="I39" i="13"/>
  <c r="G39" i="15"/>
  <c r="G39" i="16" s="1"/>
  <c r="I43" i="13"/>
  <c r="G43" i="15"/>
  <c r="J52" i="13"/>
  <c r="F41" i="15"/>
  <c r="H41" i="13"/>
  <c r="F53" i="15"/>
  <c r="F53" i="16" s="1"/>
  <c r="H53" i="13"/>
  <c r="F64" i="15"/>
  <c r="H64" i="13"/>
  <c r="J57" i="13"/>
  <c r="H57" i="15"/>
  <c r="J60" i="13"/>
  <c r="H60" i="15"/>
  <c r="I42" i="13"/>
  <c r="G42" i="15"/>
  <c r="H47" i="13"/>
  <c r="F47" i="15"/>
  <c r="G61" i="15"/>
  <c r="I61" i="13"/>
  <c r="F63" i="15"/>
  <c r="H63" i="13"/>
  <c r="I59" i="13"/>
  <c r="G59" i="15"/>
  <c r="C168" i="28"/>
  <c r="K167" i="28"/>
  <c r="J167" i="28"/>
  <c r="I167" i="28"/>
  <c r="H167" i="28"/>
  <c r="G167" i="28"/>
  <c r="F167" i="28"/>
  <c r="E167" i="28"/>
  <c r="D167" i="28"/>
  <c r="C167" i="28"/>
  <c r="K166" i="28"/>
  <c r="J166" i="28"/>
  <c r="I166" i="28"/>
  <c r="H166" i="28"/>
  <c r="G166" i="28"/>
  <c r="F166" i="28"/>
  <c r="E166" i="28"/>
  <c r="D166" i="28"/>
  <c r="C166" i="28"/>
  <c r="K165" i="28"/>
  <c r="J165" i="28"/>
  <c r="I165" i="28"/>
  <c r="H165" i="28"/>
  <c r="G165" i="28"/>
  <c r="F165" i="28"/>
  <c r="E165" i="28"/>
  <c r="D165" i="28"/>
  <c r="C165" i="28"/>
  <c r="K164" i="28"/>
  <c r="J164" i="28"/>
  <c r="I164" i="28"/>
  <c r="H164" i="28"/>
  <c r="G164" i="28"/>
  <c r="F164" i="28"/>
  <c r="E164" i="28"/>
  <c r="D164" i="28"/>
  <c r="C164" i="28"/>
  <c r="K163" i="28"/>
  <c r="J163" i="28"/>
  <c r="I163" i="28"/>
  <c r="H163" i="28"/>
  <c r="G163" i="28"/>
  <c r="F163" i="28"/>
  <c r="E163" i="28"/>
  <c r="D163" i="28"/>
  <c r="C163" i="28"/>
  <c r="K162" i="28"/>
  <c r="J162" i="28"/>
  <c r="I162" i="28"/>
  <c r="H162" i="28"/>
  <c r="G162" i="28"/>
  <c r="F162" i="28"/>
  <c r="E162" i="28"/>
  <c r="D162" i="28"/>
  <c r="C162" i="28"/>
  <c r="K161" i="28"/>
  <c r="J161" i="28"/>
  <c r="I161" i="28"/>
  <c r="H161" i="28"/>
  <c r="G161" i="28"/>
  <c r="F161" i="28"/>
  <c r="E161" i="28"/>
  <c r="D161" i="28"/>
  <c r="C161" i="28"/>
  <c r="K160" i="28"/>
  <c r="J160" i="28"/>
  <c r="I160" i="28"/>
  <c r="H160" i="28"/>
  <c r="G160" i="28"/>
  <c r="F160" i="28"/>
  <c r="E160" i="28"/>
  <c r="D160" i="28"/>
  <c r="C160" i="28"/>
  <c r="K159" i="28"/>
  <c r="J159" i="28"/>
  <c r="I159" i="28"/>
  <c r="H159" i="28"/>
  <c r="G159" i="28"/>
  <c r="F159" i="28"/>
  <c r="E159" i="28"/>
  <c r="D159" i="28"/>
  <c r="C159" i="28"/>
  <c r="K158" i="28"/>
  <c r="J158" i="28"/>
  <c r="I158" i="28"/>
  <c r="H158" i="28"/>
  <c r="G158" i="28"/>
  <c r="F158" i="28"/>
  <c r="E158" i="28"/>
  <c r="D158" i="28"/>
  <c r="C158" i="28"/>
  <c r="K157" i="28"/>
  <c r="J157" i="28"/>
  <c r="I157" i="28"/>
  <c r="H157" i="28"/>
  <c r="G157" i="28"/>
  <c r="F157" i="28"/>
  <c r="E157" i="28"/>
  <c r="D157" i="28"/>
  <c r="C157" i="28"/>
  <c r="K156" i="28"/>
  <c r="J156" i="28"/>
  <c r="I156" i="28"/>
  <c r="H156" i="28"/>
  <c r="G156" i="28"/>
  <c r="F156" i="28"/>
  <c r="E156" i="28"/>
  <c r="D156" i="28"/>
  <c r="C156" i="28"/>
  <c r="K155" i="28"/>
  <c r="J155" i="28"/>
  <c r="I155" i="28"/>
  <c r="H155" i="28"/>
  <c r="G155" i="28"/>
  <c r="F155" i="28"/>
  <c r="E155" i="28"/>
  <c r="D155" i="28"/>
  <c r="C155" i="28"/>
  <c r="K154" i="28"/>
  <c r="J154" i="28"/>
  <c r="I154" i="28"/>
  <c r="H154" i="28"/>
  <c r="G154" i="28"/>
  <c r="F154" i="28"/>
  <c r="E154" i="28"/>
  <c r="D154" i="28"/>
  <c r="C154" i="28"/>
  <c r="K153" i="28"/>
  <c r="J153" i="28"/>
  <c r="I153" i="28"/>
  <c r="H153" i="28"/>
  <c r="G153" i="28"/>
  <c r="F153" i="28"/>
  <c r="E153" i="28"/>
  <c r="D153" i="28"/>
  <c r="C153" i="28"/>
  <c r="K152" i="28"/>
  <c r="J152" i="28"/>
  <c r="I152" i="28"/>
  <c r="H152" i="28"/>
  <c r="G152" i="28"/>
  <c r="F152" i="28"/>
  <c r="E152" i="28"/>
  <c r="D152" i="28"/>
  <c r="C152" i="28"/>
  <c r="K151" i="28"/>
  <c r="J151" i="28"/>
  <c r="I151" i="28"/>
  <c r="H151" i="28"/>
  <c r="G151" i="28"/>
  <c r="F151" i="28"/>
  <c r="E151" i="28"/>
  <c r="D151" i="28"/>
  <c r="C151" i="28"/>
  <c r="K150" i="28"/>
  <c r="J150" i="28"/>
  <c r="I150" i="28"/>
  <c r="H150" i="28"/>
  <c r="G150" i="28"/>
  <c r="F150" i="28"/>
  <c r="E150" i="28"/>
  <c r="D150" i="28"/>
  <c r="C150" i="28"/>
  <c r="K149" i="28"/>
  <c r="J149" i="28"/>
  <c r="I149" i="28"/>
  <c r="H149" i="28"/>
  <c r="G149" i="28"/>
  <c r="F149" i="28"/>
  <c r="E149" i="28"/>
  <c r="D149" i="28"/>
  <c r="C149" i="28"/>
  <c r="K148" i="28"/>
  <c r="J148" i="28"/>
  <c r="I148" i="28"/>
  <c r="H148" i="28"/>
  <c r="G148" i="28"/>
  <c r="F148" i="28"/>
  <c r="E148" i="28"/>
  <c r="D148" i="28"/>
  <c r="C148" i="28"/>
  <c r="K147" i="28"/>
  <c r="J147" i="28"/>
  <c r="I147" i="28"/>
  <c r="H147" i="28"/>
  <c r="G147" i="28"/>
  <c r="F147" i="28"/>
  <c r="E147" i="28"/>
  <c r="D147" i="28"/>
  <c r="C147" i="28"/>
  <c r="K146" i="28"/>
  <c r="J146" i="28"/>
  <c r="I146" i="28"/>
  <c r="H146" i="28"/>
  <c r="G146" i="28"/>
  <c r="F146" i="28"/>
  <c r="P211" i="28" s="1"/>
  <c r="E146" i="28"/>
  <c r="D146" i="28"/>
  <c r="C146" i="28"/>
  <c r="K144" i="28"/>
  <c r="J144" i="28"/>
  <c r="I144" i="28"/>
  <c r="H144" i="28"/>
  <c r="G144" i="28"/>
  <c r="F144" i="28"/>
  <c r="E144" i="28"/>
  <c r="D144" i="28"/>
  <c r="C144" i="28"/>
  <c r="K143" i="28"/>
  <c r="O208" i="28" s="1"/>
  <c r="J143" i="28"/>
  <c r="I143" i="28"/>
  <c r="H143" i="28"/>
  <c r="L208" i="28" s="1"/>
  <c r="G143" i="28"/>
  <c r="F143" i="28"/>
  <c r="E143" i="28"/>
  <c r="D143" i="28"/>
  <c r="C143" i="28"/>
  <c r="K142" i="28"/>
  <c r="J142" i="28"/>
  <c r="I142" i="28"/>
  <c r="H142" i="28"/>
  <c r="G142" i="28"/>
  <c r="F142" i="28"/>
  <c r="E142" i="28"/>
  <c r="D142" i="28"/>
  <c r="C142" i="28"/>
  <c r="K141" i="28"/>
  <c r="P206" i="28" s="1"/>
  <c r="J141" i="28"/>
  <c r="O206" i="28" s="1"/>
  <c r="I141" i="28"/>
  <c r="H141" i="28"/>
  <c r="G141" i="28"/>
  <c r="F141" i="28"/>
  <c r="E141" i="28"/>
  <c r="D141" i="28"/>
  <c r="C141" i="28"/>
  <c r="K140" i="28"/>
  <c r="J140" i="28"/>
  <c r="I140" i="28"/>
  <c r="H140" i="28"/>
  <c r="G140" i="28"/>
  <c r="F140" i="28"/>
  <c r="E140" i="28"/>
  <c r="D140" i="28"/>
  <c r="C140" i="28"/>
  <c r="K139" i="28"/>
  <c r="J139" i="28"/>
  <c r="I139" i="28"/>
  <c r="H139" i="28"/>
  <c r="G139" i="28"/>
  <c r="F139" i="28"/>
  <c r="E139" i="28"/>
  <c r="D139" i="28"/>
  <c r="C139" i="28"/>
  <c r="K142" i="27"/>
  <c r="J142" i="27"/>
  <c r="I142" i="27"/>
  <c r="H142" i="27"/>
  <c r="G142" i="27"/>
  <c r="F142" i="27"/>
  <c r="E142" i="27"/>
  <c r="D142" i="27"/>
  <c r="C142" i="27"/>
  <c r="K140" i="27"/>
  <c r="J140" i="27"/>
  <c r="I140" i="27"/>
  <c r="H140" i="27"/>
  <c r="G140" i="27"/>
  <c r="F140" i="27"/>
  <c r="E140" i="27"/>
  <c r="D140" i="27"/>
  <c r="C140" i="27"/>
  <c r="K139" i="27"/>
  <c r="J139" i="27"/>
  <c r="I139" i="27"/>
  <c r="H139" i="27"/>
  <c r="G139" i="27"/>
  <c r="F139" i="27"/>
  <c r="E139" i="27"/>
  <c r="D139" i="27"/>
  <c r="C139" i="27"/>
  <c r="C131" i="18"/>
  <c r="D131" i="18"/>
  <c r="E131" i="18"/>
  <c r="F131" i="18"/>
  <c r="G131" i="18"/>
  <c r="H131" i="18"/>
  <c r="I131" i="18"/>
  <c r="D22" i="18"/>
  <c r="E22" i="18"/>
  <c r="F22" i="18"/>
  <c r="G22" i="18"/>
  <c r="H22" i="18"/>
  <c r="I22" i="18"/>
  <c r="J22" i="18"/>
  <c r="K22" i="18"/>
  <c r="K23" i="18" s="1"/>
  <c r="C22" i="18"/>
  <c r="C23" i="18" s="1"/>
  <c r="I55" i="13" l="1"/>
  <c r="G55" i="15"/>
  <c r="M208" i="28"/>
  <c r="F204" i="28"/>
  <c r="N204" i="28"/>
  <c r="H204" i="28"/>
  <c r="P204" i="28"/>
  <c r="J204" i="28"/>
  <c r="K204" i="28"/>
  <c r="E204" i="28"/>
  <c r="M204" i="28"/>
  <c r="D204" i="28"/>
  <c r="G204" i="28"/>
  <c r="I204" i="28"/>
  <c r="L204" i="28"/>
  <c r="O204" i="28"/>
  <c r="N206" i="28"/>
  <c r="K208" i="28"/>
  <c r="P209" i="28"/>
  <c r="O211" i="28"/>
  <c r="F213" i="28"/>
  <c r="N213" i="28"/>
  <c r="H213" i="28"/>
  <c r="P213" i="28"/>
  <c r="J213" i="28"/>
  <c r="K213" i="28"/>
  <c r="E213" i="28"/>
  <c r="M213" i="28"/>
  <c r="G213" i="28"/>
  <c r="I213" i="28"/>
  <c r="L213" i="28"/>
  <c r="O213" i="28"/>
  <c r="D213" i="28"/>
  <c r="F221" i="28"/>
  <c r="N221" i="28"/>
  <c r="H221" i="28"/>
  <c r="P221" i="28"/>
  <c r="J221" i="28"/>
  <c r="K221" i="28"/>
  <c r="E221" i="28"/>
  <c r="M221" i="28"/>
  <c r="I221" i="28"/>
  <c r="L221" i="28"/>
  <c r="O221" i="28"/>
  <c r="D221" i="28"/>
  <c r="G221" i="28"/>
  <c r="I205" i="28"/>
  <c r="K205" i="28"/>
  <c r="E205" i="28"/>
  <c r="M205" i="28"/>
  <c r="F205" i="28"/>
  <c r="N205" i="28"/>
  <c r="H205" i="28"/>
  <c r="L205" i="28"/>
  <c r="D205" i="28"/>
  <c r="G205" i="28"/>
  <c r="J205" i="28"/>
  <c r="D206" i="28"/>
  <c r="F206" i="28"/>
  <c r="H206" i="28"/>
  <c r="E206" i="28"/>
  <c r="G206" i="28"/>
  <c r="D223" i="28"/>
  <c r="L223" i="28"/>
  <c r="F223" i="28"/>
  <c r="N223" i="28"/>
  <c r="H223" i="28"/>
  <c r="P223" i="28"/>
  <c r="I223" i="28"/>
  <c r="K223" i="28"/>
  <c r="E223" i="28"/>
  <c r="G223" i="28"/>
  <c r="J223" i="28"/>
  <c r="M223" i="28"/>
  <c r="O223" i="28"/>
  <c r="D215" i="28"/>
  <c r="L215" i="28"/>
  <c r="F215" i="28"/>
  <c r="N215" i="28"/>
  <c r="H215" i="28"/>
  <c r="P215" i="28"/>
  <c r="I215" i="28"/>
  <c r="K215" i="28"/>
  <c r="E215" i="28"/>
  <c r="G215" i="28"/>
  <c r="J215" i="28"/>
  <c r="O215" i="28"/>
  <c r="M215" i="28"/>
  <c r="O205" i="28"/>
  <c r="I206" i="28"/>
  <c r="G207" i="28"/>
  <c r="I207" i="28"/>
  <c r="K207" i="28"/>
  <c r="D207" i="28"/>
  <c r="L207" i="28"/>
  <c r="F207" i="28"/>
  <c r="H207" i="28"/>
  <c r="J207" i="28"/>
  <c r="M207" i="28"/>
  <c r="E207" i="28"/>
  <c r="N208" i="28"/>
  <c r="G216" i="28"/>
  <c r="O216" i="28"/>
  <c r="I216" i="28"/>
  <c r="K216" i="28"/>
  <c r="D216" i="28"/>
  <c r="L216" i="28"/>
  <c r="F216" i="28"/>
  <c r="N216" i="28"/>
  <c r="J216" i="28"/>
  <c r="M216" i="28"/>
  <c r="P216" i="28"/>
  <c r="E216" i="28"/>
  <c r="H216" i="28"/>
  <c r="G224" i="28"/>
  <c r="O224" i="28"/>
  <c r="I224" i="28"/>
  <c r="K224" i="28"/>
  <c r="D224" i="28"/>
  <c r="L224" i="28"/>
  <c r="F224" i="28"/>
  <c r="N224" i="28"/>
  <c r="M224" i="28"/>
  <c r="H224" i="28"/>
  <c r="P224" i="28"/>
  <c r="E224" i="28"/>
  <c r="J224" i="28"/>
  <c r="J206" i="28"/>
  <c r="N207" i="28"/>
  <c r="D208" i="28"/>
  <c r="F208" i="28"/>
  <c r="G208" i="28"/>
  <c r="E208" i="28"/>
  <c r="J217" i="28"/>
  <c r="D217" i="28"/>
  <c r="L217" i="28"/>
  <c r="F217" i="28"/>
  <c r="N217" i="28"/>
  <c r="G217" i="28"/>
  <c r="O217" i="28"/>
  <c r="I217" i="28"/>
  <c r="E217" i="28"/>
  <c r="M217" i="28"/>
  <c r="H217" i="28"/>
  <c r="K217" i="28"/>
  <c r="P217" i="28"/>
  <c r="J225" i="28"/>
  <c r="D225" i="28"/>
  <c r="L225" i="28"/>
  <c r="F225" i="28"/>
  <c r="N225" i="28"/>
  <c r="G225" i="28"/>
  <c r="O225" i="28"/>
  <c r="I225" i="28"/>
  <c r="K225" i="28"/>
  <c r="M225" i="28"/>
  <c r="E225" i="28"/>
  <c r="H225" i="28"/>
  <c r="P225" i="28"/>
  <c r="H208" i="28"/>
  <c r="E218" i="28"/>
  <c r="M218" i="28"/>
  <c r="G218" i="28"/>
  <c r="O218" i="28"/>
  <c r="I218" i="28"/>
  <c r="J218" i="28"/>
  <c r="D218" i="28"/>
  <c r="L218" i="28"/>
  <c r="F218" i="28"/>
  <c r="H218" i="28"/>
  <c r="K218" i="28"/>
  <c r="N218" i="28"/>
  <c r="P218" i="28"/>
  <c r="E226" i="28"/>
  <c r="M226" i="28"/>
  <c r="G226" i="28"/>
  <c r="O226" i="28"/>
  <c r="I226" i="28"/>
  <c r="J226" i="28"/>
  <c r="D226" i="28"/>
  <c r="L226" i="28"/>
  <c r="H226" i="28"/>
  <c r="K226" i="28"/>
  <c r="P226" i="28"/>
  <c r="N226" i="28"/>
  <c r="F226" i="28"/>
  <c r="I214" i="28"/>
  <c r="K214" i="28"/>
  <c r="E214" i="28"/>
  <c r="M214" i="28"/>
  <c r="F214" i="28"/>
  <c r="N214" i="28"/>
  <c r="H214" i="28"/>
  <c r="P214" i="28"/>
  <c r="O214" i="28"/>
  <c r="G214" i="28"/>
  <c r="D214" i="28"/>
  <c r="J214" i="28"/>
  <c r="L214" i="28"/>
  <c r="P205" i="28"/>
  <c r="K206" i="28"/>
  <c r="O207" i="28"/>
  <c r="E209" i="28"/>
  <c r="M209" i="28"/>
  <c r="G209" i="28"/>
  <c r="I209" i="28"/>
  <c r="J209" i="28"/>
  <c r="D209" i="28"/>
  <c r="L209" i="28"/>
  <c r="F209" i="28"/>
  <c r="H209" i="28"/>
  <c r="K209" i="28"/>
  <c r="L206" i="28"/>
  <c r="P207" i="28"/>
  <c r="I208" i="28"/>
  <c r="N209" i="28"/>
  <c r="H211" i="28"/>
  <c r="J211" i="28"/>
  <c r="D211" i="28"/>
  <c r="L211" i="28"/>
  <c r="E211" i="28"/>
  <c r="M211" i="28"/>
  <c r="G211" i="28"/>
  <c r="K211" i="28"/>
  <c r="F211" i="28"/>
  <c r="I211" i="28"/>
  <c r="H219" i="28"/>
  <c r="P219" i="28"/>
  <c r="J219" i="28"/>
  <c r="D219" i="28"/>
  <c r="L219" i="28"/>
  <c r="E219" i="28"/>
  <c r="M219" i="28"/>
  <c r="G219" i="28"/>
  <c r="O219" i="28"/>
  <c r="N219" i="28"/>
  <c r="F219" i="28"/>
  <c r="I219" i="28"/>
  <c r="K219" i="28"/>
  <c r="H227" i="28"/>
  <c r="P227" i="28"/>
  <c r="J227" i="28"/>
  <c r="D227" i="28"/>
  <c r="L227" i="28"/>
  <c r="E227" i="28"/>
  <c r="M227" i="28"/>
  <c r="G227" i="28"/>
  <c r="O227" i="28"/>
  <c r="F227" i="28"/>
  <c r="K227" i="28"/>
  <c r="I227" i="28"/>
  <c r="N227" i="28"/>
  <c r="I222" i="28"/>
  <c r="K222" i="28"/>
  <c r="E222" i="28"/>
  <c r="M222" i="28"/>
  <c r="F222" i="28"/>
  <c r="N222" i="28"/>
  <c r="H222" i="28"/>
  <c r="P222" i="28"/>
  <c r="J222" i="28"/>
  <c r="D222" i="28"/>
  <c r="G222" i="28"/>
  <c r="L222" i="28"/>
  <c r="O222" i="28"/>
  <c r="M206" i="28"/>
  <c r="J208" i="28"/>
  <c r="O209" i="28"/>
  <c r="N211" i="28"/>
  <c r="K212" i="28"/>
  <c r="E212" i="28"/>
  <c r="M212" i="28"/>
  <c r="G212" i="28"/>
  <c r="O212" i="28"/>
  <c r="H212" i="28"/>
  <c r="P212" i="28"/>
  <c r="J212" i="28"/>
  <c r="D212" i="28"/>
  <c r="F212" i="28"/>
  <c r="I212" i="28"/>
  <c r="L212" i="28"/>
  <c r="N212" i="28"/>
  <c r="K220" i="28"/>
  <c r="E220" i="28"/>
  <c r="M220" i="28"/>
  <c r="G220" i="28"/>
  <c r="O220" i="28"/>
  <c r="H220" i="28"/>
  <c r="P220" i="28"/>
  <c r="J220" i="28"/>
  <c r="D220" i="28"/>
  <c r="I220" i="28"/>
  <c r="F220" i="28"/>
  <c r="L220" i="28"/>
  <c r="N220" i="28"/>
  <c r="K228" i="28"/>
  <c r="E228" i="28"/>
  <c r="M228" i="28"/>
  <c r="G228" i="28"/>
  <c r="O228" i="28"/>
  <c r="H228" i="28"/>
  <c r="P228" i="28"/>
  <c r="J228" i="28"/>
  <c r="D228" i="28"/>
  <c r="L228" i="28"/>
  <c r="F228" i="28"/>
  <c r="I228" i="28"/>
  <c r="N228" i="28"/>
  <c r="I45" i="13"/>
  <c r="J45" i="13" s="1"/>
  <c r="I45" i="15" s="1"/>
  <c r="I45" i="16" s="1"/>
  <c r="G48" i="15"/>
  <c r="I48" i="13"/>
  <c r="I51" i="13"/>
  <c r="G51" i="15"/>
  <c r="I46" i="13"/>
  <c r="G46" i="15"/>
  <c r="G56" i="15"/>
  <c r="I56" i="13"/>
  <c r="P16" i="13"/>
  <c r="O16" i="15" s="1"/>
  <c r="O16" i="16" s="1"/>
  <c r="O16" i="17" s="1"/>
  <c r="O192" i="20" s="1"/>
  <c r="J40" i="13"/>
  <c r="H40" i="15"/>
  <c r="J49" i="13"/>
  <c r="H49" i="15"/>
  <c r="Q211" i="28"/>
  <c r="I54" i="13"/>
  <c r="G54" i="15"/>
  <c r="I50" i="13"/>
  <c r="G50" i="15"/>
  <c r="G50" i="16" s="1"/>
  <c r="Q215" i="28"/>
  <c r="Q227" i="28"/>
  <c r="J62" i="13"/>
  <c r="H62" i="15"/>
  <c r="K45" i="13"/>
  <c r="J43" i="13"/>
  <c r="H43" i="15"/>
  <c r="Q207" i="28"/>
  <c r="I47" i="13"/>
  <c r="G47" i="15"/>
  <c r="J39" i="13"/>
  <c r="H39" i="15"/>
  <c r="H39" i="16" s="1"/>
  <c r="Q214" i="28"/>
  <c r="Q230" i="28"/>
  <c r="J61" i="13"/>
  <c r="H61" i="15"/>
  <c r="I53" i="13"/>
  <c r="G53" i="15"/>
  <c r="G53" i="16" s="1"/>
  <c r="J42" i="13"/>
  <c r="H42" i="15"/>
  <c r="I44" i="13"/>
  <c r="G44" i="15"/>
  <c r="I41" i="13"/>
  <c r="G41" i="15"/>
  <c r="Q213" i="28"/>
  <c r="K233" i="28"/>
  <c r="C38" i="13"/>
  <c r="M233" i="28"/>
  <c r="K60" i="13"/>
  <c r="I60" i="15"/>
  <c r="Q205" i="28"/>
  <c r="K52" i="13"/>
  <c r="I52" i="15"/>
  <c r="I64" i="13"/>
  <c r="G64" i="15"/>
  <c r="Q204" i="28"/>
  <c r="J59" i="13"/>
  <c r="H59" i="15"/>
  <c r="K57" i="13"/>
  <c r="I57" i="15"/>
  <c r="I58" i="13"/>
  <c r="G58" i="15"/>
  <c r="Q216" i="28"/>
  <c r="Q224" i="28"/>
  <c r="G63" i="15"/>
  <c r="I63" i="13"/>
  <c r="Q209" i="28"/>
  <c r="Q212" i="28"/>
  <c r="C25" i="13"/>
  <c r="Q220" i="28"/>
  <c r="C29" i="13"/>
  <c r="C33" i="13"/>
  <c r="Q228" i="28"/>
  <c r="N232" i="28"/>
  <c r="Q232" i="28"/>
  <c r="O232" i="28"/>
  <c r="P232" i="28"/>
  <c r="M232" i="28"/>
  <c r="C20" i="13"/>
  <c r="Q219" i="28"/>
  <c r="Q223" i="28"/>
  <c r="D231" i="28"/>
  <c r="M231" i="28"/>
  <c r="N231" i="28"/>
  <c r="O231" i="28"/>
  <c r="P231" i="28"/>
  <c r="Q231" i="28"/>
  <c r="C10" i="13"/>
  <c r="C14" i="13"/>
  <c r="C23" i="13"/>
  <c r="Q218" i="28"/>
  <c r="Q222" i="28"/>
  <c r="Q226" i="28"/>
  <c r="C35" i="13"/>
  <c r="N230" i="28"/>
  <c r="P230" i="28"/>
  <c r="M230" i="28"/>
  <c r="O230" i="28"/>
  <c r="C22" i="13"/>
  <c r="Q217" i="28"/>
  <c r="Q221" i="28"/>
  <c r="C30" i="13"/>
  <c r="Q225" i="28"/>
  <c r="M229" i="28"/>
  <c r="N229" i="28"/>
  <c r="O229" i="28"/>
  <c r="P229" i="28"/>
  <c r="Q229" i="28"/>
  <c r="D233" i="28"/>
  <c r="C9" i="13"/>
  <c r="C18" i="13"/>
  <c r="C26" i="13"/>
  <c r="L229" i="28"/>
  <c r="C34" i="13"/>
  <c r="C16" i="13"/>
  <c r="C24" i="13"/>
  <c r="C32" i="13"/>
  <c r="C28" i="13"/>
  <c r="C36" i="13"/>
  <c r="H233" i="28"/>
  <c r="C11" i="13"/>
  <c r="G232" i="28"/>
  <c r="C17" i="13"/>
  <c r="C31" i="13"/>
  <c r="H229" i="28"/>
  <c r="J230" i="28"/>
  <c r="K231" i="28"/>
  <c r="I232" i="28"/>
  <c r="C12" i="13"/>
  <c r="C27" i="13"/>
  <c r="L233" i="28"/>
  <c r="C13" i="13"/>
  <c r="C19" i="13"/>
  <c r="C37" i="13"/>
  <c r="C21" i="13"/>
  <c r="F230" i="28"/>
  <c r="F229" i="28"/>
  <c r="D230" i="28"/>
  <c r="K230" i="28"/>
  <c r="I231" i="28"/>
  <c r="H232" i="28"/>
  <c r="F233" i="28"/>
  <c r="G229" i="28"/>
  <c r="E230" i="28"/>
  <c r="L230" i="28"/>
  <c r="J231" i="28"/>
  <c r="G233" i="28"/>
  <c r="G230" i="28"/>
  <c r="E231" i="28"/>
  <c r="L231" i="28"/>
  <c r="J232" i="28"/>
  <c r="I229" i="28"/>
  <c r="H230" i="28"/>
  <c r="F231" i="28"/>
  <c r="D232" i="28"/>
  <c r="K232" i="28"/>
  <c r="I233" i="28"/>
  <c r="J229" i="28"/>
  <c r="G231" i="28"/>
  <c r="E232" i="28"/>
  <c r="L232" i="28"/>
  <c r="J233" i="28"/>
  <c r="D229" i="28"/>
  <c r="K229" i="28"/>
  <c r="I230" i="28"/>
  <c r="H231" i="28"/>
  <c r="F232" i="28"/>
  <c r="E229" i="28"/>
  <c r="E233" i="28"/>
  <c r="H17" i="18"/>
  <c r="I17" i="18"/>
  <c r="J17" i="18"/>
  <c r="K17" i="18"/>
  <c r="G17" i="18"/>
  <c r="D17" i="18"/>
  <c r="E17" i="18"/>
  <c r="F17" i="18"/>
  <c r="C17" i="18"/>
  <c r="J304" i="18"/>
  <c r="K304" i="18"/>
  <c r="C309" i="18"/>
  <c r="D309" i="18"/>
  <c r="E309" i="18"/>
  <c r="F309" i="18"/>
  <c r="G309" i="18"/>
  <c r="H309" i="18"/>
  <c r="I309" i="18"/>
  <c r="J309" i="18"/>
  <c r="K309" i="18"/>
  <c r="C306" i="18"/>
  <c r="D306" i="18"/>
  <c r="E306" i="18"/>
  <c r="F306" i="18"/>
  <c r="G306" i="18"/>
  <c r="H306" i="18"/>
  <c r="I306" i="18"/>
  <c r="J306" i="18"/>
  <c r="K306" i="18"/>
  <c r="C307" i="18"/>
  <c r="D307" i="18"/>
  <c r="E307" i="18"/>
  <c r="F307" i="18"/>
  <c r="G307" i="18"/>
  <c r="H307" i="18"/>
  <c r="I307" i="18"/>
  <c r="J307" i="18"/>
  <c r="K307" i="18"/>
  <c r="C308" i="18"/>
  <c r="D308" i="18"/>
  <c r="E308" i="18"/>
  <c r="F308" i="18"/>
  <c r="G308" i="18"/>
  <c r="H308" i="18"/>
  <c r="I308" i="18"/>
  <c r="J308" i="18"/>
  <c r="K308" i="18"/>
  <c r="C254" i="18"/>
  <c r="C18" i="18" s="1"/>
  <c r="D254" i="18"/>
  <c r="D18" i="18" s="1"/>
  <c r="E254" i="18"/>
  <c r="E18" i="18" s="1"/>
  <c r="F254" i="18"/>
  <c r="F18" i="18" s="1"/>
  <c r="G254" i="18"/>
  <c r="G18" i="18" s="1"/>
  <c r="H254" i="18"/>
  <c r="H18" i="18" s="1"/>
  <c r="I254" i="18"/>
  <c r="I18" i="18" s="1"/>
  <c r="J254" i="18"/>
  <c r="J18" i="18" s="1"/>
  <c r="K254" i="18"/>
  <c r="K18" i="18" s="1"/>
  <c r="D10" i="18"/>
  <c r="E10" i="18"/>
  <c r="F10" i="18"/>
  <c r="G10" i="18"/>
  <c r="H10" i="18"/>
  <c r="I10" i="18"/>
  <c r="J10" i="18"/>
  <c r="K131" i="18"/>
  <c r="K10" i="18" s="1"/>
  <c r="C10" i="18"/>
  <c r="H45" i="15" l="1"/>
  <c r="H45" i="16" s="1"/>
  <c r="J55" i="13"/>
  <c r="H55" i="15"/>
  <c r="J48" i="13"/>
  <c r="H48" i="15"/>
  <c r="H51" i="15"/>
  <c r="J51" i="13"/>
  <c r="D14" i="13"/>
  <c r="C14" i="15" s="1"/>
  <c r="D25" i="13"/>
  <c r="C25" i="15" s="1"/>
  <c r="C25" i="16" s="1"/>
  <c r="D10" i="13"/>
  <c r="C10" i="15" s="1"/>
  <c r="O190" i="27"/>
  <c r="J46" i="13"/>
  <c r="H46" i="15"/>
  <c r="Q16" i="13"/>
  <c r="P16" i="15" s="1"/>
  <c r="P16" i="16" s="1"/>
  <c r="P16" i="17" s="1"/>
  <c r="P190" i="27" s="1"/>
  <c r="J56" i="13"/>
  <c r="H56" i="15"/>
  <c r="D38" i="13"/>
  <c r="E38" i="13" s="1"/>
  <c r="F38" i="13" s="1"/>
  <c r="G38" i="13" s="1"/>
  <c r="H38" i="13" s="1"/>
  <c r="I38" i="13" s="1"/>
  <c r="H38" i="15" s="1"/>
  <c r="I49" i="15"/>
  <c r="K49" i="13"/>
  <c r="K40" i="13"/>
  <c r="I40" i="15"/>
  <c r="K62" i="13"/>
  <c r="I62" i="15"/>
  <c r="D36" i="13"/>
  <c r="C36" i="15" s="1"/>
  <c r="C36" i="16" s="1"/>
  <c r="D16" i="13"/>
  <c r="C16" i="15" s="1"/>
  <c r="J50" i="13"/>
  <c r="H50" i="15"/>
  <c r="H50" i="16" s="1"/>
  <c r="J54" i="13"/>
  <c r="H54" i="15"/>
  <c r="K59" i="13"/>
  <c r="I59" i="15"/>
  <c r="J44" i="13"/>
  <c r="H44" i="15"/>
  <c r="I42" i="15"/>
  <c r="K42" i="13"/>
  <c r="L60" i="13"/>
  <c r="J60" i="15"/>
  <c r="J58" i="13"/>
  <c r="H58" i="15"/>
  <c r="J64" i="13"/>
  <c r="H64" i="15"/>
  <c r="J41" i="13"/>
  <c r="H41" i="15"/>
  <c r="K43" i="13"/>
  <c r="I43" i="15"/>
  <c r="J57" i="15"/>
  <c r="L57" i="13"/>
  <c r="L52" i="13"/>
  <c r="J52" i="15"/>
  <c r="K39" i="13"/>
  <c r="I39" i="15"/>
  <c r="I39" i="16" s="1"/>
  <c r="J63" i="13"/>
  <c r="H63" i="15"/>
  <c r="J45" i="15"/>
  <c r="J45" i="16" s="1"/>
  <c r="L45" i="13"/>
  <c r="J53" i="13"/>
  <c r="H53" i="15"/>
  <c r="H53" i="16" s="1"/>
  <c r="D37" i="13"/>
  <c r="E37" i="13" s="1"/>
  <c r="F37" i="13" s="1"/>
  <c r="G37" i="13" s="1"/>
  <c r="H37" i="13" s="1"/>
  <c r="I37" i="13" s="1"/>
  <c r="J37" i="13" s="1"/>
  <c r="K37" i="13" s="1"/>
  <c r="L37" i="13" s="1"/>
  <c r="K37" i="15" s="1"/>
  <c r="K37" i="16" s="1"/>
  <c r="K61" i="13"/>
  <c r="I61" i="15"/>
  <c r="J47" i="13"/>
  <c r="H47" i="15"/>
  <c r="D22" i="13"/>
  <c r="E22" i="13" s="1"/>
  <c r="F22" i="13" s="1"/>
  <c r="G22" i="13" s="1"/>
  <c r="H22" i="13" s="1"/>
  <c r="I22" i="13" s="1"/>
  <c r="J22" i="13" s="1"/>
  <c r="K22" i="13" s="1"/>
  <c r="L22" i="13" s="1"/>
  <c r="K22" i="15" s="1"/>
  <c r="K22" i="16" s="1"/>
  <c r="D30" i="13"/>
  <c r="C30" i="15" s="1"/>
  <c r="D20" i="13"/>
  <c r="E20" i="13" s="1"/>
  <c r="F20" i="13" s="1"/>
  <c r="G20" i="13" s="1"/>
  <c r="H20" i="13" s="1"/>
  <c r="I20" i="13" s="1"/>
  <c r="D33" i="13"/>
  <c r="E33" i="13" s="1"/>
  <c r="F33" i="13" s="1"/>
  <c r="G33" i="13" s="1"/>
  <c r="D35" i="13"/>
  <c r="C35" i="15" s="1"/>
  <c r="D29" i="13"/>
  <c r="E29" i="13" s="1"/>
  <c r="F29" i="13" s="1"/>
  <c r="G29" i="13" s="1"/>
  <c r="H29" i="13" s="1"/>
  <c r="G29" i="15" s="1"/>
  <c r="D23" i="13"/>
  <c r="C23" i="15" s="1"/>
  <c r="C23" i="16" s="1"/>
  <c r="D26" i="13"/>
  <c r="C26" i="15" s="1"/>
  <c r="D28" i="13"/>
  <c r="C28" i="15" s="1"/>
  <c r="C28" i="16" s="1"/>
  <c r="D18" i="13"/>
  <c r="E18" i="13" s="1"/>
  <c r="F18" i="13" s="1"/>
  <c r="G18" i="13" s="1"/>
  <c r="H18" i="13" s="1"/>
  <c r="I18" i="13" s="1"/>
  <c r="J18" i="13" s="1"/>
  <c r="K18" i="13" s="1"/>
  <c r="L18" i="13" s="1"/>
  <c r="M18" i="13" s="1"/>
  <c r="N18" i="13" s="1"/>
  <c r="O18" i="13" s="1"/>
  <c r="P18" i="13" s="1"/>
  <c r="Q18" i="13" s="1"/>
  <c r="D34" i="13"/>
  <c r="E34" i="13" s="1"/>
  <c r="D27" i="13"/>
  <c r="C27" i="15" s="1"/>
  <c r="C27" i="16" s="1"/>
  <c r="D21" i="13"/>
  <c r="E21" i="13" s="1"/>
  <c r="F21" i="13" s="1"/>
  <c r="G21" i="13" s="1"/>
  <c r="H21" i="13" s="1"/>
  <c r="D19" i="13"/>
  <c r="E19" i="13" s="1"/>
  <c r="F19" i="13" s="1"/>
  <c r="G19" i="13" s="1"/>
  <c r="H19" i="13" s="1"/>
  <c r="G19" i="15" s="1"/>
  <c r="G19" i="16" s="1"/>
  <c r="D17" i="13"/>
  <c r="E17" i="13" s="1"/>
  <c r="F17" i="13" s="1"/>
  <c r="G17" i="13" s="1"/>
  <c r="H17" i="13" s="1"/>
  <c r="I17" i="13" s="1"/>
  <c r="J17" i="13" s="1"/>
  <c r="K17" i="13" s="1"/>
  <c r="L17" i="13" s="1"/>
  <c r="M17" i="13" s="1"/>
  <c r="N17" i="13" s="1"/>
  <c r="O17" i="13" s="1"/>
  <c r="P17" i="13" s="1"/>
  <c r="Q17" i="13" s="1"/>
  <c r="D11" i="13"/>
  <c r="E11" i="13" s="1"/>
  <c r="F11" i="13" s="1"/>
  <c r="G11" i="13" s="1"/>
  <c r="H11" i="13" s="1"/>
  <c r="G11" i="15" s="1"/>
  <c r="D24" i="13"/>
  <c r="E24" i="13" s="1"/>
  <c r="F24" i="13" s="1"/>
  <c r="G24" i="13" s="1"/>
  <c r="H24" i="13" s="1"/>
  <c r="I24" i="13" s="1"/>
  <c r="D12" i="13"/>
  <c r="E12" i="13" s="1"/>
  <c r="F12" i="13" s="1"/>
  <c r="G12" i="13" s="1"/>
  <c r="H12" i="13" s="1"/>
  <c r="G12" i="15" s="1"/>
  <c r="D32" i="13"/>
  <c r="E32" i="13" s="1"/>
  <c r="F32" i="13" s="1"/>
  <c r="G32" i="13" s="1"/>
  <c r="H32" i="13" s="1"/>
  <c r="G32" i="15" s="1"/>
  <c r="D9" i="13"/>
  <c r="E9" i="13" s="1"/>
  <c r="F9" i="13" s="1"/>
  <c r="G9" i="13" s="1"/>
  <c r="H9" i="13" s="1"/>
  <c r="D13" i="13"/>
  <c r="E13" i="13" s="1"/>
  <c r="F13" i="13" s="1"/>
  <c r="G13" i="13" s="1"/>
  <c r="H13" i="13" s="1"/>
  <c r="G13" i="15" s="1"/>
  <c r="D31" i="13"/>
  <c r="E31" i="13" s="1"/>
  <c r="F31" i="13" s="1"/>
  <c r="H12" i="25"/>
  <c r="I22" i="25"/>
  <c r="H66" i="16" l="1"/>
  <c r="H65" i="16"/>
  <c r="E14" i="13"/>
  <c r="F14" i="13" s="1"/>
  <c r="E14" i="15" s="1"/>
  <c r="K55" i="13"/>
  <c r="I55" i="15"/>
  <c r="E10" i="13"/>
  <c r="F10" i="13" s="1"/>
  <c r="G10" i="13" s="1"/>
  <c r="H10" i="13" s="1"/>
  <c r="G10" i="15" s="1"/>
  <c r="K48" i="13"/>
  <c r="I48" i="15"/>
  <c r="C38" i="15"/>
  <c r="E25" i="13"/>
  <c r="F25" i="13" s="1"/>
  <c r="G25" i="13" s="1"/>
  <c r="H25" i="13" s="1"/>
  <c r="I25" i="13" s="1"/>
  <c r="J25" i="13" s="1"/>
  <c r="I25" i="15" s="1"/>
  <c r="I25" i="16" s="1"/>
  <c r="E16" i="13"/>
  <c r="F16" i="13" s="1"/>
  <c r="G16" i="13" s="1"/>
  <c r="H16" i="13" s="1"/>
  <c r="G16" i="15" s="1"/>
  <c r="K51" i="13"/>
  <c r="I51" i="15"/>
  <c r="C37" i="15"/>
  <c r="C37" i="16" s="1"/>
  <c r="E36" i="13"/>
  <c r="F36" i="13" s="1"/>
  <c r="G36" i="13" s="1"/>
  <c r="H36" i="13" s="1"/>
  <c r="G36" i="15" s="1"/>
  <c r="G36" i="16" s="1"/>
  <c r="K46" i="13"/>
  <c r="I46" i="15"/>
  <c r="C20" i="15"/>
  <c r="P192" i="20"/>
  <c r="I56" i="15"/>
  <c r="K56" i="13"/>
  <c r="L49" i="13"/>
  <c r="J49" i="15"/>
  <c r="E23" i="13"/>
  <c r="F23" i="13" s="1"/>
  <c r="G23" i="13" s="1"/>
  <c r="H23" i="13" s="1"/>
  <c r="I23" i="13" s="1"/>
  <c r="H23" i="15" s="1"/>
  <c r="H23" i="16" s="1"/>
  <c r="J40" i="15"/>
  <c r="L40" i="13"/>
  <c r="C22" i="15"/>
  <c r="C22" i="16" s="1"/>
  <c r="I54" i="15"/>
  <c r="K54" i="13"/>
  <c r="K50" i="13"/>
  <c r="I50" i="15"/>
  <c r="I50" i="16" s="1"/>
  <c r="E30" i="13"/>
  <c r="F30" i="13" s="1"/>
  <c r="G30" i="13" s="1"/>
  <c r="H30" i="13" s="1"/>
  <c r="I30" i="13" s="1"/>
  <c r="J30" i="13" s="1"/>
  <c r="K30" i="13" s="1"/>
  <c r="L30" i="13" s="1"/>
  <c r="K30" i="15" s="1"/>
  <c r="C33" i="15"/>
  <c r="J62" i="15"/>
  <c r="L62" i="13"/>
  <c r="J61" i="15"/>
  <c r="L61" i="13"/>
  <c r="K60" i="15"/>
  <c r="M60" i="13"/>
  <c r="I63" i="15"/>
  <c r="K63" i="13"/>
  <c r="J43" i="15"/>
  <c r="L43" i="13"/>
  <c r="K53" i="13"/>
  <c r="I53" i="15"/>
  <c r="I53" i="16" s="1"/>
  <c r="K64" i="13"/>
  <c r="I64" i="15"/>
  <c r="G37" i="15"/>
  <c r="G37" i="16" s="1"/>
  <c r="I44" i="15"/>
  <c r="K44" i="13"/>
  <c r="J39" i="15"/>
  <c r="J39" i="16" s="1"/>
  <c r="L39" i="13"/>
  <c r="I41" i="15"/>
  <c r="K41" i="13"/>
  <c r="K58" i="13"/>
  <c r="I58" i="15"/>
  <c r="L42" i="13"/>
  <c r="J42" i="15"/>
  <c r="J59" i="15"/>
  <c r="L59" i="13"/>
  <c r="D37" i="15"/>
  <c r="D37" i="16" s="1"/>
  <c r="K52" i="15"/>
  <c r="M52" i="13"/>
  <c r="K47" i="13"/>
  <c r="I47" i="15"/>
  <c r="K45" i="15"/>
  <c r="K45" i="16" s="1"/>
  <c r="M45" i="13"/>
  <c r="K57" i="15"/>
  <c r="M57" i="13"/>
  <c r="E35" i="13"/>
  <c r="F35" i="13" s="1"/>
  <c r="G35" i="13" s="1"/>
  <c r="H35" i="13" s="1"/>
  <c r="G35" i="15" s="1"/>
  <c r="C29" i="15"/>
  <c r="E26" i="13"/>
  <c r="F26" i="13" s="1"/>
  <c r="G26" i="13" s="1"/>
  <c r="H26" i="13" s="1"/>
  <c r="I26" i="13" s="1"/>
  <c r="H26" i="15" s="1"/>
  <c r="H26" i="16" s="1"/>
  <c r="C34" i="15"/>
  <c r="E28" i="13"/>
  <c r="F28" i="13" s="1"/>
  <c r="G28" i="13" s="1"/>
  <c r="H28" i="13" s="1"/>
  <c r="G28" i="15" s="1"/>
  <c r="G28" i="16" s="1"/>
  <c r="M22" i="13"/>
  <c r="M37" i="13"/>
  <c r="L12" i="25"/>
  <c r="D13" i="25"/>
  <c r="F22" i="25"/>
  <c r="G22" i="25"/>
  <c r="D21" i="25"/>
  <c r="D12" i="25"/>
  <c r="F12" i="25"/>
  <c r="E13" i="25"/>
  <c r="E22" i="25"/>
  <c r="H38" i="16"/>
  <c r="H43" i="16"/>
  <c r="H55" i="16"/>
  <c r="H58" i="16"/>
  <c r="H46" i="16"/>
  <c r="H47" i="16"/>
  <c r="H64" i="16"/>
  <c r="H48" i="16"/>
  <c r="H49" i="16"/>
  <c r="H59" i="16"/>
  <c r="H61" i="16"/>
  <c r="H44" i="16"/>
  <c r="H54" i="16"/>
  <c r="H41" i="16"/>
  <c r="H42" i="16"/>
  <c r="H52" i="16"/>
  <c r="H57" i="16"/>
  <c r="H60" i="16"/>
  <c r="H62" i="16"/>
  <c r="H63" i="16"/>
  <c r="H40" i="16"/>
  <c r="H51" i="16"/>
  <c r="H56" i="16"/>
  <c r="J38" i="13"/>
  <c r="K38" i="13" s="1"/>
  <c r="L38" i="13" s="1"/>
  <c r="C19" i="15"/>
  <c r="C19" i="16" s="1"/>
  <c r="E37" i="15"/>
  <c r="E37" i="16" s="1"/>
  <c r="F37" i="15"/>
  <c r="F37" i="16" s="1"/>
  <c r="C24" i="15"/>
  <c r="C24" i="16" s="1"/>
  <c r="F19" i="15"/>
  <c r="F19" i="16" s="1"/>
  <c r="F11" i="15"/>
  <c r="D11" i="15"/>
  <c r="D14" i="15"/>
  <c r="J22" i="15"/>
  <c r="J22" i="16" s="1"/>
  <c r="G22" i="15"/>
  <c r="G22" i="16" s="1"/>
  <c r="F22" i="15"/>
  <c r="F22" i="16" s="1"/>
  <c r="E22" i="15"/>
  <c r="E22" i="16" s="1"/>
  <c r="D22" i="15"/>
  <c r="D22" i="16" s="1"/>
  <c r="F34" i="13"/>
  <c r="D34" i="15"/>
  <c r="G20" i="15"/>
  <c r="F20" i="15"/>
  <c r="E20" i="15"/>
  <c r="D20" i="15"/>
  <c r="I22" i="15"/>
  <c r="I22" i="16" s="1"/>
  <c r="E19" i="15"/>
  <c r="E19" i="16" s="1"/>
  <c r="H22" i="15"/>
  <c r="H22" i="16" s="1"/>
  <c r="D19" i="15"/>
  <c r="D19" i="16" s="1"/>
  <c r="H33" i="13"/>
  <c r="G33" i="15" s="1"/>
  <c r="F33" i="15"/>
  <c r="J20" i="13"/>
  <c r="H20" i="15"/>
  <c r="H20" i="16" s="1"/>
  <c r="D12" i="15"/>
  <c r="D33" i="15"/>
  <c r="F29" i="15"/>
  <c r="K22" i="25"/>
  <c r="E12" i="15"/>
  <c r="C32" i="15"/>
  <c r="G24" i="15"/>
  <c r="G24" i="16" s="1"/>
  <c r="C11" i="15"/>
  <c r="F38" i="15"/>
  <c r="D32" i="15"/>
  <c r="E29" i="15"/>
  <c r="F24" i="15"/>
  <c r="F24" i="16" s="1"/>
  <c r="J22" i="25"/>
  <c r="E27" i="13"/>
  <c r="F27" i="13" s="1"/>
  <c r="G27" i="13" s="1"/>
  <c r="H27" i="13" s="1"/>
  <c r="G27" i="15" s="1"/>
  <c r="G27" i="16" s="1"/>
  <c r="C31" i="15"/>
  <c r="C31" i="16" s="1"/>
  <c r="F32" i="15"/>
  <c r="G38" i="15"/>
  <c r="E32" i="15"/>
  <c r="C28" i="17"/>
  <c r="E38" i="15"/>
  <c r="D31" i="15"/>
  <c r="D31" i="16" s="1"/>
  <c r="D29" i="15"/>
  <c r="E24" i="15"/>
  <c r="E24" i="16" s="1"/>
  <c r="C16" i="16"/>
  <c r="C16" i="17" s="1"/>
  <c r="C12" i="15"/>
  <c r="D38" i="15"/>
  <c r="D24" i="15"/>
  <c r="H22" i="25"/>
  <c r="J24" i="13"/>
  <c r="H24" i="15"/>
  <c r="H24" i="16" s="1"/>
  <c r="F12" i="15"/>
  <c r="C13" i="15"/>
  <c r="F13" i="15"/>
  <c r="E13" i="15"/>
  <c r="E11" i="15"/>
  <c r="E33" i="15"/>
  <c r="D21" i="15"/>
  <c r="C21" i="15"/>
  <c r="D13" i="15"/>
  <c r="I21" i="13"/>
  <c r="J37" i="15"/>
  <c r="J37" i="16" s="1"/>
  <c r="E10" i="15"/>
  <c r="G21" i="15"/>
  <c r="D10" i="15"/>
  <c r="I37" i="15"/>
  <c r="I37" i="16" s="1"/>
  <c r="H37" i="15"/>
  <c r="H37" i="16" s="1"/>
  <c r="F21" i="15"/>
  <c r="I29" i="13"/>
  <c r="E21" i="15"/>
  <c r="I19" i="13"/>
  <c r="G31" i="13"/>
  <c r="E31" i="15"/>
  <c r="E31" i="16" s="1"/>
  <c r="C9" i="15"/>
  <c r="G9" i="15"/>
  <c r="G9" i="16" s="1"/>
  <c r="I11" i="13"/>
  <c r="I9" i="13"/>
  <c r="F9" i="15"/>
  <c r="F9" i="16" s="1"/>
  <c r="E9" i="15"/>
  <c r="E9" i="16" s="1"/>
  <c r="D9" i="15"/>
  <c r="D9" i="16" s="1"/>
  <c r="I12" i="13"/>
  <c r="I13" i="13"/>
  <c r="I32" i="13"/>
  <c r="E28" i="14"/>
  <c r="E34" i="14" s="1"/>
  <c r="E27" i="14"/>
  <c r="E33" i="14" s="1"/>
  <c r="C20" i="14"/>
  <c r="C11" i="14"/>
  <c r="E13" i="24"/>
  <c r="F13" i="24"/>
  <c r="G13" i="24"/>
  <c r="H13" i="24"/>
  <c r="I13" i="24"/>
  <c r="J13" i="24"/>
  <c r="D9" i="24"/>
  <c r="E9" i="24"/>
  <c r="F9" i="24"/>
  <c r="G9" i="24"/>
  <c r="H9" i="24"/>
  <c r="I9" i="24"/>
  <c r="J9" i="24"/>
  <c r="K9" i="24"/>
  <c r="C9" i="24"/>
  <c r="C16" i="24" s="1"/>
  <c r="D13" i="23"/>
  <c r="E13" i="23"/>
  <c r="F13" i="23"/>
  <c r="G13" i="23"/>
  <c r="H13" i="23"/>
  <c r="I13" i="23"/>
  <c r="J13" i="23"/>
  <c r="C13" i="23"/>
  <c r="D9" i="23"/>
  <c r="E9" i="23"/>
  <c r="F9" i="23"/>
  <c r="G9" i="23"/>
  <c r="H9" i="23"/>
  <c r="I9" i="23"/>
  <c r="J9" i="23"/>
  <c r="K9" i="23"/>
  <c r="C9" i="23"/>
  <c r="D13" i="7"/>
  <c r="E13" i="7"/>
  <c r="F13" i="7"/>
  <c r="G13" i="7"/>
  <c r="H13" i="7"/>
  <c r="I13" i="7"/>
  <c r="J13" i="7"/>
  <c r="K13" i="7"/>
  <c r="L13" i="7"/>
  <c r="M13" i="7"/>
  <c r="N13" i="7"/>
  <c r="D14" i="7"/>
  <c r="E14" i="7"/>
  <c r="F14" i="7"/>
  <c r="G14" i="7"/>
  <c r="H14" i="7"/>
  <c r="I14" i="7"/>
  <c r="J14" i="7"/>
  <c r="K14" i="7"/>
  <c r="L14" i="7"/>
  <c r="M14" i="7"/>
  <c r="N14" i="7"/>
  <c r="D15" i="7"/>
  <c r="E15" i="7"/>
  <c r="F15" i="7"/>
  <c r="G15" i="7"/>
  <c r="H15" i="7"/>
  <c r="I15" i="7"/>
  <c r="J15" i="7"/>
  <c r="K15" i="7"/>
  <c r="L15" i="7"/>
  <c r="M15" i="7"/>
  <c r="N15" i="7"/>
  <c r="D16" i="7"/>
  <c r="E16" i="7"/>
  <c r="F16" i="7"/>
  <c r="G16" i="7"/>
  <c r="H16" i="7"/>
  <c r="I16" i="7"/>
  <c r="J16" i="7"/>
  <c r="K16" i="7"/>
  <c r="L16" i="7"/>
  <c r="M16" i="7"/>
  <c r="N16" i="7"/>
  <c r="D17" i="7"/>
  <c r="E17" i="7"/>
  <c r="F17" i="7"/>
  <c r="G17" i="7"/>
  <c r="H17" i="7"/>
  <c r="I17" i="7"/>
  <c r="J17" i="7"/>
  <c r="K17" i="7"/>
  <c r="L17" i="7"/>
  <c r="M17" i="7"/>
  <c r="N17" i="7"/>
  <c r="D18" i="7"/>
  <c r="E18" i="7"/>
  <c r="F18" i="7"/>
  <c r="G18" i="7"/>
  <c r="H18" i="7"/>
  <c r="I18" i="7"/>
  <c r="J18" i="7"/>
  <c r="K18" i="7"/>
  <c r="L18" i="7"/>
  <c r="M18" i="7"/>
  <c r="N18" i="7"/>
  <c r="D19" i="7"/>
  <c r="E19" i="7"/>
  <c r="F19" i="7"/>
  <c r="G19" i="7"/>
  <c r="H19" i="7"/>
  <c r="I19" i="7"/>
  <c r="J19" i="7"/>
  <c r="K19" i="7"/>
  <c r="L19" i="7"/>
  <c r="M19" i="7"/>
  <c r="N19" i="7"/>
  <c r="K23" i="7"/>
  <c r="L23" i="7"/>
  <c r="M23" i="7"/>
  <c r="N23" i="7"/>
  <c r="K26" i="7"/>
  <c r="L26" i="7"/>
  <c r="M26" i="7"/>
  <c r="N26" i="7"/>
  <c r="K27" i="7"/>
  <c r="L27" i="7"/>
  <c r="M27" i="7"/>
  <c r="N27" i="7"/>
  <c r="K28" i="7"/>
  <c r="L28" i="7"/>
  <c r="M28" i="7"/>
  <c r="N28" i="7"/>
  <c r="K29" i="7"/>
  <c r="L29" i="7"/>
  <c r="M29" i="7"/>
  <c r="N29" i="7"/>
  <c r="D30" i="7"/>
  <c r="E30" i="7"/>
  <c r="F30" i="7"/>
  <c r="G30" i="7"/>
  <c r="H30" i="7"/>
  <c r="I30" i="7"/>
  <c r="J30" i="7"/>
  <c r="K30" i="7"/>
  <c r="L30" i="7"/>
  <c r="M30" i="7"/>
  <c r="N30" i="7"/>
  <c r="D32" i="7"/>
  <c r="E32" i="7"/>
  <c r="F32" i="7"/>
  <c r="G32" i="7"/>
  <c r="H32" i="7"/>
  <c r="I32" i="7"/>
  <c r="J32" i="7"/>
  <c r="K32" i="7"/>
  <c r="L32" i="7"/>
  <c r="M32" i="7"/>
  <c r="N32" i="7"/>
  <c r="F33" i="7"/>
  <c r="G33" i="7"/>
  <c r="H33" i="7"/>
  <c r="I33" i="7"/>
  <c r="J33" i="7"/>
  <c r="K33" i="7"/>
  <c r="L33" i="7"/>
  <c r="M33" i="7"/>
  <c r="N33" i="7"/>
  <c r="F34" i="7"/>
  <c r="G34" i="7"/>
  <c r="H34" i="7"/>
  <c r="I34" i="7"/>
  <c r="J34" i="7"/>
  <c r="K34" i="7"/>
  <c r="L34" i="7"/>
  <c r="M34" i="7"/>
  <c r="N34" i="7"/>
  <c r="K35" i="7"/>
  <c r="L35" i="7"/>
  <c r="M35" i="7"/>
  <c r="N35" i="7"/>
  <c r="E36" i="7"/>
  <c r="F36" i="7"/>
  <c r="G36" i="7"/>
  <c r="H36" i="7"/>
  <c r="I36" i="7"/>
  <c r="J36" i="7"/>
  <c r="K36" i="7"/>
  <c r="L36" i="7"/>
  <c r="M36" i="7"/>
  <c r="N36" i="7"/>
  <c r="E10" i="7"/>
  <c r="F10" i="7"/>
  <c r="G10" i="7"/>
  <c r="H10" i="7"/>
  <c r="I10" i="7"/>
  <c r="J10" i="7"/>
  <c r="K10" i="7"/>
  <c r="L10" i="7"/>
  <c r="M10" i="7"/>
  <c r="N10" i="7"/>
  <c r="D10" i="7"/>
  <c r="F66" i="16" l="1"/>
  <c r="F65" i="16"/>
  <c r="E66" i="16"/>
  <c r="F66" i="17" s="1"/>
  <c r="E65" i="16"/>
  <c r="F65" i="17" s="1"/>
  <c r="I66" i="16"/>
  <c r="I65" i="16"/>
  <c r="J65" i="16"/>
  <c r="K65" i="17" s="1"/>
  <c r="J66" i="16"/>
  <c r="K66" i="17" s="1"/>
  <c r="I65" i="17"/>
  <c r="G66" i="16"/>
  <c r="H66" i="17" s="1"/>
  <c r="G65" i="16"/>
  <c r="H65" i="17" s="1"/>
  <c r="E61" i="16"/>
  <c r="D66" i="16"/>
  <c r="D65" i="16"/>
  <c r="I66" i="17"/>
  <c r="I10" i="13"/>
  <c r="G14" i="13"/>
  <c r="H14" i="13" s="1"/>
  <c r="G14" i="15" s="1"/>
  <c r="J55" i="15"/>
  <c r="L55" i="13"/>
  <c r="F10" i="15"/>
  <c r="F10" i="16" s="1"/>
  <c r="F36" i="15"/>
  <c r="F36" i="16" s="1"/>
  <c r="G36" i="17" s="1"/>
  <c r="G210" i="27" s="1"/>
  <c r="E36" i="15"/>
  <c r="E36" i="16" s="1"/>
  <c r="I36" i="13"/>
  <c r="J36" i="13" s="1"/>
  <c r="K25" i="13"/>
  <c r="L25" i="13" s="1"/>
  <c r="K25" i="15" s="1"/>
  <c r="K25" i="16" s="1"/>
  <c r="D25" i="15"/>
  <c r="D25" i="16" s="1"/>
  <c r="D25" i="17" s="1"/>
  <c r="D199" i="27" s="1"/>
  <c r="E25" i="15"/>
  <c r="E25" i="16" s="1"/>
  <c r="F25" i="15"/>
  <c r="F25" i="16" s="1"/>
  <c r="G25" i="15"/>
  <c r="G25" i="16" s="1"/>
  <c r="H25" i="15"/>
  <c r="H25" i="16" s="1"/>
  <c r="H25" i="17" s="1"/>
  <c r="D36" i="15"/>
  <c r="D36" i="16" s="1"/>
  <c r="D36" i="17" s="1"/>
  <c r="D210" i="27" s="1"/>
  <c r="E16" i="15"/>
  <c r="E16" i="16" s="1"/>
  <c r="I16" i="13"/>
  <c r="H16" i="15" s="1"/>
  <c r="H16" i="16" s="1"/>
  <c r="D16" i="15"/>
  <c r="D16" i="16" s="1"/>
  <c r="F16" i="15"/>
  <c r="F16" i="16" s="1"/>
  <c r="J48" i="15"/>
  <c r="J48" i="16" s="1"/>
  <c r="L48" i="13"/>
  <c r="L51" i="13"/>
  <c r="J51" i="15"/>
  <c r="J23" i="13"/>
  <c r="K23" i="13" s="1"/>
  <c r="F23" i="15"/>
  <c r="F23" i="16" s="1"/>
  <c r="I28" i="13"/>
  <c r="H28" i="15" s="1"/>
  <c r="H28" i="16" s="1"/>
  <c r="E28" i="15"/>
  <c r="E28" i="16" s="1"/>
  <c r="G23" i="15"/>
  <c r="G23" i="16" s="1"/>
  <c r="D23" i="15"/>
  <c r="D23" i="16" s="1"/>
  <c r="F28" i="15"/>
  <c r="F28" i="16" s="1"/>
  <c r="E23" i="15"/>
  <c r="E23" i="16" s="1"/>
  <c r="E26" i="15"/>
  <c r="E26" i="16" s="1"/>
  <c r="J46" i="15"/>
  <c r="J46" i="16" s="1"/>
  <c r="L46" i="13"/>
  <c r="E30" i="15"/>
  <c r="E30" i="16" s="1"/>
  <c r="F30" i="15"/>
  <c r="F30" i="16" s="1"/>
  <c r="G30" i="15"/>
  <c r="I30" i="15"/>
  <c r="I30" i="16" s="1"/>
  <c r="D30" i="15"/>
  <c r="D30" i="16" s="1"/>
  <c r="M30" i="13"/>
  <c r="N30" i="13" s="1"/>
  <c r="J30" i="15"/>
  <c r="J30" i="16" s="1"/>
  <c r="J56" i="15"/>
  <c r="J56" i="16" s="1"/>
  <c r="L56" i="13"/>
  <c r="H30" i="15"/>
  <c r="H30" i="16" s="1"/>
  <c r="D28" i="15"/>
  <c r="D28" i="16" s="1"/>
  <c r="D28" i="17" s="1"/>
  <c r="D204" i="20" s="1"/>
  <c r="F26" i="15"/>
  <c r="F26" i="16" s="1"/>
  <c r="F26" i="17" s="1"/>
  <c r="F202" i="20" s="1"/>
  <c r="K49" i="15"/>
  <c r="K49" i="16" s="1"/>
  <c r="M49" i="13"/>
  <c r="M40" i="13"/>
  <c r="K40" i="15"/>
  <c r="K40" i="16" s="1"/>
  <c r="J26" i="13"/>
  <c r="I26" i="15" s="1"/>
  <c r="I26" i="16" s="1"/>
  <c r="I35" i="13"/>
  <c r="J35" i="13" s="1"/>
  <c r="D26" i="15"/>
  <c r="D26" i="16" s="1"/>
  <c r="D35" i="15"/>
  <c r="D35" i="16" s="1"/>
  <c r="L50" i="13"/>
  <c r="J50" i="15"/>
  <c r="J50" i="16" s="1"/>
  <c r="J50" i="17" s="1"/>
  <c r="F35" i="15"/>
  <c r="F35" i="16" s="1"/>
  <c r="J54" i="15"/>
  <c r="J54" i="16" s="1"/>
  <c r="L54" i="13"/>
  <c r="E35" i="15"/>
  <c r="E35" i="16" s="1"/>
  <c r="M62" i="13"/>
  <c r="K62" i="15"/>
  <c r="K62" i="16" s="1"/>
  <c r="N60" i="13"/>
  <c r="L60" i="15"/>
  <c r="L60" i="16" s="1"/>
  <c r="K59" i="15"/>
  <c r="K59" i="16" s="1"/>
  <c r="M59" i="13"/>
  <c r="K39" i="15"/>
  <c r="K39" i="16" s="1"/>
  <c r="M39" i="13"/>
  <c r="L47" i="13"/>
  <c r="J47" i="15"/>
  <c r="J47" i="16" s="1"/>
  <c r="J64" i="15"/>
  <c r="J64" i="16" s="1"/>
  <c r="L64" i="13"/>
  <c r="M43" i="13"/>
  <c r="K43" i="15"/>
  <c r="K43" i="16" s="1"/>
  <c r="L63" i="13"/>
  <c r="J63" i="15"/>
  <c r="J63" i="16" s="1"/>
  <c r="K61" i="15"/>
  <c r="K61" i="16" s="1"/>
  <c r="M61" i="13"/>
  <c r="J44" i="15"/>
  <c r="J44" i="16" s="1"/>
  <c r="L44" i="13"/>
  <c r="C9" i="16"/>
  <c r="C9" i="17" s="1"/>
  <c r="L57" i="15"/>
  <c r="L57" i="16" s="1"/>
  <c r="N57" i="13"/>
  <c r="L52" i="15"/>
  <c r="L52" i="16" s="1"/>
  <c r="N52" i="13"/>
  <c r="M42" i="13"/>
  <c r="K42" i="15"/>
  <c r="K42" i="16" s="1"/>
  <c r="J53" i="15"/>
  <c r="J53" i="16" s="1"/>
  <c r="L53" i="13"/>
  <c r="L45" i="15"/>
  <c r="L45" i="16" s="1"/>
  <c r="L45" i="17" s="1"/>
  <c r="N45" i="13"/>
  <c r="J58" i="15"/>
  <c r="J58" i="16" s="1"/>
  <c r="L58" i="13"/>
  <c r="J41" i="15"/>
  <c r="J41" i="16" s="1"/>
  <c r="L41" i="13"/>
  <c r="E10" i="16"/>
  <c r="E42" i="16"/>
  <c r="E38" i="16"/>
  <c r="F62" i="16"/>
  <c r="E64" i="16"/>
  <c r="E49" i="16"/>
  <c r="E57" i="16"/>
  <c r="E58" i="16"/>
  <c r="E63" i="16"/>
  <c r="E20" i="16"/>
  <c r="E12" i="16"/>
  <c r="E44" i="16"/>
  <c r="E29" i="16"/>
  <c r="E40" i="16"/>
  <c r="E33" i="16"/>
  <c r="F21" i="16"/>
  <c r="F32" i="16"/>
  <c r="F11" i="16"/>
  <c r="F12" i="16"/>
  <c r="E54" i="16"/>
  <c r="F51" i="16"/>
  <c r="F40" i="16"/>
  <c r="E21" i="16"/>
  <c r="E11" i="16"/>
  <c r="E14" i="16"/>
  <c r="F38" i="16"/>
  <c r="E47" i="16"/>
  <c r="E43" i="16"/>
  <c r="E59" i="16"/>
  <c r="F43" i="16"/>
  <c r="E13" i="16"/>
  <c r="E32" i="16"/>
  <c r="F20" i="16"/>
  <c r="E62" i="16"/>
  <c r="E56" i="16"/>
  <c r="D10" i="16"/>
  <c r="F33" i="16"/>
  <c r="E51" i="16"/>
  <c r="E46" i="16"/>
  <c r="D24" i="16"/>
  <c r="E24" i="17" s="1"/>
  <c r="E200" i="20" s="1"/>
  <c r="G26" i="15"/>
  <c r="G26" i="16" s="1"/>
  <c r="L22" i="15"/>
  <c r="L22" i="16" s="1"/>
  <c r="N22" i="13"/>
  <c r="J38" i="15"/>
  <c r="J38" i="16" s="1"/>
  <c r="E52" i="16"/>
  <c r="D14" i="16"/>
  <c r="D21" i="16"/>
  <c r="D29" i="16"/>
  <c r="C21" i="16"/>
  <c r="C21" i="17" s="1"/>
  <c r="C197" i="20" s="1"/>
  <c r="D12" i="16"/>
  <c r="F56" i="16"/>
  <c r="F47" i="16"/>
  <c r="F52" i="16"/>
  <c r="F41" i="16"/>
  <c r="D13" i="16"/>
  <c r="E55" i="16"/>
  <c r="F64" i="16"/>
  <c r="D47" i="16"/>
  <c r="D48" i="16"/>
  <c r="D63" i="16"/>
  <c r="D38" i="16"/>
  <c r="F60" i="16"/>
  <c r="D62" i="16"/>
  <c r="C13" i="16"/>
  <c r="C13" i="17" s="1"/>
  <c r="C189" i="20" s="1"/>
  <c r="D42" i="16"/>
  <c r="D40" i="16"/>
  <c r="D20" i="16"/>
  <c r="E48" i="16"/>
  <c r="F63" i="16"/>
  <c r="C12" i="16"/>
  <c r="C12" i="17" s="1"/>
  <c r="C188" i="20" s="1"/>
  <c r="C11" i="16"/>
  <c r="C11" i="17" s="1"/>
  <c r="C187" i="20" s="1"/>
  <c r="D59" i="16"/>
  <c r="E23" i="25"/>
  <c r="C26" i="16"/>
  <c r="C26" i="17" s="1"/>
  <c r="C200" i="27" s="1"/>
  <c r="D58" i="16"/>
  <c r="D43" i="16"/>
  <c r="D55" i="16"/>
  <c r="D60" i="16"/>
  <c r="D64" i="16"/>
  <c r="D57" i="16"/>
  <c r="D52" i="16"/>
  <c r="D49" i="16"/>
  <c r="D34" i="16"/>
  <c r="D46" i="16"/>
  <c r="D41" i="16"/>
  <c r="D32" i="16"/>
  <c r="F13" i="16"/>
  <c r="D33" i="16"/>
  <c r="D11" i="16"/>
  <c r="E60" i="16"/>
  <c r="F44" i="16"/>
  <c r="F57" i="16"/>
  <c r="F61" i="16"/>
  <c r="F61" i="17" s="1"/>
  <c r="F59" i="16"/>
  <c r="F29" i="16"/>
  <c r="F29" i="17" s="1"/>
  <c r="F203" i="27" s="1"/>
  <c r="F48" i="16"/>
  <c r="N37" i="13"/>
  <c r="L37" i="15"/>
  <c r="L37" i="16" s="1"/>
  <c r="C35" i="16"/>
  <c r="C30" i="16"/>
  <c r="C30" i="17" s="1"/>
  <c r="C204" i="27" s="1"/>
  <c r="F58" i="16"/>
  <c r="F54" i="16"/>
  <c r="F55" i="16"/>
  <c r="C20" i="16"/>
  <c r="C20" i="17" s="1"/>
  <c r="C194" i="27" s="1"/>
  <c r="C14" i="16"/>
  <c r="C14" i="17" s="1"/>
  <c r="C190" i="20" s="1"/>
  <c r="C29" i="16"/>
  <c r="C29" i="17" s="1"/>
  <c r="C205" i="20" s="1"/>
  <c r="F45" i="17"/>
  <c r="E41" i="16"/>
  <c r="F46" i="16"/>
  <c r="F42" i="16"/>
  <c r="F49" i="16"/>
  <c r="J37" i="17"/>
  <c r="J211" i="27" s="1"/>
  <c r="F50" i="17"/>
  <c r="C38" i="16"/>
  <c r="E21" i="25"/>
  <c r="C47" i="16"/>
  <c r="C47" i="17" s="1"/>
  <c r="C64" i="16"/>
  <c r="C64" i="17" s="1"/>
  <c r="C48" i="16"/>
  <c r="C48" i="17" s="1"/>
  <c r="C49" i="16"/>
  <c r="C49" i="17" s="1"/>
  <c r="C59" i="16"/>
  <c r="C59" i="17" s="1"/>
  <c r="C61" i="16"/>
  <c r="C61" i="17" s="1"/>
  <c r="C50" i="17"/>
  <c r="C39" i="17"/>
  <c r="C40" i="16"/>
  <c r="C40" i="17" s="1"/>
  <c r="C51" i="16"/>
  <c r="C51" i="17" s="1"/>
  <c r="C56" i="16"/>
  <c r="C56" i="17" s="1"/>
  <c r="C41" i="16"/>
  <c r="C41" i="17" s="1"/>
  <c r="C52" i="16"/>
  <c r="C52" i="17" s="1"/>
  <c r="C57" i="16"/>
  <c r="C57" i="17" s="1"/>
  <c r="C60" i="16"/>
  <c r="C60" i="17" s="1"/>
  <c r="C42" i="16"/>
  <c r="C42" i="17" s="1"/>
  <c r="C62" i="16"/>
  <c r="C62" i="17" s="1"/>
  <c r="C43" i="16"/>
  <c r="C43" i="17" s="1"/>
  <c r="C53" i="17"/>
  <c r="C63" i="16"/>
  <c r="C63" i="17" s="1"/>
  <c r="C44" i="16"/>
  <c r="C44" i="17" s="1"/>
  <c r="C54" i="16"/>
  <c r="C54" i="17" s="1"/>
  <c r="C46" i="16"/>
  <c r="C46" i="17" s="1"/>
  <c r="C45" i="17"/>
  <c r="C55" i="16"/>
  <c r="C55" i="17" s="1"/>
  <c r="C58" i="16"/>
  <c r="C58" i="17" s="1"/>
  <c r="C34" i="16"/>
  <c r="C34" i="17" s="1"/>
  <c r="C210" i="20" s="1"/>
  <c r="D50" i="17"/>
  <c r="L21" i="25"/>
  <c r="L23" i="25"/>
  <c r="C23" i="17"/>
  <c r="C197" i="27" s="1"/>
  <c r="C31" i="17"/>
  <c r="C205" i="27" s="1"/>
  <c r="I22" i="17"/>
  <c r="I196" i="27" s="1"/>
  <c r="D54" i="16"/>
  <c r="D56" i="16"/>
  <c r="D61" i="16"/>
  <c r="E61" i="17" s="1"/>
  <c r="G21" i="16"/>
  <c r="C25" i="17"/>
  <c r="C199" i="27" s="1"/>
  <c r="C24" i="17"/>
  <c r="C198" i="27" s="1"/>
  <c r="D44" i="16"/>
  <c r="D51" i="16"/>
  <c r="G32" i="16"/>
  <c r="G32" i="17" s="1"/>
  <c r="G206" i="27" s="1"/>
  <c r="G44" i="16"/>
  <c r="H44" i="17" s="1"/>
  <c r="G54" i="16"/>
  <c r="H54" i="17" s="1"/>
  <c r="G46" i="16"/>
  <c r="H46" i="17" s="1"/>
  <c r="G47" i="16"/>
  <c r="H47" i="17" s="1"/>
  <c r="G64" i="16"/>
  <c r="H64" i="17" s="1"/>
  <c r="G48" i="16"/>
  <c r="H48" i="17" s="1"/>
  <c r="G49" i="16"/>
  <c r="H49" i="17" s="1"/>
  <c r="G59" i="16"/>
  <c r="H59" i="17" s="1"/>
  <c r="G61" i="16"/>
  <c r="H61" i="17" s="1"/>
  <c r="H50" i="17"/>
  <c r="G43" i="16"/>
  <c r="H43" i="17" s="1"/>
  <c r="H53" i="17"/>
  <c r="G41" i="16"/>
  <c r="H41" i="17" s="1"/>
  <c r="G42" i="16"/>
  <c r="H42" i="17" s="1"/>
  <c r="G52" i="16"/>
  <c r="H52" i="17" s="1"/>
  <c r="G57" i="16"/>
  <c r="H57" i="17" s="1"/>
  <c r="G60" i="16"/>
  <c r="H60" i="17" s="1"/>
  <c r="G62" i="16"/>
  <c r="H62" i="17" s="1"/>
  <c r="G63" i="16"/>
  <c r="H63" i="17" s="1"/>
  <c r="G40" i="16"/>
  <c r="H40" i="17" s="1"/>
  <c r="G51" i="16"/>
  <c r="H51" i="17" s="1"/>
  <c r="G56" i="16"/>
  <c r="H56" i="17" s="1"/>
  <c r="H39" i="17"/>
  <c r="H45" i="17"/>
  <c r="G55" i="16"/>
  <c r="H55" i="17" s="1"/>
  <c r="G58" i="16"/>
  <c r="H58" i="17" s="1"/>
  <c r="J52" i="16"/>
  <c r="J57" i="16"/>
  <c r="J60" i="16"/>
  <c r="J43" i="16"/>
  <c r="J55" i="16"/>
  <c r="J49" i="16"/>
  <c r="J59" i="16"/>
  <c r="J61" i="16"/>
  <c r="J51" i="16"/>
  <c r="J62" i="16"/>
  <c r="J40" i="16"/>
  <c r="J42" i="16"/>
  <c r="F53" i="17"/>
  <c r="E53" i="17"/>
  <c r="K30" i="16"/>
  <c r="K52" i="16"/>
  <c r="K60" i="16"/>
  <c r="K57" i="16"/>
  <c r="G39" i="17"/>
  <c r="F39" i="17"/>
  <c r="E45" i="17"/>
  <c r="I42" i="16"/>
  <c r="I44" i="16"/>
  <c r="I44" i="17" s="1"/>
  <c r="I54" i="16"/>
  <c r="I54" i="17" s="1"/>
  <c r="I55" i="16"/>
  <c r="I58" i="16"/>
  <c r="I46" i="16"/>
  <c r="I47" i="16"/>
  <c r="I64" i="16"/>
  <c r="I48" i="16"/>
  <c r="I49" i="16"/>
  <c r="I49" i="17" s="1"/>
  <c r="I59" i="16"/>
  <c r="I59" i="17" s="1"/>
  <c r="I61" i="16"/>
  <c r="I61" i="17" s="1"/>
  <c r="I43" i="16"/>
  <c r="I43" i="17" s="1"/>
  <c r="I40" i="16"/>
  <c r="I40" i="17" s="1"/>
  <c r="I51" i="16"/>
  <c r="I56" i="16"/>
  <c r="I41" i="16"/>
  <c r="I52" i="16"/>
  <c r="I57" i="16"/>
  <c r="I60" i="16"/>
  <c r="I62" i="16"/>
  <c r="I63" i="16"/>
  <c r="E39" i="17"/>
  <c r="K38" i="15"/>
  <c r="K38" i="16" s="1"/>
  <c r="M38" i="13"/>
  <c r="I38" i="15"/>
  <c r="I38" i="16" s="1"/>
  <c r="I38" i="17" s="1"/>
  <c r="I212" i="27" s="1"/>
  <c r="E31" i="17"/>
  <c r="E205" i="27" s="1"/>
  <c r="I14" i="13"/>
  <c r="J14" i="13" s="1"/>
  <c r="F24" i="17"/>
  <c r="F198" i="27" s="1"/>
  <c r="F19" i="17"/>
  <c r="F36" i="17"/>
  <c r="F210" i="27" s="1"/>
  <c r="E36" i="17"/>
  <c r="E212" i="20" s="1"/>
  <c r="F14" i="15"/>
  <c r="F14" i="16" s="1"/>
  <c r="D31" i="17"/>
  <c r="D205" i="27" s="1"/>
  <c r="I33" i="13"/>
  <c r="J33" i="13" s="1"/>
  <c r="E22" i="17"/>
  <c r="E196" i="27" s="1"/>
  <c r="E19" i="17"/>
  <c r="E195" i="20" s="1"/>
  <c r="D27" i="15"/>
  <c r="E37" i="17"/>
  <c r="E211" i="27" s="1"/>
  <c r="I27" i="13"/>
  <c r="J27" i="13" s="1"/>
  <c r="D19" i="17"/>
  <c r="D195" i="20" s="1"/>
  <c r="D37" i="17"/>
  <c r="D213" i="20" s="1"/>
  <c r="E27" i="15"/>
  <c r="E27" i="16" s="1"/>
  <c r="C27" i="17"/>
  <c r="C203" i="20" s="1"/>
  <c r="F27" i="15"/>
  <c r="F27" i="16" s="1"/>
  <c r="G34" i="13"/>
  <c r="E34" i="15"/>
  <c r="E34" i="16" s="1"/>
  <c r="C19" i="17"/>
  <c r="G9" i="17"/>
  <c r="G185" i="20" s="1"/>
  <c r="G28" i="17"/>
  <c r="G202" i="27" s="1"/>
  <c r="G11" i="16"/>
  <c r="G10" i="16"/>
  <c r="C10" i="16"/>
  <c r="C10" i="17" s="1"/>
  <c r="C32" i="16"/>
  <c r="F22" i="17"/>
  <c r="F196" i="27" s="1"/>
  <c r="G37" i="17"/>
  <c r="I37" i="17"/>
  <c r="C22" i="17"/>
  <c r="C196" i="27" s="1"/>
  <c r="C33" i="16"/>
  <c r="G27" i="17"/>
  <c r="G201" i="27" s="1"/>
  <c r="G38" i="16"/>
  <c r="H38" i="17" s="1"/>
  <c r="H214" i="20" s="1"/>
  <c r="K20" i="13"/>
  <c r="I20" i="15"/>
  <c r="I20" i="16" s="1"/>
  <c r="I20" i="17" s="1"/>
  <c r="G12" i="16"/>
  <c r="G16" i="16"/>
  <c r="G33" i="16"/>
  <c r="H22" i="17"/>
  <c r="H198" i="20" s="1"/>
  <c r="G29" i="16"/>
  <c r="G35" i="16"/>
  <c r="K37" i="17"/>
  <c r="K211" i="27" s="1"/>
  <c r="G13" i="16"/>
  <c r="G14" i="16"/>
  <c r="G30" i="16"/>
  <c r="G20" i="16"/>
  <c r="D28" i="14"/>
  <c r="C28" i="14" s="1"/>
  <c r="C34" i="14" s="1"/>
  <c r="D41" i="14" s="1"/>
  <c r="K41" i="14" s="1"/>
  <c r="J18" i="15" s="1"/>
  <c r="K24" i="13"/>
  <c r="I24" i="15"/>
  <c r="J10" i="13"/>
  <c r="H10" i="15"/>
  <c r="H10" i="16" s="1"/>
  <c r="F9" i="17"/>
  <c r="F185" i="20" s="1"/>
  <c r="J21" i="13"/>
  <c r="H21" i="15"/>
  <c r="H21" i="16" s="1"/>
  <c r="J29" i="13"/>
  <c r="H29" i="15"/>
  <c r="H29" i="16" s="1"/>
  <c r="J19" i="13"/>
  <c r="H19" i="15"/>
  <c r="H19" i="16" s="1"/>
  <c r="J13" i="13"/>
  <c r="H13" i="15"/>
  <c r="H13" i="16" s="1"/>
  <c r="J11" i="13"/>
  <c r="H11" i="15"/>
  <c r="H11" i="16" s="1"/>
  <c r="J12" i="13"/>
  <c r="H12" i="15"/>
  <c r="H12" i="16" s="1"/>
  <c r="F37" i="17"/>
  <c r="C37" i="17"/>
  <c r="C213" i="20" s="1"/>
  <c r="H31" i="13"/>
  <c r="F31" i="15"/>
  <c r="F31" i="16" s="1"/>
  <c r="J32" i="13"/>
  <c r="H32" i="15"/>
  <c r="H32" i="16" s="1"/>
  <c r="J9" i="13"/>
  <c r="H9" i="15"/>
  <c r="H9" i="16" s="1"/>
  <c r="C202" i="27"/>
  <c r="C204" i="20"/>
  <c r="C190" i="27"/>
  <c r="C192" i="20"/>
  <c r="D27" i="14"/>
  <c r="C27" i="14" s="1"/>
  <c r="C33" i="14" s="1"/>
  <c r="J21" i="25"/>
  <c r="I21" i="25"/>
  <c r="K13" i="25"/>
  <c r="I13" i="25"/>
  <c r="G13" i="25"/>
  <c r="H14" i="25" s="1"/>
  <c r="F13" i="25"/>
  <c r="K12" i="25"/>
  <c r="J12" i="25"/>
  <c r="E12" i="25"/>
  <c r="J13" i="25"/>
  <c r="I12" i="25"/>
  <c r="K16" i="24"/>
  <c r="K48" i="10" s="1"/>
  <c r="K83" i="10" s="1"/>
  <c r="K177" i="20" s="1"/>
  <c r="J16" i="24"/>
  <c r="J48" i="10" s="1"/>
  <c r="I16" i="24"/>
  <c r="I48" i="10" s="1"/>
  <c r="I62" i="10" s="1"/>
  <c r="I156" i="20" s="1"/>
  <c r="H16" i="24"/>
  <c r="H48" i="10" s="1"/>
  <c r="G16" i="24"/>
  <c r="G48" i="10" s="1"/>
  <c r="F16" i="24"/>
  <c r="F48" i="10" s="1"/>
  <c r="E16" i="24"/>
  <c r="E48" i="10" s="1"/>
  <c r="E71" i="10" s="1"/>
  <c r="E165" i="20" s="1"/>
  <c r="D16" i="24"/>
  <c r="D48" i="10" s="1"/>
  <c r="C48" i="10"/>
  <c r="C73" i="10" s="1"/>
  <c r="C167" i="20" s="1"/>
  <c r="E16" i="23"/>
  <c r="G37" i="6" s="1"/>
  <c r="G37" i="7" s="1"/>
  <c r="K46" i="22"/>
  <c r="K48" i="22" s="1"/>
  <c r="J46" i="22"/>
  <c r="I46" i="22"/>
  <c r="H46" i="22"/>
  <c r="G46" i="22"/>
  <c r="F46" i="22"/>
  <c r="E46" i="22"/>
  <c r="D46" i="22"/>
  <c r="J35" i="22"/>
  <c r="J37" i="22" s="1"/>
  <c r="J45" i="22" s="1"/>
  <c r="I35" i="22"/>
  <c r="I37" i="22" s="1"/>
  <c r="I45" i="22" s="1"/>
  <c r="H35" i="22"/>
  <c r="H37" i="22" s="1"/>
  <c r="H45" i="22" s="1"/>
  <c r="G35" i="22"/>
  <c r="G37" i="22" s="1"/>
  <c r="G45" i="22" s="1"/>
  <c r="F35" i="22"/>
  <c r="F37" i="22" s="1"/>
  <c r="F45" i="22" s="1"/>
  <c r="E35" i="22"/>
  <c r="E37" i="22" s="1"/>
  <c r="E45" i="22" s="1"/>
  <c r="D35" i="22"/>
  <c r="D42" i="22"/>
  <c r="J23" i="18"/>
  <c r="I23" i="18"/>
  <c r="H23" i="18"/>
  <c r="G23" i="18"/>
  <c r="J321" i="18"/>
  <c r="I321" i="18"/>
  <c r="H321" i="18"/>
  <c r="G321" i="18"/>
  <c r="G16" i="18" s="1"/>
  <c r="F321" i="18"/>
  <c r="F16" i="18" s="1"/>
  <c r="E321" i="18"/>
  <c r="E16" i="18" s="1"/>
  <c r="D321" i="18"/>
  <c r="C321" i="18"/>
  <c r="K321" i="18"/>
  <c r="K305" i="18"/>
  <c r="J305" i="18"/>
  <c r="I305" i="18"/>
  <c r="H305" i="18"/>
  <c r="G305" i="18"/>
  <c r="F305" i="18"/>
  <c r="E305" i="18"/>
  <c r="D305" i="18"/>
  <c r="C305" i="18"/>
  <c r="I304" i="18"/>
  <c r="H304" i="18"/>
  <c r="G304" i="18"/>
  <c r="F304" i="18"/>
  <c r="E304" i="18"/>
  <c r="D304" i="18"/>
  <c r="C304" i="18"/>
  <c r="K303" i="18"/>
  <c r="J303" i="18"/>
  <c r="I303" i="18"/>
  <c r="H303" i="18"/>
  <c r="K302" i="18"/>
  <c r="J302" i="18"/>
  <c r="I302" i="18"/>
  <c r="H302" i="18"/>
  <c r="G302" i="18"/>
  <c r="F302" i="18"/>
  <c r="E302" i="18"/>
  <c r="D302" i="18"/>
  <c r="C302" i="18"/>
  <c r="K301" i="18"/>
  <c r="J301" i="18"/>
  <c r="I301" i="18"/>
  <c r="H301" i="18"/>
  <c r="G301" i="18"/>
  <c r="F301" i="18"/>
  <c r="E301" i="18"/>
  <c r="D301" i="18"/>
  <c r="C301" i="18"/>
  <c r="K235" i="18"/>
  <c r="K11" i="18" s="1"/>
  <c r="K12" i="18" s="1"/>
  <c r="J235" i="18"/>
  <c r="J11" i="18" s="1"/>
  <c r="I235" i="18"/>
  <c r="I11" i="18" s="1"/>
  <c r="H235" i="18"/>
  <c r="H11" i="18" s="1"/>
  <c r="G235" i="18"/>
  <c r="G11" i="18" s="1"/>
  <c r="F235" i="18"/>
  <c r="F11" i="18" s="1"/>
  <c r="E235" i="18"/>
  <c r="E11" i="18" s="1"/>
  <c r="D235" i="18"/>
  <c r="D11" i="18" s="1"/>
  <c r="C235" i="18"/>
  <c r="C11" i="18" s="1"/>
  <c r="F23" i="18"/>
  <c r="E23" i="18"/>
  <c r="D23" i="18"/>
  <c r="H241" i="20" l="1"/>
  <c r="H239" i="27"/>
  <c r="H242" i="20"/>
  <c r="H240" i="27"/>
  <c r="I241" i="20"/>
  <c r="I239" i="27"/>
  <c r="K240" i="27"/>
  <c r="K242" i="20"/>
  <c r="K239" i="27"/>
  <c r="K241" i="20"/>
  <c r="J65" i="17"/>
  <c r="J66" i="17"/>
  <c r="F241" i="20"/>
  <c r="F239" i="27"/>
  <c r="I240" i="27"/>
  <c r="I242" i="20"/>
  <c r="F240" i="27"/>
  <c r="F242" i="20"/>
  <c r="E65" i="17"/>
  <c r="D65" i="17"/>
  <c r="G65" i="17"/>
  <c r="E66" i="17"/>
  <c r="D66" i="17"/>
  <c r="G66" i="17"/>
  <c r="J48" i="22"/>
  <c r="D37" i="22"/>
  <c r="D45" i="22" s="1"/>
  <c r="D48" i="22" s="1"/>
  <c r="I23" i="15"/>
  <c r="I23" i="16" s="1"/>
  <c r="K55" i="15"/>
  <c r="K55" i="16" s="1"/>
  <c r="M55" i="13"/>
  <c r="J25" i="15"/>
  <c r="J25" i="16" s="1"/>
  <c r="H36" i="15"/>
  <c r="H36" i="16" s="1"/>
  <c r="E25" i="17"/>
  <c r="E199" i="27" s="1"/>
  <c r="J28" i="13"/>
  <c r="F25" i="17"/>
  <c r="F199" i="27" s="1"/>
  <c r="M25" i="13"/>
  <c r="N25" i="13" s="1"/>
  <c r="G25" i="17"/>
  <c r="G199" i="27" s="1"/>
  <c r="L60" i="17"/>
  <c r="L234" i="27" s="1"/>
  <c r="J16" i="13"/>
  <c r="I16" i="15" s="1"/>
  <c r="I16" i="16" s="1"/>
  <c r="E41" i="14"/>
  <c r="D18" i="15" s="1"/>
  <c r="L41" i="14"/>
  <c r="K18" i="15" s="1"/>
  <c r="K18" i="16" s="1"/>
  <c r="C18" i="15"/>
  <c r="C18" i="16" s="1"/>
  <c r="C18" i="17" s="1"/>
  <c r="C194" i="20" s="1"/>
  <c r="N41" i="14"/>
  <c r="M18" i="15" s="1"/>
  <c r="M18" i="16" s="1"/>
  <c r="N18" i="17" s="1"/>
  <c r="M41" i="14"/>
  <c r="L18" i="15" s="1"/>
  <c r="L18" i="16" s="1"/>
  <c r="C17" i="15"/>
  <c r="C17" i="16" s="1"/>
  <c r="N40" i="14"/>
  <c r="M17" i="15" s="1"/>
  <c r="M17" i="16" s="1"/>
  <c r="M40" i="14"/>
  <c r="L17" i="15" s="1"/>
  <c r="L17" i="16" s="1"/>
  <c r="Q40" i="14"/>
  <c r="P17" i="15" s="1"/>
  <c r="P17" i="16" s="1"/>
  <c r="P40" i="14"/>
  <c r="O17" i="15" s="1"/>
  <c r="O17" i="16" s="1"/>
  <c r="O40" i="14"/>
  <c r="N17" i="15" s="1"/>
  <c r="N17" i="16" s="1"/>
  <c r="G23" i="17"/>
  <c r="G199" i="20" s="1"/>
  <c r="K26" i="13"/>
  <c r="L26" i="13" s="1"/>
  <c r="M48" i="13"/>
  <c r="K48" i="15"/>
  <c r="K48" i="16" s="1"/>
  <c r="K48" i="17" s="1"/>
  <c r="F28" i="17"/>
  <c r="F202" i="27" s="1"/>
  <c r="D9" i="17"/>
  <c r="D183" i="27" s="1"/>
  <c r="G29" i="17"/>
  <c r="G203" i="27" s="1"/>
  <c r="E28" i="17"/>
  <c r="E202" i="27" s="1"/>
  <c r="F23" i="17"/>
  <c r="F199" i="20" s="1"/>
  <c r="E23" i="17"/>
  <c r="E199" i="20" s="1"/>
  <c r="L30" i="15"/>
  <c r="L30" i="16" s="1"/>
  <c r="L30" i="17" s="1"/>
  <c r="L204" i="27" s="1"/>
  <c r="H35" i="15"/>
  <c r="H35" i="16" s="1"/>
  <c r="H35" i="17" s="1"/>
  <c r="D23" i="17"/>
  <c r="D197" i="27" s="1"/>
  <c r="F47" i="17"/>
  <c r="F223" i="20" s="1"/>
  <c r="M51" i="13"/>
  <c r="K51" i="15"/>
  <c r="K51" i="16" s="1"/>
  <c r="K51" i="17" s="1"/>
  <c r="E47" i="17"/>
  <c r="E223" i="20" s="1"/>
  <c r="E58" i="17"/>
  <c r="E232" i="27" s="1"/>
  <c r="K46" i="15"/>
  <c r="K46" i="16" s="1"/>
  <c r="K46" i="17" s="1"/>
  <c r="M46" i="13"/>
  <c r="F16" i="17"/>
  <c r="F190" i="27" s="1"/>
  <c r="M56" i="13"/>
  <c r="K56" i="15"/>
  <c r="K56" i="16" s="1"/>
  <c r="K56" i="17" s="1"/>
  <c r="H14" i="15"/>
  <c r="H14" i="16" s="1"/>
  <c r="H14" i="17" s="1"/>
  <c r="H190" i="20" s="1"/>
  <c r="F10" i="17"/>
  <c r="F186" i="20" s="1"/>
  <c r="F42" i="17"/>
  <c r="F218" i="20" s="1"/>
  <c r="N49" i="13"/>
  <c r="L49" i="15"/>
  <c r="L49" i="16" s="1"/>
  <c r="L49" i="17" s="1"/>
  <c r="E42" i="17"/>
  <c r="E218" i="20" s="1"/>
  <c r="N40" i="13"/>
  <c r="L40" i="15"/>
  <c r="L40" i="16" s="1"/>
  <c r="L40" i="17" s="1"/>
  <c r="E63" i="17"/>
  <c r="E237" i="27" s="1"/>
  <c r="K50" i="15"/>
  <c r="K50" i="16" s="1"/>
  <c r="K50" i="17" s="1"/>
  <c r="M50" i="13"/>
  <c r="G16" i="17"/>
  <c r="G190" i="27" s="1"/>
  <c r="N62" i="13"/>
  <c r="L62" i="15"/>
  <c r="L62" i="16" s="1"/>
  <c r="M54" i="13"/>
  <c r="K54" i="15"/>
  <c r="K54" i="16" s="1"/>
  <c r="K54" i="17" s="1"/>
  <c r="L52" i="17"/>
  <c r="L228" i="20" s="1"/>
  <c r="C185" i="20"/>
  <c r="C183" i="27"/>
  <c r="E64" i="17"/>
  <c r="E240" i="20" s="1"/>
  <c r="E38" i="17"/>
  <c r="E212" i="27" s="1"/>
  <c r="L57" i="17"/>
  <c r="L233" i="20" s="1"/>
  <c r="M41" i="13"/>
  <c r="K41" i="15"/>
  <c r="K41" i="16" s="1"/>
  <c r="K41" i="17" s="1"/>
  <c r="O57" i="13"/>
  <c r="M57" i="15"/>
  <c r="M57" i="16" s="1"/>
  <c r="M57" i="17" s="1"/>
  <c r="N61" i="13"/>
  <c r="L61" i="15"/>
  <c r="L61" i="16" s="1"/>
  <c r="L61" i="17" s="1"/>
  <c r="N39" i="13"/>
  <c r="L39" i="15"/>
  <c r="L39" i="16" s="1"/>
  <c r="L39" i="17" s="1"/>
  <c r="L215" i="20" s="1"/>
  <c r="K64" i="15"/>
  <c r="K64" i="16" s="1"/>
  <c r="K64" i="17" s="1"/>
  <c r="M64" i="13"/>
  <c r="N59" i="13"/>
  <c r="L59" i="15"/>
  <c r="L59" i="16" s="1"/>
  <c r="L59" i="17" s="1"/>
  <c r="L233" i="27" s="1"/>
  <c r="M63" i="13"/>
  <c r="K63" i="15"/>
  <c r="K63" i="16" s="1"/>
  <c r="K63" i="17" s="1"/>
  <c r="L43" i="15"/>
  <c r="L43" i="16" s="1"/>
  <c r="L43" i="17" s="1"/>
  <c r="N43" i="13"/>
  <c r="M53" i="13"/>
  <c r="K53" i="15"/>
  <c r="K53" i="16" s="1"/>
  <c r="K53" i="17" s="1"/>
  <c r="H33" i="15"/>
  <c r="H33" i="16" s="1"/>
  <c r="H33" i="17" s="1"/>
  <c r="H209" i="20" s="1"/>
  <c r="K47" i="15"/>
  <c r="K47" i="16" s="1"/>
  <c r="K47" i="17" s="1"/>
  <c r="M47" i="13"/>
  <c r="M60" i="15"/>
  <c r="M60" i="16" s="1"/>
  <c r="O60" i="13"/>
  <c r="K58" i="15"/>
  <c r="K58" i="16" s="1"/>
  <c r="K58" i="17" s="1"/>
  <c r="M58" i="13"/>
  <c r="M44" i="13"/>
  <c r="K44" i="15"/>
  <c r="K44" i="16" s="1"/>
  <c r="K44" i="17" s="1"/>
  <c r="L42" i="15"/>
  <c r="L42" i="16" s="1"/>
  <c r="L42" i="17" s="1"/>
  <c r="L218" i="20" s="1"/>
  <c r="N42" i="13"/>
  <c r="M45" i="15"/>
  <c r="M45" i="16" s="1"/>
  <c r="M45" i="17" s="1"/>
  <c r="M219" i="27" s="1"/>
  <c r="O45" i="13"/>
  <c r="M52" i="15"/>
  <c r="M52" i="16" s="1"/>
  <c r="O52" i="13"/>
  <c r="F58" i="17"/>
  <c r="F232" i="27" s="1"/>
  <c r="F33" i="17"/>
  <c r="F207" i="27" s="1"/>
  <c r="E10" i="17"/>
  <c r="E186" i="20" s="1"/>
  <c r="F38" i="17"/>
  <c r="F214" i="20" s="1"/>
  <c r="F57" i="17"/>
  <c r="F231" i="27" s="1"/>
  <c r="E44" i="17"/>
  <c r="E218" i="27" s="1"/>
  <c r="E26" i="17"/>
  <c r="E200" i="27" s="1"/>
  <c r="F14" i="17"/>
  <c r="F190" i="20" s="1"/>
  <c r="F21" i="17"/>
  <c r="F195" i="27" s="1"/>
  <c r="F49" i="17"/>
  <c r="F223" i="27" s="1"/>
  <c r="G21" i="17"/>
  <c r="G195" i="27" s="1"/>
  <c r="F46" i="17"/>
  <c r="F222" i="20" s="1"/>
  <c r="I25" i="17"/>
  <c r="I201" i="20" s="1"/>
  <c r="E21" i="17"/>
  <c r="E195" i="27" s="1"/>
  <c r="F11" i="17"/>
  <c r="F187" i="20" s="1"/>
  <c r="E49" i="17"/>
  <c r="E225" i="20" s="1"/>
  <c r="F20" i="17"/>
  <c r="F194" i="27" s="1"/>
  <c r="F64" i="17"/>
  <c r="F238" i="27" s="1"/>
  <c r="E57" i="17"/>
  <c r="E233" i="20" s="1"/>
  <c r="F63" i="17"/>
  <c r="F237" i="27" s="1"/>
  <c r="G12" i="17"/>
  <c r="G188" i="20" s="1"/>
  <c r="F40" i="17"/>
  <c r="F216" i="20" s="1"/>
  <c r="E40" i="17"/>
  <c r="E214" i="27" s="1"/>
  <c r="E35" i="17"/>
  <c r="E209" i="27" s="1"/>
  <c r="F62" i="17"/>
  <c r="F236" i="27" s="1"/>
  <c r="E33" i="17"/>
  <c r="E209" i="20" s="1"/>
  <c r="F12" i="17"/>
  <c r="F186" i="27" s="1"/>
  <c r="E46" i="17"/>
  <c r="E220" i="27" s="1"/>
  <c r="F30" i="17"/>
  <c r="F204" i="27" s="1"/>
  <c r="E30" i="17"/>
  <c r="E204" i="27" s="1"/>
  <c r="E16" i="17"/>
  <c r="E192" i="20" s="1"/>
  <c r="C202" i="20"/>
  <c r="F44" i="17"/>
  <c r="F220" i="20" s="1"/>
  <c r="E29" i="17"/>
  <c r="E203" i="27" s="1"/>
  <c r="E20" i="17"/>
  <c r="E194" i="27" s="1"/>
  <c r="E12" i="17"/>
  <c r="E186" i="27" s="1"/>
  <c r="E54" i="17"/>
  <c r="E228" i="27" s="1"/>
  <c r="F35" i="17"/>
  <c r="F209" i="27" s="1"/>
  <c r="D16" i="17"/>
  <c r="D190" i="27" s="1"/>
  <c r="E59" i="17"/>
  <c r="E233" i="27" s="1"/>
  <c r="D38" i="17"/>
  <c r="D212" i="27" s="1"/>
  <c r="E11" i="17"/>
  <c r="E187" i="20" s="1"/>
  <c r="E14" i="17"/>
  <c r="E190" i="20" s="1"/>
  <c r="E34" i="17"/>
  <c r="E210" i="20" s="1"/>
  <c r="E52" i="17"/>
  <c r="E226" i="27" s="1"/>
  <c r="D59" i="17"/>
  <c r="D235" i="20" s="1"/>
  <c r="F59" i="17"/>
  <c r="F233" i="27" s="1"/>
  <c r="F32" i="17"/>
  <c r="F206" i="27" s="1"/>
  <c r="F43" i="17"/>
  <c r="F217" i="27" s="1"/>
  <c r="D12" i="17"/>
  <c r="D188" i="20" s="1"/>
  <c r="F54" i="17"/>
  <c r="F230" i="20" s="1"/>
  <c r="J30" i="17"/>
  <c r="J204" i="27" s="1"/>
  <c r="F51" i="17"/>
  <c r="F227" i="20" s="1"/>
  <c r="E13" i="17"/>
  <c r="E187" i="27" s="1"/>
  <c r="D13" i="17"/>
  <c r="D189" i="20" s="1"/>
  <c r="E32" i="17"/>
  <c r="E208" i="20" s="1"/>
  <c r="F200" i="27"/>
  <c r="E43" i="17"/>
  <c r="E217" i="27" s="1"/>
  <c r="C207" i="20"/>
  <c r="F13" i="17"/>
  <c r="F189" i="20" s="1"/>
  <c r="G33" i="17"/>
  <c r="G209" i="20" s="1"/>
  <c r="E56" i="17"/>
  <c r="E232" i="20" s="1"/>
  <c r="F56" i="17"/>
  <c r="F230" i="27" s="1"/>
  <c r="D24" i="17"/>
  <c r="E60" i="17"/>
  <c r="E234" i="27" s="1"/>
  <c r="J60" i="17"/>
  <c r="J234" i="27" s="1"/>
  <c r="D34" i="17"/>
  <c r="D208" i="27" s="1"/>
  <c r="E62" i="17"/>
  <c r="E236" i="27" s="1"/>
  <c r="F52" i="17"/>
  <c r="F228" i="20" s="1"/>
  <c r="F48" i="17"/>
  <c r="F224" i="20" s="1"/>
  <c r="D11" i="17"/>
  <c r="D187" i="20" s="1"/>
  <c r="C195" i="27"/>
  <c r="C185" i="27"/>
  <c r="E51" i="17"/>
  <c r="E225" i="27" s="1"/>
  <c r="D35" i="17"/>
  <c r="D209" i="27" s="1"/>
  <c r="C187" i="27"/>
  <c r="C186" i="27"/>
  <c r="H21" i="17"/>
  <c r="H195" i="27" s="1"/>
  <c r="E48" i="17"/>
  <c r="E224" i="20" s="1"/>
  <c r="H199" i="27"/>
  <c r="H201" i="20"/>
  <c r="C224" i="27"/>
  <c r="C226" i="20"/>
  <c r="G59" i="17"/>
  <c r="G233" i="27" s="1"/>
  <c r="D224" i="27"/>
  <c r="D226" i="20"/>
  <c r="E227" i="27"/>
  <c r="E229" i="20"/>
  <c r="D21" i="17"/>
  <c r="D195" i="27" s="1"/>
  <c r="D27" i="16"/>
  <c r="E27" i="17" s="1"/>
  <c r="C196" i="20"/>
  <c r="C227" i="27"/>
  <c r="C229" i="20"/>
  <c r="I24" i="16"/>
  <c r="I24" i="17" s="1"/>
  <c r="E213" i="27"/>
  <c r="E215" i="20"/>
  <c r="E221" i="20"/>
  <c r="E219" i="27"/>
  <c r="F41" i="17"/>
  <c r="F217" i="20" s="1"/>
  <c r="C213" i="27"/>
  <c r="C215" i="20"/>
  <c r="C193" i="27"/>
  <c r="C195" i="20"/>
  <c r="C219" i="27"/>
  <c r="C221" i="20"/>
  <c r="O30" i="13"/>
  <c r="M30" i="15"/>
  <c r="M30" i="16" s="1"/>
  <c r="M22" i="15"/>
  <c r="M22" i="16" s="1"/>
  <c r="M22" i="17" s="1"/>
  <c r="O22" i="13"/>
  <c r="N38" i="13"/>
  <c r="L38" i="15"/>
  <c r="L38" i="16" s="1"/>
  <c r="L38" i="17" s="1"/>
  <c r="J57" i="17"/>
  <c r="J233" i="20" s="1"/>
  <c r="G54" i="17"/>
  <c r="G230" i="20" s="1"/>
  <c r="J64" i="17"/>
  <c r="J240" i="20" s="1"/>
  <c r="J58" i="17"/>
  <c r="J234" i="20" s="1"/>
  <c r="J46" i="17"/>
  <c r="J220" i="27" s="1"/>
  <c r="D26" i="17"/>
  <c r="D200" i="27" s="1"/>
  <c r="C35" i="17"/>
  <c r="C209" i="27" s="1"/>
  <c r="D47" i="17"/>
  <c r="D221" i="27" s="1"/>
  <c r="D20" i="17"/>
  <c r="D194" i="27" s="1"/>
  <c r="E55" i="17"/>
  <c r="E229" i="27" s="1"/>
  <c r="G47" i="17"/>
  <c r="G221" i="27" s="1"/>
  <c r="C206" i="20"/>
  <c r="G55" i="17"/>
  <c r="G229" i="27" s="1"/>
  <c r="D54" i="17"/>
  <c r="D228" i="27" s="1"/>
  <c r="E41" i="17"/>
  <c r="E215" i="27" s="1"/>
  <c r="D30" i="17"/>
  <c r="D204" i="27" s="1"/>
  <c r="F205" i="20"/>
  <c r="C38" i="17"/>
  <c r="C212" i="27" s="1"/>
  <c r="G35" i="17"/>
  <c r="G211" i="20" s="1"/>
  <c r="D60" i="17"/>
  <c r="D234" i="27" s="1"/>
  <c r="F55" i="17"/>
  <c r="F229" i="27" s="1"/>
  <c r="D46" i="17"/>
  <c r="D222" i="20" s="1"/>
  <c r="F60" i="17"/>
  <c r="F236" i="20" s="1"/>
  <c r="G61" i="17"/>
  <c r="G235" i="27" s="1"/>
  <c r="G48" i="17"/>
  <c r="G224" i="20" s="1"/>
  <c r="G10" i="17"/>
  <c r="G186" i="20" s="1"/>
  <c r="J51" i="17"/>
  <c r="J227" i="20" s="1"/>
  <c r="D43" i="17"/>
  <c r="D217" i="27" s="1"/>
  <c r="D51" i="17"/>
  <c r="D225" i="27" s="1"/>
  <c r="J63" i="17"/>
  <c r="J237" i="27" s="1"/>
  <c r="C228" i="27"/>
  <c r="C230" i="20"/>
  <c r="C216" i="27"/>
  <c r="C218" i="20"/>
  <c r="C223" i="27"/>
  <c r="C225" i="20"/>
  <c r="C218" i="27"/>
  <c r="C220" i="20"/>
  <c r="C234" i="27"/>
  <c r="C236" i="20"/>
  <c r="C232" i="27"/>
  <c r="C234" i="20"/>
  <c r="C237" i="27"/>
  <c r="C239" i="20"/>
  <c r="C231" i="27"/>
  <c r="C233" i="20"/>
  <c r="C229" i="27"/>
  <c r="C231" i="20"/>
  <c r="C226" i="27"/>
  <c r="C228" i="20"/>
  <c r="C215" i="27"/>
  <c r="C217" i="20"/>
  <c r="C222" i="27"/>
  <c r="C224" i="20"/>
  <c r="C184" i="27"/>
  <c r="C186" i="20"/>
  <c r="C238" i="27"/>
  <c r="C240" i="20"/>
  <c r="E235" i="27"/>
  <c r="E237" i="20"/>
  <c r="C217" i="27"/>
  <c r="C219" i="20"/>
  <c r="C220" i="27"/>
  <c r="C222" i="20"/>
  <c r="C236" i="27"/>
  <c r="C238" i="20"/>
  <c r="C230" i="27"/>
  <c r="C232" i="20"/>
  <c r="C225" i="27"/>
  <c r="C227" i="20"/>
  <c r="C235" i="27"/>
  <c r="C237" i="20"/>
  <c r="C214" i="27"/>
  <c r="C216" i="20"/>
  <c r="C233" i="27"/>
  <c r="C235" i="20"/>
  <c r="C221" i="27"/>
  <c r="C223" i="20"/>
  <c r="J213" i="20"/>
  <c r="J226" i="20"/>
  <c r="J224" i="27"/>
  <c r="H215" i="20"/>
  <c r="H213" i="27"/>
  <c r="L221" i="20"/>
  <c r="L219" i="27"/>
  <c r="F215" i="20"/>
  <c r="F213" i="27"/>
  <c r="H224" i="27"/>
  <c r="H226" i="20"/>
  <c r="G215" i="20"/>
  <c r="G213" i="27"/>
  <c r="H221" i="20"/>
  <c r="H219" i="27"/>
  <c r="F219" i="27"/>
  <c r="F221" i="20"/>
  <c r="F227" i="27"/>
  <c r="F229" i="20"/>
  <c r="H227" i="27"/>
  <c r="H229" i="20"/>
  <c r="F193" i="27"/>
  <c r="F195" i="20"/>
  <c r="F224" i="27"/>
  <c r="F226" i="20"/>
  <c r="I220" i="20"/>
  <c r="I218" i="27"/>
  <c r="H236" i="27"/>
  <c r="H238" i="20"/>
  <c r="H223" i="27"/>
  <c r="H225" i="20"/>
  <c r="H220" i="27"/>
  <c r="H222" i="20"/>
  <c r="I217" i="27"/>
  <c r="I219" i="20"/>
  <c r="H217" i="27"/>
  <c r="H219" i="20"/>
  <c r="F235" i="27"/>
  <c r="F237" i="20"/>
  <c r="I214" i="27"/>
  <c r="I216" i="20"/>
  <c r="H234" i="27"/>
  <c r="H236" i="20"/>
  <c r="I225" i="20"/>
  <c r="I223" i="27"/>
  <c r="H224" i="20"/>
  <c r="H222" i="27"/>
  <c r="H230" i="20"/>
  <c r="H228" i="27"/>
  <c r="H231" i="27"/>
  <c r="H233" i="20"/>
  <c r="H238" i="27"/>
  <c r="H240" i="20"/>
  <c r="H220" i="20"/>
  <c r="H218" i="27"/>
  <c r="H230" i="27"/>
  <c r="H232" i="20"/>
  <c r="H226" i="27"/>
  <c r="H228" i="20"/>
  <c r="H225" i="27"/>
  <c r="H227" i="20"/>
  <c r="H216" i="27"/>
  <c r="H218" i="20"/>
  <c r="I235" i="27"/>
  <c r="I237" i="20"/>
  <c r="H232" i="27"/>
  <c r="H234" i="20"/>
  <c r="H214" i="27"/>
  <c r="H216" i="20"/>
  <c r="H215" i="27"/>
  <c r="H217" i="20"/>
  <c r="H235" i="27"/>
  <c r="H237" i="20"/>
  <c r="H223" i="20"/>
  <c r="H221" i="27"/>
  <c r="I235" i="20"/>
  <c r="I233" i="27"/>
  <c r="H229" i="27"/>
  <c r="H231" i="20"/>
  <c r="H233" i="27"/>
  <c r="H235" i="20"/>
  <c r="I230" i="20"/>
  <c r="I228" i="27"/>
  <c r="H237" i="27"/>
  <c r="H239" i="20"/>
  <c r="L37" i="17"/>
  <c r="O37" i="13"/>
  <c r="M37" i="15"/>
  <c r="M37" i="16" s="1"/>
  <c r="M37" i="17" s="1"/>
  <c r="C12" i="18"/>
  <c r="K14" i="18"/>
  <c r="E207" i="20"/>
  <c r="C201" i="20"/>
  <c r="I68" i="10"/>
  <c r="I162" i="20" s="1"/>
  <c r="C199" i="20"/>
  <c r="H23" i="17"/>
  <c r="H197" i="27" s="1"/>
  <c r="D39" i="17"/>
  <c r="D63" i="17"/>
  <c r="C188" i="27"/>
  <c r="D14" i="17"/>
  <c r="D57" i="17"/>
  <c r="J48" i="17"/>
  <c r="D29" i="17"/>
  <c r="D205" i="20" s="1"/>
  <c r="J41" i="17"/>
  <c r="C36" i="17"/>
  <c r="C210" i="27" s="1"/>
  <c r="C200" i="20"/>
  <c r="C203" i="27"/>
  <c r="D44" i="17"/>
  <c r="D53" i="17"/>
  <c r="J56" i="17"/>
  <c r="D55" i="17"/>
  <c r="E50" i="17"/>
  <c r="J39" i="17"/>
  <c r="G46" i="17"/>
  <c r="J53" i="17"/>
  <c r="J55" i="17"/>
  <c r="G53" i="17"/>
  <c r="D64" i="17"/>
  <c r="D52" i="17"/>
  <c r="J22" i="17"/>
  <c r="J196" i="27" s="1"/>
  <c r="D58" i="17"/>
  <c r="J62" i="17"/>
  <c r="D49" i="17"/>
  <c r="D42" i="17"/>
  <c r="G62" i="17"/>
  <c r="D48" i="17"/>
  <c r="D45" i="17"/>
  <c r="D61" i="17"/>
  <c r="D41" i="17"/>
  <c r="K60" i="17"/>
  <c r="J42" i="17"/>
  <c r="K61" i="17"/>
  <c r="K52" i="17"/>
  <c r="D56" i="17"/>
  <c r="J43" i="17"/>
  <c r="D62" i="17"/>
  <c r="G43" i="17"/>
  <c r="D40" i="17"/>
  <c r="I55" i="17"/>
  <c r="I56" i="17"/>
  <c r="J45" i="17"/>
  <c r="I46" i="17"/>
  <c r="G60" i="17"/>
  <c r="K62" i="17"/>
  <c r="G41" i="17"/>
  <c r="K30" i="17"/>
  <c r="K204" i="27" s="1"/>
  <c r="G58" i="17"/>
  <c r="K55" i="17"/>
  <c r="G208" i="20"/>
  <c r="I63" i="17"/>
  <c r="J61" i="17"/>
  <c r="I57" i="17"/>
  <c r="G40" i="17"/>
  <c r="I58" i="17"/>
  <c r="K22" i="17"/>
  <c r="K196" i="27" s="1"/>
  <c r="L22" i="17"/>
  <c r="I64" i="17"/>
  <c r="J59" i="17"/>
  <c r="J47" i="17"/>
  <c r="I50" i="17"/>
  <c r="K40" i="17"/>
  <c r="G63" i="17"/>
  <c r="I39" i="17"/>
  <c r="K49" i="17"/>
  <c r="J40" i="17"/>
  <c r="J49" i="17"/>
  <c r="J54" i="17"/>
  <c r="G56" i="17"/>
  <c r="I42" i="17"/>
  <c r="K39" i="17"/>
  <c r="I62" i="17"/>
  <c r="I41" i="17"/>
  <c r="K59" i="17"/>
  <c r="K42" i="17"/>
  <c r="G57" i="17"/>
  <c r="I198" i="20"/>
  <c r="J38" i="17"/>
  <c r="J212" i="27" s="1"/>
  <c r="G52" i="17"/>
  <c r="J44" i="17"/>
  <c r="I53" i="17"/>
  <c r="I48" i="17"/>
  <c r="I51" i="17"/>
  <c r="I45" i="17"/>
  <c r="I60" i="17"/>
  <c r="K43" i="17"/>
  <c r="G45" i="17"/>
  <c r="G64" i="17"/>
  <c r="K38" i="17"/>
  <c r="K212" i="27" s="1"/>
  <c r="G51" i="17"/>
  <c r="G44" i="17"/>
  <c r="G49" i="17"/>
  <c r="G50" i="17"/>
  <c r="K45" i="17"/>
  <c r="J52" i="17"/>
  <c r="I47" i="17"/>
  <c r="I52" i="17"/>
  <c r="K57" i="17"/>
  <c r="G42" i="17"/>
  <c r="I214" i="20"/>
  <c r="C211" i="27"/>
  <c r="C208" i="27"/>
  <c r="J25" i="17"/>
  <c r="J201" i="20" s="1"/>
  <c r="C198" i="20"/>
  <c r="H196" i="27"/>
  <c r="F200" i="20"/>
  <c r="D201" i="20"/>
  <c r="D193" i="27"/>
  <c r="C201" i="27"/>
  <c r="K25" i="17"/>
  <c r="K199" i="27" s="1"/>
  <c r="E210" i="27"/>
  <c r="D212" i="20"/>
  <c r="E198" i="20"/>
  <c r="F212" i="20"/>
  <c r="F198" i="20"/>
  <c r="D10" i="17"/>
  <c r="G212" i="20"/>
  <c r="H36" i="17"/>
  <c r="H212" i="20" s="1"/>
  <c r="E213" i="20"/>
  <c r="D207" i="20"/>
  <c r="D202" i="27"/>
  <c r="E193" i="27"/>
  <c r="G204" i="20"/>
  <c r="H27" i="15"/>
  <c r="D211" i="27"/>
  <c r="E198" i="27"/>
  <c r="G183" i="27"/>
  <c r="F27" i="17"/>
  <c r="D22" i="17"/>
  <c r="D196" i="27" s="1"/>
  <c r="H34" i="13"/>
  <c r="F34" i="15"/>
  <c r="F34" i="16" s="1"/>
  <c r="F34" i="17" s="1"/>
  <c r="H212" i="27"/>
  <c r="I196" i="20"/>
  <c r="I194" i="27"/>
  <c r="H19" i="17"/>
  <c r="H195" i="20" s="1"/>
  <c r="G19" i="17"/>
  <c r="G195" i="20" s="1"/>
  <c r="G203" i="20"/>
  <c r="D33" i="17"/>
  <c r="C33" i="17"/>
  <c r="C41" i="14"/>
  <c r="H29" i="17"/>
  <c r="H9" i="17"/>
  <c r="H185" i="20" s="1"/>
  <c r="I30" i="17"/>
  <c r="I41" i="14"/>
  <c r="H18" i="15" s="1"/>
  <c r="H11" i="17"/>
  <c r="H187" i="20" s="1"/>
  <c r="G11" i="17"/>
  <c r="G187" i="20" s="1"/>
  <c r="K213" i="20"/>
  <c r="H24" i="17"/>
  <c r="G24" i="17"/>
  <c r="H41" i="14"/>
  <c r="G18" i="15" s="1"/>
  <c r="G18" i="16" s="1"/>
  <c r="C32" i="17"/>
  <c r="D32" i="17"/>
  <c r="G41" i="14"/>
  <c r="F18" i="15" s="1"/>
  <c r="F18" i="16" s="1"/>
  <c r="G22" i="17"/>
  <c r="J41" i="14"/>
  <c r="I18" i="15" s="1"/>
  <c r="I18" i="16" s="1"/>
  <c r="G38" i="17"/>
  <c r="F41" i="14"/>
  <c r="E18" i="15" s="1"/>
  <c r="E18" i="16" s="1"/>
  <c r="G20" i="17"/>
  <c r="H20" i="17"/>
  <c r="H12" i="17"/>
  <c r="H188" i="20" s="1"/>
  <c r="H37" i="17"/>
  <c r="G14" i="17"/>
  <c r="G190" i="20" s="1"/>
  <c r="H30" i="17"/>
  <c r="G30" i="17"/>
  <c r="H13" i="17"/>
  <c r="H189" i="20" s="1"/>
  <c r="G13" i="17"/>
  <c r="G189" i="20" s="1"/>
  <c r="L20" i="13"/>
  <c r="J20" i="15"/>
  <c r="J20" i="16" s="1"/>
  <c r="J20" i="17" s="1"/>
  <c r="G213" i="20"/>
  <c r="G211" i="27"/>
  <c r="D34" i="14"/>
  <c r="H26" i="17"/>
  <c r="G26" i="17"/>
  <c r="H10" i="17"/>
  <c r="H186" i="20" s="1"/>
  <c r="I211" i="27"/>
  <c r="I213" i="20"/>
  <c r="L24" i="13"/>
  <c r="J24" i="15"/>
  <c r="J24" i="16" s="1"/>
  <c r="E9" i="17"/>
  <c r="D18" i="16"/>
  <c r="J18" i="16"/>
  <c r="K18" i="17" s="1"/>
  <c r="F183" i="27"/>
  <c r="K10" i="13"/>
  <c r="I10" i="15"/>
  <c r="I10" i="16" s="1"/>
  <c r="K33" i="13"/>
  <c r="I33" i="15"/>
  <c r="I33" i="16" s="1"/>
  <c r="F31" i="17"/>
  <c r="I23" i="17"/>
  <c r="K21" i="13"/>
  <c r="I21" i="15"/>
  <c r="I21" i="16" s="1"/>
  <c r="L23" i="13"/>
  <c r="J23" i="15"/>
  <c r="J23" i="16" s="1"/>
  <c r="K36" i="13"/>
  <c r="I36" i="15"/>
  <c r="I36" i="16" s="1"/>
  <c r="K29" i="13"/>
  <c r="I29" i="15"/>
  <c r="I29" i="16" s="1"/>
  <c r="I29" i="17" s="1"/>
  <c r="K19" i="13"/>
  <c r="I19" i="15"/>
  <c r="K175" i="27"/>
  <c r="I154" i="27"/>
  <c r="C165" i="27"/>
  <c r="E163" i="27"/>
  <c r="G66" i="27"/>
  <c r="G59" i="27"/>
  <c r="G55" i="27"/>
  <c r="G62" i="27"/>
  <c r="G53" i="27"/>
  <c r="G44" i="27"/>
  <c r="G63" i="27"/>
  <c r="G43" i="27"/>
  <c r="G65" i="27"/>
  <c r="G58" i="27"/>
  <c r="G56" i="27"/>
  <c r="G47" i="27"/>
  <c r="G40" i="27"/>
  <c r="G51" i="27"/>
  <c r="G41" i="27"/>
  <c r="G36" i="27"/>
  <c r="G54" i="27"/>
  <c r="G46" i="27"/>
  <c r="G42" i="27"/>
  <c r="G37" i="27"/>
  <c r="G52" i="27"/>
  <c r="G38" i="27"/>
  <c r="G39" i="27"/>
  <c r="G61" i="27"/>
  <c r="G57" i="27"/>
  <c r="G65" i="20"/>
  <c r="G53" i="20"/>
  <c r="G46" i="20"/>
  <c r="G66" i="20"/>
  <c r="G58" i="20"/>
  <c r="G44" i="20"/>
  <c r="G39" i="20"/>
  <c r="G48" i="27"/>
  <c r="G57" i="20"/>
  <c r="G52" i="20"/>
  <c r="G38" i="20"/>
  <c r="G51" i="20"/>
  <c r="G43" i="20"/>
  <c r="G62" i="20"/>
  <c r="G56" i="20"/>
  <c r="G42" i="20"/>
  <c r="G37" i="20"/>
  <c r="G63" i="20"/>
  <c r="G55" i="20"/>
  <c r="G48" i="20"/>
  <c r="G36" i="20"/>
  <c r="G59" i="20"/>
  <c r="G54" i="20"/>
  <c r="G40" i="20"/>
  <c r="G47" i="20"/>
  <c r="G61" i="20"/>
  <c r="G41" i="20"/>
  <c r="G60" i="10"/>
  <c r="G154" i="20" s="1"/>
  <c r="G73" i="10"/>
  <c r="G167" i="20" s="1"/>
  <c r="G56" i="10"/>
  <c r="G150" i="20" s="1"/>
  <c r="G68" i="10"/>
  <c r="G162" i="20" s="1"/>
  <c r="G77" i="10"/>
  <c r="G171" i="20" s="1"/>
  <c r="G67" i="10"/>
  <c r="G161" i="20" s="1"/>
  <c r="G72" i="10"/>
  <c r="G166" i="20" s="1"/>
  <c r="G85" i="10"/>
  <c r="G179" i="20" s="1"/>
  <c r="G86" i="10"/>
  <c r="G180" i="20" s="1"/>
  <c r="G62" i="10"/>
  <c r="G156" i="20" s="1"/>
  <c r="G66" i="10"/>
  <c r="G160" i="20" s="1"/>
  <c r="G83" i="10"/>
  <c r="G177" i="20" s="1"/>
  <c r="G75" i="10"/>
  <c r="G169" i="20" s="1"/>
  <c r="G59" i="10"/>
  <c r="G153" i="20" s="1"/>
  <c r="G71" i="10"/>
  <c r="G165" i="20" s="1"/>
  <c r="G81" i="10"/>
  <c r="G175" i="20" s="1"/>
  <c r="G82" i="10"/>
  <c r="G176" i="20" s="1"/>
  <c r="G76" i="10"/>
  <c r="G170" i="20" s="1"/>
  <c r="G64" i="10"/>
  <c r="G158" i="20" s="1"/>
  <c r="G79" i="10"/>
  <c r="G173" i="20" s="1"/>
  <c r="G61" i="10"/>
  <c r="G155" i="20" s="1"/>
  <c r="G78" i="10"/>
  <c r="G172" i="20" s="1"/>
  <c r="G57" i="10"/>
  <c r="G151" i="20" s="1"/>
  <c r="G63" i="10"/>
  <c r="G157" i="20" s="1"/>
  <c r="G74" i="10"/>
  <c r="G168" i="20" s="1"/>
  <c r="G58" i="10"/>
  <c r="G152" i="20" s="1"/>
  <c r="C72" i="10"/>
  <c r="C166" i="20" s="1"/>
  <c r="C75" i="10"/>
  <c r="C169" i="20" s="1"/>
  <c r="E63" i="10"/>
  <c r="E157" i="20" s="1"/>
  <c r="K75" i="10"/>
  <c r="K169" i="20" s="1"/>
  <c r="K79" i="10"/>
  <c r="K173" i="20" s="1"/>
  <c r="I61" i="10"/>
  <c r="I155" i="20" s="1"/>
  <c r="H32" i="17"/>
  <c r="F211" i="27"/>
  <c r="F213" i="20"/>
  <c r="H16" i="17"/>
  <c r="K11" i="13"/>
  <c r="I11" i="15"/>
  <c r="I11" i="16" s="1"/>
  <c r="I11" i="17" s="1"/>
  <c r="I187" i="20" s="1"/>
  <c r="C81" i="10"/>
  <c r="C175" i="20" s="1"/>
  <c r="C85" i="10"/>
  <c r="C179" i="20" s="1"/>
  <c r="I71" i="10"/>
  <c r="I165" i="20" s="1"/>
  <c r="E64" i="10"/>
  <c r="E158" i="20" s="1"/>
  <c r="E66" i="10"/>
  <c r="E160" i="20" s="1"/>
  <c r="K81" i="10"/>
  <c r="K175" i="20" s="1"/>
  <c r="K32" i="13"/>
  <c r="I32" i="15"/>
  <c r="I32" i="16" s="1"/>
  <c r="I67" i="10"/>
  <c r="I161" i="20" s="1"/>
  <c r="I59" i="27"/>
  <c r="I63" i="27"/>
  <c r="I62" i="27"/>
  <c r="I53" i="27"/>
  <c r="I42" i="27"/>
  <c r="I36" i="27"/>
  <c r="I65" i="27"/>
  <c r="I51" i="27"/>
  <c r="I41" i="27"/>
  <c r="I66" i="27"/>
  <c r="I57" i="27"/>
  <c r="I61" i="27"/>
  <c r="I54" i="27"/>
  <c r="I38" i="27"/>
  <c r="I56" i="27"/>
  <c r="I46" i="27"/>
  <c r="I37" i="27"/>
  <c r="I58" i="27"/>
  <c r="I66" i="20"/>
  <c r="I52" i="27"/>
  <c r="I47" i="27"/>
  <c r="I39" i="27"/>
  <c r="I48" i="27"/>
  <c r="I43" i="27"/>
  <c r="I55" i="27"/>
  <c r="I40" i="27"/>
  <c r="I57" i="20"/>
  <c r="I43" i="20"/>
  <c r="I38" i="20"/>
  <c r="I56" i="20"/>
  <c r="I51" i="20"/>
  <c r="I37" i="20"/>
  <c r="I62" i="20"/>
  <c r="I48" i="20"/>
  <c r="I42" i="20"/>
  <c r="I63" i="20"/>
  <c r="I61" i="20"/>
  <c r="I55" i="20"/>
  <c r="I41" i="20"/>
  <c r="I36" i="20"/>
  <c r="I44" i="27"/>
  <c r="I54" i="20"/>
  <c r="I47" i="20"/>
  <c r="I65" i="20"/>
  <c r="I59" i="20"/>
  <c r="I46" i="20"/>
  <c r="I40" i="20"/>
  <c r="I52" i="20"/>
  <c r="I44" i="20"/>
  <c r="I53" i="20"/>
  <c r="I58" i="20"/>
  <c r="I39" i="20"/>
  <c r="I75" i="10"/>
  <c r="I169" i="20" s="1"/>
  <c r="I76" i="10"/>
  <c r="I170" i="20" s="1"/>
  <c r="I77" i="10"/>
  <c r="I171" i="20" s="1"/>
  <c r="I57" i="10"/>
  <c r="I151" i="20" s="1"/>
  <c r="I74" i="10"/>
  <c r="I168" i="20" s="1"/>
  <c r="I79" i="10"/>
  <c r="I173" i="20" s="1"/>
  <c r="I73" i="10"/>
  <c r="I167" i="20" s="1"/>
  <c r="I56" i="10"/>
  <c r="I150" i="20" s="1"/>
  <c r="I72" i="10"/>
  <c r="I166" i="20" s="1"/>
  <c r="I85" i="10"/>
  <c r="I179" i="20" s="1"/>
  <c r="I86" i="10"/>
  <c r="I180" i="20" s="1"/>
  <c r="I66" i="10"/>
  <c r="I160" i="20" s="1"/>
  <c r="I83" i="10"/>
  <c r="I177" i="20" s="1"/>
  <c r="I81" i="10"/>
  <c r="I175" i="20" s="1"/>
  <c r="I82" i="10"/>
  <c r="I176" i="20" s="1"/>
  <c r="I78" i="10"/>
  <c r="I172" i="20" s="1"/>
  <c r="C68" i="10"/>
  <c r="C162" i="20" s="1"/>
  <c r="C62" i="10"/>
  <c r="C156" i="20" s="1"/>
  <c r="K59" i="10"/>
  <c r="K153" i="20" s="1"/>
  <c r="K66" i="10"/>
  <c r="K160" i="20" s="1"/>
  <c r="K67" i="10"/>
  <c r="K161" i="20" s="1"/>
  <c r="K76" i="10"/>
  <c r="K170" i="20" s="1"/>
  <c r="K82" i="10"/>
  <c r="K176" i="20" s="1"/>
  <c r="I63" i="10"/>
  <c r="I157" i="20" s="1"/>
  <c r="K35" i="13"/>
  <c r="I35" i="15"/>
  <c r="H65" i="27"/>
  <c r="H61" i="27"/>
  <c r="H54" i="27"/>
  <c r="H63" i="27"/>
  <c r="H52" i="27"/>
  <c r="H43" i="27"/>
  <c r="H42" i="27"/>
  <c r="H66" i="27"/>
  <c r="H59" i="27"/>
  <c r="H55" i="27"/>
  <c r="H46" i="27"/>
  <c r="H39" i="27"/>
  <c r="H51" i="27"/>
  <c r="H44" i="27"/>
  <c r="H41" i="27"/>
  <c r="H36" i="27"/>
  <c r="H56" i="27"/>
  <c r="H37" i="27"/>
  <c r="H62" i="27"/>
  <c r="H58" i="27"/>
  <c r="H38" i="27"/>
  <c r="H47" i="27"/>
  <c r="H57" i="27"/>
  <c r="H48" i="27"/>
  <c r="H63" i="20"/>
  <c r="H53" i="27"/>
  <c r="H52" i="20"/>
  <c r="H44" i="20"/>
  <c r="H57" i="20"/>
  <c r="H43" i="20"/>
  <c r="H38" i="20"/>
  <c r="H56" i="20"/>
  <c r="H51" i="20"/>
  <c r="H37" i="20"/>
  <c r="H62" i="20"/>
  <c r="H48" i="20"/>
  <c r="H42" i="20"/>
  <c r="H61" i="20"/>
  <c r="H55" i="20"/>
  <c r="H41" i="20"/>
  <c r="H36" i="20"/>
  <c r="H54" i="20"/>
  <c r="H47" i="20"/>
  <c r="H40" i="27"/>
  <c r="H66" i="20"/>
  <c r="H58" i="20"/>
  <c r="H53" i="20"/>
  <c r="H39" i="20"/>
  <c r="H46" i="20"/>
  <c r="H59" i="20"/>
  <c r="H40" i="20"/>
  <c r="H65" i="20"/>
  <c r="H57" i="10"/>
  <c r="H151" i="20" s="1"/>
  <c r="H63" i="10"/>
  <c r="H157" i="20" s="1"/>
  <c r="H74" i="10"/>
  <c r="H168" i="20" s="1"/>
  <c r="H60" i="10"/>
  <c r="H154" i="20" s="1"/>
  <c r="H73" i="10"/>
  <c r="H167" i="20" s="1"/>
  <c r="H56" i="10"/>
  <c r="H150" i="20" s="1"/>
  <c r="H61" i="10"/>
  <c r="H155" i="20" s="1"/>
  <c r="H67" i="10"/>
  <c r="H161" i="20" s="1"/>
  <c r="H72" i="10"/>
  <c r="H166" i="20" s="1"/>
  <c r="H85" i="10"/>
  <c r="H179" i="20" s="1"/>
  <c r="H86" i="10"/>
  <c r="H180" i="20" s="1"/>
  <c r="H62" i="10"/>
  <c r="H156" i="20" s="1"/>
  <c r="H66" i="10"/>
  <c r="H160" i="20" s="1"/>
  <c r="H83" i="10"/>
  <c r="H177" i="20" s="1"/>
  <c r="H59" i="10"/>
  <c r="H153" i="20" s="1"/>
  <c r="H71" i="10"/>
  <c r="H165" i="20" s="1"/>
  <c r="H81" i="10"/>
  <c r="H175" i="20" s="1"/>
  <c r="H82" i="10"/>
  <c r="H176" i="20" s="1"/>
  <c r="H78" i="10"/>
  <c r="H172" i="20" s="1"/>
  <c r="H64" i="10"/>
  <c r="H158" i="20" s="1"/>
  <c r="H79" i="10"/>
  <c r="H173" i="20" s="1"/>
  <c r="H58" i="10"/>
  <c r="H152" i="20" s="1"/>
  <c r="H68" i="10"/>
  <c r="H162" i="20" s="1"/>
  <c r="H75" i="10"/>
  <c r="H169" i="20" s="1"/>
  <c r="H76" i="10"/>
  <c r="H170" i="20" s="1"/>
  <c r="H77" i="10"/>
  <c r="H171" i="20" s="1"/>
  <c r="J58" i="27"/>
  <c r="J62" i="27"/>
  <c r="J52" i="27"/>
  <c r="J65" i="27"/>
  <c r="J51" i="27"/>
  <c r="J41" i="27"/>
  <c r="J66" i="27"/>
  <c r="J57" i="27"/>
  <c r="J48" i="27"/>
  <c r="J53" i="27"/>
  <c r="J44" i="27"/>
  <c r="J37" i="27"/>
  <c r="J63" i="27"/>
  <c r="J59" i="27"/>
  <c r="J56" i="27"/>
  <c r="J46" i="27"/>
  <c r="J36" i="27"/>
  <c r="J66" i="20"/>
  <c r="J54" i="27"/>
  <c r="J47" i="27"/>
  <c r="J42" i="27"/>
  <c r="J38" i="27"/>
  <c r="J39" i="27"/>
  <c r="J43" i="27"/>
  <c r="J61" i="27"/>
  <c r="J55" i="27"/>
  <c r="J40" i="27"/>
  <c r="J62" i="20"/>
  <c r="J56" i="20"/>
  <c r="J51" i="20"/>
  <c r="J37" i="20"/>
  <c r="J48" i="20"/>
  <c r="J42" i="20"/>
  <c r="J63" i="20"/>
  <c r="J61" i="20"/>
  <c r="J55" i="20"/>
  <c r="J41" i="20"/>
  <c r="J36" i="20"/>
  <c r="J54" i="20"/>
  <c r="J47" i="20"/>
  <c r="J65" i="20"/>
  <c r="J59" i="20"/>
  <c r="J46" i="20"/>
  <c r="J40" i="20"/>
  <c r="J58" i="20"/>
  <c r="J53" i="20"/>
  <c r="J39" i="20"/>
  <c r="J57" i="20"/>
  <c r="J43" i="20"/>
  <c r="J38" i="20"/>
  <c r="J44" i="20"/>
  <c r="J52" i="20"/>
  <c r="J58" i="10"/>
  <c r="J152" i="20" s="1"/>
  <c r="J68" i="10"/>
  <c r="J162" i="20" s="1"/>
  <c r="J78" i="10"/>
  <c r="J172" i="20" s="1"/>
  <c r="J63" i="10"/>
  <c r="J157" i="20" s="1"/>
  <c r="J75" i="10"/>
  <c r="J169" i="20" s="1"/>
  <c r="J76" i="10"/>
  <c r="J170" i="20" s="1"/>
  <c r="J77" i="10"/>
  <c r="J171" i="20" s="1"/>
  <c r="J57" i="10"/>
  <c r="J151" i="20" s="1"/>
  <c r="J60" i="10"/>
  <c r="J154" i="20" s="1"/>
  <c r="J74" i="10"/>
  <c r="J168" i="20" s="1"/>
  <c r="J64" i="10"/>
  <c r="J158" i="20" s="1"/>
  <c r="J67" i="10"/>
  <c r="J161" i="20" s="1"/>
  <c r="J73" i="10"/>
  <c r="J167" i="20" s="1"/>
  <c r="J56" i="10"/>
  <c r="J150" i="20" s="1"/>
  <c r="J62" i="10"/>
  <c r="J156" i="20" s="1"/>
  <c r="J72" i="10"/>
  <c r="J166" i="20" s="1"/>
  <c r="J85" i="10"/>
  <c r="J179" i="20" s="1"/>
  <c r="J86" i="10"/>
  <c r="J180" i="20" s="1"/>
  <c r="J59" i="10"/>
  <c r="J153" i="20" s="1"/>
  <c r="J66" i="10"/>
  <c r="J160" i="20" s="1"/>
  <c r="J71" i="10"/>
  <c r="J165" i="20" s="1"/>
  <c r="J83" i="10"/>
  <c r="J177" i="20" s="1"/>
  <c r="J81" i="10"/>
  <c r="J175" i="20" s="1"/>
  <c r="J61" i="10"/>
  <c r="J155" i="20" s="1"/>
  <c r="J79" i="10"/>
  <c r="J173" i="20" s="1"/>
  <c r="J82" i="10"/>
  <c r="J176" i="20" s="1"/>
  <c r="L14" i="25"/>
  <c r="C78" i="10"/>
  <c r="C172" i="20" s="1"/>
  <c r="K60" i="10"/>
  <c r="K154" i="20" s="1"/>
  <c r="K57" i="10"/>
  <c r="K151" i="20" s="1"/>
  <c r="K68" i="10"/>
  <c r="K162" i="20" s="1"/>
  <c r="E67" i="10"/>
  <c r="E161" i="20" s="1"/>
  <c r="I64" i="10"/>
  <c r="I158" i="20" s="1"/>
  <c r="K14" i="13"/>
  <c r="I14" i="15"/>
  <c r="I14" i="16" s="1"/>
  <c r="C59" i="10"/>
  <c r="C153" i="20" s="1"/>
  <c r="C66" i="27"/>
  <c r="C52" i="27"/>
  <c r="C58" i="27"/>
  <c r="C57" i="27"/>
  <c r="C48" i="27"/>
  <c r="C41" i="27"/>
  <c r="C59" i="27"/>
  <c r="C56" i="27"/>
  <c r="C47" i="27"/>
  <c r="C40" i="27"/>
  <c r="C61" i="27"/>
  <c r="C65" i="27"/>
  <c r="C43" i="27"/>
  <c r="C37" i="27"/>
  <c r="C55" i="27"/>
  <c r="C39" i="27"/>
  <c r="C66" i="20"/>
  <c r="C63" i="27"/>
  <c r="C53" i="27"/>
  <c r="C65" i="20"/>
  <c r="C44" i="27"/>
  <c r="C62" i="27"/>
  <c r="C51" i="27"/>
  <c r="C54" i="27"/>
  <c r="C46" i="27"/>
  <c r="C36" i="27"/>
  <c r="C42" i="27"/>
  <c r="C63" i="20"/>
  <c r="C62" i="20"/>
  <c r="C56" i="20"/>
  <c r="C42" i="20"/>
  <c r="C37" i="20"/>
  <c r="C38" i="27"/>
  <c r="C55" i="20"/>
  <c r="C48" i="20"/>
  <c r="C36" i="20"/>
  <c r="C61" i="20"/>
  <c r="C47" i="20"/>
  <c r="C41" i="20"/>
  <c r="C59" i="20"/>
  <c r="C54" i="20"/>
  <c r="C40" i="20"/>
  <c r="C53" i="20"/>
  <c r="C46" i="20"/>
  <c r="C58" i="20"/>
  <c r="C44" i="20"/>
  <c r="C39" i="20"/>
  <c r="C51" i="20"/>
  <c r="C43" i="20"/>
  <c r="C38" i="20"/>
  <c r="C52" i="20"/>
  <c r="C57" i="20"/>
  <c r="C76" i="10"/>
  <c r="C170" i="20" s="1"/>
  <c r="C77" i="10"/>
  <c r="C171" i="20" s="1"/>
  <c r="C57" i="10"/>
  <c r="C151" i="20" s="1"/>
  <c r="C58" i="10"/>
  <c r="C152" i="20" s="1"/>
  <c r="C56" i="10"/>
  <c r="C150" i="20" s="1"/>
  <c r="C86" i="10"/>
  <c r="C180" i="20" s="1"/>
  <c r="C66" i="10"/>
  <c r="C160" i="20" s="1"/>
  <c r="C82" i="10"/>
  <c r="C176" i="20" s="1"/>
  <c r="C67" i="10"/>
  <c r="C161" i="20" s="1"/>
  <c r="K58" i="10"/>
  <c r="K152" i="20" s="1"/>
  <c r="K66" i="27"/>
  <c r="K57" i="27"/>
  <c r="K61" i="27"/>
  <c r="K63" i="27"/>
  <c r="K65" i="27"/>
  <c r="K48" i="27"/>
  <c r="K56" i="27"/>
  <c r="K47" i="27"/>
  <c r="K40" i="27"/>
  <c r="K58" i="27"/>
  <c r="K62" i="27"/>
  <c r="K52" i="27"/>
  <c r="K43" i="27"/>
  <c r="K37" i="27"/>
  <c r="K54" i="27"/>
  <c r="K42" i="27"/>
  <c r="K38" i="27"/>
  <c r="K39" i="27"/>
  <c r="K65" i="20"/>
  <c r="K55" i="27"/>
  <c r="K53" i="27"/>
  <c r="K44" i="27"/>
  <c r="K48" i="20"/>
  <c r="K42" i="20"/>
  <c r="K51" i="27"/>
  <c r="K63" i="20"/>
  <c r="K62" i="20"/>
  <c r="K61" i="20"/>
  <c r="K55" i="20"/>
  <c r="K41" i="20"/>
  <c r="K36" i="20"/>
  <c r="K36" i="27"/>
  <c r="K54" i="20"/>
  <c r="K47" i="20"/>
  <c r="K46" i="27"/>
  <c r="K59" i="20"/>
  <c r="K46" i="20"/>
  <c r="K40" i="20"/>
  <c r="K58" i="20"/>
  <c r="K53" i="20"/>
  <c r="K39" i="20"/>
  <c r="K59" i="27"/>
  <c r="K52" i="20"/>
  <c r="K44" i="20"/>
  <c r="K56" i="20"/>
  <c r="K51" i="20"/>
  <c r="K37" i="20"/>
  <c r="K38" i="20"/>
  <c r="K41" i="27"/>
  <c r="K43" i="20"/>
  <c r="K57" i="20"/>
  <c r="K66" i="20"/>
  <c r="C60" i="10"/>
  <c r="C154" i="20" s="1"/>
  <c r="C63" i="10"/>
  <c r="C157" i="20" s="1"/>
  <c r="K61" i="10"/>
  <c r="K155" i="20" s="1"/>
  <c r="E59" i="10"/>
  <c r="E153" i="20" s="1"/>
  <c r="K71" i="10"/>
  <c r="K165" i="20" s="1"/>
  <c r="E68" i="10"/>
  <c r="E162" i="20" s="1"/>
  <c r="K85" i="10"/>
  <c r="K179" i="20" s="1"/>
  <c r="K86" i="10"/>
  <c r="K180" i="20" s="1"/>
  <c r="K13" i="13"/>
  <c r="I13" i="15"/>
  <c r="I13" i="16" s="1"/>
  <c r="I13" i="17" s="1"/>
  <c r="I189" i="20" s="1"/>
  <c r="D65" i="27"/>
  <c r="D61" i="27"/>
  <c r="D66" i="27"/>
  <c r="D59" i="27"/>
  <c r="D56" i="27"/>
  <c r="D47" i="27"/>
  <c r="D40" i="27"/>
  <c r="D55" i="27"/>
  <c r="D62" i="27"/>
  <c r="D52" i="27"/>
  <c r="D42" i="27"/>
  <c r="D36" i="27"/>
  <c r="D43" i="27"/>
  <c r="D63" i="27"/>
  <c r="D53" i="27"/>
  <c r="D48" i="27"/>
  <c r="D65" i="20"/>
  <c r="D44" i="27"/>
  <c r="D51" i="27"/>
  <c r="D58" i="27"/>
  <c r="D54" i="27"/>
  <c r="D46" i="27"/>
  <c r="D41" i="27"/>
  <c r="D38" i="27"/>
  <c r="D37" i="27"/>
  <c r="D39" i="27"/>
  <c r="D55" i="20"/>
  <c r="D48" i="20"/>
  <c r="D36" i="20"/>
  <c r="D61" i="20"/>
  <c r="D47" i="20"/>
  <c r="D41" i="20"/>
  <c r="D59" i="20"/>
  <c r="D54" i="20"/>
  <c r="D40" i="20"/>
  <c r="D66" i="20"/>
  <c r="D53" i="20"/>
  <c r="D46" i="20"/>
  <c r="D58" i="20"/>
  <c r="D44" i="20"/>
  <c r="D39" i="20"/>
  <c r="D57" i="20"/>
  <c r="D52" i="20"/>
  <c r="D38" i="20"/>
  <c r="D63" i="20"/>
  <c r="D62" i="20"/>
  <c r="D56" i="20"/>
  <c r="D42" i="20"/>
  <c r="D37" i="20"/>
  <c r="D57" i="27"/>
  <c r="D43" i="20"/>
  <c r="D51" i="20"/>
  <c r="D62" i="10"/>
  <c r="D156" i="20" s="1"/>
  <c r="D66" i="10"/>
  <c r="D160" i="20" s="1"/>
  <c r="D81" i="10"/>
  <c r="D175" i="20" s="1"/>
  <c r="D82" i="10"/>
  <c r="D176" i="20" s="1"/>
  <c r="D59" i="10"/>
  <c r="D153" i="20" s="1"/>
  <c r="D71" i="10"/>
  <c r="D165" i="20" s="1"/>
  <c r="D79" i="10"/>
  <c r="D173" i="20" s="1"/>
  <c r="D64" i="10"/>
  <c r="D158" i="20" s="1"/>
  <c r="D78" i="10"/>
  <c r="D172" i="20" s="1"/>
  <c r="D85" i="10"/>
  <c r="D179" i="20" s="1"/>
  <c r="D61" i="10"/>
  <c r="D155" i="20" s="1"/>
  <c r="D75" i="10"/>
  <c r="D169" i="20" s="1"/>
  <c r="D76" i="10"/>
  <c r="D170" i="20" s="1"/>
  <c r="D77" i="10"/>
  <c r="D171" i="20" s="1"/>
  <c r="D86" i="10"/>
  <c r="D180" i="20" s="1"/>
  <c r="D57" i="10"/>
  <c r="D151" i="20" s="1"/>
  <c r="D58" i="10"/>
  <c r="D152" i="20" s="1"/>
  <c r="D68" i="10"/>
  <c r="D162" i="20" s="1"/>
  <c r="D74" i="10"/>
  <c r="D168" i="20" s="1"/>
  <c r="D63" i="10"/>
  <c r="D157" i="20" s="1"/>
  <c r="D73" i="10"/>
  <c r="D167" i="20" s="1"/>
  <c r="D56" i="10"/>
  <c r="D150" i="20" s="1"/>
  <c r="D60" i="10"/>
  <c r="D154" i="20" s="1"/>
  <c r="D72" i="10"/>
  <c r="D166" i="20" s="1"/>
  <c r="D67" i="10"/>
  <c r="D161" i="20" s="1"/>
  <c r="D83" i="10"/>
  <c r="D177" i="20" s="1"/>
  <c r="C71" i="10"/>
  <c r="C165" i="20" s="1"/>
  <c r="C74" i="10"/>
  <c r="C168" i="20" s="1"/>
  <c r="K62" i="10"/>
  <c r="K156" i="20" s="1"/>
  <c r="E60" i="10"/>
  <c r="E154" i="20" s="1"/>
  <c r="K72" i="10"/>
  <c r="K166" i="20" s="1"/>
  <c r="I58" i="10"/>
  <c r="I152" i="20" s="1"/>
  <c r="K56" i="10"/>
  <c r="K150" i="20" s="1"/>
  <c r="G31" i="15"/>
  <c r="G31" i="16" s="1"/>
  <c r="I31" i="13"/>
  <c r="K12" i="13"/>
  <c r="I12" i="15"/>
  <c r="H28" i="17"/>
  <c r="E58" i="10"/>
  <c r="E152" i="20" s="1"/>
  <c r="E63" i="27"/>
  <c r="E59" i="27"/>
  <c r="E58" i="27"/>
  <c r="E57" i="27"/>
  <c r="E55" i="27"/>
  <c r="E39" i="27"/>
  <c r="E62" i="27"/>
  <c r="E61" i="27"/>
  <c r="E54" i="27"/>
  <c r="E46" i="27"/>
  <c r="E66" i="27"/>
  <c r="E51" i="27"/>
  <c r="E53" i="27"/>
  <c r="E48" i="27"/>
  <c r="E44" i="27"/>
  <c r="E40" i="27"/>
  <c r="E63" i="20"/>
  <c r="E56" i="27"/>
  <c r="E41" i="27"/>
  <c r="E36" i="27"/>
  <c r="E42" i="27"/>
  <c r="E38" i="27"/>
  <c r="E37" i="27"/>
  <c r="E52" i="27"/>
  <c r="E47" i="27"/>
  <c r="E65" i="20"/>
  <c r="E61" i="20"/>
  <c r="E47" i="20"/>
  <c r="E41" i="20"/>
  <c r="E59" i="20"/>
  <c r="E54" i="20"/>
  <c r="E40" i="20"/>
  <c r="E66" i="20"/>
  <c r="E53" i="20"/>
  <c r="E46" i="20"/>
  <c r="E58" i="20"/>
  <c r="E44" i="20"/>
  <c r="E39" i="20"/>
  <c r="E65" i="27"/>
  <c r="E57" i="20"/>
  <c r="E52" i="20"/>
  <c r="E38" i="20"/>
  <c r="E43" i="27"/>
  <c r="E51" i="20"/>
  <c r="E43" i="20"/>
  <c r="E55" i="20"/>
  <c r="E48" i="20"/>
  <c r="E36" i="20"/>
  <c r="E62" i="20"/>
  <c r="E42" i="20"/>
  <c r="E37" i="20"/>
  <c r="E56" i="20"/>
  <c r="E83" i="10"/>
  <c r="E177" i="20" s="1"/>
  <c r="E56" i="10"/>
  <c r="E150" i="20" s="1"/>
  <c r="E81" i="10"/>
  <c r="E175" i="20" s="1"/>
  <c r="E82" i="10"/>
  <c r="E176" i="20" s="1"/>
  <c r="E73" i="10"/>
  <c r="E167" i="20" s="1"/>
  <c r="E79" i="10"/>
  <c r="E173" i="20" s="1"/>
  <c r="E78" i="10"/>
  <c r="E172" i="20" s="1"/>
  <c r="E75" i="10"/>
  <c r="E169" i="20" s="1"/>
  <c r="E76" i="10"/>
  <c r="E170" i="20" s="1"/>
  <c r="E77" i="10"/>
  <c r="E171" i="20" s="1"/>
  <c r="E57" i="10"/>
  <c r="E151" i="20" s="1"/>
  <c r="E74" i="10"/>
  <c r="E168" i="20" s="1"/>
  <c r="E72" i="10"/>
  <c r="E166" i="20" s="1"/>
  <c r="E85" i="10"/>
  <c r="E179" i="20" s="1"/>
  <c r="E86" i="10"/>
  <c r="E180" i="20" s="1"/>
  <c r="C79" i="10"/>
  <c r="C173" i="20" s="1"/>
  <c r="C83" i="10"/>
  <c r="C177" i="20" s="1"/>
  <c r="K63" i="10"/>
  <c r="K157" i="20" s="1"/>
  <c r="E61" i="10"/>
  <c r="E155" i="20" s="1"/>
  <c r="K73" i="10"/>
  <c r="K167" i="20" s="1"/>
  <c r="K77" i="10"/>
  <c r="K171" i="20" s="1"/>
  <c r="I59" i="10"/>
  <c r="I153" i="20" s="1"/>
  <c r="K28" i="13"/>
  <c r="I28" i="15"/>
  <c r="I28" i="16" s="1"/>
  <c r="F62" i="27"/>
  <c r="F58" i="27"/>
  <c r="F56" i="27"/>
  <c r="F61" i="27"/>
  <c r="F54" i="27"/>
  <c r="F46" i="27"/>
  <c r="F38" i="27"/>
  <c r="F53" i="27"/>
  <c r="F44" i="27"/>
  <c r="F63" i="27"/>
  <c r="F65" i="27"/>
  <c r="F57" i="27"/>
  <c r="F48" i="27"/>
  <c r="F41" i="27"/>
  <c r="F40" i="27"/>
  <c r="F59" i="27"/>
  <c r="F51" i="27"/>
  <c r="F36" i="27"/>
  <c r="F42" i="27"/>
  <c r="F37" i="27"/>
  <c r="F52" i="27"/>
  <c r="F47" i="27"/>
  <c r="F66" i="27"/>
  <c r="F43" i="27"/>
  <c r="F39" i="27"/>
  <c r="F66" i="20"/>
  <c r="F59" i="20"/>
  <c r="F54" i="20"/>
  <c r="F40" i="20"/>
  <c r="F53" i="20"/>
  <c r="F46" i="20"/>
  <c r="F58" i="20"/>
  <c r="F44" i="20"/>
  <c r="F39" i="20"/>
  <c r="F57" i="20"/>
  <c r="F52" i="20"/>
  <c r="F38" i="20"/>
  <c r="F51" i="20"/>
  <c r="F43" i="20"/>
  <c r="F62" i="20"/>
  <c r="F56" i="20"/>
  <c r="F42" i="20"/>
  <c r="F37" i="20"/>
  <c r="F55" i="27"/>
  <c r="F65" i="20"/>
  <c r="F61" i="20"/>
  <c r="F47" i="20"/>
  <c r="F41" i="20"/>
  <c r="F63" i="20"/>
  <c r="F55" i="20"/>
  <c r="F36" i="20"/>
  <c r="F48" i="20"/>
  <c r="F67" i="10"/>
  <c r="F161" i="20" s="1"/>
  <c r="F72" i="10"/>
  <c r="F166" i="20" s="1"/>
  <c r="F85" i="10"/>
  <c r="F179" i="20" s="1"/>
  <c r="F86" i="10"/>
  <c r="F180" i="20" s="1"/>
  <c r="F62" i="10"/>
  <c r="F156" i="20" s="1"/>
  <c r="F66" i="10"/>
  <c r="F160" i="20" s="1"/>
  <c r="F83" i="10"/>
  <c r="F177" i="20" s="1"/>
  <c r="F59" i="10"/>
  <c r="F153" i="20" s="1"/>
  <c r="F71" i="10"/>
  <c r="F165" i="20" s="1"/>
  <c r="F81" i="10"/>
  <c r="F175" i="20" s="1"/>
  <c r="F82" i="10"/>
  <c r="F176" i="20" s="1"/>
  <c r="F57" i="10"/>
  <c r="F151" i="20" s="1"/>
  <c r="F64" i="10"/>
  <c r="F158" i="20" s="1"/>
  <c r="F79" i="10"/>
  <c r="F173" i="20" s="1"/>
  <c r="F63" i="10"/>
  <c r="F157" i="20" s="1"/>
  <c r="F61" i="10"/>
  <c r="F155" i="20" s="1"/>
  <c r="F78" i="10"/>
  <c r="F172" i="20" s="1"/>
  <c r="F58" i="10"/>
  <c r="F152" i="20" s="1"/>
  <c r="F68" i="10"/>
  <c r="F162" i="20" s="1"/>
  <c r="F75" i="10"/>
  <c r="F169" i="20" s="1"/>
  <c r="F76" i="10"/>
  <c r="F170" i="20" s="1"/>
  <c r="F77" i="10"/>
  <c r="F171" i="20" s="1"/>
  <c r="F60" i="10"/>
  <c r="F154" i="20" s="1"/>
  <c r="F73" i="10"/>
  <c r="F167" i="20" s="1"/>
  <c r="F56" i="10"/>
  <c r="F150" i="20" s="1"/>
  <c r="F74" i="10"/>
  <c r="F168" i="20" s="1"/>
  <c r="C61" i="10"/>
  <c r="C155" i="20" s="1"/>
  <c r="C64" i="10"/>
  <c r="C158" i="20" s="1"/>
  <c r="K64" i="10"/>
  <c r="K158" i="20" s="1"/>
  <c r="E62" i="10"/>
  <c r="E156" i="20" s="1"/>
  <c r="K74" i="10"/>
  <c r="K168" i="20" s="1"/>
  <c r="K78" i="10"/>
  <c r="K172" i="20" s="1"/>
  <c r="I60" i="10"/>
  <c r="I154" i="20" s="1"/>
  <c r="K9" i="13"/>
  <c r="I9" i="15"/>
  <c r="I9" i="16" s="1"/>
  <c r="K27" i="13"/>
  <c r="I27" i="15"/>
  <c r="I27" i="16" s="1"/>
  <c r="I26" i="17"/>
  <c r="C17" i="17"/>
  <c r="C14" i="18"/>
  <c r="C13" i="18" s="1"/>
  <c r="C20" i="18" s="1"/>
  <c r="H14" i="18"/>
  <c r="G14" i="18"/>
  <c r="I14" i="18"/>
  <c r="D323" i="18"/>
  <c r="D16" i="18"/>
  <c r="D25" i="18" s="1"/>
  <c r="D324" i="18"/>
  <c r="D325" i="18" s="1"/>
  <c r="C16" i="18"/>
  <c r="C25" i="18" s="1"/>
  <c r="C324" i="18"/>
  <c r="C325" i="18" s="1"/>
  <c r="J14" i="18"/>
  <c r="E323" i="18"/>
  <c r="E25" i="18"/>
  <c r="E324" i="18"/>
  <c r="E325" i="18" s="1"/>
  <c r="F324" i="18"/>
  <c r="F325" i="18" s="1"/>
  <c r="F25" i="18"/>
  <c r="G324" i="18"/>
  <c r="G325" i="18" s="1"/>
  <c r="G25" i="18"/>
  <c r="D14" i="18"/>
  <c r="E14" i="18"/>
  <c r="H324" i="18"/>
  <c r="H325" i="18" s="1"/>
  <c r="H16" i="18"/>
  <c r="H25" i="18" s="1"/>
  <c r="F14" i="18"/>
  <c r="K324" i="18"/>
  <c r="K325" i="18" s="1"/>
  <c r="K16" i="18"/>
  <c r="I324" i="18"/>
  <c r="I325" i="18" s="1"/>
  <c r="I16" i="18"/>
  <c r="I25" i="18" s="1"/>
  <c r="I26" i="18" s="1"/>
  <c r="J324" i="18"/>
  <c r="J325" i="18" s="1"/>
  <c r="J16" i="18"/>
  <c r="J25" i="18" s="1"/>
  <c r="J26" i="18" s="1"/>
  <c r="I323" i="18"/>
  <c r="G323" i="18"/>
  <c r="H323" i="18"/>
  <c r="J12" i="18"/>
  <c r="G12" i="18"/>
  <c r="F12" i="18"/>
  <c r="D12" i="18"/>
  <c r="E12" i="18"/>
  <c r="K323" i="18"/>
  <c r="H12" i="18"/>
  <c r="C323" i="18"/>
  <c r="F48" i="22"/>
  <c r="E48" i="22"/>
  <c r="G48" i="22"/>
  <c r="G14" i="25"/>
  <c r="C13" i="25"/>
  <c r="D14" i="25" s="1"/>
  <c r="F14" i="25"/>
  <c r="H40" i="14"/>
  <c r="G17" i="15" s="1"/>
  <c r="G17" i="16" s="1"/>
  <c r="J40" i="14"/>
  <c r="I17" i="15" s="1"/>
  <c r="I17" i="16" s="1"/>
  <c r="K40" i="14"/>
  <c r="J17" i="15" s="1"/>
  <c r="J17" i="16" s="1"/>
  <c r="L40" i="14"/>
  <c r="K17" i="15" s="1"/>
  <c r="E40" i="14"/>
  <c r="D17" i="15" s="1"/>
  <c r="D17" i="16" s="1"/>
  <c r="F40" i="14"/>
  <c r="E17" i="15" s="1"/>
  <c r="E17" i="16" s="1"/>
  <c r="G40" i="14"/>
  <c r="F17" i="15" s="1"/>
  <c r="F17" i="16" s="1"/>
  <c r="C40" i="14"/>
  <c r="I40" i="14"/>
  <c r="D33" i="14"/>
  <c r="I16" i="23"/>
  <c r="L37" i="6" s="1"/>
  <c r="L37" i="7" s="1"/>
  <c r="C16" i="23"/>
  <c r="D37" i="6" s="1"/>
  <c r="D37" i="7" s="1"/>
  <c r="K16" i="23"/>
  <c r="N37" i="6" s="1"/>
  <c r="N37" i="7" s="1"/>
  <c r="G21" i="25"/>
  <c r="H21" i="25"/>
  <c r="G23" i="25"/>
  <c r="J14" i="25"/>
  <c r="K14" i="25"/>
  <c r="E14" i="25"/>
  <c r="K23" i="25"/>
  <c r="H23" i="25"/>
  <c r="I23" i="25"/>
  <c r="G12" i="25"/>
  <c r="J16" i="23"/>
  <c r="M37" i="6" s="1"/>
  <c r="M37" i="7" s="1"/>
  <c r="D16" i="23"/>
  <c r="F16" i="23"/>
  <c r="H37" i="6" s="1"/>
  <c r="H37" i="7" s="1"/>
  <c r="G16" i="23"/>
  <c r="I37" i="6" s="1"/>
  <c r="I37" i="7" s="1"/>
  <c r="H16" i="23"/>
  <c r="H48" i="22"/>
  <c r="I48" i="22"/>
  <c r="I12" i="18"/>
  <c r="J323" i="18"/>
  <c r="F323" i="18"/>
  <c r="E201" i="20" l="1"/>
  <c r="E242" i="20"/>
  <c r="E240" i="27"/>
  <c r="G239" i="27"/>
  <c r="G241" i="20"/>
  <c r="D239" i="27"/>
  <c r="D241" i="20"/>
  <c r="E241" i="20"/>
  <c r="E239" i="27"/>
  <c r="F184" i="27"/>
  <c r="G242" i="20"/>
  <c r="G240" i="27"/>
  <c r="J240" i="27"/>
  <c r="J242" i="20"/>
  <c r="D242" i="20"/>
  <c r="D240" i="27"/>
  <c r="J239" i="27"/>
  <c r="J241" i="20"/>
  <c r="N55" i="13"/>
  <c r="L55" i="15"/>
  <c r="L55" i="16" s="1"/>
  <c r="L55" i="17" s="1"/>
  <c r="L229" i="27" s="1"/>
  <c r="G201" i="20"/>
  <c r="C192" i="27"/>
  <c r="F201" i="20"/>
  <c r="J26" i="15"/>
  <c r="L25" i="15"/>
  <c r="L25" i="16" s="1"/>
  <c r="L25" i="17" s="1"/>
  <c r="F216" i="27"/>
  <c r="L236" i="20"/>
  <c r="F204" i="20"/>
  <c r="K16" i="13"/>
  <c r="L16" i="13" s="1"/>
  <c r="F221" i="27"/>
  <c r="E216" i="27"/>
  <c r="D185" i="20"/>
  <c r="D18" i="17"/>
  <c r="D192" i="27" s="1"/>
  <c r="M18" i="17"/>
  <c r="M192" i="27" s="1"/>
  <c r="N17" i="17"/>
  <c r="N191" i="27" s="1"/>
  <c r="O17" i="17"/>
  <c r="O191" i="27" s="1"/>
  <c r="P17" i="17"/>
  <c r="P193" i="20" s="1"/>
  <c r="F197" i="27"/>
  <c r="G197" i="27"/>
  <c r="M17" i="17"/>
  <c r="L18" i="17"/>
  <c r="N192" i="27"/>
  <c r="N194" i="20"/>
  <c r="E234" i="20"/>
  <c r="G205" i="20"/>
  <c r="E197" i="27"/>
  <c r="E204" i="20"/>
  <c r="F209" i="20"/>
  <c r="F192" i="20"/>
  <c r="E239" i="20"/>
  <c r="D199" i="20"/>
  <c r="L231" i="27"/>
  <c r="I33" i="17"/>
  <c r="I207" i="27" s="1"/>
  <c r="K17" i="16"/>
  <c r="L17" i="17" s="1"/>
  <c r="L48" i="15"/>
  <c r="L48" i="16" s="1"/>
  <c r="L48" i="17" s="1"/>
  <c r="L224" i="20" s="1"/>
  <c r="N48" i="13"/>
  <c r="L213" i="27"/>
  <c r="E221" i="27"/>
  <c r="F196" i="20"/>
  <c r="F197" i="20"/>
  <c r="E214" i="20"/>
  <c r="G192" i="20"/>
  <c r="L226" i="27"/>
  <c r="F212" i="27"/>
  <c r="F220" i="27"/>
  <c r="F240" i="20"/>
  <c r="F234" i="20"/>
  <c r="L51" i="15"/>
  <c r="L51" i="16" s="1"/>
  <c r="L51" i="17" s="1"/>
  <c r="N51" i="13"/>
  <c r="E202" i="20"/>
  <c r="E238" i="27"/>
  <c r="C212" i="20"/>
  <c r="N46" i="13"/>
  <c r="L46" i="15"/>
  <c r="L46" i="16" s="1"/>
  <c r="L46" i="17" s="1"/>
  <c r="F233" i="20"/>
  <c r="N56" i="13"/>
  <c r="L56" i="15"/>
  <c r="L56" i="16" s="1"/>
  <c r="L56" i="17" s="1"/>
  <c r="E184" i="27"/>
  <c r="L235" i="27"/>
  <c r="L237" i="20"/>
  <c r="E223" i="27"/>
  <c r="L214" i="27"/>
  <c r="L216" i="20"/>
  <c r="L223" i="27"/>
  <c r="L225" i="20"/>
  <c r="M40" i="15"/>
  <c r="M40" i="16" s="1"/>
  <c r="M40" i="17" s="1"/>
  <c r="O40" i="13"/>
  <c r="M49" i="15"/>
  <c r="M49" i="16" s="1"/>
  <c r="M49" i="17" s="1"/>
  <c r="O49" i="13"/>
  <c r="L54" i="15"/>
  <c r="L54" i="16" s="1"/>
  <c r="L54" i="17" s="1"/>
  <c r="N54" i="13"/>
  <c r="O62" i="13"/>
  <c r="M62" i="15"/>
  <c r="M62" i="16" s="1"/>
  <c r="L50" i="15"/>
  <c r="L50" i="16" s="1"/>
  <c r="L50" i="17" s="1"/>
  <c r="N50" i="13"/>
  <c r="L62" i="17"/>
  <c r="M221" i="20"/>
  <c r="E220" i="20"/>
  <c r="G186" i="27"/>
  <c r="I199" i="27"/>
  <c r="F188" i="27"/>
  <c r="L216" i="27"/>
  <c r="L235" i="20"/>
  <c r="L219" i="20"/>
  <c r="L217" i="27"/>
  <c r="M52" i="17"/>
  <c r="M60" i="17"/>
  <c r="N64" i="13"/>
  <c r="L64" i="15"/>
  <c r="L64" i="16" s="1"/>
  <c r="L64" i="17" s="1"/>
  <c r="P45" i="13"/>
  <c r="N45" i="15"/>
  <c r="N45" i="16" s="1"/>
  <c r="N45" i="17" s="1"/>
  <c r="N47" i="13"/>
  <c r="L47" i="15"/>
  <c r="L47" i="16" s="1"/>
  <c r="L47" i="17" s="1"/>
  <c r="L53" i="15"/>
  <c r="L53" i="16" s="1"/>
  <c r="L53" i="17" s="1"/>
  <c r="N53" i="13"/>
  <c r="O39" i="13"/>
  <c r="M39" i="15"/>
  <c r="M39" i="16" s="1"/>
  <c r="L44" i="15"/>
  <c r="L44" i="16" s="1"/>
  <c r="L44" i="17" s="1"/>
  <c r="N44" i="13"/>
  <c r="L58" i="15"/>
  <c r="L58" i="16" s="1"/>
  <c r="L58" i="17" s="1"/>
  <c r="N58" i="13"/>
  <c r="M43" i="15"/>
  <c r="M43" i="16" s="1"/>
  <c r="M43" i="17" s="1"/>
  <c r="O43" i="13"/>
  <c r="M61" i="15"/>
  <c r="M61" i="16" s="1"/>
  <c r="O61" i="13"/>
  <c r="M233" i="20"/>
  <c r="M231" i="27"/>
  <c r="N57" i="15"/>
  <c r="N57" i="16" s="1"/>
  <c r="P57" i="13"/>
  <c r="N63" i="13"/>
  <c r="L63" i="15"/>
  <c r="L63" i="16" s="1"/>
  <c r="L63" i="17" s="1"/>
  <c r="O42" i="13"/>
  <c r="M42" i="15"/>
  <c r="M42" i="16" s="1"/>
  <c r="L41" i="15"/>
  <c r="L41" i="16" s="1"/>
  <c r="L41" i="17" s="1"/>
  <c r="N41" i="13"/>
  <c r="P52" i="13"/>
  <c r="N52" i="15"/>
  <c r="N52" i="16" s="1"/>
  <c r="N52" i="17" s="1"/>
  <c r="N60" i="15"/>
  <c r="N60" i="16" s="1"/>
  <c r="N60" i="17" s="1"/>
  <c r="P60" i="13"/>
  <c r="M59" i="15"/>
  <c r="M59" i="16" s="1"/>
  <c r="O59" i="13"/>
  <c r="F214" i="27"/>
  <c r="F225" i="20"/>
  <c r="E216" i="20"/>
  <c r="E188" i="27"/>
  <c r="G197" i="20"/>
  <c r="E189" i="20"/>
  <c r="E208" i="27"/>
  <c r="F185" i="27"/>
  <c r="F239" i="20"/>
  <c r="E197" i="20"/>
  <c r="E231" i="27"/>
  <c r="E211" i="20"/>
  <c r="F225" i="27"/>
  <c r="E222" i="20"/>
  <c r="E206" i="20"/>
  <c r="F232" i="20"/>
  <c r="F215" i="27"/>
  <c r="F238" i="20"/>
  <c r="E188" i="20"/>
  <c r="F206" i="20"/>
  <c r="F211" i="20"/>
  <c r="D192" i="20"/>
  <c r="E230" i="20"/>
  <c r="E228" i="20"/>
  <c r="D187" i="27"/>
  <c r="F218" i="27"/>
  <c r="E207" i="27"/>
  <c r="E190" i="27"/>
  <c r="E235" i="20"/>
  <c r="F188" i="20"/>
  <c r="F235" i="20"/>
  <c r="D203" i="27"/>
  <c r="F208" i="20"/>
  <c r="D214" i="20"/>
  <c r="J222" i="20"/>
  <c r="E205" i="20"/>
  <c r="E196" i="20"/>
  <c r="L206" i="20"/>
  <c r="D233" i="27"/>
  <c r="E185" i="27"/>
  <c r="E230" i="27"/>
  <c r="J206" i="20"/>
  <c r="F219" i="20"/>
  <c r="F231" i="20"/>
  <c r="D211" i="20"/>
  <c r="D210" i="20"/>
  <c r="D206" i="20"/>
  <c r="G223" i="20"/>
  <c r="F226" i="27"/>
  <c r="D220" i="27"/>
  <c r="G207" i="27"/>
  <c r="E227" i="20"/>
  <c r="E238" i="20"/>
  <c r="D230" i="20"/>
  <c r="F228" i="27"/>
  <c r="D186" i="27"/>
  <c r="G209" i="27"/>
  <c r="F187" i="27"/>
  <c r="E206" i="27"/>
  <c r="E219" i="20"/>
  <c r="E236" i="20"/>
  <c r="J236" i="20"/>
  <c r="J232" i="27"/>
  <c r="F222" i="27"/>
  <c r="J238" i="27"/>
  <c r="D202" i="20"/>
  <c r="G228" i="27"/>
  <c r="E183" i="27"/>
  <c r="E185" i="20"/>
  <c r="D200" i="20"/>
  <c r="D198" i="27"/>
  <c r="E222" i="27"/>
  <c r="D197" i="20"/>
  <c r="H197" i="20"/>
  <c r="D223" i="20"/>
  <c r="D185" i="27"/>
  <c r="G235" i="20"/>
  <c r="D196" i="20"/>
  <c r="J231" i="27"/>
  <c r="J239" i="20"/>
  <c r="I200" i="20"/>
  <c r="I198" i="27"/>
  <c r="D27" i="17"/>
  <c r="D227" i="27"/>
  <c r="D229" i="20"/>
  <c r="D236" i="20"/>
  <c r="C211" i="20"/>
  <c r="D219" i="27"/>
  <c r="D221" i="20"/>
  <c r="H27" i="16"/>
  <c r="H27" i="17" s="1"/>
  <c r="I19" i="16"/>
  <c r="I19" i="17" s="1"/>
  <c r="I195" i="20" s="1"/>
  <c r="D213" i="27"/>
  <c r="D215" i="20"/>
  <c r="G231" i="20"/>
  <c r="E224" i="27"/>
  <c r="E226" i="20"/>
  <c r="K23" i="15"/>
  <c r="M23" i="13"/>
  <c r="O25" i="13"/>
  <c r="M25" i="15"/>
  <c r="M25" i="16" s="1"/>
  <c r="K24" i="15"/>
  <c r="M24" i="13"/>
  <c r="M196" i="27"/>
  <c r="M198" i="20"/>
  <c r="N22" i="15"/>
  <c r="N22" i="16" s="1"/>
  <c r="P22" i="13"/>
  <c r="K20" i="15"/>
  <c r="K20" i="16" s="1"/>
  <c r="K20" i="17" s="1"/>
  <c r="M20" i="13"/>
  <c r="P30" i="13"/>
  <c r="N30" i="15"/>
  <c r="N30" i="16" s="1"/>
  <c r="K26" i="15"/>
  <c r="K26" i="16" s="1"/>
  <c r="M26" i="13"/>
  <c r="M30" i="17"/>
  <c r="O38" i="13"/>
  <c r="M38" i="15"/>
  <c r="M38" i="16" s="1"/>
  <c r="C214" i="20"/>
  <c r="G184" i="27"/>
  <c r="G237" i="20"/>
  <c r="E231" i="20"/>
  <c r="D227" i="20"/>
  <c r="F234" i="27"/>
  <c r="G222" i="27"/>
  <c r="E217" i="20"/>
  <c r="D219" i="20"/>
  <c r="J225" i="27"/>
  <c r="D229" i="27"/>
  <c r="D231" i="20"/>
  <c r="D230" i="27"/>
  <c r="D232" i="20"/>
  <c r="D215" i="27"/>
  <c r="D217" i="20"/>
  <c r="D235" i="27"/>
  <c r="D237" i="20"/>
  <c r="D216" i="27"/>
  <c r="D218" i="20"/>
  <c r="D226" i="27"/>
  <c r="D228" i="20"/>
  <c r="D218" i="27"/>
  <c r="D220" i="20"/>
  <c r="D231" i="27"/>
  <c r="D233" i="20"/>
  <c r="D188" i="27"/>
  <c r="D190" i="20"/>
  <c r="D214" i="27"/>
  <c r="D216" i="20"/>
  <c r="D238" i="27"/>
  <c r="D240" i="20"/>
  <c r="D222" i="27"/>
  <c r="D224" i="20"/>
  <c r="D223" i="27"/>
  <c r="D225" i="20"/>
  <c r="D237" i="27"/>
  <c r="D239" i="20"/>
  <c r="D236" i="27"/>
  <c r="D238" i="20"/>
  <c r="D232" i="27"/>
  <c r="D234" i="20"/>
  <c r="D184" i="27"/>
  <c r="D186" i="20"/>
  <c r="H199" i="20"/>
  <c r="I160" i="27"/>
  <c r="K227" i="27"/>
  <c r="K229" i="20"/>
  <c r="I221" i="20"/>
  <c r="I219" i="27"/>
  <c r="J227" i="27"/>
  <c r="J229" i="20"/>
  <c r="K226" i="20"/>
  <c r="K224" i="27"/>
  <c r="K221" i="20"/>
  <c r="K219" i="27"/>
  <c r="I227" i="27"/>
  <c r="I229" i="20"/>
  <c r="K213" i="27"/>
  <c r="K215" i="20"/>
  <c r="G221" i="20"/>
  <c r="G219" i="27"/>
  <c r="J221" i="20"/>
  <c r="J219" i="27"/>
  <c r="I213" i="27"/>
  <c r="I215" i="20"/>
  <c r="I224" i="27"/>
  <c r="I226" i="20"/>
  <c r="G227" i="27"/>
  <c r="G229" i="20"/>
  <c r="J213" i="27"/>
  <c r="J215" i="20"/>
  <c r="L196" i="27"/>
  <c r="L198" i="20"/>
  <c r="G224" i="27"/>
  <c r="G226" i="20"/>
  <c r="K206" i="20"/>
  <c r="G231" i="27"/>
  <c r="G233" i="20"/>
  <c r="K220" i="27"/>
  <c r="K222" i="20"/>
  <c r="I234" i="20"/>
  <c r="I232" i="27"/>
  <c r="I220" i="27"/>
  <c r="I222" i="20"/>
  <c r="K225" i="27"/>
  <c r="K227" i="20"/>
  <c r="G223" i="27"/>
  <c r="G225" i="20"/>
  <c r="G238" i="27"/>
  <c r="G240" i="20"/>
  <c r="I225" i="27"/>
  <c r="I227" i="20"/>
  <c r="K223" i="27"/>
  <c r="K225" i="20"/>
  <c r="G216" i="20"/>
  <c r="G214" i="27"/>
  <c r="K220" i="20"/>
  <c r="K218" i="27"/>
  <c r="K217" i="20"/>
  <c r="K215" i="27"/>
  <c r="J222" i="27"/>
  <c r="J224" i="20"/>
  <c r="I224" i="20"/>
  <c r="I222" i="27"/>
  <c r="K214" i="27"/>
  <c r="K216" i="20"/>
  <c r="K237" i="27"/>
  <c r="K239" i="20"/>
  <c r="G215" i="27"/>
  <c r="G217" i="20"/>
  <c r="I231" i="20"/>
  <c r="I229" i="27"/>
  <c r="K228" i="20"/>
  <c r="K226" i="27"/>
  <c r="I228" i="20"/>
  <c r="I226" i="27"/>
  <c r="K230" i="20"/>
  <c r="K228" i="27"/>
  <c r="K231" i="20"/>
  <c r="K229" i="27"/>
  <c r="G220" i="27"/>
  <c r="G222" i="20"/>
  <c r="I223" i="20"/>
  <c r="I221" i="27"/>
  <c r="J218" i="27"/>
  <c r="J220" i="20"/>
  <c r="K216" i="27"/>
  <c r="K218" i="20"/>
  <c r="K221" i="27"/>
  <c r="K223" i="20"/>
  <c r="K230" i="27"/>
  <c r="K232" i="20"/>
  <c r="G217" i="27"/>
  <c r="G219" i="20"/>
  <c r="K235" i="27"/>
  <c r="K237" i="20"/>
  <c r="K217" i="27"/>
  <c r="K219" i="20"/>
  <c r="I216" i="27"/>
  <c r="I218" i="20"/>
  <c r="G237" i="27"/>
  <c r="G239" i="20"/>
  <c r="I233" i="20"/>
  <c r="I231" i="27"/>
  <c r="K236" i="27"/>
  <c r="K238" i="20"/>
  <c r="G236" i="27"/>
  <c r="G238" i="20"/>
  <c r="J236" i="27"/>
  <c r="J238" i="20"/>
  <c r="J217" i="20"/>
  <c r="J215" i="27"/>
  <c r="K234" i="20"/>
  <c r="K232" i="27"/>
  <c r="G226" i="27"/>
  <c r="G228" i="20"/>
  <c r="G232" i="20"/>
  <c r="G230" i="27"/>
  <c r="J223" i="20"/>
  <c r="J221" i="27"/>
  <c r="G232" i="27"/>
  <c r="G234" i="20"/>
  <c r="J217" i="27"/>
  <c r="J219" i="20"/>
  <c r="G216" i="27"/>
  <c r="G218" i="20"/>
  <c r="G220" i="20"/>
  <c r="G218" i="27"/>
  <c r="K238" i="27"/>
  <c r="K240" i="20"/>
  <c r="K233" i="27"/>
  <c r="K235" i="20"/>
  <c r="J228" i="27"/>
  <c r="J230" i="20"/>
  <c r="J233" i="27"/>
  <c r="J235" i="20"/>
  <c r="K224" i="20"/>
  <c r="K222" i="27"/>
  <c r="J231" i="20"/>
  <c r="J229" i="27"/>
  <c r="J228" i="20"/>
  <c r="J226" i="27"/>
  <c r="I217" i="20"/>
  <c r="I215" i="27"/>
  <c r="I238" i="27"/>
  <c r="I240" i="20"/>
  <c r="J235" i="27"/>
  <c r="J237" i="20"/>
  <c r="J216" i="27"/>
  <c r="J218" i="20"/>
  <c r="K233" i="20"/>
  <c r="K231" i="27"/>
  <c r="G227" i="20"/>
  <c r="G225" i="27"/>
  <c r="I236" i="27"/>
  <c r="I238" i="20"/>
  <c r="J225" i="20"/>
  <c r="J223" i="27"/>
  <c r="I237" i="27"/>
  <c r="I239" i="20"/>
  <c r="K234" i="27"/>
  <c r="K236" i="20"/>
  <c r="L212" i="27"/>
  <c r="L214" i="20"/>
  <c r="I236" i="20"/>
  <c r="I234" i="27"/>
  <c r="J214" i="27"/>
  <c r="J216" i="20"/>
  <c r="G234" i="27"/>
  <c r="G236" i="20"/>
  <c r="I230" i="27"/>
  <c r="I232" i="20"/>
  <c r="J230" i="27"/>
  <c r="J232" i="20"/>
  <c r="M211" i="27"/>
  <c r="M213" i="20"/>
  <c r="P37" i="13"/>
  <c r="N37" i="15"/>
  <c r="N37" i="16" s="1"/>
  <c r="L211" i="27"/>
  <c r="L213" i="20"/>
  <c r="D13" i="18"/>
  <c r="D20" i="18" s="1"/>
  <c r="K13" i="18"/>
  <c r="K20" i="18" s="1"/>
  <c r="K198" i="20"/>
  <c r="J198" i="20"/>
  <c r="J214" i="20"/>
  <c r="K214" i="20"/>
  <c r="G18" i="17"/>
  <c r="G192" i="27" s="1"/>
  <c r="J199" i="27"/>
  <c r="H210" i="27"/>
  <c r="K201" i="20"/>
  <c r="H207" i="27"/>
  <c r="D198" i="20"/>
  <c r="F203" i="20"/>
  <c r="F201" i="27"/>
  <c r="E201" i="27"/>
  <c r="E203" i="20"/>
  <c r="F208" i="27"/>
  <c r="F210" i="20"/>
  <c r="G34" i="15"/>
  <c r="G34" i="16" s="1"/>
  <c r="G34" i="17" s="1"/>
  <c r="I34" i="13"/>
  <c r="D26" i="18"/>
  <c r="H206" i="20"/>
  <c r="H204" i="27"/>
  <c r="G196" i="27"/>
  <c r="G198" i="20"/>
  <c r="H213" i="20"/>
  <c r="H211" i="27"/>
  <c r="C209" i="20"/>
  <c r="C207" i="27"/>
  <c r="G198" i="27"/>
  <c r="G200" i="20"/>
  <c r="G185" i="27"/>
  <c r="D207" i="27"/>
  <c r="D209" i="20"/>
  <c r="I14" i="17"/>
  <c r="I190" i="20" s="1"/>
  <c r="H205" i="20"/>
  <c r="H203" i="27"/>
  <c r="H198" i="27"/>
  <c r="H200" i="20"/>
  <c r="H194" i="27"/>
  <c r="H196" i="20"/>
  <c r="G204" i="27"/>
  <c r="G206" i="20"/>
  <c r="E26" i="18"/>
  <c r="G188" i="27"/>
  <c r="G200" i="27"/>
  <c r="G202" i="20"/>
  <c r="G194" i="27"/>
  <c r="G196" i="20"/>
  <c r="G193" i="27"/>
  <c r="H202" i="20"/>
  <c r="H200" i="27"/>
  <c r="H193" i="27"/>
  <c r="G26" i="18"/>
  <c r="I204" i="27"/>
  <c r="I206" i="20"/>
  <c r="G187" i="27"/>
  <c r="G212" i="27"/>
  <c r="G214" i="20"/>
  <c r="J9" i="4"/>
  <c r="F26" i="18"/>
  <c r="D208" i="20"/>
  <c r="D206" i="27"/>
  <c r="I10" i="17"/>
  <c r="J194" i="27"/>
  <c r="J196" i="20"/>
  <c r="C206" i="27"/>
  <c r="C208" i="20"/>
  <c r="E18" i="17"/>
  <c r="E192" i="27" s="1"/>
  <c r="J18" i="17"/>
  <c r="J192" i="27" s="1"/>
  <c r="F18" i="17"/>
  <c r="F192" i="27" s="1"/>
  <c r="K192" i="27"/>
  <c r="K194" i="20"/>
  <c r="H18" i="16"/>
  <c r="H18" i="17" s="1"/>
  <c r="H194" i="20" s="1"/>
  <c r="J24" i="17"/>
  <c r="F207" i="20"/>
  <c r="F205" i="27"/>
  <c r="I203" i="27"/>
  <c r="I205" i="20"/>
  <c r="J23" i="17"/>
  <c r="L10" i="13"/>
  <c r="J10" i="15"/>
  <c r="J10" i="16" s="1"/>
  <c r="I36" i="17"/>
  <c r="H184" i="27"/>
  <c r="L36" i="13"/>
  <c r="J36" i="15"/>
  <c r="I35" i="16"/>
  <c r="I35" i="17" s="1"/>
  <c r="I21" i="17"/>
  <c r="J26" i="16"/>
  <c r="L21" i="13"/>
  <c r="J21" i="15"/>
  <c r="J21" i="16" s="1"/>
  <c r="L33" i="13"/>
  <c r="J33" i="15"/>
  <c r="J33" i="16" s="1"/>
  <c r="I12" i="16"/>
  <c r="L29" i="13"/>
  <c r="J29" i="15"/>
  <c r="J29" i="16" s="1"/>
  <c r="I199" i="20"/>
  <c r="I197" i="27"/>
  <c r="L19" i="13"/>
  <c r="J19" i="15"/>
  <c r="J19" i="16" s="1"/>
  <c r="L9" i="13"/>
  <c r="J9" i="15"/>
  <c r="J9" i="16" s="1"/>
  <c r="F166" i="27"/>
  <c r="F150" i="27"/>
  <c r="F173" i="27"/>
  <c r="F164" i="27"/>
  <c r="I151" i="27"/>
  <c r="E177" i="27"/>
  <c r="E171" i="27"/>
  <c r="L12" i="13"/>
  <c r="J12" i="15"/>
  <c r="K148" i="27"/>
  <c r="D159" i="27"/>
  <c r="D150" i="27"/>
  <c r="D170" i="27"/>
  <c r="D154" i="27"/>
  <c r="C152" i="27"/>
  <c r="C158" i="27"/>
  <c r="K152" i="27"/>
  <c r="J163" i="27"/>
  <c r="J165" i="27"/>
  <c r="J167" i="27"/>
  <c r="H156" i="27"/>
  <c r="H154" i="27"/>
  <c r="H152" i="27"/>
  <c r="C154" i="27"/>
  <c r="I177" i="27"/>
  <c r="I168" i="27"/>
  <c r="I163" i="27"/>
  <c r="I153" i="27"/>
  <c r="G150" i="27"/>
  <c r="G168" i="27"/>
  <c r="G154" i="27"/>
  <c r="G165" i="27"/>
  <c r="I152" i="27"/>
  <c r="F148" i="27"/>
  <c r="F170" i="27"/>
  <c r="F163" i="27"/>
  <c r="F159" i="27"/>
  <c r="K169" i="27"/>
  <c r="E164" i="27"/>
  <c r="E165" i="27"/>
  <c r="J31" i="13"/>
  <c r="H31" i="15"/>
  <c r="I150" i="27"/>
  <c r="D164" i="27"/>
  <c r="D149" i="27"/>
  <c r="D156" i="27"/>
  <c r="K178" i="27"/>
  <c r="C178" i="27"/>
  <c r="L14" i="13"/>
  <c r="J14" i="15"/>
  <c r="J14" i="16" s="1"/>
  <c r="C170" i="27"/>
  <c r="J158" i="27"/>
  <c r="J159" i="27"/>
  <c r="J155" i="27"/>
  <c r="E8" i="4"/>
  <c r="H170" i="27"/>
  <c r="H178" i="27"/>
  <c r="H166" i="27"/>
  <c r="L35" i="13"/>
  <c r="J35" i="15"/>
  <c r="J35" i="16" s="1"/>
  <c r="C160" i="27"/>
  <c r="I164" i="27"/>
  <c r="I167" i="27"/>
  <c r="C177" i="27"/>
  <c r="K171" i="27"/>
  <c r="G166" i="27"/>
  <c r="G174" i="27"/>
  <c r="G178" i="27"/>
  <c r="G152" i="27"/>
  <c r="I8" i="4"/>
  <c r="H185" i="27"/>
  <c r="K170" i="27"/>
  <c r="F165" i="27"/>
  <c r="F153" i="27"/>
  <c r="F151" i="27"/>
  <c r="L28" i="13"/>
  <c r="J28" i="15"/>
  <c r="J28" i="16" s="1"/>
  <c r="K165" i="27"/>
  <c r="E166" i="27"/>
  <c r="E174" i="27"/>
  <c r="E150" i="27"/>
  <c r="G31" i="17"/>
  <c r="K164" i="27"/>
  <c r="D152" i="27"/>
  <c r="D178" i="27"/>
  <c r="D171" i="27"/>
  <c r="K177" i="27"/>
  <c r="C148" i="27"/>
  <c r="J151" i="27"/>
  <c r="J156" i="27"/>
  <c r="J170" i="27"/>
  <c r="H169" i="27"/>
  <c r="H174" i="27"/>
  <c r="H177" i="27"/>
  <c r="H155" i="27"/>
  <c r="I155" i="27"/>
  <c r="I170" i="27"/>
  <c r="I148" i="27"/>
  <c r="L32" i="13"/>
  <c r="J32" i="15"/>
  <c r="C173" i="27"/>
  <c r="H206" i="27"/>
  <c r="H208" i="20"/>
  <c r="K167" i="27"/>
  <c r="G155" i="27"/>
  <c r="G173" i="27"/>
  <c r="G177" i="27"/>
  <c r="E37" i="6"/>
  <c r="E37" i="7" s="1"/>
  <c r="C9" i="4" s="1"/>
  <c r="F37" i="6"/>
  <c r="I9" i="4"/>
  <c r="J8" i="4"/>
  <c r="I185" i="27"/>
  <c r="K166" i="27"/>
  <c r="F152" i="27"/>
  <c r="F155" i="27"/>
  <c r="F175" i="27"/>
  <c r="E153" i="27"/>
  <c r="E149" i="27"/>
  <c r="E173" i="27"/>
  <c r="E152" i="27"/>
  <c r="D148" i="27"/>
  <c r="D169" i="27"/>
  <c r="D163" i="27"/>
  <c r="E160" i="27"/>
  <c r="C150" i="27"/>
  <c r="C151" i="27"/>
  <c r="J174" i="27"/>
  <c r="J178" i="27"/>
  <c r="J166" i="27"/>
  <c r="J160" i="27"/>
  <c r="H168" i="27"/>
  <c r="H173" i="27"/>
  <c r="H164" i="27"/>
  <c r="H149" i="27"/>
  <c r="K174" i="27"/>
  <c r="I174" i="27"/>
  <c r="I165" i="27"/>
  <c r="I32" i="17"/>
  <c r="E155" i="27"/>
  <c r="G149" i="27"/>
  <c r="G163" i="27"/>
  <c r="G164" i="27"/>
  <c r="F9" i="4"/>
  <c r="I200" i="27"/>
  <c r="I202" i="20"/>
  <c r="E154" i="27"/>
  <c r="F169" i="27"/>
  <c r="F171" i="27"/>
  <c r="F158" i="27"/>
  <c r="K155" i="27"/>
  <c r="E169" i="27"/>
  <c r="E148" i="27"/>
  <c r="K154" i="27"/>
  <c r="D165" i="27"/>
  <c r="D168" i="27"/>
  <c r="D151" i="27"/>
  <c r="K163" i="27"/>
  <c r="C149" i="27"/>
  <c r="H187" i="27"/>
  <c r="I156" i="27"/>
  <c r="J171" i="27"/>
  <c r="J177" i="27"/>
  <c r="J152" i="27"/>
  <c r="J150" i="27"/>
  <c r="H167" i="27"/>
  <c r="H163" i="27"/>
  <c r="H159" i="27"/>
  <c r="K168" i="27"/>
  <c r="I173" i="27"/>
  <c r="I171" i="27"/>
  <c r="L11" i="13"/>
  <c r="M11" i="13" s="1"/>
  <c r="N11" i="13" s="1"/>
  <c r="J11" i="15"/>
  <c r="J11" i="16" s="1"/>
  <c r="G170" i="27"/>
  <c r="G151" i="27"/>
  <c r="G159" i="27"/>
  <c r="K156" i="27"/>
  <c r="F168" i="27"/>
  <c r="F156" i="27"/>
  <c r="F154" i="27"/>
  <c r="H183" i="27"/>
  <c r="C175" i="27"/>
  <c r="E168" i="27"/>
  <c r="E175" i="27"/>
  <c r="I28" i="17"/>
  <c r="C166" i="27"/>
  <c r="D155" i="27"/>
  <c r="D167" i="27"/>
  <c r="D174" i="27"/>
  <c r="H186" i="27"/>
  <c r="E151" i="27"/>
  <c r="K150" i="27"/>
  <c r="C169" i="27"/>
  <c r="E159" i="27"/>
  <c r="J153" i="27"/>
  <c r="J164" i="27"/>
  <c r="J149" i="27"/>
  <c r="H160" i="27"/>
  <c r="H151" i="27"/>
  <c r="H153" i="27"/>
  <c r="H188" i="27"/>
  <c r="K159" i="27"/>
  <c r="I175" i="27"/>
  <c r="I166" i="27"/>
  <c r="K173" i="27"/>
  <c r="H192" i="20"/>
  <c r="H190" i="27"/>
  <c r="G153" i="27"/>
  <c r="G167" i="27"/>
  <c r="G169" i="27"/>
  <c r="K37" i="6"/>
  <c r="K37" i="7" s="1"/>
  <c r="H8" i="4" s="1"/>
  <c r="J37" i="6"/>
  <c r="J37" i="7" s="1"/>
  <c r="G9" i="4" s="1"/>
  <c r="L27" i="13"/>
  <c r="J27" i="15"/>
  <c r="J27" i="16" s="1"/>
  <c r="C156" i="27"/>
  <c r="F167" i="27"/>
  <c r="F149" i="27"/>
  <c r="F178" i="27"/>
  <c r="C171" i="27"/>
  <c r="E167" i="27"/>
  <c r="H202" i="27"/>
  <c r="H204" i="20"/>
  <c r="C163" i="27"/>
  <c r="D166" i="27"/>
  <c r="D153" i="27"/>
  <c r="D173" i="27"/>
  <c r="L13" i="13"/>
  <c r="J13" i="15"/>
  <c r="J13" i="16" s="1"/>
  <c r="K153" i="27"/>
  <c r="C159" i="27"/>
  <c r="C168" i="27"/>
  <c r="K160" i="27"/>
  <c r="J173" i="27"/>
  <c r="J154" i="27"/>
  <c r="J169" i="27"/>
  <c r="H150" i="27"/>
  <c r="H175" i="27"/>
  <c r="H148" i="27"/>
  <c r="K158" i="27"/>
  <c r="I158" i="27"/>
  <c r="I149" i="27"/>
  <c r="I159" i="27"/>
  <c r="E158" i="27"/>
  <c r="I16" i="17"/>
  <c r="C167" i="27"/>
  <c r="G171" i="27"/>
  <c r="G175" i="27"/>
  <c r="G160" i="27"/>
  <c r="F8" i="4"/>
  <c r="E9" i="4"/>
  <c r="C153" i="27"/>
  <c r="F160" i="27"/>
  <c r="F174" i="27"/>
  <c r="F177" i="27"/>
  <c r="E178" i="27"/>
  <c r="E170" i="27"/>
  <c r="D175" i="27"/>
  <c r="D160" i="27"/>
  <c r="D177" i="27"/>
  <c r="D158" i="27"/>
  <c r="C155" i="27"/>
  <c r="C174" i="27"/>
  <c r="K149" i="27"/>
  <c r="J175" i="27"/>
  <c r="J148" i="27"/>
  <c r="J168" i="27"/>
  <c r="H171" i="27"/>
  <c r="H158" i="27"/>
  <c r="H165" i="27"/>
  <c r="K151" i="27"/>
  <c r="I178" i="27"/>
  <c r="I169" i="27"/>
  <c r="H209" i="27"/>
  <c r="H211" i="20"/>
  <c r="E156" i="27"/>
  <c r="C164" i="27"/>
  <c r="G156" i="27"/>
  <c r="G158" i="27"/>
  <c r="G148" i="27"/>
  <c r="J17" i="17"/>
  <c r="J191" i="27" s="1"/>
  <c r="G17" i="17"/>
  <c r="G193" i="20" s="1"/>
  <c r="H17" i="15"/>
  <c r="H17" i="16" s="1"/>
  <c r="F17" i="17"/>
  <c r="E17" i="17"/>
  <c r="C193" i="20"/>
  <c r="C191" i="27"/>
  <c r="D17" i="17"/>
  <c r="F13" i="18"/>
  <c r="F20" i="18" s="1"/>
  <c r="C26" i="18"/>
  <c r="E13" i="18"/>
  <c r="E20" i="18" s="1"/>
  <c r="K25" i="18"/>
  <c r="K26" i="18" s="1"/>
  <c r="I13" i="18"/>
  <c r="I20" i="18" s="1"/>
  <c r="I28" i="18" s="1"/>
  <c r="J13" i="18"/>
  <c r="J20" i="18" s="1"/>
  <c r="J28" i="18" s="1"/>
  <c r="H13" i="18"/>
  <c r="H20" i="18" s="1"/>
  <c r="G13" i="18"/>
  <c r="G20" i="18" s="1"/>
  <c r="F21" i="25"/>
  <c r="I14" i="25"/>
  <c r="F23" i="25"/>
  <c r="D23" i="25"/>
  <c r="K21" i="25"/>
  <c r="J23" i="25"/>
  <c r="H26" i="18"/>
  <c r="L231" i="20" l="1"/>
  <c r="M194" i="20"/>
  <c r="J65" i="19"/>
  <c r="J66" i="19"/>
  <c r="I65" i="19"/>
  <c r="I66" i="19"/>
  <c r="M55" i="15"/>
  <c r="M55" i="16" s="1"/>
  <c r="M55" i="17" s="1"/>
  <c r="O55" i="13"/>
  <c r="J16" i="15"/>
  <c r="J16" i="16" s="1"/>
  <c r="D194" i="20"/>
  <c r="K17" i="17"/>
  <c r="O193" i="20"/>
  <c r="N193" i="20"/>
  <c r="P191" i="27"/>
  <c r="L192" i="27"/>
  <c r="L194" i="20"/>
  <c r="M193" i="20"/>
  <c r="M191" i="27"/>
  <c r="I209" i="20"/>
  <c r="L191" i="27"/>
  <c r="L193" i="20"/>
  <c r="M48" i="15"/>
  <c r="M48" i="16" s="1"/>
  <c r="M48" i="17" s="1"/>
  <c r="O48" i="13"/>
  <c r="L222" i="27"/>
  <c r="L225" i="27"/>
  <c r="L227" i="20"/>
  <c r="M51" i="15"/>
  <c r="M51" i="16" s="1"/>
  <c r="M51" i="17" s="1"/>
  <c r="O51" i="13"/>
  <c r="L220" i="27"/>
  <c r="L222" i="20"/>
  <c r="M46" i="15"/>
  <c r="M46" i="16" s="1"/>
  <c r="M46" i="17" s="1"/>
  <c r="O46" i="13"/>
  <c r="L232" i="20"/>
  <c r="L230" i="27"/>
  <c r="M56" i="15"/>
  <c r="M56" i="16" s="1"/>
  <c r="M56" i="17" s="1"/>
  <c r="O56" i="13"/>
  <c r="N49" i="15"/>
  <c r="N49" i="16" s="1"/>
  <c r="N49" i="17" s="1"/>
  <c r="P49" i="13"/>
  <c r="M225" i="20"/>
  <c r="M223" i="27"/>
  <c r="N40" i="15"/>
  <c r="N40" i="16" s="1"/>
  <c r="P40" i="13"/>
  <c r="M216" i="20"/>
  <c r="M214" i="27"/>
  <c r="L224" i="27"/>
  <c r="L226" i="20"/>
  <c r="L238" i="20"/>
  <c r="L236" i="27"/>
  <c r="M50" i="15"/>
  <c r="M50" i="16" s="1"/>
  <c r="M50" i="17" s="1"/>
  <c r="O50" i="13"/>
  <c r="L228" i="27"/>
  <c r="L230" i="20"/>
  <c r="N62" i="15"/>
  <c r="N62" i="16" s="1"/>
  <c r="N62" i="17" s="1"/>
  <c r="P62" i="13"/>
  <c r="M62" i="17"/>
  <c r="M54" i="15"/>
  <c r="M54" i="16" s="1"/>
  <c r="M54" i="17" s="1"/>
  <c r="O54" i="13"/>
  <c r="L215" i="27"/>
  <c r="L217" i="20"/>
  <c r="L237" i="27"/>
  <c r="L239" i="20"/>
  <c r="L223" i="20"/>
  <c r="L221" i="27"/>
  <c r="L218" i="27"/>
  <c r="L220" i="20"/>
  <c r="N236" i="20"/>
  <c r="N234" i="27"/>
  <c r="N226" i="27"/>
  <c r="N228" i="20"/>
  <c r="M41" i="15"/>
  <c r="M41" i="16" s="1"/>
  <c r="O41" i="13"/>
  <c r="O57" i="15"/>
  <c r="O57" i="16" s="1"/>
  <c r="O57" i="17" s="1"/>
  <c r="Q57" i="13"/>
  <c r="P57" i="15" s="1"/>
  <c r="P57" i="16" s="1"/>
  <c r="P57" i="17" s="1"/>
  <c r="P61" i="13"/>
  <c r="N61" i="15"/>
  <c r="N61" i="16" s="1"/>
  <c r="N61" i="17" s="1"/>
  <c r="N221" i="20"/>
  <c r="N219" i="27"/>
  <c r="M228" i="20"/>
  <c r="M226" i="27"/>
  <c r="N57" i="17"/>
  <c r="M61" i="17"/>
  <c r="O45" i="15"/>
  <c r="O45" i="16" s="1"/>
  <c r="Q45" i="13"/>
  <c r="P45" i="15" s="1"/>
  <c r="P45" i="16" s="1"/>
  <c r="P59" i="13"/>
  <c r="N59" i="15"/>
  <c r="N59" i="16" s="1"/>
  <c r="N59" i="17" s="1"/>
  <c r="N43" i="15"/>
  <c r="N43" i="16" s="1"/>
  <c r="N43" i="17" s="1"/>
  <c r="P43" i="13"/>
  <c r="M59" i="17"/>
  <c r="O63" i="13"/>
  <c r="M63" i="15"/>
  <c r="M63" i="16" s="1"/>
  <c r="M219" i="20"/>
  <c r="M217" i="27"/>
  <c r="L240" i="20"/>
  <c r="L238" i="27"/>
  <c r="M44" i="15"/>
  <c r="M44" i="16" s="1"/>
  <c r="M44" i="17" s="1"/>
  <c r="O44" i="13"/>
  <c r="M64" i="15"/>
  <c r="M64" i="16" s="1"/>
  <c r="M64" i="17" s="1"/>
  <c r="O64" i="13"/>
  <c r="O60" i="15"/>
  <c r="O60" i="16" s="1"/>
  <c r="O60" i="17" s="1"/>
  <c r="Q60" i="13"/>
  <c r="P60" i="15" s="1"/>
  <c r="P60" i="16" s="1"/>
  <c r="P60" i="17" s="1"/>
  <c r="L234" i="20"/>
  <c r="L232" i="27"/>
  <c r="M58" i="15"/>
  <c r="M58" i="16" s="1"/>
  <c r="O58" i="13"/>
  <c r="L229" i="20"/>
  <c r="L227" i="27"/>
  <c r="M11" i="15"/>
  <c r="M11" i="16" s="1"/>
  <c r="O11" i="13"/>
  <c r="M42" i="17"/>
  <c r="P42" i="13"/>
  <c r="N42" i="15"/>
  <c r="N42" i="16" s="1"/>
  <c r="N42" i="17" s="1"/>
  <c r="M39" i="17"/>
  <c r="O53" i="13"/>
  <c r="M53" i="15"/>
  <c r="M53" i="16" s="1"/>
  <c r="M53" i="17" s="1"/>
  <c r="O47" i="13"/>
  <c r="M47" i="15"/>
  <c r="M47" i="16" s="1"/>
  <c r="M47" i="17" s="1"/>
  <c r="M234" i="27"/>
  <c r="M236" i="20"/>
  <c r="Q52" i="13"/>
  <c r="P52" i="15" s="1"/>
  <c r="P52" i="16" s="1"/>
  <c r="P52" i="17" s="1"/>
  <c r="O52" i="15"/>
  <c r="O52" i="16" s="1"/>
  <c r="O52" i="17" s="1"/>
  <c r="N39" i="15"/>
  <c r="N39" i="16" s="1"/>
  <c r="N39" i="17" s="1"/>
  <c r="P39" i="13"/>
  <c r="I27" i="17"/>
  <c r="I201" i="27" s="1"/>
  <c r="H201" i="27"/>
  <c r="H203" i="20"/>
  <c r="K26" i="17"/>
  <c r="K202" i="20" s="1"/>
  <c r="H31" i="16"/>
  <c r="H31" i="17" s="1"/>
  <c r="D201" i="27"/>
  <c r="D203" i="20"/>
  <c r="Q22" i="13"/>
  <c r="P22" i="15" s="1"/>
  <c r="P22" i="16" s="1"/>
  <c r="O22" i="15"/>
  <c r="O22" i="16" s="1"/>
  <c r="K9" i="15"/>
  <c r="M9" i="13"/>
  <c r="K35" i="15"/>
  <c r="K35" i="16" s="1"/>
  <c r="K35" i="17" s="1"/>
  <c r="M35" i="13"/>
  <c r="K19" i="15"/>
  <c r="M19" i="13"/>
  <c r="K12" i="15"/>
  <c r="K12" i="16" s="1"/>
  <c r="M12" i="13"/>
  <c r="M204" i="27"/>
  <c r="M206" i="20"/>
  <c r="N26" i="13"/>
  <c r="L26" i="15"/>
  <c r="L26" i="16" s="1"/>
  <c r="L26" i="17" s="1"/>
  <c r="N24" i="13"/>
  <c r="L24" i="15"/>
  <c r="L24" i="16" s="1"/>
  <c r="K24" i="16"/>
  <c r="K24" i="17" s="1"/>
  <c r="K198" i="27" s="1"/>
  <c r="K29" i="15"/>
  <c r="K29" i="16" s="1"/>
  <c r="K29" i="17" s="1"/>
  <c r="M29" i="13"/>
  <c r="K28" i="15"/>
  <c r="M28" i="13"/>
  <c r="Q30" i="13"/>
  <c r="P30" i="15" s="1"/>
  <c r="P30" i="16" s="1"/>
  <c r="O30" i="15"/>
  <c r="O30" i="16" s="1"/>
  <c r="O30" i="17" s="1"/>
  <c r="P25" i="13"/>
  <c r="N25" i="15"/>
  <c r="N25" i="16" s="1"/>
  <c r="N25" i="17" s="1"/>
  <c r="K11" i="15"/>
  <c r="K11" i="16" s="1"/>
  <c r="K11" i="17" s="1"/>
  <c r="K187" i="20" s="1"/>
  <c r="L11" i="15"/>
  <c r="L11" i="16" s="1"/>
  <c r="K16" i="15"/>
  <c r="K16" i="16" s="1"/>
  <c r="K16" i="17" s="1"/>
  <c r="M16" i="13"/>
  <c r="L20" i="15"/>
  <c r="L20" i="16" s="1"/>
  <c r="L20" i="17" s="1"/>
  <c r="N20" i="13"/>
  <c r="L199" i="27"/>
  <c r="L201" i="20"/>
  <c r="K32" i="15"/>
  <c r="K32" i="16" s="1"/>
  <c r="M32" i="13"/>
  <c r="K13" i="15"/>
  <c r="K13" i="16" s="1"/>
  <c r="M13" i="13"/>
  <c r="K33" i="15"/>
  <c r="K33" i="16" s="1"/>
  <c r="K33" i="17" s="1"/>
  <c r="M33" i="13"/>
  <c r="K10" i="15"/>
  <c r="K10" i="16" s="1"/>
  <c r="K10" i="17" s="1"/>
  <c r="K186" i="20" s="1"/>
  <c r="M10" i="13"/>
  <c r="M25" i="17"/>
  <c r="K14" i="15"/>
  <c r="K14" i="16" s="1"/>
  <c r="K14" i="17" s="1"/>
  <c r="K190" i="20" s="1"/>
  <c r="M14" i="13"/>
  <c r="N30" i="17"/>
  <c r="N23" i="13"/>
  <c r="L23" i="15"/>
  <c r="L23" i="16" s="1"/>
  <c r="K27" i="15"/>
  <c r="K27" i="16" s="1"/>
  <c r="K27" i="17" s="1"/>
  <c r="M27" i="13"/>
  <c r="K21" i="15"/>
  <c r="K21" i="16" s="1"/>
  <c r="K21" i="17" s="1"/>
  <c r="K195" i="27" s="1"/>
  <c r="M21" i="13"/>
  <c r="N22" i="17"/>
  <c r="K23" i="16"/>
  <c r="K23" i="17" s="1"/>
  <c r="K199" i="20" s="1"/>
  <c r="P38" i="13"/>
  <c r="N38" i="15"/>
  <c r="N38" i="16" s="1"/>
  <c r="M38" i="17"/>
  <c r="I184" i="27"/>
  <c r="I186" i="20"/>
  <c r="N37" i="17"/>
  <c r="Q37" i="13"/>
  <c r="P37" i="15" s="1"/>
  <c r="P37" i="16" s="1"/>
  <c r="P37" i="17" s="1"/>
  <c r="O37" i="15"/>
  <c r="O37" i="16" s="1"/>
  <c r="O37" i="17" s="1"/>
  <c r="K36" i="15"/>
  <c r="K36" i="16" s="1"/>
  <c r="K36" i="17" s="1"/>
  <c r="K212" i="20" s="1"/>
  <c r="M36" i="13"/>
  <c r="J36" i="16"/>
  <c r="J36" i="17" s="1"/>
  <c r="K28" i="18"/>
  <c r="K63" i="19" s="1"/>
  <c r="I50" i="19"/>
  <c r="I19" i="19"/>
  <c r="I9" i="19"/>
  <c r="I41" i="19"/>
  <c r="I44" i="19"/>
  <c r="I52" i="19"/>
  <c r="I45" i="19"/>
  <c r="I39" i="19"/>
  <c r="I17" i="19"/>
  <c r="I48" i="19"/>
  <c r="I40" i="19"/>
  <c r="I43" i="19"/>
  <c r="I51" i="19"/>
  <c r="I31" i="19"/>
  <c r="I61" i="19"/>
  <c r="I25" i="19"/>
  <c r="I42" i="19"/>
  <c r="I24" i="19"/>
  <c r="I23" i="19"/>
  <c r="I46" i="19"/>
  <c r="I49" i="19"/>
  <c r="I56" i="19"/>
  <c r="I59" i="19"/>
  <c r="I53" i="19"/>
  <c r="I37" i="19"/>
  <c r="I27" i="19"/>
  <c r="I58" i="19"/>
  <c r="I64" i="19"/>
  <c r="I54" i="19"/>
  <c r="I57" i="19"/>
  <c r="I28" i="19"/>
  <c r="I55" i="19"/>
  <c r="I62" i="19"/>
  <c r="I36" i="19"/>
  <c r="I47" i="19"/>
  <c r="I22" i="19"/>
  <c r="I63" i="19"/>
  <c r="I60" i="19"/>
  <c r="J23" i="19"/>
  <c r="J49" i="19"/>
  <c r="J55" i="19"/>
  <c r="J57" i="19"/>
  <c r="J58" i="19"/>
  <c r="J59" i="19"/>
  <c r="J60" i="19"/>
  <c r="J53" i="19"/>
  <c r="J31" i="19"/>
  <c r="J22" i="19"/>
  <c r="J43" i="19"/>
  <c r="J50" i="19"/>
  <c r="J28" i="19"/>
  <c r="J19" i="19"/>
  <c r="J48" i="19"/>
  <c r="J54" i="19"/>
  <c r="J56" i="19"/>
  <c r="J45" i="19"/>
  <c r="J27" i="19"/>
  <c r="J9" i="19"/>
  <c r="J61" i="19"/>
  <c r="J17" i="19"/>
  <c r="J47" i="19"/>
  <c r="J52" i="19"/>
  <c r="J63" i="19"/>
  <c r="J39" i="19"/>
  <c r="J25" i="19"/>
  <c r="J41" i="19"/>
  <c r="J62" i="19"/>
  <c r="J42" i="19"/>
  <c r="J64" i="19"/>
  <c r="J36" i="19"/>
  <c r="J24" i="19"/>
  <c r="J46" i="19"/>
  <c r="J51" i="19"/>
  <c r="J37" i="19"/>
  <c r="J40" i="19"/>
  <c r="J44" i="19"/>
  <c r="J194" i="20"/>
  <c r="G194" i="20"/>
  <c r="H192" i="27"/>
  <c r="J27" i="17"/>
  <c r="J201" i="27" s="1"/>
  <c r="D28" i="18"/>
  <c r="E28" i="18"/>
  <c r="C28" i="18"/>
  <c r="C9" i="19" s="1"/>
  <c r="F28" i="18"/>
  <c r="G28" i="18"/>
  <c r="H28" i="18"/>
  <c r="J34" i="13"/>
  <c r="H34" i="15"/>
  <c r="H34" i="16" s="1"/>
  <c r="H34" i="17" s="1"/>
  <c r="G210" i="20"/>
  <c r="G208" i="27"/>
  <c r="J26" i="17"/>
  <c r="J202" i="20" s="1"/>
  <c r="J19" i="17"/>
  <c r="J195" i="20" s="1"/>
  <c r="J14" i="17"/>
  <c r="J190" i="20" s="1"/>
  <c r="I12" i="17"/>
  <c r="K194" i="27"/>
  <c r="K196" i="20"/>
  <c r="J13" i="17"/>
  <c r="J189" i="20" s="1"/>
  <c r="I9" i="17"/>
  <c r="I185" i="20" s="1"/>
  <c r="J10" i="17"/>
  <c r="J186" i="20" s="1"/>
  <c r="J11" i="17"/>
  <c r="J16" i="19"/>
  <c r="J26" i="19"/>
  <c r="J34" i="19"/>
  <c r="J32" i="19"/>
  <c r="J30" i="19"/>
  <c r="J14" i="19"/>
  <c r="J35" i="19"/>
  <c r="J21" i="19"/>
  <c r="J20" i="19"/>
  <c r="J33" i="19"/>
  <c r="J10" i="19"/>
  <c r="J12" i="19"/>
  <c r="J29" i="19"/>
  <c r="J18" i="19"/>
  <c r="J11" i="19"/>
  <c r="J13" i="19"/>
  <c r="J38" i="19"/>
  <c r="I16" i="19"/>
  <c r="I26" i="19"/>
  <c r="I34" i="19"/>
  <c r="I32" i="19"/>
  <c r="I30" i="19"/>
  <c r="I14" i="19"/>
  <c r="I29" i="19"/>
  <c r="I10" i="19"/>
  <c r="I12" i="19"/>
  <c r="I20" i="19"/>
  <c r="I35" i="19"/>
  <c r="I11" i="19"/>
  <c r="I13" i="19"/>
  <c r="I18" i="19"/>
  <c r="I21" i="19"/>
  <c r="I33" i="19"/>
  <c r="I38" i="19"/>
  <c r="F194" i="20"/>
  <c r="E194" i="20"/>
  <c r="J198" i="27"/>
  <c r="J200" i="20"/>
  <c r="I17" i="17"/>
  <c r="I18" i="17"/>
  <c r="I211" i="20"/>
  <c r="I209" i="27"/>
  <c r="J29" i="17"/>
  <c r="J197" i="27"/>
  <c r="J199" i="20"/>
  <c r="J12" i="16"/>
  <c r="J12" i="17" s="1"/>
  <c r="J188" i="20" s="1"/>
  <c r="J21" i="17"/>
  <c r="I210" i="27"/>
  <c r="I212" i="20"/>
  <c r="J33" i="17"/>
  <c r="I195" i="27"/>
  <c r="I197" i="20"/>
  <c r="J32" i="16"/>
  <c r="I193" i="27"/>
  <c r="J193" i="20"/>
  <c r="I187" i="27"/>
  <c r="F37" i="7"/>
  <c r="D8" i="4" s="1"/>
  <c r="D9" i="4"/>
  <c r="J16" i="17"/>
  <c r="J35" i="17"/>
  <c r="K31" i="13"/>
  <c r="I31" i="15"/>
  <c r="I31" i="16" s="1"/>
  <c r="I202" i="27"/>
  <c r="I204" i="20"/>
  <c r="I188" i="27"/>
  <c r="H9" i="4"/>
  <c r="G8" i="4"/>
  <c r="G207" i="20"/>
  <c r="G205" i="27"/>
  <c r="C8" i="4"/>
  <c r="G191" i="27"/>
  <c r="I206" i="27"/>
  <c r="I208" i="20"/>
  <c r="I192" i="20"/>
  <c r="I190" i="27"/>
  <c r="E193" i="20"/>
  <c r="E191" i="27"/>
  <c r="F193" i="20"/>
  <c r="F191" i="27"/>
  <c r="K193" i="20"/>
  <c r="K191" i="27"/>
  <c r="D193" i="20"/>
  <c r="D191" i="27"/>
  <c r="E34" i="9"/>
  <c r="D34" i="9"/>
  <c r="C34" i="9"/>
  <c r="E32" i="9"/>
  <c r="D32" i="9"/>
  <c r="C32" i="9"/>
  <c r="E31" i="9"/>
  <c r="D31" i="9"/>
  <c r="C31" i="9"/>
  <c r="K34" i="9"/>
  <c r="J34" i="9"/>
  <c r="I34" i="9"/>
  <c r="H34" i="9"/>
  <c r="G34" i="9"/>
  <c r="F34" i="9"/>
  <c r="K32" i="9"/>
  <c r="J32" i="9"/>
  <c r="I32" i="9"/>
  <c r="H32" i="9"/>
  <c r="G32" i="9"/>
  <c r="F32" i="9"/>
  <c r="K31" i="9"/>
  <c r="J31" i="9"/>
  <c r="I31" i="9"/>
  <c r="H31" i="9"/>
  <c r="F31" i="9"/>
  <c r="K31" i="19" l="1"/>
  <c r="F66" i="19"/>
  <c r="F65" i="19"/>
  <c r="K39" i="19"/>
  <c r="K61" i="19"/>
  <c r="E66" i="19"/>
  <c r="E65" i="19"/>
  <c r="K19" i="19"/>
  <c r="D66" i="19"/>
  <c r="D65" i="19"/>
  <c r="K50" i="19"/>
  <c r="K112" i="20" s="1"/>
  <c r="G65" i="19"/>
  <c r="G66" i="19"/>
  <c r="K65" i="19"/>
  <c r="K66" i="19"/>
  <c r="K59" i="19"/>
  <c r="C65" i="19"/>
  <c r="C66" i="19"/>
  <c r="K56" i="19"/>
  <c r="K22" i="19"/>
  <c r="I128" i="20"/>
  <c r="I128" i="27"/>
  <c r="K53" i="19"/>
  <c r="K115" i="20" s="1"/>
  <c r="I127" i="27"/>
  <c r="I127" i="20"/>
  <c r="J128" i="27"/>
  <c r="J128" i="20"/>
  <c r="H65" i="19"/>
  <c r="H66" i="19"/>
  <c r="K48" i="19"/>
  <c r="K110" i="27" s="1"/>
  <c r="J127" i="27"/>
  <c r="J127" i="20"/>
  <c r="P55" i="13"/>
  <c r="N55" i="15"/>
  <c r="N55" i="16" s="1"/>
  <c r="N55" i="17" s="1"/>
  <c r="M231" i="20"/>
  <c r="M229" i="27"/>
  <c r="P48" i="13"/>
  <c r="N48" i="15"/>
  <c r="N48" i="16" s="1"/>
  <c r="N48" i="17" s="1"/>
  <c r="M222" i="27"/>
  <c r="M224" i="20"/>
  <c r="P51" i="13"/>
  <c r="N51" i="15"/>
  <c r="N51" i="16" s="1"/>
  <c r="N51" i="17" s="1"/>
  <c r="M227" i="20"/>
  <c r="M225" i="27"/>
  <c r="P46" i="13"/>
  <c r="N46" i="15"/>
  <c r="N46" i="16" s="1"/>
  <c r="N46" i="17" s="1"/>
  <c r="M222" i="20"/>
  <c r="M220" i="27"/>
  <c r="P56" i="13"/>
  <c r="N56" i="15"/>
  <c r="N56" i="16" s="1"/>
  <c r="N56" i="17" s="1"/>
  <c r="M232" i="20"/>
  <c r="M230" i="27"/>
  <c r="Q40" i="13"/>
  <c r="P40" i="15" s="1"/>
  <c r="P40" i="16" s="1"/>
  <c r="O40" i="15"/>
  <c r="O40" i="16" s="1"/>
  <c r="N40" i="17"/>
  <c r="Q49" i="13"/>
  <c r="P49" i="15" s="1"/>
  <c r="P49" i="16" s="1"/>
  <c r="O49" i="15"/>
  <c r="O49" i="16" s="1"/>
  <c r="N225" i="20"/>
  <c r="N223" i="27"/>
  <c r="M228" i="27"/>
  <c r="M230" i="20"/>
  <c r="N236" i="27"/>
  <c r="N238" i="20"/>
  <c r="N54" i="15"/>
  <c r="N54" i="16" s="1"/>
  <c r="N54" i="17" s="1"/>
  <c r="P54" i="13"/>
  <c r="P50" i="13"/>
  <c r="N50" i="15"/>
  <c r="N50" i="16" s="1"/>
  <c r="M224" i="27"/>
  <c r="M226" i="20"/>
  <c r="M236" i="27"/>
  <c r="M238" i="20"/>
  <c r="O62" i="15"/>
  <c r="O62" i="16" s="1"/>
  <c r="O62" i="17" s="1"/>
  <c r="Q62" i="13"/>
  <c r="P62" i="15" s="1"/>
  <c r="P62" i="16" s="1"/>
  <c r="P62" i="17" s="1"/>
  <c r="K46" i="19"/>
  <c r="K108" i="20" s="1"/>
  <c r="K47" i="19"/>
  <c r="K109" i="27" s="1"/>
  <c r="K17" i="19"/>
  <c r="K23" i="19"/>
  <c r="K49" i="19"/>
  <c r="K42" i="19"/>
  <c r="K104" i="27" s="1"/>
  <c r="K25" i="19"/>
  <c r="K64" i="19"/>
  <c r="K126" i="27" s="1"/>
  <c r="K60" i="19"/>
  <c r="K122" i="27" s="1"/>
  <c r="K57" i="19"/>
  <c r="K119" i="27" s="1"/>
  <c r="K54" i="19"/>
  <c r="K116" i="27" s="1"/>
  <c r="K27" i="19"/>
  <c r="K51" i="19"/>
  <c r="K113" i="20" s="1"/>
  <c r="K43" i="19"/>
  <c r="K105" i="27" s="1"/>
  <c r="K40" i="19"/>
  <c r="K102" i="27" s="1"/>
  <c r="K62" i="19"/>
  <c r="K124" i="27" s="1"/>
  <c r="K58" i="19"/>
  <c r="K120" i="20" s="1"/>
  <c r="K55" i="19"/>
  <c r="K117" i="27" s="1"/>
  <c r="K37" i="19"/>
  <c r="K36" i="19"/>
  <c r="K52" i="19"/>
  <c r="K114" i="20" s="1"/>
  <c r="K44" i="19"/>
  <c r="K106" i="27" s="1"/>
  <c r="K41" i="19"/>
  <c r="K103" i="27" s="1"/>
  <c r="K9" i="19"/>
  <c r="M11" i="17"/>
  <c r="M187" i="20" s="1"/>
  <c r="N213" i="27"/>
  <c r="N215" i="20"/>
  <c r="N218" i="20"/>
  <c r="N216" i="27"/>
  <c r="M218" i="20"/>
  <c r="M216" i="27"/>
  <c r="M58" i="17"/>
  <c r="P44" i="13"/>
  <c r="N44" i="15"/>
  <c r="N44" i="16" s="1"/>
  <c r="M63" i="17"/>
  <c r="O43" i="15"/>
  <c r="O43" i="16" s="1"/>
  <c r="Q43" i="13"/>
  <c r="P43" i="15" s="1"/>
  <c r="P43" i="16" s="1"/>
  <c r="Q39" i="13"/>
  <c r="P39" i="15" s="1"/>
  <c r="P39" i="16" s="1"/>
  <c r="O39" i="15"/>
  <c r="O39" i="16" s="1"/>
  <c r="P41" i="13"/>
  <c r="N41" i="15"/>
  <c r="N41" i="16" s="1"/>
  <c r="N41" i="17" s="1"/>
  <c r="M213" i="27"/>
  <c r="M215" i="20"/>
  <c r="N11" i="15"/>
  <c r="N11" i="16" s="1"/>
  <c r="N11" i="17" s="1"/>
  <c r="P11" i="13"/>
  <c r="M218" i="27"/>
  <c r="M220" i="20"/>
  <c r="P63" i="13"/>
  <c r="N63" i="15"/>
  <c r="N63" i="16" s="1"/>
  <c r="N217" i="27"/>
  <c r="N219" i="20"/>
  <c r="M233" i="27"/>
  <c r="M235" i="20"/>
  <c r="P226" i="27"/>
  <c r="P228" i="20"/>
  <c r="N233" i="27"/>
  <c r="N235" i="20"/>
  <c r="N237" i="20"/>
  <c r="N235" i="27"/>
  <c r="O42" i="15"/>
  <c r="O42" i="16" s="1"/>
  <c r="Q42" i="13"/>
  <c r="P42" i="15" s="1"/>
  <c r="P42" i="16" s="1"/>
  <c r="O59" i="15"/>
  <c r="O59" i="16" s="1"/>
  <c r="O59" i="17" s="1"/>
  <c r="Q59" i="13"/>
  <c r="P59" i="15" s="1"/>
  <c r="P59" i="16" s="1"/>
  <c r="P59" i="17" s="1"/>
  <c r="M235" i="27"/>
  <c r="M237" i="20"/>
  <c r="Q61" i="13"/>
  <c r="P61" i="15" s="1"/>
  <c r="P61" i="16" s="1"/>
  <c r="P61" i="17" s="1"/>
  <c r="O61" i="15"/>
  <c r="O61" i="16" s="1"/>
  <c r="O61" i="17" s="1"/>
  <c r="M221" i="27"/>
  <c r="M223" i="20"/>
  <c r="O228" i="20"/>
  <c r="O226" i="27"/>
  <c r="O233" i="20"/>
  <c r="O231" i="27"/>
  <c r="P233" i="20"/>
  <c r="P231" i="27"/>
  <c r="P53" i="13"/>
  <c r="N53" i="15"/>
  <c r="N53" i="16" s="1"/>
  <c r="N53" i="17" s="1"/>
  <c r="P47" i="13"/>
  <c r="N47" i="15"/>
  <c r="N47" i="16" s="1"/>
  <c r="N47" i="17" s="1"/>
  <c r="P234" i="27"/>
  <c r="P236" i="20"/>
  <c r="N231" i="27"/>
  <c r="N233" i="20"/>
  <c r="M229" i="20"/>
  <c r="M227" i="27"/>
  <c r="M41" i="17"/>
  <c r="O236" i="20"/>
  <c r="O234" i="27"/>
  <c r="N64" i="15"/>
  <c r="N64" i="16" s="1"/>
  <c r="P64" i="13"/>
  <c r="P58" i="13"/>
  <c r="N58" i="15"/>
  <c r="N58" i="16" s="1"/>
  <c r="N58" i="17" s="1"/>
  <c r="M238" i="27"/>
  <c r="M240" i="20"/>
  <c r="O45" i="17"/>
  <c r="P45" i="17"/>
  <c r="I203" i="20"/>
  <c r="K200" i="27"/>
  <c r="H205" i="27"/>
  <c r="H207" i="20"/>
  <c r="P30" i="17"/>
  <c r="P204" i="27" s="1"/>
  <c r="P22" i="17"/>
  <c r="P198" i="20" s="1"/>
  <c r="O22" i="17"/>
  <c r="O198" i="20" s="1"/>
  <c r="L23" i="17"/>
  <c r="L196" i="20"/>
  <c r="L194" i="27"/>
  <c r="O204" i="27"/>
  <c r="O206" i="20"/>
  <c r="N12" i="13"/>
  <c r="L12" i="15"/>
  <c r="L12" i="16" s="1"/>
  <c r="N196" i="27"/>
  <c r="N198" i="20"/>
  <c r="N10" i="13"/>
  <c r="L10" i="15"/>
  <c r="L10" i="16" s="1"/>
  <c r="L10" i="17" s="1"/>
  <c r="N16" i="13"/>
  <c r="M16" i="15" s="1"/>
  <c r="M16" i="16" s="1"/>
  <c r="N16" i="17" s="1"/>
  <c r="L16" i="15"/>
  <c r="L16" i="16" s="1"/>
  <c r="L16" i="17" s="1"/>
  <c r="N29" i="13"/>
  <c r="L29" i="15"/>
  <c r="L29" i="16" s="1"/>
  <c r="L29" i="17" s="1"/>
  <c r="K197" i="27"/>
  <c r="L21" i="15"/>
  <c r="L21" i="16" s="1"/>
  <c r="N21" i="13"/>
  <c r="L19" i="15"/>
  <c r="L19" i="16" s="1"/>
  <c r="N19" i="13"/>
  <c r="L33" i="15"/>
  <c r="L33" i="16" s="1"/>
  <c r="N33" i="13"/>
  <c r="K19" i="16"/>
  <c r="K19" i="17" s="1"/>
  <c r="K195" i="20" s="1"/>
  <c r="L27" i="15"/>
  <c r="L27" i="16" s="1"/>
  <c r="N27" i="13"/>
  <c r="L11" i="17"/>
  <c r="L24" i="17"/>
  <c r="N35" i="13"/>
  <c r="L35" i="15"/>
  <c r="L35" i="16" s="1"/>
  <c r="N13" i="13"/>
  <c r="L13" i="15"/>
  <c r="L13" i="16" s="1"/>
  <c r="L13" i="17" s="1"/>
  <c r="L200" i="27"/>
  <c r="L202" i="20"/>
  <c r="Q25" i="13"/>
  <c r="P25" i="15" s="1"/>
  <c r="P25" i="16" s="1"/>
  <c r="O25" i="15"/>
  <c r="O25" i="16" s="1"/>
  <c r="L9" i="15"/>
  <c r="L9" i="16" s="1"/>
  <c r="N9" i="13"/>
  <c r="O20" i="13"/>
  <c r="M20" i="15"/>
  <c r="M20" i="16" s="1"/>
  <c r="O23" i="13"/>
  <c r="M23" i="15"/>
  <c r="M23" i="16" s="1"/>
  <c r="M23" i="17" s="1"/>
  <c r="L32" i="15"/>
  <c r="L32" i="16" s="1"/>
  <c r="L32" i="17" s="1"/>
  <c r="N32" i="13"/>
  <c r="O24" i="13"/>
  <c r="M24" i="15"/>
  <c r="M24" i="16" s="1"/>
  <c r="K9" i="16"/>
  <c r="K9" i="17" s="1"/>
  <c r="K185" i="20" s="1"/>
  <c r="N204" i="27"/>
  <c r="N206" i="20"/>
  <c r="M199" i="27"/>
  <c r="M201" i="20"/>
  <c r="L14" i="15"/>
  <c r="L14" i="16" s="1"/>
  <c r="N14" i="13"/>
  <c r="N28" i="13"/>
  <c r="L28" i="15"/>
  <c r="L28" i="16" s="1"/>
  <c r="O26" i="13"/>
  <c r="M26" i="15"/>
  <c r="M26" i="16" s="1"/>
  <c r="M26" i="17" s="1"/>
  <c r="N199" i="27"/>
  <c r="N201" i="20"/>
  <c r="K200" i="20"/>
  <c r="K13" i="17"/>
  <c r="K189" i="20" s="1"/>
  <c r="K32" i="17"/>
  <c r="K208" i="20" s="1"/>
  <c r="K28" i="16"/>
  <c r="K28" i="17" s="1"/>
  <c r="K204" i="20" s="1"/>
  <c r="M212" i="27"/>
  <c r="M214" i="20"/>
  <c r="Q38" i="13"/>
  <c r="P38" i="15" s="1"/>
  <c r="P38" i="16" s="1"/>
  <c r="O38" i="15"/>
  <c r="O38" i="16" s="1"/>
  <c r="O38" i="17" s="1"/>
  <c r="N38" i="17"/>
  <c r="J185" i="27"/>
  <c r="J187" i="20"/>
  <c r="I186" i="27"/>
  <c r="I188" i="20"/>
  <c r="K28" i="19"/>
  <c r="K24" i="19"/>
  <c r="K45" i="19"/>
  <c r="K107" i="20" s="1"/>
  <c r="P211" i="27"/>
  <c r="P213" i="20"/>
  <c r="O211" i="27"/>
  <c r="O213" i="20"/>
  <c r="N211" i="27"/>
  <c r="N213" i="20"/>
  <c r="J212" i="20"/>
  <c r="J210" i="27"/>
  <c r="N36" i="13"/>
  <c r="L36" i="15"/>
  <c r="L36" i="16" s="1"/>
  <c r="L36" i="17" s="1"/>
  <c r="I119" i="27"/>
  <c r="I119" i="20"/>
  <c r="I104" i="27"/>
  <c r="I104" i="20"/>
  <c r="I109" i="20"/>
  <c r="I109" i="27"/>
  <c r="I116" i="27"/>
  <c r="I116" i="20"/>
  <c r="I111" i="20"/>
  <c r="I111" i="27"/>
  <c r="I101" i="20"/>
  <c r="I101" i="27"/>
  <c r="I118" i="27"/>
  <c r="I118" i="20"/>
  <c r="H45" i="19"/>
  <c r="H39" i="19"/>
  <c r="H17" i="19"/>
  <c r="H48" i="19"/>
  <c r="H36" i="19"/>
  <c r="H37" i="19"/>
  <c r="H55" i="19"/>
  <c r="H58" i="19"/>
  <c r="H62" i="19"/>
  <c r="H31" i="19"/>
  <c r="H61" i="19"/>
  <c r="H28" i="19"/>
  <c r="H47" i="19"/>
  <c r="H24" i="19"/>
  <c r="H23" i="19"/>
  <c r="H46" i="19"/>
  <c r="H49" i="19"/>
  <c r="H53" i="19"/>
  <c r="H22" i="19"/>
  <c r="H56" i="19"/>
  <c r="H59" i="19"/>
  <c r="H63" i="19"/>
  <c r="H27" i="19"/>
  <c r="H44" i="19"/>
  <c r="H40" i="19"/>
  <c r="H42" i="19"/>
  <c r="H54" i="19"/>
  <c r="H57" i="19"/>
  <c r="H41" i="19"/>
  <c r="H19" i="19"/>
  <c r="H9" i="19"/>
  <c r="H51" i="19"/>
  <c r="H64" i="19"/>
  <c r="H25" i="19"/>
  <c r="H50" i="19"/>
  <c r="H43" i="19"/>
  <c r="H60" i="19"/>
  <c r="H52" i="19"/>
  <c r="K110" i="20"/>
  <c r="I126" i="20"/>
  <c r="I126" i="27"/>
  <c r="I108" i="27"/>
  <c r="I108" i="20"/>
  <c r="F32" i="19"/>
  <c r="F94" i="27" s="1"/>
  <c r="F36" i="19"/>
  <c r="F98" i="20" s="1"/>
  <c r="F37" i="19"/>
  <c r="F99" i="20" s="1"/>
  <c r="F55" i="19"/>
  <c r="F58" i="19"/>
  <c r="F62" i="19"/>
  <c r="F40" i="19"/>
  <c r="F43" i="19"/>
  <c r="F51" i="19"/>
  <c r="F31" i="19"/>
  <c r="F93" i="27" s="1"/>
  <c r="F61" i="19"/>
  <c r="F27" i="19"/>
  <c r="F89" i="20" s="1"/>
  <c r="F54" i="19"/>
  <c r="F57" i="19"/>
  <c r="F60" i="19"/>
  <c r="F64" i="19"/>
  <c r="F25" i="19"/>
  <c r="F87" i="27" s="1"/>
  <c r="F42" i="19"/>
  <c r="F53" i="19"/>
  <c r="F22" i="19"/>
  <c r="F84" i="27" s="1"/>
  <c r="F56" i="19"/>
  <c r="F59" i="19"/>
  <c r="F63" i="19"/>
  <c r="F50" i="19"/>
  <c r="F19" i="19"/>
  <c r="F81" i="27" s="1"/>
  <c r="F9" i="19"/>
  <c r="F71" i="27" s="1"/>
  <c r="F41" i="19"/>
  <c r="F44" i="19"/>
  <c r="F52" i="19"/>
  <c r="F45" i="19"/>
  <c r="F23" i="19"/>
  <c r="F85" i="27" s="1"/>
  <c r="F17" i="19"/>
  <c r="F79" i="20" s="1"/>
  <c r="F28" i="19"/>
  <c r="F90" i="27" s="1"/>
  <c r="F46" i="19"/>
  <c r="F24" i="19"/>
  <c r="F86" i="20" s="1"/>
  <c r="F47" i="19"/>
  <c r="F39" i="19"/>
  <c r="F48" i="19"/>
  <c r="F49" i="19"/>
  <c r="I123" i="27"/>
  <c r="I123" i="20"/>
  <c r="I107" i="27"/>
  <c r="I107" i="20"/>
  <c r="E40" i="19"/>
  <c r="E43" i="19"/>
  <c r="E51" i="19"/>
  <c r="E31" i="19"/>
  <c r="E93" i="20" s="1"/>
  <c r="E61" i="19"/>
  <c r="E28" i="19"/>
  <c r="E90" i="27" s="1"/>
  <c r="E47" i="19"/>
  <c r="E25" i="19"/>
  <c r="E87" i="27" s="1"/>
  <c r="E42" i="19"/>
  <c r="E24" i="19"/>
  <c r="E86" i="27" s="1"/>
  <c r="E50" i="19"/>
  <c r="E19" i="19"/>
  <c r="E81" i="20" s="1"/>
  <c r="E9" i="19"/>
  <c r="E71" i="27" s="1"/>
  <c r="E41" i="19"/>
  <c r="E44" i="19"/>
  <c r="E52" i="19"/>
  <c r="E45" i="19"/>
  <c r="E39" i="19"/>
  <c r="E17" i="19"/>
  <c r="E79" i="27" s="1"/>
  <c r="E48" i="19"/>
  <c r="E53" i="19"/>
  <c r="E37" i="19"/>
  <c r="E99" i="27" s="1"/>
  <c r="E58" i="19"/>
  <c r="E54" i="19"/>
  <c r="E57" i="19"/>
  <c r="E63" i="19"/>
  <c r="E46" i="19"/>
  <c r="E55" i="19"/>
  <c r="E62" i="19"/>
  <c r="E36" i="19"/>
  <c r="E98" i="27" s="1"/>
  <c r="E64" i="19"/>
  <c r="E23" i="19"/>
  <c r="E85" i="27" s="1"/>
  <c r="E27" i="19"/>
  <c r="E89" i="27" s="1"/>
  <c r="E22" i="19"/>
  <c r="E84" i="27" s="1"/>
  <c r="E59" i="19"/>
  <c r="E60" i="19"/>
  <c r="E49" i="19"/>
  <c r="E56" i="19"/>
  <c r="G32" i="19"/>
  <c r="G94" i="27" s="1"/>
  <c r="G39" i="19"/>
  <c r="G17" i="19"/>
  <c r="G79" i="27" s="1"/>
  <c r="G48" i="19"/>
  <c r="G36" i="19"/>
  <c r="G98" i="20" s="1"/>
  <c r="G37" i="19"/>
  <c r="G99" i="27" s="1"/>
  <c r="G55" i="19"/>
  <c r="G58" i="19"/>
  <c r="G62" i="19"/>
  <c r="G40" i="19"/>
  <c r="G43" i="19"/>
  <c r="G51" i="19"/>
  <c r="G28" i="19"/>
  <c r="G90" i="27" s="1"/>
  <c r="G47" i="19"/>
  <c r="G27" i="19"/>
  <c r="G89" i="27" s="1"/>
  <c r="G54" i="19"/>
  <c r="G57" i="19"/>
  <c r="G60" i="19"/>
  <c r="G64" i="19"/>
  <c r="G23" i="19"/>
  <c r="G85" i="27" s="1"/>
  <c r="G46" i="19"/>
  <c r="G49" i="19"/>
  <c r="G53" i="19"/>
  <c r="G22" i="19"/>
  <c r="G84" i="27" s="1"/>
  <c r="G56" i="19"/>
  <c r="G59" i="19"/>
  <c r="G63" i="19"/>
  <c r="G50" i="19"/>
  <c r="G19" i="19"/>
  <c r="G81" i="20" s="1"/>
  <c r="G9" i="19"/>
  <c r="G71" i="27" s="1"/>
  <c r="G41" i="19"/>
  <c r="G44" i="19"/>
  <c r="G52" i="19"/>
  <c r="G45" i="19"/>
  <c r="G24" i="19"/>
  <c r="G86" i="27" s="1"/>
  <c r="G61" i="19"/>
  <c r="G42" i="19"/>
  <c r="G25" i="19"/>
  <c r="G87" i="27" s="1"/>
  <c r="G31" i="19"/>
  <c r="G93" i="20" s="1"/>
  <c r="K111" i="27"/>
  <c r="K111" i="20"/>
  <c r="K125" i="27"/>
  <c r="K125" i="20"/>
  <c r="I122" i="27"/>
  <c r="I122" i="20"/>
  <c r="I124" i="27"/>
  <c r="I124" i="20"/>
  <c r="K101" i="20"/>
  <c r="K101" i="27"/>
  <c r="K123" i="20"/>
  <c r="K123" i="27"/>
  <c r="I120" i="27"/>
  <c r="I120" i="20"/>
  <c r="D31" i="19"/>
  <c r="D93" i="27" s="1"/>
  <c r="D61" i="19"/>
  <c r="D28" i="19"/>
  <c r="D90" i="27" s="1"/>
  <c r="D47" i="19"/>
  <c r="D27" i="19"/>
  <c r="D89" i="20" s="1"/>
  <c r="D54" i="19"/>
  <c r="D57" i="19"/>
  <c r="D60" i="19"/>
  <c r="D64" i="19"/>
  <c r="D24" i="19"/>
  <c r="D86" i="20" s="1"/>
  <c r="D23" i="19"/>
  <c r="D85" i="20" s="1"/>
  <c r="D46" i="19"/>
  <c r="D49" i="19"/>
  <c r="D45" i="19"/>
  <c r="D39" i="19"/>
  <c r="D17" i="19"/>
  <c r="D79" i="20" s="1"/>
  <c r="D48" i="19"/>
  <c r="D36" i="19"/>
  <c r="D98" i="27" s="1"/>
  <c r="D37" i="19"/>
  <c r="D99" i="20" s="1"/>
  <c r="D55" i="19"/>
  <c r="D58" i="19"/>
  <c r="D62" i="19"/>
  <c r="D40" i="19"/>
  <c r="D25" i="19"/>
  <c r="D87" i="27" s="1"/>
  <c r="D22" i="19"/>
  <c r="D84" i="27" s="1"/>
  <c r="D52" i="19"/>
  <c r="D41" i="19"/>
  <c r="D19" i="19"/>
  <c r="D81" i="20" s="1"/>
  <c r="D9" i="19"/>
  <c r="D71" i="27" s="1"/>
  <c r="D51" i="19"/>
  <c r="D42" i="19"/>
  <c r="D63" i="19"/>
  <c r="D50" i="19"/>
  <c r="D43" i="19"/>
  <c r="D59" i="19"/>
  <c r="D44" i="19"/>
  <c r="D53" i="19"/>
  <c r="D56" i="19"/>
  <c r="I106" i="27"/>
  <c r="I106" i="20"/>
  <c r="I125" i="20"/>
  <c r="I125" i="27"/>
  <c r="K118" i="27"/>
  <c r="K118" i="20"/>
  <c r="I113" i="20"/>
  <c r="I113" i="27"/>
  <c r="I103" i="27"/>
  <c r="I103" i="20"/>
  <c r="K121" i="27"/>
  <c r="K121" i="20"/>
  <c r="K108" i="27"/>
  <c r="I105" i="20"/>
  <c r="I105" i="27"/>
  <c r="C31" i="19"/>
  <c r="C93" i="27" s="1"/>
  <c r="C47" i="19"/>
  <c r="C28" i="19"/>
  <c r="C90" i="27" s="1"/>
  <c r="C54" i="19"/>
  <c r="C57" i="19"/>
  <c r="C60" i="19"/>
  <c r="C64" i="19"/>
  <c r="C27" i="19"/>
  <c r="C89" i="27" s="1"/>
  <c r="C42" i="19"/>
  <c r="C24" i="19"/>
  <c r="C86" i="27" s="1"/>
  <c r="C46" i="19"/>
  <c r="C49" i="19"/>
  <c r="C23" i="19"/>
  <c r="C85" i="27" s="1"/>
  <c r="C56" i="19"/>
  <c r="C59" i="19"/>
  <c r="C63" i="19"/>
  <c r="C45" i="19"/>
  <c r="C17" i="19"/>
  <c r="C79" i="27" s="1"/>
  <c r="C48" i="19"/>
  <c r="C39" i="19"/>
  <c r="C71" i="27"/>
  <c r="C55" i="19"/>
  <c r="C58" i="19"/>
  <c r="C62" i="19"/>
  <c r="C37" i="19"/>
  <c r="C99" i="27" s="1"/>
  <c r="C40" i="19"/>
  <c r="C43" i="19"/>
  <c r="C51" i="19"/>
  <c r="C36" i="19"/>
  <c r="C98" i="27" s="1"/>
  <c r="C41" i="19"/>
  <c r="C50" i="19"/>
  <c r="C25" i="19"/>
  <c r="C87" i="20" s="1"/>
  <c r="C22" i="19"/>
  <c r="C84" i="27" s="1"/>
  <c r="C61" i="19"/>
  <c r="C53" i="19"/>
  <c r="C52" i="19"/>
  <c r="C44" i="19"/>
  <c r="C19" i="19"/>
  <c r="C81" i="20" s="1"/>
  <c r="I117" i="20"/>
  <c r="I117" i="27"/>
  <c r="I114" i="27"/>
  <c r="I114" i="20"/>
  <c r="I115" i="20"/>
  <c r="I115" i="27"/>
  <c r="I102" i="20"/>
  <c r="I102" i="27"/>
  <c r="I121" i="27"/>
  <c r="I121" i="20"/>
  <c r="I110" i="20"/>
  <c r="I110" i="27"/>
  <c r="I112" i="20"/>
  <c r="I112" i="27"/>
  <c r="J116" i="20"/>
  <c r="J116" i="27"/>
  <c r="J101" i="20"/>
  <c r="J101" i="27"/>
  <c r="J120" i="27"/>
  <c r="J120" i="20"/>
  <c r="J104" i="20"/>
  <c r="J104" i="27"/>
  <c r="J105" i="27"/>
  <c r="J105" i="20"/>
  <c r="J121" i="27"/>
  <c r="J121" i="20"/>
  <c r="J106" i="20"/>
  <c r="J106" i="27"/>
  <c r="J125" i="27"/>
  <c r="J125" i="20"/>
  <c r="J112" i="27"/>
  <c r="J112" i="20"/>
  <c r="J119" i="20"/>
  <c r="J119" i="27"/>
  <c r="J118" i="20"/>
  <c r="J118" i="27"/>
  <c r="J109" i="20"/>
  <c r="J109" i="27"/>
  <c r="J103" i="20"/>
  <c r="J103" i="27"/>
  <c r="J102" i="20"/>
  <c r="J102" i="27"/>
  <c r="J126" i="27"/>
  <c r="J126" i="20"/>
  <c r="J107" i="27"/>
  <c r="J107" i="20"/>
  <c r="J117" i="20"/>
  <c r="J117" i="27"/>
  <c r="J111" i="20"/>
  <c r="J111" i="27"/>
  <c r="J114" i="20"/>
  <c r="J114" i="27"/>
  <c r="J124" i="20"/>
  <c r="J124" i="27"/>
  <c r="J113" i="20"/>
  <c r="J113" i="27"/>
  <c r="J115" i="27"/>
  <c r="J115" i="20"/>
  <c r="J108" i="27"/>
  <c r="J108" i="20"/>
  <c r="J123" i="20"/>
  <c r="J123" i="27"/>
  <c r="J110" i="20"/>
  <c r="J110" i="27"/>
  <c r="J122" i="27"/>
  <c r="J122" i="20"/>
  <c r="K210" i="27"/>
  <c r="J184" i="27"/>
  <c r="J203" i="20"/>
  <c r="J32" i="17"/>
  <c r="J208" i="20" s="1"/>
  <c r="K197" i="20"/>
  <c r="J187" i="27"/>
  <c r="F26" i="19"/>
  <c r="F88" i="20" s="1"/>
  <c r="E29" i="19"/>
  <c r="E91" i="27" s="1"/>
  <c r="D35" i="19"/>
  <c r="D97" i="27" s="1"/>
  <c r="D10" i="19"/>
  <c r="D72" i="20" s="1"/>
  <c r="D30" i="19"/>
  <c r="D92" i="27" s="1"/>
  <c r="D12" i="19"/>
  <c r="D74" i="20" s="1"/>
  <c r="F16" i="19"/>
  <c r="F78" i="20" s="1"/>
  <c r="G12" i="19"/>
  <c r="G74" i="27" s="1"/>
  <c r="D20" i="19"/>
  <c r="D82" i="20" s="1"/>
  <c r="D26" i="19"/>
  <c r="D88" i="27" s="1"/>
  <c r="D14" i="19"/>
  <c r="D76" i="27" s="1"/>
  <c r="D16" i="19"/>
  <c r="D78" i="27" s="1"/>
  <c r="D18" i="19"/>
  <c r="D80" i="27" s="1"/>
  <c r="D34" i="19"/>
  <c r="D96" i="27" s="1"/>
  <c r="D32" i="19"/>
  <c r="D94" i="20" s="1"/>
  <c r="D13" i="19"/>
  <c r="D75" i="27" s="1"/>
  <c r="D11" i="19"/>
  <c r="D73" i="20" s="1"/>
  <c r="D38" i="19"/>
  <c r="D100" i="27" s="1"/>
  <c r="D33" i="19"/>
  <c r="D95" i="27" s="1"/>
  <c r="D29" i="19"/>
  <c r="D91" i="20" s="1"/>
  <c r="D21" i="19"/>
  <c r="D83" i="20" s="1"/>
  <c r="G10" i="19"/>
  <c r="G72" i="20" s="1"/>
  <c r="G11" i="19"/>
  <c r="G73" i="27" s="1"/>
  <c r="C10" i="19"/>
  <c r="C72" i="20" s="1"/>
  <c r="C33" i="19"/>
  <c r="C95" i="27" s="1"/>
  <c r="C35" i="19"/>
  <c r="C97" i="27" s="1"/>
  <c r="C18" i="19"/>
  <c r="C80" i="20" s="1"/>
  <c r="C32" i="19"/>
  <c r="C94" i="20" s="1"/>
  <c r="F12" i="19"/>
  <c r="F74" i="20" s="1"/>
  <c r="C34" i="19"/>
  <c r="C96" i="20" s="1"/>
  <c r="E10" i="19"/>
  <c r="E72" i="27" s="1"/>
  <c r="G26" i="19"/>
  <c r="G88" i="27" s="1"/>
  <c r="C12" i="19"/>
  <c r="C74" i="20" s="1"/>
  <c r="G38" i="19"/>
  <c r="G100" i="20" s="1"/>
  <c r="C21" i="19"/>
  <c r="C83" i="27" s="1"/>
  <c r="C26" i="19"/>
  <c r="C88" i="27" s="1"/>
  <c r="G21" i="19"/>
  <c r="G83" i="27" s="1"/>
  <c r="C13" i="19"/>
  <c r="C75" i="27" s="1"/>
  <c r="E26" i="19"/>
  <c r="E88" i="20" s="1"/>
  <c r="G34" i="19"/>
  <c r="G96" i="27" s="1"/>
  <c r="F29" i="19"/>
  <c r="F91" i="27" s="1"/>
  <c r="G20" i="19"/>
  <c r="G82" i="27" s="1"/>
  <c r="C38" i="19"/>
  <c r="C100" i="27" s="1"/>
  <c r="E30" i="19"/>
  <c r="E92" i="20" s="1"/>
  <c r="G30" i="19"/>
  <c r="G92" i="20" s="1"/>
  <c r="G29" i="19"/>
  <c r="G91" i="20" s="1"/>
  <c r="F21" i="19"/>
  <c r="F83" i="27" s="1"/>
  <c r="G18" i="19"/>
  <c r="G80" i="27" s="1"/>
  <c r="C14" i="19"/>
  <c r="C76" i="27" s="1"/>
  <c r="G35" i="19"/>
  <c r="G97" i="27" s="1"/>
  <c r="G16" i="19"/>
  <c r="G78" i="20" s="1"/>
  <c r="F35" i="19"/>
  <c r="F97" i="20" s="1"/>
  <c r="C30" i="19"/>
  <c r="C92" i="27" s="1"/>
  <c r="F20" i="19"/>
  <c r="F82" i="27" s="1"/>
  <c r="G14" i="19"/>
  <c r="G76" i="20" s="1"/>
  <c r="C11" i="19"/>
  <c r="C73" i="27" s="1"/>
  <c r="C16" i="19"/>
  <c r="C78" i="27" s="1"/>
  <c r="G33" i="19"/>
  <c r="G95" i="20" s="1"/>
  <c r="C29" i="19"/>
  <c r="C91" i="20" s="1"/>
  <c r="F18" i="19"/>
  <c r="F80" i="27" s="1"/>
  <c r="G13" i="19"/>
  <c r="G75" i="20" s="1"/>
  <c r="C20" i="19"/>
  <c r="C82" i="20" s="1"/>
  <c r="F34" i="19"/>
  <c r="F96" i="27" s="1"/>
  <c r="E21" i="19"/>
  <c r="E83" i="20" s="1"/>
  <c r="E12" i="19"/>
  <c r="E74" i="20" s="1"/>
  <c r="E32" i="19"/>
  <c r="E94" i="27" s="1"/>
  <c r="F14" i="19"/>
  <c r="F76" i="27" s="1"/>
  <c r="E11" i="19"/>
  <c r="E73" i="20" s="1"/>
  <c r="F13" i="19"/>
  <c r="F75" i="27" s="1"/>
  <c r="E14" i="19"/>
  <c r="E76" i="27" s="1"/>
  <c r="E16" i="19"/>
  <c r="E78" i="20" s="1"/>
  <c r="E34" i="19"/>
  <c r="E96" i="27" s="1"/>
  <c r="E33" i="19"/>
  <c r="E95" i="20" s="1"/>
  <c r="F30" i="19"/>
  <c r="F92" i="27" s="1"/>
  <c r="E35" i="19"/>
  <c r="E97" i="27" s="1"/>
  <c r="F11" i="19"/>
  <c r="F73" i="27" s="1"/>
  <c r="F10" i="19"/>
  <c r="F72" i="27" s="1"/>
  <c r="E18" i="19"/>
  <c r="E80" i="27" s="1"/>
  <c r="E13" i="19"/>
  <c r="E75" i="20" s="1"/>
  <c r="F38" i="19"/>
  <c r="F100" i="27" s="1"/>
  <c r="E38" i="19"/>
  <c r="E100" i="27" s="1"/>
  <c r="F33" i="19"/>
  <c r="F95" i="27" s="1"/>
  <c r="E20" i="19"/>
  <c r="E82" i="27" s="1"/>
  <c r="J200" i="27"/>
  <c r="I183" i="27"/>
  <c r="H208" i="27"/>
  <c r="H210" i="20"/>
  <c r="J28" i="17"/>
  <c r="J202" i="27" s="1"/>
  <c r="I34" i="15"/>
  <c r="I34" i="16" s="1"/>
  <c r="K34" i="13"/>
  <c r="J193" i="27"/>
  <c r="J9" i="17"/>
  <c r="J185" i="20" s="1"/>
  <c r="J186" i="27"/>
  <c r="K12" i="17"/>
  <c r="K188" i="20" s="1"/>
  <c r="K26" i="19"/>
  <c r="K34" i="19"/>
  <c r="K32" i="19"/>
  <c r="K30" i="19"/>
  <c r="K16" i="19"/>
  <c r="K20" i="19"/>
  <c r="K21" i="19"/>
  <c r="K14" i="19"/>
  <c r="K35" i="19"/>
  <c r="K38" i="19"/>
  <c r="K13" i="19"/>
  <c r="K10" i="19"/>
  <c r="K12" i="19"/>
  <c r="K29" i="19"/>
  <c r="K18" i="19"/>
  <c r="K11" i="19"/>
  <c r="K33" i="19"/>
  <c r="H30" i="19"/>
  <c r="H26" i="19"/>
  <c r="H16" i="19"/>
  <c r="H34" i="19"/>
  <c r="H32" i="19"/>
  <c r="H10" i="19"/>
  <c r="H12" i="19"/>
  <c r="H14" i="19"/>
  <c r="H20" i="19"/>
  <c r="H29" i="19"/>
  <c r="H35" i="19"/>
  <c r="H21" i="19"/>
  <c r="H33" i="19"/>
  <c r="H13" i="19"/>
  <c r="H11" i="19"/>
  <c r="H18" i="19"/>
  <c r="H38" i="19"/>
  <c r="I193" i="20"/>
  <c r="I191" i="27"/>
  <c r="H17" i="17"/>
  <c r="H191" i="27" s="1"/>
  <c r="I192" i="27"/>
  <c r="I194" i="20"/>
  <c r="K184" i="27"/>
  <c r="J195" i="27"/>
  <c r="J197" i="20"/>
  <c r="I31" i="17"/>
  <c r="K207" i="27"/>
  <c r="K209" i="20"/>
  <c r="J209" i="20"/>
  <c r="J207" i="27"/>
  <c r="J203" i="27"/>
  <c r="J205" i="20"/>
  <c r="K203" i="27"/>
  <c r="K205" i="20"/>
  <c r="K185" i="27"/>
  <c r="I93" i="20"/>
  <c r="I93" i="27"/>
  <c r="I85" i="27"/>
  <c r="I85" i="20"/>
  <c r="I76" i="27"/>
  <c r="I76" i="20"/>
  <c r="J99" i="27"/>
  <c r="J99" i="20"/>
  <c r="J86" i="27"/>
  <c r="J86" i="20"/>
  <c r="J78" i="27"/>
  <c r="J78" i="20"/>
  <c r="J90" i="27"/>
  <c r="J90" i="20"/>
  <c r="J192" i="20"/>
  <c r="J190" i="27"/>
  <c r="I100" i="27"/>
  <c r="I100" i="20"/>
  <c r="I92" i="27"/>
  <c r="I92" i="20"/>
  <c r="I84" i="27"/>
  <c r="I84" i="20"/>
  <c r="I75" i="27"/>
  <c r="I75" i="20"/>
  <c r="J96" i="27"/>
  <c r="J96" i="20"/>
  <c r="J85" i="27"/>
  <c r="J85" i="20"/>
  <c r="J76" i="27"/>
  <c r="J76" i="20"/>
  <c r="J97" i="27"/>
  <c r="J97" i="20"/>
  <c r="G30" i="27"/>
  <c r="G30" i="20"/>
  <c r="D28" i="27"/>
  <c r="D28" i="20"/>
  <c r="K188" i="27"/>
  <c r="K192" i="20"/>
  <c r="K190" i="27"/>
  <c r="I99" i="27"/>
  <c r="I99" i="20"/>
  <c r="I91" i="27"/>
  <c r="I91" i="20"/>
  <c r="I83" i="27"/>
  <c r="I83" i="20"/>
  <c r="I74" i="27"/>
  <c r="I74" i="20"/>
  <c r="J94" i="27"/>
  <c r="J94" i="20"/>
  <c r="J84" i="27"/>
  <c r="J84" i="20"/>
  <c r="J75" i="27"/>
  <c r="J75" i="20"/>
  <c r="J91" i="27"/>
  <c r="J91" i="20"/>
  <c r="F28" i="27"/>
  <c r="F28" i="20"/>
  <c r="H30" i="27"/>
  <c r="H30" i="20"/>
  <c r="G28" i="27"/>
  <c r="G28" i="20"/>
  <c r="I30" i="27"/>
  <c r="I30" i="20"/>
  <c r="E28" i="27"/>
  <c r="E28" i="20"/>
  <c r="I98" i="27"/>
  <c r="I98" i="20"/>
  <c r="I90" i="27"/>
  <c r="I90" i="20"/>
  <c r="I82" i="27"/>
  <c r="I82" i="20"/>
  <c r="I73" i="27"/>
  <c r="I73" i="20"/>
  <c r="J93" i="27"/>
  <c r="J93" i="20"/>
  <c r="J83" i="27"/>
  <c r="J83" i="20"/>
  <c r="J74" i="27"/>
  <c r="J74" i="20"/>
  <c r="I27" i="27"/>
  <c r="I27" i="20"/>
  <c r="K28" i="27"/>
  <c r="K28" i="20"/>
  <c r="D27" i="27"/>
  <c r="D27" i="20"/>
  <c r="F30" i="27"/>
  <c r="F30" i="20"/>
  <c r="K27" i="27"/>
  <c r="K27" i="20"/>
  <c r="C28" i="27"/>
  <c r="C28" i="20"/>
  <c r="F27" i="20"/>
  <c r="F27" i="27"/>
  <c r="H28" i="27"/>
  <c r="H28" i="20"/>
  <c r="J30" i="27"/>
  <c r="J30" i="20"/>
  <c r="C30" i="27"/>
  <c r="C30" i="20"/>
  <c r="J188" i="27"/>
  <c r="L31" i="13"/>
  <c r="J31" i="15"/>
  <c r="J31" i="16" s="1"/>
  <c r="I97" i="27"/>
  <c r="I97" i="20"/>
  <c r="I89" i="27"/>
  <c r="I89" i="20"/>
  <c r="I81" i="27"/>
  <c r="I81" i="20"/>
  <c r="I72" i="27"/>
  <c r="I72" i="20"/>
  <c r="J92" i="27"/>
  <c r="J92" i="20"/>
  <c r="J82" i="27"/>
  <c r="J82" i="20"/>
  <c r="J73" i="27"/>
  <c r="J73" i="20"/>
  <c r="G27" i="27"/>
  <c r="G27" i="20"/>
  <c r="I28" i="27"/>
  <c r="I28" i="20"/>
  <c r="K30" i="27"/>
  <c r="K30" i="20"/>
  <c r="D30" i="27"/>
  <c r="D30" i="20"/>
  <c r="K203" i="20"/>
  <c r="K201" i="27"/>
  <c r="J211" i="20"/>
  <c r="J209" i="27"/>
  <c r="I96" i="27"/>
  <c r="I96" i="20"/>
  <c r="I88" i="27"/>
  <c r="I88" i="20"/>
  <c r="I80" i="27"/>
  <c r="I80" i="20"/>
  <c r="I71" i="27"/>
  <c r="I71" i="20"/>
  <c r="J89" i="27"/>
  <c r="J89" i="20"/>
  <c r="J81" i="27"/>
  <c r="J81" i="20"/>
  <c r="J72" i="27"/>
  <c r="J72" i="20"/>
  <c r="J27" i="27"/>
  <c r="J27" i="20"/>
  <c r="E27" i="27"/>
  <c r="E27" i="20"/>
  <c r="H27" i="27"/>
  <c r="H27" i="20"/>
  <c r="J28" i="27"/>
  <c r="J28" i="20"/>
  <c r="C27" i="27"/>
  <c r="C27" i="20"/>
  <c r="E30" i="27"/>
  <c r="E30" i="20"/>
  <c r="K211" i="20"/>
  <c r="K209" i="27"/>
  <c r="I95" i="27"/>
  <c r="I95" i="20"/>
  <c r="I87" i="27"/>
  <c r="I87" i="20"/>
  <c r="I79" i="27"/>
  <c r="I79" i="20"/>
  <c r="J100" i="27"/>
  <c r="J100" i="20"/>
  <c r="J88" i="27"/>
  <c r="J88" i="20"/>
  <c r="J80" i="27"/>
  <c r="J80" i="20"/>
  <c r="J71" i="27"/>
  <c r="J71" i="20"/>
  <c r="I94" i="27"/>
  <c r="I94" i="20"/>
  <c r="I86" i="27"/>
  <c r="I86" i="20"/>
  <c r="I78" i="27"/>
  <c r="I78" i="20"/>
  <c r="J98" i="27"/>
  <c r="J98" i="20"/>
  <c r="J87" i="27"/>
  <c r="J87" i="20"/>
  <c r="J79" i="27"/>
  <c r="J79" i="20"/>
  <c r="J95" i="27"/>
  <c r="J95" i="20"/>
  <c r="J10" i="4"/>
  <c r="I10" i="4"/>
  <c r="H10" i="4"/>
  <c r="G10" i="4"/>
  <c r="F10" i="4"/>
  <c r="E10" i="4"/>
  <c r="C10" i="4"/>
  <c r="K115" i="27" l="1"/>
  <c r="K112" i="27"/>
  <c r="G128" i="20"/>
  <c r="G128" i="27"/>
  <c r="G127" i="20"/>
  <c r="G127" i="27"/>
  <c r="D127" i="20"/>
  <c r="D127" i="27"/>
  <c r="D128" i="27"/>
  <c r="D128" i="20"/>
  <c r="E127" i="20"/>
  <c r="E127" i="27"/>
  <c r="C128" i="27"/>
  <c r="C128" i="20"/>
  <c r="E128" i="27"/>
  <c r="E128" i="20"/>
  <c r="H128" i="27"/>
  <c r="H128" i="20"/>
  <c r="C127" i="27"/>
  <c r="C127" i="20"/>
  <c r="H127" i="27"/>
  <c r="H127" i="20"/>
  <c r="K128" i="27"/>
  <c r="K128" i="20"/>
  <c r="F127" i="20"/>
  <c r="F127" i="27"/>
  <c r="K127" i="27"/>
  <c r="K127" i="20"/>
  <c r="F128" i="20"/>
  <c r="F128" i="27"/>
  <c r="N229" i="27"/>
  <c r="N231" i="20"/>
  <c r="O55" i="15"/>
  <c r="O55" i="16" s="1"/>
  <c r="O55" i="17" s="1"/>
  <c r="Q55" i="13"/>
  <c r="P55" i="15" s="1"/>
  <c r="P55" i="16" s="1"/>
  <c r="P55" i="17" s="1"/>
  <c r="K109" i="20"/>
  <c r="K116" i="20"/>
  <c r="K104" i="20"/>
  <c r="K126" i="20"/>
  <c r="K103" i="20"/>
  <c r="N222" i="27"/>
  <c r="N224" i="20"/>
  <c r="Q48" i="13"/>
  <c r="P48" i="15" s="1"/>
  <c r="P48" i="16" s="1"/>
  <c r="O48" i="15"/>
  <c r="O48" i="16" s="1"/>
  <c r="N225" i="27"/>
  <c r="N227" i="20"/>
  <c r="O51" i="15"/>
  <c r="O51" i="16" s="1"/>
  <c r="O51" i="17" s="1"/>
  <c r="Q51" i="13"/>
  <c r="P51" i="15" s="1"/>
  <c r="P51" i="16" s="1"/>
  <c r="P51" i="17" s="1"/>
  <c r="N222" i="20"/>
  <c r="N220" i="27"/>
  <c r="Q46" i="13"/>
  <c r="P46" i="15" s="1"/>
  <c r="P46" i="16" s="1"/>
  <c r="O46" i="15"/>
  <c r="O46" i="16" s="1"/>
  <c r="M185" i="27"/>
  <c r="N230" i="27"/>
  <c r="N232" i="20"/>
  <c r="Q56" i="13"/>
  <c r="P56" i="15" s="1"/>
  <c r="P56" i="16" s="1"/>
  <c r="P56" i="17" s="1"/>
  <c r="O56" i="15"/>
  <c r="O56" i="16" s="1"/>
  <c r="O56" i="17" s="1"/>
  <c r="P40" i="17"/>
  <c r="P214" i="27" s="1"/>
  <c r="O49" i="17"/>
  <c r="P49" i="17"/>
  <c r="O40" i="17"/>
  <c r="N214" i="27"/>
  <c r="N216" i="20"/>
  <c r="P236" i="27"/>
  <c r="P238" i="20"/>
  <c r="O54" i="15"/>
  <c r="O54" i="16" s="1"/>
  <c r="O54" i="17" s="1"/>
  <c r="Q54" i="13"/>
  <c r="P54" i="15" s="1"/>
  <c r="P54" i="16" s="1"/>
  <c r="P54" i="17" s="1"/>
  <c r="O236" i="27"/>
  <c r="O238" i="20"/>
  <c r="N228" i="27"/>
  <c r="N230" i="20"/>
  <c r="N50" i="17"/>
  <c r="O50" i="15"/>
  <c r="O50" i="16" s="1"/>
  <c r="O50" i="17" s="1"/>
  <c r="Q50" i="13"/>
  <c r="P50" i="15" s="1"/>
  <c r="P50" i="16" s="1"/>
  <c r="P50" i="17" s="1"/>
  <c r="K122" i="20"/>
  <c r="K102" i="20"/>
  <c r="K124" i="20"/>
  <c r="K119" i="20"/>
  <c r="K105" i="20"/>
  <c r="K113" i="27"/>
  <c r="K120" i="27"/>
  <c r="K117" i="20"/>
  <c r="K114" i="27"/>
  <c r="K106" i="20"/>
  <c r="P196" i="27"/>
  <c r="D81" i="27"/>
  <c r="N234" i="20"/>
  <c r="N232" i="27"/>
  <c r="O235" i="20"/>
  <c r="O233" i="27"/>
  <c r="O237" i="20"/>
  <c r="O235" i="27"/>
  <c r="O219" i="27"/>
  <c r="O221" i="20"/>
  <c r="N221" i="27"/>
  <c r="N223" i="20"/>
  <c r="O39" i="17"/>
  <c r="P39" i="17"/>
  <c r="O47" i="15"/>
  <c r="O47" i="16" s="1"/>
  <c r="Q47" i="13"/>
  <c r="P47" i="15" s="1"/>
  <c r="P47" i="16" s="1"/>
  <c r="P237" i="20"/>
  <c r="P235" i="27"/>
  <c r="P42" i="17"/>
  <c r="N187" i="20"/>
  <c r="N185" i="27"/>
  <c r="O63" i="15"/>
  <c r="O63" i="16" s="1"/>
  <c r="O63" i="17" s="1"/>
  <c r="Q63" i="13"/>
  <c r="P63" i="15" s="1"/>
  <c r="P63" i="16" s="1"/>
  <c r="P63" i="17" s="1"/>
  <c r="M234" i="20"/>
  <c r="M232" i="27"/>
  <c r="N229" i="20"/>
  <c r="N227" i="27"/>
  <c r="Q53" i="13"/>
  <c r="P53" i="15" s="1"/>
  <c r="P53" i="16" s="1"/>
  <c r="P53" i="17" s="1"/>
  <c r="O53" i="15"/>
  <c r="O53" i="16" s="1"/>
  <c r="O53" i="17" s="1"/>
  <c r="Q58" i="13"/>
  <c r="P58" i="15" s="1"/>
  <c r="P58" i="16" s="1"/>
  <c r="O58" i="15"/>
  <c r="O58" i="16" s="1"/>
  <c r="P233" i="27"/>
  <c r="P235" i="20"/>
  <c r="O11" i="15"/>
  <c r="O11" i="16" s="1"/>
  <c r="Q11" i="13"/>
  <c r="P11" i="15" s="1"/>
  <c r="P11" i="16" s="1"/>
  <c r="O43" i="17"/>
  <c r="P43" i="17"/>
  <c r="N63" i="17"/>
  <c r="O41" i="15"/>
  <c r="O41" i="16" s="1"/>
  <c r="Q41" i="13"/>
  <c r="P41" i="15" s="1"/>
  <c r="P41" i="16" s="1"/>
  <c r="M237" i="27"/>
  <c r="M239" i="20"/>
  <c r="Q64" i="13"/>
  <c r="P64" i="15" s="1"/>
  <c r="P64" i="16" s="1"/>
  <c r="P64" i="17" s="1"/>
  <c r="O64" i="15"/>
  <c r="O64" i="16" s="1"/>
  <c r="O64" i="17" s="1"/>
  <c r="N217" i="20"/>
  <c r="N215" i="27"/>
  <c r="O42" i="17"/>
  <c r="N44" i="17"/>
  <c r="P221" i="20"/>
  <c r="P219" i="27"/>
  <c r="N64" i="17"/>
  <c r="M215" i="27"/>
  <c r="M217" i="20"/>
  <c r="Q44" i="13"/>
  <c r="P44" i="15" s="1"/>
  <c r="P44" i="16" s="1"/>
  <c r="O44" i="15"/>
  <c r="O44" i="16" s="1"/>
  <c r="O44" i="17" s="1"/>
  <c r="K187" i="27"/>
  <c r="P25" i="17"/>
  <c r="P199" i="27" s="1"/>
  <c r="O196" i="27"/>
  <c r="K202" i="27"/>
  <c r="L9" i="17"/>
  <c r="L183" i="27" s="1"/>
  <c r="P206" i="20"/>
  <c r="M16" i="17"/>
  <c r="M190" i="27" s="1"/>
  <c r="L186" i="20"/>
  <c r="L184" i="27"/>
  <c r="L206" i="27"/>
  <c r="L208" i="20"/>
  <c r="L185" i="27"/>
  <c r="L187" i="20"/>
  <c r="L203" i="27"/>
  <c r="L205" i="20"/>
  <c r="O10" i="13"/>
  <c r="M10" i="15"/>
  <c r="M10" i="16" s="1"/>
  <c r="L198" i="27"/>
  <c r="L200" i="20"/>
  <c r="P24" i="13"/>
  <c r="N24" i="15"/>
  <c r="N24" i="16" s="1"/>
  <c r="N24" i="17" s="1"/>
  <c r="L187" i="27"/>
  <c r="L189" i="20"/>
  <c r="M27" i="15"/>
  <c r="M27" i="16" s="1"/>
  <c r="O27" i="13"/>
  <c r="L192" i="20"/>
  <c r="L190" i="27"/>
  <c r="K206" i="27"/>
  <c r="O32" i="13"/>
  <c r="M32" i="15"/>
  <c r="M32" i="16" s="1"/>
  <c r="M32" i="17" s="1"/>
  <c r="M197" i="27"/>
  <c r="M199" i="20"/>
  <c r="O21" i="13"/>
  <c r="M21" i="15"/>
  <c r="M21" i="16" s="1"/>
  <c r="L19" i="17"/>
  <c r="O12" i="13"/>
  <c r="M12" i="15"/>
  <c r="M12" i="16" s="1"/>
  <c r="M12" i="17" s="1"/>
  <c r="P38" i="17"/>
  <c r="P214" i="20" s="1"/>
  <c r="M200" i="27"/>
  <c r="M202" i="20"/>
  <c r="P23" i="13"/>
  <c r="N23" i="15"/>
  <c r="N23" i="16" s="1"/>
  <c r="N23" i="17" s="1"/>
  <c r="O25" i="17"/>
  <c r="K31" i="15"/>
  <c r="M31" i="13"/>
  <c r="L12" i="17"/>
  <c r="P20" i="13"/>
  <c r="N20" i="15"/>
  <c r="N20" i="16" s="1"/>
  <c r="O13" i="13"/>
  <c r="M13" i="15"/>
  <c r="M13" i="16" s="1"/>
  <c r="O33" i="13"/>
  <c r="M33" i="15"/>
  <c r="M33" i="16" s="1"/>
  <c r="M33" i="17" s="1"/>
  <c r="M20" i="17"/>
  <c r="M14" i="15"/>
  <c r="M14" i="16" s="1"/>
  <c r="M14" i="17" s="1"/>
  <c r="O14" i="13"/>
  <c r="P26" i="13"/>
  <c r="N26" i="15"/>
  <c r="N26" i="16" s="1"/>
  <c r="M9" i="15"/>
  <c r="M9" i="16" s="1"/>
  <c r="O9" i="13"/>
  <c r="L27" i="17"/>
  <c r="L33" i="17"/>
  <c r="O29" i="13"/>
  <c r="M29" i="15"/>
  <c r="M29" i="16" s="1"/>
  <c r="L28" i="17"/>
  <c r="L35" i="17"/>
  <c r="L21" i="17"/>
  <c r="K193" i="27"/>
  <c r="L14" i="17"/>
  <c r="O28" i="13"/>
  <c r="M28" i="15"/>
  <c r="M28" i="16" s="1"/>
  <c r="M28" i="17" s="1"/>
  <c r="M24" i="17"/>
  <c r="O35" i="13"/>
  <c r="M35" i="15"/>
  <c r="M35" i="16" s="1"/>
  <c r="M35" i="17" s="1"/>
  <c r="O19" i="13"/>
  <c r="M19" i="15"/>
  <c r="M19" i="16" s="1"/>
  <c r="M19" i="17" s="1"/>
  <c r="N190" i="27"/>
  <c r="N192" i="20"/>
  <c r="L197" i="27"/>
  <c r="L199" i="20"/>
  <c r="O212" i="27"/>
  <c r="O214" i="20"/>
  <c r="N212" i="27"/>
  <c r="N214" i="20"/>
  <c r="K107" i="27"/>
  <c r="J206" i="27"/>
  <c r="L210" i="27"/>
  <c r="L212" i="20"/>
  <c r="O36" i="13"/>
  <c r="M36" i="15"/>
  <c r="M36" i="16" s="1"/>
  <c r="C74" i="27"/>
  <c r="G94" i="20"/>
  <c r="E91" i="20"/>
  <c r="D71" i="20"/>
  <c r="C95" i="20"/>
  <c r="F94" i="20"/>
  <c r="E81" i="27"/>
  <c r="D99" i="27"/>
  <c r="D95" i="20"/>
  <c r="G82" i="20"/>
  <c r="D85" i="27"/>
  <c r="D97" i="20"/>
  <c r="D76" i="20"/>
  <c r="G76" i="27"/>
  <c r="G88" i="20"/>
  <c r="C82" i="27"/>
  <c r="C122" i="20"/>
  <c r="C122" i="27"/>
  <c r="D112" i="27"/>
  <c r="D112" i="20"/>
  <c r="D126" i="20"/>
  <c r="D126" i="27"/>
  <c r="E106" i="27"/>
  <c r="E106" i="20"/>
  <c r="E102" i="27"/>
  <c r="E102" i="20"/>
  <c r="H126" i="27"/>
  <c r="H126" i="20"/>
  <c r="H120" i="27"/>
  <c r="H120" i="20"/>
  <c r="C112" i="27"/>
  <c r="C112" i="20"/>
  <c r="D107" i="27"/>
  <c r="D107" i="20"/>
  <c r="G125" i="27"/>
  <c r="G125" i="20"/>
  <c r="G116" i="27"/>
  <c r="G116" i="20"/>
  <c r="G120" i="27"/>
  <c r="G120" i="20"/>
  <c r="E103" i="20"/>
  <c r="E103" i="27"/>
  <c r="F101" i="27"/>
  <c r="F101" i="20"/>
  <c r="F126" i="27"/>
  <c r="F126" i="20"/>
  <c r="F123" i="27"/>
  <c r="F123" i="20"/>
  <c r="F120" i="27"/>
  <c r="F120" i="20"/>
  <c r="H106" i="27"/>
  <c r="H106" i="20"/>
  <c r="H115" i="27"/>
  <c r="H115" i="20"/>
  <c r="H107" i="27"/>
  <c r="H107" i="20"/>
  <c r="D120" i="27"/>
  <c r="D120" i="20"/>
  <c r="G108" i="20"/>
  <c r="G108" i="27"/>
  <c r="E120" i="27"/>
  <c r="E120" i="20"/>
  <c r="E104" i="27"/>
  <c r="E104" i="20"/>
  <c r="F121" i="27"/>
  <c r="F121" i="20"/>
  <c r="H102" i="27"/>
  <c r="H102" i="20"/>
  <c r="H109" i="27"/>
  <c r="H109" i="20"/>
  <c r="E88" i="27"/>
  <c r="C85" i="20"/>
  <c r="D87" i="20"/>
  <c r="C106" i="27"/>
  <c r="C106" i="20"/>
  <c r="C103" i="20"/>
  <c r="C103" i="27"/>
  <c r="C124" i="27"/>
  <c r="C124" i="20"/>
  <c r="C107" i="20"/>
  <c r="C107" i="27"/>
  <c r="C111" i="20"/>
  <c r="C111" i="27"/>
  <c r="D125" i="20"/>
  <c r="D125" i="27"/>
  <c r="D114" i="20"/>
  <c r="D114" i="27"/>
  <c r="D111" i="27"/>
  <c r="D111" i="20"/>
  <c r="D122" i="27"/>
  <c r="D122" i="20"/>
  <c r="D123" i="27"/>
  <c r="D123" i="20"/>
  <c r="F107" i="27"/>
  <c r="F107" i="20"/>
  <c r="H111" i="27"/>
  <c r="H111" i="20"/>
  <c r="C110" i="20"/>
  <c r="C110" i="27"/>
  <c r="C108" i="27"/>
  <c r="C108" i="20"/>
  <c r="D108" i="20"/>
  <c r="D108" i="27"/>
  <c r="G121" i="27"/>
  <c r="G121" i="20"/>
  <c r="G109" i="20"/>
  <c r="G109" i="27"/>
  <c r="E118" i="27"/>
  <c r="E118" i="20"/>
  <c r="E126" i="27"/>
  <c r="E126" i="20"/>
  <c r="E108" i="27"/>
  <c r="E108" i="20"/>
  <c r="E115" i="27"/>
  <c r="E115" i="20"/>
  <c r="E109" i="27"/>
  <c r="E109" i="20"/>
  <c r="F109" i="27"/>
  <c r="F109" i="20"/>
  <c r="F114" i="20"/>
  <c r="F114" i="27"/>
  <c r="F118" i="27"/>
  <c r="F118" i="20"/>
  <c r="F122" i="27"/>
  <c r="F122" i="20"/>
  <c r="H114" i="27"/>
  <c r="H114" i="20"/>
  <c r="H113" i="20"/>
  <c r="H113" i="27"/>
  <c r="H108" i="20"/>
  <c r="H108" i="27"/>
  <c r="H123" i="27"/>
  <c r="H123" i="20"/>
  <c r="C125" i="20"/>
  <c r="C125" i="27"/>
  <c r="C119" i="20"/>
  <c r="C119" i="27"/>
  <c r="D117" i="20"/>
  <c r="D117" i="27"/>
  <c r="G126" i="20"/>
  <c r="G126" i="27"/>
  <c r="E111" i="27"/>
  <c r="E111" i="20"/>
  <c r="E125" i="27"/>
  <c r="E125" i="20"/>
  <c r="E110" i="27"/>
  <c r="E110" i="20"/>
  <c r="E112" i="27"/>
  <c r="E112" i="20"/>
  <c r="F106" i="27"/>
  <c r="F106" i="20"/>
  <c r="H125" i="27"/>
  <c r="H125" i="20"/>
  <c r="H117" i="27"/>
  <c r="H117" i="20"/>
  <c r="C120" i="20"/>
  <c r="C120" i="27"/>
  <c r="G113" i="27"/>
  <c r="G113" i="20"/>
  <c r="G117" i="27"/>
  <c r="G117" i="20"/>
  <c r="F103" i="27"/>
  <c r="F103" i="20"/>
  <c r="F113" i="20"/>
  <c r="F113" i="27"/>
  <c r="F117" i="20"/>
  <c r="F117" i="27"/>
  <c r="H122" i="27"/>
  <c r="H122" i="20"/>
  <c r="C114" i="20"/>
  <c r="C114" i="27"/>
  <c r="C121" i="20"/>
  <c r="C121" i="27"/>
  <c r="D104" i="20"/>
  <c r="D104" i="27"/>
  <c r="D102" i="20"/>
  <c r="D102" i="27"/>
  <c r="D119" i="27"/>
  <c r="D119" i="20"/>
  <c r="G114" i="20"/>
  <c r="G114" i="27"/>
  <c r="G118" i="20"/>
  <c r="G118" i="27"/>
  <c r="G122" i="27"/>
  <c r="G122" i="20"/>
  <c r="G105" i="20"/>
  <c r="G105" i="27"/>
  <c r="E122" i="27"/>
  <c r="E122" i="20"/>
  <c r="E101" i="20"/>
  <c r="E101" i="27"/>
  <c r="E123" i="27"/>
  <c r="E123" i="20"/>
  <c r="F108" i="20"/>
  <c r="F108" i="27"/>
  <c r="F105" i="27"/>
  <c r="F105" i="20"/>
  <c r="H103" i="27"/>
  <c r="H103" i="20"/>
  <c r="H121" i="27"/>
  <c r="H121" i="20"/>
  <c r="C116" i="27"/>
  <c r="C116" i="20"/>
  <c r="D118" i="20"/>
  <c r="D118" i="27"/>
  <c r="D113" i="27"/>
  <c r="D113" i="20"/>
  <c r="D110" i="20"/>
  <c r="D110" i="27"/>
  <c r="G104" i="27"/>
  <c r="G104" i="20"/>
  <c r="G106" i="27"/>
  <c r="G106" i="20"/>
  <c r="G102" i="20"/>
  <c r="G102" i="27"/>
  <c r="E124" i="27"/>
  <c r="E124" i="20"/>
  <c r="F115" i="27"/>
  <c r="F115" i="20"/>
  <c r="F119" i="27"/>
  <c r="F119" i="20"/>
  <c r="F102" i="20"/>
  <c r="F102" i="27"/>
  <c r="H105" i="27"/>
  <c r="H105" i="20"/>
  <c r="H110" i="20"/>
  <c r="H110" i="27"/>
  <c r="C115" i="20"/>
  <c r="C115" i="27"/>
  <c r="C113" i="27"/>
  <c r="C113" i="20"/>
  <c r="C104" i="20"/>
  <c r="C104" i="27"/>
  <c r="D115" i="20"/>
  <c r="D115" i="27"/>
  <c r="G123" i="20"/>
  <c r="G123" i="27"/>
  <c r="G103" i="27"/>
  <c r="G103" i="20"/>
  <c r="G110" i="27"/>
  <c r="G110" i="20"/>
  <c r="E121" i="20"/>
  <c r="E121" i="27"/>
  <c r="F112" i="20"/>
  <c r="F112" i="27"/>
  <c r="C123" i="20"/>
  <c r="C123" i="27"/>
  <c r="C105" i="27"/>
  <c r="C105" i="20"/>
  <c r="C117" i="20"/>
  <c r="C117" i="27"/>
  <c r="C118" i="27"/>
  <c r="C118" i="20"/>
  <c r="C109" i="27"/>
  <c r="C109" i="20"/>
  <c r="D106" i="27"/>
  <c r="D106" i="20"/>
  <c r="D124" i="27"/>
  <c r="D124" i="20"/>
  <c r="D101" i="27"/>
  <c r="D101" i="20"/>
  <c r="D116" i="20"/>
  <c r="D116" i="27"/>
  <c r="E119" i="27"/>
  <c r="E119" i="20"/>
  <c r="F111" i="27"/>
  <c r="F111" i="20"/>
  <c r="H112" i="20"/>
  <c r="H112" i="27"/>
  <c r="H119" i="27"/>
  <c r="H119" i="20"/>
  <c r="H118" i="20"/>
  <c r="H118" i="27"/>
  <c r="H124" i="27"/>
  <c r="H124" i="20"/>
  <c r="H101" i="27"/>
  <c r="H101" i="20"/>
  <c r="C102" i="27"/>
  <c r="C102" i="20"/>
  <c r="C126" i="27"/>
  <c r="C126" i="20"/>
  <c r="D121" i="27"/>
  <c r="D121" i="20"/>
  <c r="D103" i="20"/>
  <c r="D103" i="27"/>
  <c r="G115" i="20"/>
  <c r="G115" i="27"/>
  <c r="G119" i="27"/>
  <c r="G119" i="20"/>
  <c r="G124" i="27"/>
  <c r="G124" i="20"/>
  <c r="G101" i="27"/>
  <c r="G101" i="20"/>
  <c r="E117" i="20"/>
  <c r="E117" i="27"/>
  <c r="E116" i="27"/>
  <c r="E116" i="20"/>
  <c r="E107" i="27"/>
  <c r="E107" i="20"/>
  <c r="E113" i="27"/>
  <c r="E113" i="20"/>
  <c r="F110" i="27"/>
  <c r="F110" i="20"/>
  <c r="F125" i="27"/>
  <c r="F125" i="20"/>
  <c r="F104" i="20"/>
  <c r="F104" i="27"/>
  <c r="F116" i="20"/>
  <c r="F116" i="27"/>
  <c r="F124" i="20"/>
  <c r="F124" i="27"/>
  <c r="H116" i="27"/>
  <c r="H116" i="20"/>
  <c r="C101" i="27"/>
  <c r="C101" i="20"/>
  <c r="D105" i="20"/>
  <c r="D105" i="27"/>
  <c r="D109" i="27"/>
  <c r="D109" i="20"/>
  <c r="G107" i="20"/>
  <c r="G107" i="27"/>
  <c r="G112" i="20"/>
  <c r="G112" i="27"/>
  <c r="G111" i="27"/>
  <c r="G111" i="20"/>
  <c r="E114" i="27"/>
  <c r="E114" i="20"/>
  <c r="E105" i="20"/>
  <c r="E105" i="27"/>
  <c r="H104" i="20"/>
  <c r="H104" i="27"/>
  <c r="C83" i="20"/>
  <c r="F88" i="27"/>
  <c r="D91" i="27"/>
  <c r="D92" i="20"/>
  <c r="D90" i="20"/>
  <c r="D89" i="27"/>
  <c r="D80" i="20"/>
  <c r="D74" i="27"/>
  <c r="F99" i="27"/>
  <c r="G92" i="27"/>
  <c r="D93" i="20"/>
  <c r="D78" i="20"/>
  <c r="F73" i="20"/>
  <c r="G100" i="27"/>
  <c r="D72" i="27"/>
  <c r="C94" i="27"/>
  <c r="G89" i="20"/>
  <c r="C72" i="27"/>
  <c r="D88" i="20"/>
  <c r="D75" i="20"/>
  <c r="D84" i="20"/>
  <c r="G72" i="27"/>
  <c r="F78" i="27"/>
  <c r="G81" i="27"/>
  <c r="G73" i="20"/>
  <c r="F86" i="27"/>
  <c r="C86" i="20"/>
  <c r="D82" i="27"/>
  <c r="D100" i="20"/>
  <c r="E75" i="27"/>
  <c r="G74" i="20"/>
  <c r="E78" i="27"/>
  <c r="D96" i="20"/>
  <c r="D79" i="27"/>
  <c r="F74" i="27"/>
  <c r="E90" i="20"/>
  <c r="D94" i="27"/>
  <c r="G85" i="20"/>
  <c r="E79" i="20"/>
  <c r="C80" i="27"/>
  <c r="E98" i="20"/>
  <c r="C71" i="20"/>
  <c r="D73" i="27"/>
  <c r="F96" i="20"/>
  <c r="E92" i="27"/>
  <c r="C87" i="27"/>
  <c r="D98" i="20"/>
  <c r="E95" i="27"/>
  <c r="C79" i="20"/>
  <c r="D86" i="27"/>
  <c r="G91" i="27"/>
  <c r="E94" i="20"/>
  <c r="G99" i="20"/>
  <c r="C75" i="20"/>
  <c r="D83" i="27"/>
  <c r="C97" i="20"/>
  <c r="F89" i="27"/>
  <c r="C76" i="20"/>
  <c r="C98" i="20"/>
  <c r="F76" i="20"/>
  <c r="E87" i="20"/>
  <c r="C96" i="27"/>
  <c r="G79" i="20"/>
  <c r="C100" i="20"/>
  <c r="G71" i="20"/>
  <c r="C88" i="20"/>
  <c r="F81" i="20"/>
  <c r="C92" i="20"/>
  <c r="C99" i="20"/>
  <c r="C81" i="27"/>
  <c r="G78" i="27"/>
  <c r="E80" i="20"/>
  <c r="G80" i="20"/>
  <c r="E83" i="27"/>
  <c r="F82" i="20"/>
  <c r="E99" i="20"/>
  <c r="C89" i="20"/>
  <c r="F80" i="20"/>
  <c r="E74" i="27"/>
  <c r="E82" i="20"/>
  <c r="F97" i="27"/>
  <c r="C91" i="27"/>
  <c r="E72" i="20"/>
  <c r="E73" i="27"/>
  <c r="F87" i="20"/>
  <c r="G96" i="20"/>
  <c r="F83" i="20"/>
  <c r="G86" i="20"/>
  <c r="F100" i="20"/>
  <c r="F84" i="20"/>
  <c r="F90" i="20"/>
  <c r="F85" i="20"/>
  <c r="G87" i="20"/>
  <c r="F71" i="20"/>
  <c r="G97" i="20"/>
  <c r="F98" i="27"/>
  <c r="F79" i="27"/>
  <c r="G98" i="27"/>
  <c r="C78" i="20"/>
  <c r="C93" i="20"/>
  <c r="G95" i="27"/>
  <c r="G90" i="20"/>
  <c r="E84" i="20"/>
  <c r="G83" i="20"/>
  <c r="G75" i="27"/>
  <c r="C73" i="20"/>
  <c r="C90" i="20"/>
  <c r="G93" i="27"/>
  <c r="F91" i="20"/>
  <c r="C84" i="20"/>
  <c r="F72" i="20"/>
  <c r="E85" i="20"/>
  <c r="G84" i="20"/>
  <c r="E96" i="20"/>
  <c r="E93" i="27"/>
  <c r="E89" i="20"/>
  <c r="F92" i="20"/>
  <c r="F93" i="20"/>
  <c r="E100" i="20"/>
  <c r="F75" i="20"/>
  <c r="E71" i="20"/>
  <c r="E97" i="20"/>
  <c r="E76" i="20"/>
  <c r="E86" i="20"/>
  <c r="F95" i="20"/>
  <c r="J204" i="20"/>
  <c r="L34" i="13"/>
  <c r="J34" i="15"/>
  <c r="J34" i="16" s="1"/>
  <c r="I34" i="17"/>
  <c r="H193" i="20"/>
  <c r="J183" i="27"/>
  <c r="I205" i="27"/>
  <c r="I207" i="20"/>
  <c r="K183" i="27"/>
  <c r="K186" i="27"/>
  <c r="K99" i="27"/>
  <c r="K99" i="20"/>
  <c r="K74" i="27"/>
  <c r="K74" i="20"/>
  <c r="K97" i="27"/>
  <c r="K97" i="20"/>
  <c r="K71" i="27"/>
  <c r="K71" i="20"/>
  <c r="H96" i="27"/>
  <c r="H96" i="20"/>
  <c r="H88" i="27"/>
  <c r="H88" i="20"/>
  <c r="H80" i="27"/>
  <c r="H80" i="20"/>
  <c r="H71" i="20"/>
  <c r="H71" i="27"/>
  <c r="K93" i="27"/>
  <c r="K93" i="20"/>
  <c r="K98" i="27"/>
  <c r="K98" i="20"/>
  <c r="K89" i="27"/>
  <c r="K89" i="20"/>
  <c r="H95" i="27"/>
  <c r="H95" i="20"/>
  <c r="H87" i="27"/>
  <c r="H87" i="20"/>
  <c r="H79" i="20"/>
  <c r="H79" i="27"/>
  <c r="K85" i="27"/>
  <c r="K85" i="20"/>
  <c r="K75" i="27"/>
  <c r="K75" i="20"/>
  <c r="K81" i="27"/>
  <c r="K81" i="20"/>
  <c r="H94" i="27"/>
  <c r="H94" i="20"/>
  <c r="H86" i="20"/>
  <c r="H86" i="27"/>
  <c r="H78" i="27"/>
  <c r="H78" i="20"/>
  <c r="K76" i="27"/>
  <c r="K76" i="20"/>
  <c r="K90" i="27"/>
  <c r="K90" i="20"/>
  <c r="K72" i="27"/>
  <c r="K72" i="20"/>
  <c r="H93" i="27"/>
  <c r="H93" i="20"/>
  <c r="H85" i="27"/>
  <c r="H85" i="20"/>
  <c r="H76" i="27"/>
  <c r="H76" i="20"/>
  <c r="K79" i="27"/>
  <c r="K79" i="20"/>
  <c r="K95" i="27"/>
  <c r="K95" i="20"/>
  <c r="K82" i="27"/>
  <c r="K82" i="20"/>
  <c r="K100" i="27"/>
  <c r="K100" i="20"/>
  <c r="H100" i="20"/>
  <c r="H100" i="27"/>
  <c r="H92" i="27"/>
  <c r="H92" i="20"/>
  <c r="H84" i="27"/>
  <c r="H84" i="20"/>
  <c r="H75" i="27"/>
  <c r="H75" i="20"/>
  <c r="K86" i="27"/>
  <c r="K86" i="20"/>
  <c r="K84" i="27"/>
  <c r="K84" i="20"/>
  <c r="K73" i="27"/>
  <c r="K73" i="20"/>
  <c r="K96" i="27"/>
  <c r="K96" i="20"/>
  <c r="H99" i="27"/>
  <c r="H99" i="20"/>
  <c r="H91" i="27"/>
  <c r="H91" i="20"/>
  <c r="H83" i="27"/>
  <c r="H83" i="20"/>
  <c r="H74" i="27"/>
  <c r="H74" i="20"/>
  <c r="K94" i="27"/>
  <c r="K94" i="20"/>
  <c r="K91" i="27"/>
  <c r="K91" i="20"/>
  <c r="K87" i="27"/>
  <c r="K87" i="20"/>
  <c r="K88" i="27"/>
  <c r="K88" i="20"/>
  <c r="H98" i="27"/>
  <c r="H98" i="20"/>
  <c r="H90" i="27"/>
  <c r="H90" i="20"/>
  <c r="H82" i="27"/>
  <c r="H82" i="20"/>
  <c r="H73" i="27"/>
  <c r="H73" i="20"/>
  <c r="K78" i="27"/>
  <c r="K78" i="20"/>
  <c r="K83" i="27"/>
  <c r="K83" i="20"/>
  <c r="K92" i="27"/>
  <c r="K92" i="20"/>
  <c r="K80" i="27"/>
  <c r="K80" i="20"/>
  <c r="H97" i="27"/>
  <c r="H97" i="20"/>
  <c r="H89" i="27"/>
  <c r="H89" i="20"/>
  <c r="H81" i="27"/>
  <c r="H81" i="20"/>
  <c r="H72" i="27"/>
  <c r="H72" i="20"/>
  <c r="J12" i="4"/>
  <c r="J8" i="3"/>
  <c r="C12" i="4"/>
  <c r="C8" i="3"/>
  <c r="F12" i="4"/>
  <c r="F8" i="3"/>
  <c r="E12" i="4"/>
  <c r="E8" i="3"/>
  <c r="G12" i="4"/>
  <c r="G8" i="3"/>
  <c r="H12" i="4"/>
  <c r="H8" i="3"/>
  <c r="I12" i="4"/>
  <c r="I8" i="3"/>
  <c r="D10" i="4"/>
  <c r="C10" i="20" l="1"/>
  <c r="D11" i="27"/>
  <c r="E11" i="27"/>
  <c r="F11" i="27"/>
  <c r="C10" i="27"/>
  <c r="D10" i="27"/>
  <c r="E10" i="27"/>
  <c r="D10" i="20"/>
  <c r="D11" i="20"/>
  <c r="E10" i="20"/>
  <c r="E11" i="20"/>
  <c r="C11" i="20"/>
  <c r="H10" i="20"/>
  <c r="C11" i="27"/>
  <c r="G10" i="27"/>
  <c r="F10" i="27"/>
  <c r="G10" i="20"/>
  <c r="G11" i="20"/>
  <c r="G11" i="27"/>
  <c r="F10" i="20"/>
  <c r="F11" i="20"/>
  <c r="P231" i="20"/>
  <c r="P229" i="27"/>
  <c r="O231" i="20"/>
  <c r="O229" i="27"/>
  <c r="P48" i="17"/>
  <c r="O48" i="17"/>
  <c r="P227" i="20"/>
  <c r="P225" i="27"/>
  <c r="O227" i="20"/>
  <c r="O225" i="27"/>
  <c r="P216" i="20"/>
  <c r="O46" i="17"/>
  <c r="P46" i="17"/>
  <c r="O230" i="27"/>
  <c r="O232" i="20"/>
  <c r="P230" i="27"/>
  <c r="P232" i="20"/>
  <c r="O214" i="27"/>
  <c r="O216" i="20"/>
  <c r="P225" i="20"/>
  <c r="P223" i="27"/>
  <c r="O225" i="20"/>
  <c r="O223" i="27"/>
  <c r="O226" i="20"/>
  <c r="O224" i="27"/>
  <c r="P230" i="20"/>
  <c r="P228" i="27"/>
  <c r="O230" i="20"/>
  <c r="O228" i="27"/>
  <c r="P226" i="20"/>
  <c r="P224" i="27"/>
  <c r="N224" i="27"/>
  <c r="N226" i="20"/>
  <c r="P11" i="17"/>
  <c r="P185" i="27" s="1"/>
  <c r="O237" i="27"/>
  <c r="O239" i="20"/>
  <c r="O240" i="20"/>
  <c r="O238" i="27"/>
  <c r="P240" i="20"/>
  <c r="P238" i="27"/>
  <c r="N238" i="27"/>
  <c r="N240" i="20"/>
  <c r="P44" i="17"/>
  <c r="O47" i="17"/>
  <c r="P47" i="17"/>
  <c r="P213" i="27"/>
  <c r="P215" i="20"/>
  <c r="O218" i="27"/>
  <c r="O220" i="20"/>
  <c r="O227" i="27"/>
  <c r="O229" i="20"/>
  <c r="P239" i="20"/>
  <c r="P237" i="27"/>
  <c r="O215" i="20"/>
  <c r="O213" i="27"/>
  <c r="N218" i="27"/>
  <c r="N220" i="20"/>
  <c r="P227" i="27"/>
  <c r="P229" i="20"/>
  <c r="P41" i="17"/>
  <c r="O216" i="27"/>
  <c r="O218" i="20"/>
  <c r="P216" i="27"/>
  <c r="P218" i="20"/>
  <c r="N239" i="20"/>
  <c r="N237" i="27"/>
  <c r="P219" i="20"/>
  <c r="P217" i="27"/>
  <c r="O58" i="17"/>
  <c r="P58" i="17"/>
  <c r="O41" i="17"/>
  <c r="O219" i="20"/>
  <c r="O217" i="27"/>
  <c r="O11" i="17"/>
  <c r="P201" i="20"/>
  <c r="M192" i="20"/>
  <c r="L185" i="20"/>
  <c r="P212" i="27"/>
  <c r="N13" i="15"/>
  <c r="N13" i="16" s="1"/>
  <c r="P13" i="13"/>
  <c r="M188" i="27"/>
  <c r="M190" i="20"/>
  <c r="M207" i="27"/>
  <c r="M209" i="20"/>
  <c r="L207" i="27"/>
  <c r="L209" i="20"/>
  <c r="P33" i="13"/>
  <c r="N33" i="15"/>
  <c r="N33" i="16" s="1"/>
  <c r="M188" i="20"/>
  <c r="M186" i="27"/>
  <c r="M193" i="27"/>
  <c r="M195" i="20"/>
  <c r="P10" i="13"/>
  <c r="N10" i="15"/>
  <c r="N10" i="16" s="1"/>
  <c r="N10" i="17" s="1"/>
  <c r="M10" i="17"/>
  <c r="O201" i="20"/>
  <c r="O199" i="27"/>
  <c r="N197" i="27"/>
  <c r="N199" i="20"/>
  <c r="L201" i="27"/>
  <c r="L203" i="20"/>
  <c r="P21" i="13"/>
  <c r="N21" i="15"/>
  <c r="N21" i="16" s="1"/>
  <c r="N21" i="17" s="1"/>
  <c r="N9" i="15"/>
  <c r="N9" i="16" s="1"/>
  <c r="P9" i="13"/>
  <c r="Q23" i="13"/>
  <c r="P23" i="15" s="1"/>
  <c r="P23" i="16" s="1"/>
  <c r="O23" i="15"/>
  <c r="O23" i="16" s="1"/>
  <c r="M206" i="27"/>
  <c r="M208" i="20"/>
  <c r="P27" i="13"/>
  <c r="N27" i="15"/>
  <c r="N27" i="16" s="1"/>
  <c r="N27" i="17" s="1"/>
  <c r="L197" i="20"/>
  <c r="L195" i="27"/>
  <c r="Q20" i="13"/>
  <c r="P20" i="15" s="1"/>
  <c r="P20" i="16" s="1"/>
  <c r="O20" i="15"/>
  <c r="O20" i="16" s="1"/>
  <c r="O20" i="17" s="1"/>
  <c r="L188" i="27"/>
  <c r="L190" i="20"/>
  <c r="P19" i="13"/>
  <c r="N19" i="15"/>
  <c r="N19" i="16" s="1"/>
  <c r="N19" i="17" s="1"/>
  <c r="M209" i="27"/>
  <c r="M211" i="20"/>
  <c r="N26" i="17"/>
  <c r="N198" i="27"/>
  <c r="N200" i="20"/>
  <c r="L209" i="27"/>
  <c r="L211" i="20"/>
  <c r="Q26" i="13"/>
  <c r="P26" i="15" s="1"/>
  <c r="P26" i="16" s="1"/>
  <c r="O26" i="15"/>
  <c r="O26" i="16" s="1"/>
  <c r="O26" i="17" s="1"/>
  <c r="L186" i="27"/>
  <c r="L188" i="20"/>
  <c r="M27" i="17"/>
  <c r="P35" i="13"/>
  <c r="N35" i="15"/>
  <c r="N35" i="16" s="1"/>
  <c r="M9" i="17"/>
  <c r="P14" i="13"/>
  <c r="N14" i="15"/>
  <c r="N14" i="16" s="1"/>
  <c r="N14" i="17" s="1"/>
  <c r="M13" i="17"/>
  <c r="P29" i="13"/>
  <c r="N29" i="15"/>
  <c r="N29" i="16" s="1"/>
  <c r="N29" i="17" s="1"/>
  <c r="M198" i="27"/>
  <c r="M200" i="20"/>
  <c r="M202" i="27"/>
  <c r="M204" i="20"/>
  <c r="N20" i="17"/>
  <c r="P12" i="13"/>
  <c r="N12" i="15"/>
  <c r="N12" i="16" s="1"/>
  <c r="N12" i="17" s="1"/>
  <c r="Q24" i="13"/>
  <c r="P24" i="15" s="1"/>
  <c r="P24" i="16" s="1"/>
  <c r="O24" i="15"/>
  <c r="O24" i="16" s="1"/>
  <c r="K34" i="15"/>
  <c r="K34" i="16" s="1"/>
  <c r="M34" i="13"/>
  <c r="L202" i="27"/>
  <c r="L204" i="20"/>
  <c r="M196" i="20"/>
  <c r="M194" i="27"/>
  <c r="L31" i="15"/>
  <c r="L31" i="16" s="1"/>
  <c r="N31" i="13"/>
  <c r="M21" i="17"/>
  <c r="P28" i="13"/>
  <c r="N28" i="15"/>
  <c r="N28" i="16" s="1"/>
  <c r="M29" i="17"/>
  <c r="K31" i="16"/>
  <c r="K31" i="17" s="1"/>
  <c r="K207" i="20" s="1"/>
  <c r="L193" i="27"/>
  <c r="L195" i="20"/>
  <c r="P32" i="13"/>
  <c r="N32" i="15"/>
  <c r="N32" i="16" s="1"/>
  <c r="N32" i="17" s="1"/>
  <c r="M36" i="17"/>
  <c r="P36" i="13"/>
  <c r="N36" i="15"/>
  <c r="N36" i="16" s="1"/>
  <c r="N36" i="17" s="1"/>
  <c r="J34" i="17"/>
  <c r="J208" i="27" s="1"/>
  <c r="I210" i="20"/>
  <c r="H11" i="20" s="1"/>
  <c r="I208" i="27"/>
  <c r="H11" i="27" s="1"/>
  <c r="J31" i="17"/>
  <c r="J207" i="20" s="1"/>
  <c r="D8" i="3"/>
  <c r="H10" i="27" l="1"/>
  <c r="H12" i="27" s="1"/>
  <c r="H14" i="27" s="1"/>
  <c r="I10" i="20"/>
  <c r="O224" i="20"/>
  <c r="O222" i="27"/>
  <c r="P222" i="27"/>
  <c r="P224" i="20"/>
  <c r="P222" i="20"/>
  <c r="P220" i="27"/>
  <c r="O222" i="20"/>
  <c r="O220" i="27"/>
  <c r="P187" i="20"/>
  <c r="O185" i="27"/>
  <c r="O187" i="20"/>
  <c r="P220" i="20"/>
  <c r="P218" i="27"/>
  <c r="O217" i="20"/>
  <c r="O215" i="27"/>
  <c r="P232" i="27"/>
  <c r="P234" i="20"/>
  <c r="O232" i="27"/>
  <c r="O234" i="20"/>
  <c r="P223" i="20"/>
  <c r="P221" i="27"/>
  <c r="O223" i="20"/>
  <c r="O221" i="27"/>
  <c r="P217" i="20"/>
  <c r="P215" i="27"/>
  <c r="O13" i="15"/>
  <c r="O13" i="16" s="1"/>
  <c r="O13" i="17" s="1"/>
  <c r="Q13" i="13"/>
  <c r="P13" i="15" s="1"/>
  <c r="P13" i="16" s="1"/>
  <c r="N13" i="17"/>
  <c r="P23" i="17"/>
  <c r="P197" i="27" s="1"/>
  <c r="P24" i="17"/>
  <c r="P200" i="20" s="1"/>
  <c r="N188" i="27"/>
  <c r="N190" i="20"/>
  <c r="O202" i="20"/>
  <c r="O200" i="27"/>
  <c r="O194" i="27"/>
  <c r="O196" i="20"/>
  <c r="N201" i="27"/>
  <c r="N203" i="20"/>
  <c r="N186" i="27"/>
  <c r="N188" i="20"/>
  <c r="N195" i="27"/>
  <c r="N197" i="20"/>
  <c r="Q9" i="13"/>
  <c r="P9" i="15" s="1"/>
  <c r="P9" i="16" s="1"/>
  <c r="O9" i="15"/>
  <c r="O9" i="16" s="1"/>
  <c r="N33" i="17"/>
  <c r="Q14" i="13"/>
  <c r="P14" i="15" s="1"/>
  <c r="P14" i="16" s="1"/>
  <c r="O14" i="15"/>
  <c r="O14" i="16" s="1"/>
  <c r="O14" i="17" s="1"/>
  <c r="Q33" i="13"/>
  <c r="P33" i="15" s="1"/>
  <c r="P33" i="16" s="1"/>
  <c r="P33" i="17" s="1"/>
  <c r="O33" i="15"/>
  <c r="O33" i="16" s="1"/>
  <c r="O33" i="17" s="1"/>
  <c r="Q29" i="13"/>
  <c r="P29" i="15" s="1"/>
  <c r="P29" i="16" s="1"/>
  <c r="O29" i="15"/>
  <c r="O29" i="16" s="1"/>
  <c r="O29" i="17" s="1"/>
  <c r="K34" i="17"/>
  <c r="K210" i="20" s="1"/>
  <c r="J11" i="20" s="1"/>
  <c r="Q12" i="13"/>
  <c r="P12" i="15" s="1"/>
  <c r="P12" i="16" s="1"/>
  <c r="O12" i="15"/>
  <c r="O12" i="16" s="1"/>
  <c r="O12" i="17" s="1"/>
  <c r="N194" i="27"/>
  <c r="N196" i="20"/>
  <c r="P26" i="17"/>
  <c r="M195" i="27"/>
  <c r="M197" i="20"/>
  <c r="M185" i="20"/>
  <c r="M183" i="27"/>
  <c r="N193" i="27"/>
  <c r="N195" i="20"/>
  <c r="M184" i="27"/>
  <c r="M186" i="20"/>
  <c r="P20" i="17"/>
  <c r="K205" i="27"/>
  <c r="N184" i="27"/>
  <c r="N186" i="20"/>
  <c r="Q28" i="13"/>
  <c r="P28" i="15" s="1"/>
  <c r="P28" i="16" s="1"/>
  <c r="O28" i="15"/>
  <c r="O28" i="16" s="1"/>
  <c r="O28" i="17" s="1"/>
  <c r="N206" i="27"/>
  <c r="N208" i="20"/>
  <c r="Q32" i="13"/>
  <c r="P32" i="15" s="1"/>
  <c r="P32" i="16" s="1"/>
  <c r="O32" i="15"/>
  <c r="O32" i="16" s="1"/>
  <c r="N28" i="17"/>
  <c r="Q27" i="13"/>
  <c r="P27" i="15" s="1"/>
  <c r="P27" i="16" s="1"/>
  <c r="O27" i="15"/>
  <c r="O27" i="16" s="1"/>
  <c r="O24" i="17"/>
  <c r="M189" i="20"/>
  <c r="M187" i="27"/>
  <c r="O31" i="13"/>
  <c r="M31" i="15"/>
  <c r="M31" i="16" s="1"/>
  <c r="M31" i="17" s="1"/>
  <c r="N9" i="17"/>
  <c r="N200" i="27"/>
  <c r="N202" i="20"/>
  <c r="N35" i="17"/>
  <c r="Q21" i="13"/>
  <c r="P21" i="15" s="1"/>
  <c r="P21" i="16" s="1"/>
  <c r="O21" i="15"/>
  <c r="O21" i="16" s="1"/>
  <c r="O21" i="17" s="1"/>
  <c r="Q35" i="13"/>
  <c r="P35" i="15" s="1"/>
  <c r="P35" i="16" s="1"/>
  <c r="P35" i="17" s="1"/>
  <c r="O35" i="15"/>
  <c r="O35" i="16" s="1"/>
  <c r="O35" i="17" s="1"/>
  <c r="O23" i="17"/>
  <c r="L31" i="17"/>
  <c r="M201" i="27"/>
  <c r="M203" i="20"/>
  <c r="M203" i="27"/>
  <c r="M205" i="20"/>
  <c r="N203" i="27"/>
  <c r="N205" i="20"/>
  <c r="L34" i="15"/>
  <c r="L34" i="16" s="1"/>
  <c r="L34" i="17" s="1"/>
  <c r="N34" i="13"/>
  <c r="Q19" i="13"/>
  <c r="P19" i="15" s="1"/>
  <c r="P19" i="16" s="1"/>
  <c r="O19" i="15"/>
  <c r="O19" i="16" s="1"/>
  <c r="Q10" i="13"/>
  <c r="P10" i="15" s="1"/>
  <c r="P10" i="16" s="1"/>
  <c r="O10" i="15"/>
  <c r="O10" i="16" s="1"/>
  <c r="O10" i="17" s="1"/>
  <c r="J210" i="20"/>
  <c r="I11" i="20" s="1"/>
  <c r="H12" i="20"/>
  <c r="H14" i="20" s="1"/>
  <c r="N210" i="27"/>
  <c r="N212" i="20"/>
  <c r="Q36" i="13"/>
  <c r="P36" i="15" s="1"/>
  <c r="P36" i="16" s="1"/>
  <c r="O36" i="15"/>
  <c r="O36" i="16" s="1"/>
  <c r="M210" i="27"/>
  <c r="M212" i="20"/>
  <c r="E12" i="27"/>
  <c r="E14" i="27" s="1"/>
  <c r="D12" i="27"/>
  <c r="D14" i="27" s="1"/>
  <c r="F12" i="27"/>
  <c r="F14" i="27" s="1"/>
  <c r="G12" i="27"/>
  <c r="G14" i="27" s="1"/>
  <c r="F12" i="20"/>
  <c r="F14" i="20" s="1"/>
  <c r="G12" i="20"/>
  <c r="G14" i="20" s="1"/>
  <c r="E12" i="20"/>
  <c r="E14" i="20" s="1"/>
  <c r="D12" i="20"/>
  <c r="D14" i="20" s="1"/>
  <c r="C12" i="27"/>
  <c r="C9" i="3" s="1"/>
  <c r="C11" i="3" s="1"/>
  <c r="C13" i="3" s="1"/>
  <c r="J205" i="27"/>
  <c r="C12" i="20"/>
  <c r="C14" i="20" s="1"/>
  <c r="J10" i="20" l="1"/>
  <c r="J12" i="20" s="1"/>
  <c r="J14" i="20" s="1"/>
  <c r="K10" i="20"/>
  <c r="I10" i="27"/>
  <c r="I12" i="27" s="1"/>
  <c r="I14" i="27" s="1"/>
  <c r="I11" i="27"/>
  <c r="P13" i="17"/>
  <c r="P189" i="20" s="1"/>
  <c r="K208" i="27"/>
  <c r="J11" i="27" s="1"/>
  <c r="P27" i="17"/>
  <c r="P203" i="20" s="1"/>
  <c r="P198" i="27"/>
  <c r="P199" i="20"/>
  <c r="P14" i="17"/>
  <c r="P188" i="27" s="1"/>
  <c r="N187" i="27"/>
  <c r="N189" i="20"/>
  <c r="O187" i="27"/>
  <c r="O189" i="20"/>
  <c r="P19" i="17"/>
  <c r="P193" i="27" s="1"/>
  <c r="P9" i="17"/>
  <c r="P183" i="27" s="1"/>
  <c r="P29" i="17"/>
  <c r="P203" i="27" s="1"/>
  <c r="O19" i="17"/>
  <c r="O193" i="27" s="1"/>
  <c r="P21" i="17"/>
  <c r="P197" i="20" s="1"/>
  <c r="P10" i="17"/>
  <c r="P184" i="27" s="1"/>
  <c r="L210" i="20"/>
  <c r="L208" i="27"/>
  <c r="M205" i="27"/>
  <c r="M207" i="20"/>
  <c r="O184" i="27"/>
  <c r="O186" i="20"/>
  <c r="P194" i="27"/>
  <c r="P196" i="20"/>
  <c r="O186" i="27"/>
  <c r="O188" i="20"/>
  <c r="N209" i="27"/>
  <c r="N211" i="20"/>
  <c r="N202" i="27"/>
  <c r="N204" i="20"/>
  <c r="O211" i="20"/>
  <c r="O209" i="27"/>
  <c r="P32" i="17"/>
  <c r="P12" i="17"/>
  <c r="O209" i="20"/>
  <c r="O207" i="27"/>
  <c r="N183" i="27"/>
  <c r="N185" i="20"/>
  <c r="O188" i="27"/>
  <c r="O190" i="20"/>
  <c r="N209" i="20"/>
  <c r="N207" i="27"/>
  <c r="O202" i="27"/>
  <c r="O204" i="20"/>
  <c r="O195" i="27"/>
  <c r="O197" i="20"/>
  <c r="O203" i="27"/>
  <c r="O205" i="20"/>
  <c r="L205" i="27"/>
  <c r="L207" i="20"/>
  <c r="M34" i="15"/>
  <c r="M34" i="16" s="1"/>
  <c r="M34" i="17" s="1"/>
  <c r="O34" i="13"/>
  <c r="O197" i="27"/>
  <c r="O199" i="20"/>
  <c r="P31" i="13"/>
  <c r="N31" i="15"/>
  <c r="N31" i="16" s="1"/>
  <c r="N31" i="17" s="1"/>
  <c r="P28" i="17"/>
  <c r="O9" i="17"/>
  <c r="O32" i="17"/>
  <c r="O27" i="17"/>
  <c r="P209" i="27"/>
  <c r="P211" i="20"/>
  <c r="P207" i="27"/>
  <c r="P209" i="20"/>
  <c r="O198" i="27"/>
  <c r="O200" i="20"/>
  <c r="P200" i="27"/>
  <c r="P202" i="20"/>
  <c r="I12" i="20"/>
  <c r="I14" i="20" s="1"/>
  <c r="O36" i="17"/>
  <c r="P36" i="17"/>
  <c r="D9" i="3"/>
  <c r="D11" i="3" s="1"/>
  <c r="D13" i="3" s="1"/>
  <c r="F9" i="3"/>
  <c r="F11" i="3" s="1"/>
  <c r="F13" i="3" s="1"/>
  <c r="C14" i="27"/>
  <c r="G9" i="3"/>
  <c r="G11" i="3" s="1"/>
  <c r="G13" i="3" s="1"/>
  <c r="E9" i="3"/>
  <c r="E11" i="3" s="1"/>
  <c r="E13" i="3" s="1"/>
  <c r="H9" i="3"/>
  <c r="H11" i="3" s="1"/>
  <c r="H13" i="3" s="1"/>
  <c r="J10" i="27" l="1"/>
  <c r="J12" i="27" s="1"/>
  <c r="J14" i="27" s="1"/>
  <c r="K11" i="20"/>
  <c r="K12" i="20" s="1"/>
  <c r="K14" i="20" s="1"/>
  <c r="L10" i="20"/>
  <c r="K11" i="27"/>
  <c r="K10" i="27"/>
  <c r="P187" i="27"/>
  <c r="P201" i="27"/>
  <c r="O195" i="20"/>
  <c r="P195" i="20"/>
  <c r="P190" i="20"/>
  <c r="P185" i="20"/>
  <c r="P205" i="20"/>
  <c r="P186" i="20"/>
  <c r="P195" i="27"/>
  <c r="N205" i="27"/>
  <c r="N207" i="20"/>
  <c r="O183" i="27"/>
  <c r="O185" i="20"/>
  <c r="P186" i="27"/>
  <c r="P188" i="20"/>
  <c r="P208" i="20"/>
  <c r="P206" i="27"/>
  <c r="O206" i="27"/>
  <c r="O208" i="20"/>
  <c r="P202" i="27"/>
  <c r="P204" i="20"/>
  <c r="Q31" i="13"/>
  <c r="P31" i="15" s="1"/>
  <c r="P31" i="16" s="1"/>
  <c r="O31" i="15"/>
  <c r="O31" i="16" s="1"/>
  <c r="N34" i="15"/>
  <c r="N34" i="16" s="1"/>
  <c r="N34" i="17" s="1"/>
  <c r="P34" i="13"/>
  <c r="M208" i="27"/>
  <c r="L10" i="27" s="1"/>
  <c r="M210" i="20"/>
  <c r="L11" i="20" s="1"/>
  <c r="O201" i="27"/>
  <c r="O203" i="20"/>
  <c r="P210" i="27"/>
  <c r="P212" i="20"/>
  <c r="O210" i="27"/>
  <c r="O212" i="20"/>
  <c r="I9" i="3"/>
  <c r="I11" i="3" s="1"/>
  <c r="I13" i="3" s="1"/>
  <c r="M10" i="20" l="1"/>
  <c r="L11" i="27"/>
  <c r="P31" i="17"/>
  <c r="P207" i="20" s="1"/>
  <c r="J9" i="3"/>
  <c r="J11" i="3" s="1"/>
  <c r="J13" i="3" s="1"/>
  <c r="O31" i="17"/>
  <c r="O205" i="27" s="1"/>
  <c r="N208" i="27"/>
  <c r="M11" i="27" s="1"/>
  <c r="N210" i="20"/>
  <c r="M11" i="20" s="1"/>
  <c r="L12" i="20"/>
  <c r="L14" i="20" s="1"/>
  <c r="Q34" i="13"/>
  <c r="P34" i="15" s="1"/>
  <c r="P34" i="16" s="1"/>
  <c r="O34" i="15"/>
  <c r="O34" i="16" s="1"/>
  <c r="O34" i="17" s="1"/>
  <c r="K12" i="27"/>
  <c r="N10" i="20" l="1"/>
  <c r="M10" i="27"/>
  <c r="M12" i="27" s="1"/>
  <c r="M9" i="3" s="1"/>
  <c r="M11" i="3" s="1"/>
  <c r="M13" i="3" s="1"/>
  <c r="P205" i="27"/>
  <c r="M12" i="20"/>
  <c r="M14" i="20" s="1"/>
  <c r="O207" i="20"/>
  <c r="L12" i="27"/>
  <c r="L14" i="27" s="1"/>
  <c r="K14" i="27"/>
  <c r="K9" i="3"/>
  <c r="K11" i="3" s="1"/>
  <c r="K13" i="3" s="1"/>
  <c r="O208" i="27"/>
  <c r="N10" i="27" s="1"/>
  <c r="O210" i="20"/>
  <c r="P34" i="17"/>
  <c r="N11" i="20" l="1"/>
  <c r="N12" i="20" s="1"/>
  <c r="O10" i="20"/>
  <c r="N11" i="27"/>
  <c r="N12" i="27" s="1"/>
  <c r="N14" i="27" s="1"/>
  <c r="L9" i="3"/>
  <c r="L11" i="3" s="1"/>
  <c r="L13" i="3" s="1"/>
  <c r="M14" i="27"/>
  <c r="P208" i="27"/>
  <c r="P210" i="20"/>
  <c r="O11" i="20" s="1"/>
  <c r="N14" i="20" l="1"/>
  <c r="O10" i="27"/>
  <c r="O11" i="27"/>
  <c r="N9" i="3"/>
  <c r="N11" i="3" s="1"/>
  <c r="N13" i="3" s="1"/>
  <c r="O12" i="20"/>
  <c r="O14" i="20" l="1"/>
  <c r="O12" i="27"/>
  <c r="C16" i="20" l="1"/>
  <c r="C11" i="2" s="1"/>
  <c r="D12" i="2" s="1"/>
  <c r="O14" i="27"/>
  <c r="C16" i="27" s="1"/>
  <c r="O9" i="3"/>
  <c r="O11" i="3" s="1"/>
  <c r="O13" i="3" s="1"/>
  <c r="C15" i="3" l="1"/>
  <c r="C15" i="2" s="1"/>
  <c r="D17" i="2" s="1"/>
  <c r="D19" i="2" s="1"/>
  <c r="D23" i="2" s="1"/>
  <c r="P35" i="22"/>
  <c r="P37" i="22" s="1"/>
  <c r="P45" i="22" s="1"/>
  <c r="P48" i="22" s="1"/>
  <c r="C50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tc={ECA673DF-75A8-4D60-ACE6-1FFD2CAF4775}</author>
    <author>tc={08409EC8-291D-4B9A-BB48-27C24C83CB88}</author>
    <author>tc={7A233957-C11D-49C2-A097-932954B1B584}</author>
    <author>tc={14D8DBC7-BBEA-482F-A38F-F5E0662FDAF7}</author>
    <author>tc={250839F7-8DFB-40B2-9C02-4206867C51E1}</author>
    <author>tc={AAB90731-39A4-48CB-A904-3EA7E4D8EF79}</author>
    <author>tc={95D65404-6C78-4B5B-AF7E-298BEFADC466}</author>
  </authors>
  <commentList>
    <comment ref="P273" authorId="0" shapeId="0" xr:uid="{ECA673DF-75A8-4D60-ACE6-1FFD2CAF47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Set-23</t>
      </text>
    </comment>
    <comment ref="P274" authorId="1" shapeId="0" xr:uid="{08409EC8-291D-4B9A-BB48-27C24C83CB8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Set-23</t>
      </text>
    </comment>
    <comment ref="P277" authorId="2" shapeId="0" xr:uid="{7A233957-C11D-49C2-A097-932954B1B58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Set-23</t>
      </text>
    </comment>
    <comment ref="P278" authorId="3" shapeId="0" xr:uid="{14D8DBC7-BBEA-482F-A38F-F5E0662FDA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Set-23</t>
      </text>
    </comment>
    <comment ref="P279" authorId="4" shapeId="0" xr:uid="{250839F7-8DFB-40B2-9C02-4206867C51E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Set-23</t>
      </text>
    </comment>
    <comment ref="P280" authorId="5" shapeId="0" xr:uid="{AAB90731-39A4-48CB-A904-3EA7E4D8EF7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Set-23</t>
      </text>
    </comment>
    <comment ref="P283" authorId="6" shapeId="0" xr:uid="{95D65404-6C78-4B5B-AF7E-298BEFADC4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Jun-23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8" authorId="0" shapeId="0" xr:uid="{467D8431-4D53-4D4D-9F54-E64771F4FC63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pedir informacion actualizada a ositran</t>
        </r>
      </text>
    </comment>
  </commentList>
</comments>
</file>

<file path=xl/sharedStrings.xml><?xml version="1.0" encoding="utf-8"?>
<sst xmlns="http://schemas.openxmlformats.org/spreadsheetml/2006/main" count="1729" uniqueCount="378">
  <si>
    <t>Contenido</t>
  </si>
  <si>
    <t>1. Factor de Productividad (Factor X)</t>
  </si>
  <si>
    <t>2. Productividad Total de Factores de la Empresa</t>
  </si>
  <si>
    <t>2.1. Índice de Cantidades de productos</t>
  </si>
  <si>
    <t>2.1.1. Ingresos operativos netos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</si>
  <si>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</si>
  <si>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</si>
  <si>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</si>
  <si>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</si>
  <si>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</si>
  <si>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</si>
  <si>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</si>
  <si>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2.2.3.2. Inversión, Ajustes y Depreciación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</si>
  <si>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</si>
  <si>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</si>
  <si>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</si>
  <si>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</si>
  <si>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</si>
  <si>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</si>
  <si>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</si>
  <si>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</si>
  <si>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</si>
  <si>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</si>
  <si>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</si>
  <si>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</si>
  <si>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</si>
  <si>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</si>
  <si>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 Índice de Precios de Maquinaria y Equipo (IPMC)</t>
  </si>
  <si>
    <t>6.5.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</si>
  <si>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</si>
  <si>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</si>
  <si>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</si>
  <si>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</si>
  <si>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</si>
  <si>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</si>
  <si>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</si>
  <si>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</si>
  <si>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</si>
  <si>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</si>
  <si>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Índices de Cantidades de Insumos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</si>
  <si>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</si>
  <si>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</si>
  <si>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</si>
  <si>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</si>
  <si>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</si>
  <si>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</si>
  <si>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2.1.1. Ingresos operativos netos (En USD)</t>
  </si>
  <si>
    <t>Categoria o Denominación de los Servicios</t>
  </si>
  <si>
    <t>Unidad</t>
  </si>
  <si>
    <t>2011 (P1)</t>
  </si>
  <si>
    <t>2015 (P2)</t>
  </si>
  <si>
    <t>1. Servicios Regulados en el Muelle Espigón</t>
  </si>
  <si>
    <t>1.1. Servicio Estándar a la nave</t>
  </si>
  <si>
    <t>Uso de Amarradero</t>
  </si>
  <si>
    <t>MLOA / H</t>
  </si>
  <si>
    <t>1.2. Servicio Estándar a la carga</t>
  </si>
  <si>
    <t>Contenedores</t>
  </si>
  <si>
    <t>Contenedores Llenos de 20 pies</t>
  </si>
  <si>
    <t>TEU</t>
  </si>
  <si>
    <t>Contenedores Llenos de 40 pies</t>
  </si>
  <si>
    <t>Contenedores Vacios de 20 pies</t>
  </si>
  <si>
    <t>Contenedores Vacios de 40 pies</t>
  </si>
  <si>
    <t>Fraccionada</t>
  </si>
  <si>
    <t>TM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</si>
  <si>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</si>
  <si>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</si>
  <si>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</si>
  <si>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</si>
  <si>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</si>
  <si>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</si>
  <si>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</si>
  <si>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</si>
  <si>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</si>
  <si>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MOV</t>
  </si>
  <si>
    <t>Conexión / desconexión a bordo</t>
  </si>
  <si>
    <t>CTR</t>
  </si>
  <si>
    <t>Manipuleo de cargas especiales o sobredimensionadas</t>
  </si>
  <si>
    <t>TON</t>
  </si>
  <si>
    <t>Paquete de serv. especiales relacionados a la estiba / desestiba</t>
  </si>
  <si>
    <t>Suministro de energía</t>
  </si>
  <si>
    <t>CTH</t>
  </si>
  <si>
    <t>Otros servicios especiales</t>
  </si>
  <si>
    <t>USD</t>
  </si>
  <si>
    <t>USD reales</t>
  </si>
  <si>
    <t>2.1.3. Precio Implícito (En USD)</t>
  </si>
  <si>
    <t>IPM-TC</t>
  </si>
  <si>
    <t>2.2. Índice de cantidades de insumos de la empresa</t>
  </si>
  <si>
    <t>a) Índice de Cantidad de Insumos</t>
  </si>
  <si>
    <t>b) Precio de Insumos</t>
  </si>
  <si>
    <t>b.1) Mano de Obra (USD/hora-hombre)</t>
  </si>
  <si>
    <t>Categorías Laborales</t>
  </si>
  <si>
    <t>Personal Estable</t>
  </si>
  <si>
    <t>Funcionarios</t>
  </si>
  <si>
    <t>Empleados</t>
  </si>
  <si>
    <t>Personal Eventual</t>
  </si>
  <si>
    <t>b.2) Productos intermedios (materiales)</t>
  </si>
  <si>
    <t xml:space="preserve">Costos de Servicios portuarios </t>
  </si>
  <si>
    <t xml:space="preserve">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</si>
  <si>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</si>
  <si>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</si>
  <si>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</si>
  <si>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</si>
  <si>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</si>
  <si>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</si>
  <si>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</si>
  <si>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</si>
  <si>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</si>
  <si>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Cargas diversas de gestión</t>
  </si>
  <si>
    <t>Consumo de materiales</t>
  </si>
  <si>
    <t>Seguros</t>
  </si>
  <si>
    <t>Otras cargas diversas de gestión</t>
  </si>
  <si>
    <t xml:space="preserve">Fletes, estibas y gastos de transporte </t>
  </si>
  <si>
    <t>Otras cargas diversas administrativas</t>
  </si>
  <si>
    <t>Otros</t>
  </si>
  <si>
    <t>Gastos no deducibles</t>
  </si>
  <si>
    <t>Otros gastos diversos de gestión</t>
  </si>
  <si>
    <t>b.3) Capital</t>
  </si>
  <si>
    <t>1. Activos fijos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</si>
  <si>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</si>
  <si>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</si>
  <si>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</si>
  <si>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</si>
  <si>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</si>
  <si>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</si>
  <si>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</si>
  <si>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</si>
  <si>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Obras civiles iniciales</t>
  </si>
  <si>
    <t>Equipamiento inicial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</si>
  <si>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</si>
  <si>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</si>
  <si>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</si>
  <si>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</si>
  <si>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</si>
  <si>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</si>
  <si>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</si>
  <si>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</si>
  <si>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Area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</si>
  <si>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</si>
  <si>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</si>
  <si>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</si>
  <si>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</si>
  <si>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</si>
  <si>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</si>
  <si>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</si>
  <si>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</si>
  <si>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</si>
  <si>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</si>
  <si>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</si>
  <si>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Dragado A  14 Mts En El Tpp</t>
  </si>
  <si>
    <t>Herramientas Tecnologicas Parala Adm Y Control Remoto De Temperaturas De Rh</t>
  </si>
  <si>
    <t xml:space="preserve">Ampliacion De Rack Reefer En El Terminal </t>
  </si>
  <si>
    <t>03 Montacargas Para El Terminal Portuario De Paita</t>
  </si>
  <si>
    <t>Portal Web Para El Requerimiento De Servicios, Control Vehicular De Carga Y Citas En El Terminal</t>
  </si>
  <si>
    <t>Unidad Vehicular Para Traslado Interno</t>
  </si>
  <si>
    <t>Marginal Dock Extension (+60 Mts) (Ampliación De 60 Metros En Muelle Marginal Del Tpp)</t>
  </si>
  <si>
    <t xml:space="preserve">Ups Edifcio Operativo                             </t>
  </si>
  <si>
    <t xml:space="preserve">Plataforma De Tijeras Electrica                   </t>
  </si>
  <si>
    <t>Sistema Movil De Contencion De Derrames Del Tpp</t>
  </si>
  <si>
    <t>Reach Stacker 45Tn Kalmar</t>
  </si>
  <si>
    <t>Reforzamiento De Muelle Espigon - I.Obligatoria</t>
  </si>
  <si>
    <t xml:space="preserve">Sistemas Anticolision En 2 Gruas Sts Y 4 Gruas Rtg </t>
  </si>
  <si>
    <t>Adquisición De Tres (03) Safety Cage</t>
  </si>
  <si>
    <t>Modificación  Ingreso De Vehículos Mayores Al Tpp</t>
  </si>
  <si>
    <t>Adquisición De 01 Grúa Pórtico De Muelle Sts</t>
  </si>
  <si>
    <t>Adquisición De 02 Grúas De Patio Eléctricas Rtg</t>
  </si>
  <si>
    <t>Alimentación Eléctrica Para Grúas Ertgsy Grúa Sts 03</t>
  </si>
  <si>
    <t>Bomba De Aceite</t>
  </si>
  <si>
    <t>Escala De 15 Metros</t>
  </si>
  <si>
    <t>Sistema Maximo (Mantenimiento)</t>
  </si>
  <si>
    <t>Sky Lift Para Mantenimiento</t>
  </si>
  <si>
    <t xml:space="preserve">Cargador Frontal </t>
  </si>
  <si>
    <t>Grupo Electrógeno De Respaldo</t>
  </si>
  <si>
    <t>Celdas De Mt Para Sed Ms0</t>
  </si>
  <si>
    <t>Remolques (8+8+8)</t>
  </si>
  <si>
    <t>c) Cantidad de Insumos</t>
  </si>
  <si>
    <t>c.1) Mano de Obra (hora-hombre)</t>
  </si>
  <si>
    <t>c.2) Productos intermedios materiales (En USD)</t>
  </si>
  <si>
    <t>c.3) Capital (En USD)</t>
  </si>
  <si>
    <t>Gasto en materiales</t>
  </si>
  <si>
    <t xml:space="preserve">Gastos Administrativos </t>
  </si>
  <si>
    <t>b) Precio de materiales y productos intermedios</t>
  </si>
  <si>
    <t>IPC ajustado por Tipo de Cambio</t>
  </si>
  <si>
    <t>c) Cantidad de materiales y productos intermedios (En USD)</t>
  </si>
  <si>
    <t>Categorías Contables</t>
  </si>
  <si>
    <t>Tasa de depreciación</t>
  </si>
  <si>
    <t>Años de Vida Útil</t>
  </si>
  <si>
    <t>1. ACTIVO FIJO</t>
  </si>
  <si>
    <t>Área de relleno de 0,64 has.</t>
  </si>
  <si>
    <t>Ampliación de zona de reefers - Etapa 1</t>
  </si>
  <si>
    <t>a) Inversiones Adicionales de Capital (En USD)</t>
  </si>
  <si>
    <t>b) Ajustes contables de Capital (En USD)</t>
  </si>
  <si>
    <t>c) Inversiones netas de ajustes contables (En USD)</t>
  </si>
  <si>
    <t>d) Depreciación anual de Capital (En USD)</t>
  </si>
  <si>
    <t>2.2.3.3. Stock de Capital a fin de año sin activos iniciales (En USD)</t>
  </si>
  <si>
    <t>a) Tasas de depreciación mensuales</t>
  </si>
  <si>
    <t>%</t>
  </si>
  <si>
    <t>b) Tasación de activos iniciales entregados al concesionario (al 2 de marzo de 2011)</t>
  </si>
  <si>
    <t>Maquinaria</t>
  </si>
  <si>
    <t>Edificaciones</t>
  </si>
  <si>
    <t>Muelle</t>
  </si>
  <si>
    <t>Total</t>
  </si>
  <si>
    <t>c) Activos iniciales a diciembre de 2010</t>
  </si>
  <si>
    <t>Valores a inicios de mes</t>
  </si>
  <si>
    <t>Enero</t>
  </si>
  <si>
    <t>Febrero</t>
  </si>
  <si>
    <t>Marzo</t>
  </si>
  <si>
    <t>Valores a finales de mes</t>
  </si>
  <si>
    <t>Diciembre</t>
  </si>
  <si>
    <t>b) Detalle de depreciaciónde Edificios y Silos (USD)</t>
  </si>
  <si>
    <t>2.2.3.5. Stock de Capital total anual (En USD)</t>
  </si>
  <si>
    <t>2.2.3.6. Stock de Capital total anual deflactado (En USD reales)</t>
  </si>
  <si>
    <t>IPMC</t>
  </si>
  <si>
    <t>IPME</t>
  </si>
  <si>
    <t>x</t>
  </si>
  <si>
    <t>2.2.3.7. Cantidad de capital (En USD)</t>
  </si>
  <si>
    <t>a) Cálculo del WACC</t>
  </si>
  <si>
    <t>Rf</t>
  </si>
  <si>
    <t>Rm</t>
  </si>
  <si>
    <t>Rm-rf</t>
  </si>
  <si>
    <t>Beta TPE</t>
  </si>
  <si>
    <t>Beta desapalancado</t>
  </si>
  <si>
    <t>Tasa impositiva en el Perú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</si>
  <si>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</si>
  <si>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</si>
  <si>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</si>
  <si>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</si>
  <si>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</si>
  <si>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</si>
  <si>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</si>
  <si>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</si>
  <si>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</si>
  <si>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</si>
  <si>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</si>
  <si>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</si>
  <si>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</si>
  <si>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</si>
  <si>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</si>
  <si>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</si>
  <si>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</si>
  <si>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</si>
  <si>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</si>
  <si>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</si>
  <si>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</si>
  <si>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</si>
  <si>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</si>
  <si>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</si>
  <si>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</si>
  <si>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Promedio anual</t>
  </si>
  <si>
    <t>e) Betas</t>
  </si>
  <si>
    <t>Betas apalancados</t>
  </si>
  <si>
    <t>Asian Terminals Inc.</t>
  </si>
  <si>
    <t>SAAM Puertos S.A.</t>
  </si>
  <si>
    <t>SOUTHPORTS</t>
  </si>
  <si>
    <t>X</t>
  </si>
  <si>
    <t>TAURANGA</t>
  </si>
  <si>
    <t>SANTOS</t>
  </si>
  <si>
    <t>NANJING</t>
  </si>
  <si>
    <t>INTERNATIONAL TERMINAL</t>
  </si>
  <si>
    <t>LUKA KOPER</t>
  </si>
  <si>
    <t>BINTULU</t>
  </si>
  <si>
    <t>GUJARAT</t>
  </si>
  <si>
    <t>PIRAEUS</t>
  </si>
  <si>
    <t>Tasa de Impuesto</t>
  </si>
  <si>
    <t>D/E</t>
  </si>
  <si>
    <t>Beta no apalancado</t>
  </si>
  <si>
    <t>Beta promedio no apalancado</t>
  </si>
  <si>
    <t>f) Estructura deuda patrimonio</t>
  </si>
  <si>
    <t>Deuda Largo plazo no corriente</t>
  </si>
  <si>
    <t>Deuda Largo plazo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</si>
  <si>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</si>
  <si>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</si>
  <si>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</si>
  <si>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</si>
  <si>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Gastos Financieros</t>
  </si>
  <si>
    <t>g) Costo de deuda</t>
  </si>
  <si>
    <t>a) Índice de Precios de Insumos</t>
  </si>
  <si>
    <t>c.2) Productos intermedios (materiales)</t>
  </si>
  <si>
    <t>c.3) Capital</t>
  </si>
  <si>
    <t>Variación PTF economía</t>
  </si>
  <si>
    <t>Fuente: The Conference Board.</t>
  </si>
  <si>
    <t>Ingreso promedio por hora del último trimestre (en Soles corrientes)</t>
  </si>
  <si>
    <t>Tipo de Cambio promedio del último trimestre (Soles por USD)</t>
  </si>
  <si>
    <t>Ingreso promedio por hora (en Dólares corrientes)</t>
  </si>
  <si>
    <t xml:space="preserve">Variación de precios del insumo trabajo </t>
  </si>
  <si>
    <t>IPME a diciembre (base 2013)</t>
  </si>
  <si>
    <t>IPMC a diciembre (base 2013)</t>
  </si>
  <si>
    <t>IPME a diciembre (base 2010)</t>
  </si>
  <si>
    <t>IPMC a diciembre (base 2010)</t>
  </si>
  <si>
    <t>Tipo de Cambio a diciembre (Soles por USD)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</si>
  <si>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</si>
  <si>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</si>
  <si>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</si>
  <si>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</si>
  <si>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</si>
  <si>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</si>
  <si>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</si>
  <si>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</si>
  <si>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</si>
  <si>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</si>
  <si>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</si>
  <si>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</si>
  <si>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IPM (Base 2010)</t>
  </si>
  <si>
    <t>Tipo de Cambio (Soles por USD)</t>
  </si>
  <si>
    <t>Tipo de Cambio (Base 2010)</t>
  </si>
  <si>
    <t>IPM ajustado por Tipo de Cambio</t>
  </si>
  <si>
    <t>Fuente: Instituo Nacional de Estadística e Informática del Perú y Banco Central de Reserva del Perú.</t>
  </si>
  <si>
    <t>IPC (Base 2013)</t>
  </si>
  <si>
    <t>IPC (Base 2010)</t>
  </si>
  <si>
    <t>IPME (Base 2013)</t>
  </si>
  <si>
    <t>IPME (Base 2010)</t>
  </si>
  <si>
    <t>IPME (Base 2010) - Inicio del periodo</t>
  </si>
  <si>
    <t>IPME (Base 2010) - Final del periodo</t>
  </si>
  <si>
    <t>Revalorización</t>
  </si>
  <si>
    <t>IPME ajustado TC (Base 2010) - Inicio del periodo</t>
  </si>
  <si>
    <t>IPME ajustado TC (Base 2010) - Final del periodo</t>
  </si>
  <si>
    <t>6.4. Índice de Precios de Materiales de Construcción (IPMC)</t>
  </si>
  <si>
    <t>IPMC (Base 2013)</t>
  </si>
  <si>
    <t>IPMC (Base 2010)</t>
  </si>
  <si>
    <t>IPMC (Base 2010) - Inicio del periodo</t>
  </si>
  <si>
    <t>IPMC (Base 2010) - Final del periodo</t>
  </si>
  <si>
    <t>IPMC ajustado por Tipo de Cambio (Base 2010) - Inicio del periodo</t>
  </si>
  <si>
    <t>IPMC ajustado por Tipo de Cambio (Base 2010) - Final del periodo</t>
  </si>
  <si>
    <t>6.4. Tasa Efectiva de Impuestos</t>
  </si>
  <si>
    <t>Tasa impositiva efectiva</t>
  </si>
  <si>
    <t>Fuente: Superintendencia Nacional de Aduanas y Administración Tributaria - SUNAT.</t>
  </si>
  <si>
    <t>No aplica hasta después de la recepción de las obras obligatorias</t>
  </si>
  <si>
    <t>STS 1</t>
  </si>
  <si>
    <t>STS 2</t>
  </si>
  <si>
    <t>var sts01</t>
  </si>
  <si>
    <t>var sts02</t>
  </si>
  <si>
    <t>factor q total con memoria</t>
  </si>
  <si>
    <t xml:space="preserve">Retroexcavadora                                   </t>
  </si>
  <si>
    <t xml:space="preserve">(02) Spreaders Bar                                </t>
  </si>
  <si>
    <t>Precio del insumo trabajo de la economía</t>
  </si>
  <si>
    <t>Precio del insumo capital de la economía</t>
  </si>
  <si>
    <t>Precio de los insumos de la economía</t>
  </si>
  <si>
    <t>IPME a diciembre ajustado por Tipo de Cambio (Base 2010)</t>
  </si>
  <si>
    <t>IPMC a diciembre ajustado por Tipo de Cambio (Base 2010)</t>
  </si>
  <si>
    <t>Nivel en contrato</t>
  </si>
  <si>
    <t>Factor Q</t>
  </si>
  <si>
    <r>
      <t xml:space="preserve">a) Cantidad horas-hombre </t>
    </r>
    <r>
      <rPr>
        <i/>
        <sz val="10"/>
        <color theme="1"/>
        <rFont val="DIN Pro Light"/>
        <family val="2"/>
        <scheme val="minor"/>
      </rPr>
      <t>(horas-hombre)</t>
    </r>
  </si>
  <si>
    <r>
      <t xml:space="preserve">b) Gasto en mano de obra </t>
    </r>
    <r>
      <rPr>
        <i/>
        <sz val="10"/>
        <color theme="1"/>
        <rFont val="DIN Pro Light"/>
        <family val="2"/>
        <scheme val="minor"/>
      </rPr>
      <t>(En USD)</t>
    </r>
  </si>
  <si>
    <r>
      <t xml:space="preserve">c) Precio implícito del trabajo </t>
    </r>
    <r>
      <rPr>
        <i/>
        <sz val="10"/>
        <color theme="1"/>
        <rFont val="DIN Pro Light"/>
        <family val="2"/>
        <scheme val="minor"/>
      </rPr>
      <t>(En USD)</t>
    </r>
  </si>
  <si>
    <r>
      <t xml:space="preserve">a) Gasto en materiales y productos intermedios </t>
    </r>
    <r>
      <rPr>
        <i/>
        <sz val="10"/>
        <rFont val="DIN Pro Light"/>
        <family val="2"/>
        <scheme val="minor"/>
      </rPr>
      <t>(En USD)</t>
    </r>
  </si>
  <si>
    <t>Sin operaciones</t>
  </si>
  <si>
    <r>
      <rPr>
        <b/>
        <sz val="8"/>
        <color rgb="FFFFFFFF"/>
        <rFont val="DIN Pro Light"/>
        <family val="2"/>
        <scheme val="minor"/>
      </rPr>
      <t>Indicador</t>
    </r>
  </si>
  <si>
    <r>
      <rPr>
        <b/>
        <sz val="8"/>
        <color rgb="FFFFFFFF"/>
        <rFont val="DIN Pro Light"/>
        <family val="2"/>
        <scheme val="minor"/>
      </rPr>
      <t>Rendimiento de embarque y descarga de contenedores - Nuevo Muelle de Contenedores</t>
    </r>
  </si>
  <si>
    <r>
      <rPr>
        <b/>
        <sz val="8"/>
        <color rgb="FFFFFFFF"/>
        <rFont val="DIN Pro Light"/>
        <family val="2"/>
        <scheme val="minor"/>
      </rPr>
      <t>Unidad de Medida</t>
    </r>
  </si>
  <si>
    <r>
      <rPr>
        <b/>
        <sz val="8"/>
        <color rgb="FFFFFFFF"/>
        <rFont val="DIN Pro Light"/>
        <family val="2"/>
        <scheme val="minor"/>
      </rPr>
      <t>Contenedor / Hora-Grúa</t>
    </r>
  </si>
  <si>
    <r>
      <rPr>
        <b/>
        <sz val="8"/>
        <color rgb="FFFFFFFF"/>
        <rFont val="DIN Pro Light"/>
        <family val="2"/>
        <scheme val="minor"/>
      </rPr>
      <t>Requerimiento Promedio Trimestral</t>
    </r>
  </si>
  <si>
    <r>
      <rPr>
        <b/>
        <sz val="8"/>
        <color rgb="FFFFFFFF"/>
        <rFont val="DIN Pro Light"/>
        <family val="2"/>
        <scheme val="minor"/>
      </rPr>
      <t>(*) ≥ 20
≥ 25</t>
    </r>
  </si>
  <si>
    <r>
      <rPr>
        <b/>
        <sz val="8"/>
        <color rgb="FFFFFFFF"/>
        <rFont val="DIN Pro Light"/>
        <family val="2"/>
        <scheme val="minor"/>
      </rPr>
      <t>GRÚA 1</t>
    </r>
  </si>
  <si>
    <r>
      <rPr>
        <b/>
        <sz val="8"/>
        <color rgb="FFFFFFFF"/>
        <rFont val="DIN Pro Light"/>
        <family val="2"/>
        <scheme val="minor"/>
      </rPr>
      <t>GRÚA 2</t>
    </r>
  </si>
  <si>
    <r>
      <rPr>
        <b/>
        <sz val="8"/>
        <rFont val="DIN Pro Light"/>
        <family val="2"/>
        <scheme val="minor"/>
      </rPr>
      <t>1° Trimestre
Oct/Dic 2009</t>
    </r>
  </si>
  <si>
    <r>
      <rPr>
        <b/>
        <sz val="8"/>
        <rFont val="DIN Pro Light"/>
        <family val="2"/>
        <scheme val="minor"/>
      </rPr>
      <t>2° Trimestre
Ene/Mar 2010</t>
    </r>
  </si>
  <si>
    <r>
      <rPr>
        <b/>
        <sz val="8"/>
        <rFont val="DIN Pro Light"/>
        <family val="2"/>
        <scheme val="minor"/>
      </rPr>
      <t>3° Trimestre
Abr/Jun 2010</t>
    </r>
  </si>
  <si>
    <r>
      <rPr>
        <b/>
        <sz val="8"/>
        <rFont val="DIN Pro Light"/>
        <family val="2"/>
        <scheme val="minor"/>
      </rPr>
      <t>4° Trimestre
Jul/Set 2010</t>
    </r>
  </si>
  <si>
    <r>
      <rPr>
        <b/>
        <sz val="8"/>
        <rFont val="DIN Pro Light"/>
        <family val="2"/>
        <scheme val="minor"/>
      </rPr>
      <t>5° Trimestre
Oct/Dic 2010</t>
    </r>
  </si>
  <si>
    <r>
      <rPr>
        <b/>
        <sz val="8"/>
        <rFont val="DIN Pro Light"/>
        <family val="2"/>
        <scheme val="minor"/>
      </rPr>
      <t>6° Trimestre
Ene/Mar 2011</t>
    </r>
  </si>
  <si>
    <r>
      <rPr>
        <b/>
        <sz val="8"/>
        <rFont val="DIN Pro Light"/>
        <family val="2"/>
        <scheme val="minor"/>
      </rPr>
      <t>7° Trimestre
Abr/Jun 2011</t>
    </r>
  </si>
  <si>
    <r>
      <rPr>
        <b/>
        <sz val="8"/>
        <rFont val="DIN Pro Light"/>
        <family val="2"/>
        <scheme val="minor"/>
      </rPr>
      <t>8° Trimestre
Jul/Set 2011</t>
    </r>
  </si>
  <si>
    <r>
      <rPr>
        <b/>
        <sz val="8"/>
        <rFont val="DIN Pro Light"/>
        <family val="2"/>
        <scheme val="minor"/>
      </rPr>
      <t>9° Trimestre
Oct/Dic 2011</t>
    </r>
  </si>
  <si>
    <r>
      <rPr>
        <b/>
        <sz val="8"/>
        <rFont val="DIN Pro Light"/>
        <family val="2"/>
        <scheme val="minor"/>
      </rPr>
      <t>10° Trimestre
Ene/Mar 2012</t>
    </r>
  </si>
  <si>
    <r>
      <rPr>
        <b/>
        <sz val="8"/>
        <rFont val="DIN Pro Light"/>
        <family val="2"/>
        <scheme val="minor"/>
      </rPr>
      <t>21° Trimestre
Oct/Dic 2014</t>
    </r>
  </si>
  <si>
    <r>
      <rPr>
        <b/>
        <sz val="8"/>
        <rFont val="DIN Pro Light"/>
        <family val="2"/>
        <scheme val="minor"/>
      </rPr>
      <t>22° Trimestre
Ene/Mar 2015</t>
    </r>
  </si>
  <si>
    <r>
      <rPr>
        <b/>
        <sz val="8"/>
        <rFont val="DIN Pro Light"/>
        <family val="2"/>
        <scheme val="minor"/>
      </rPr>
      <t>23° Trimestre
Abr/Jun 2015</t>
    </r>
  </si>
  <si>
    <r>
      <rPr>
        <b/>
        <sz val="8"/>
        <rFont val="DIN Pro Light"/>
        <family val="2"/>
        <scheme val="minor"/>
      </rPr>
      <t>24° Trimestre
Jul/Set 2015</t>
    </r>
  </si>
  <si>
    <r>
      <rPr>
        <b/>
        <sz val="8"/>
        <rFont val="DIN Pro Light"/>
        <family val="2"/>
        <scheme val="minor"/>
      </rPr>
      <t>25° Trimestre
Oct/Dic 2015</t>
    </r>
  </si>
  <si>
    <r>
      <rPr>
        <b/>
        <sz val="8"/>
        <rFont val="DIN Pro Light"/>
        <family val="2"/>
        <scheme val="minor"/>
      </rPr>
      <t>26° Trimestre
Ene/Mar 2016</t>
    </r>
  </si>
  <si>
    <r>
      <rPr>
        <b/>
        <sz val="8"/>
        <rFont val="DIN Pro Light"/>
        <family val="2"/>
        <scheme val="minor"/>
      </rPr>
      <t>27° Trimestre
Abr/Jun 2016</t>
    </r>
  </si>
  <si>
    <r>
      <rPr>
        <b/>
        <sz val="8"/>
        <rFont val="DIN Pro Light"/>
        <family val="2"/>
        <scheme val="minor"/>
      </rPr>
      <t>28° Trimestre
Jul/Set 2016</t>
    </r>
  </si>
  <si>
    <r>
      <rPr>
        <b/>
        <sz val="8"/>
        <rFont val="DIN Pro Light"/>
        <family val="2"/>
        <scheme val="minor"/>
      </rPr>
      <t>29° Trimestre
Oct/Dic 2016</t>
    </r>
  </si>
  <si>
    <r>
      <rPr>
        <b/>
        <sz val="8"/>
        <rFont val="DIN Pro Light"/>
        <family val="2"/>
        <scheme val="minor"/>
      </rPr>
      <t>30° Trimestre
Ene/Mar 2017</t>
    </r>
  </si>
  <si>
    <r>
      <rPr>
        <b/>
        <sz val="8"/>
        <rFont val="DIN Pro Light"/>
        <family val="2"/>
        <scheme val="minor"/>
      </rPr>
      <t>31° Trimestre
Abr/Jun 2017</t>
    </r>
  </si>
  <si>
    <r>
      <rPr>
        <b/>
        <sz val="8"/>
        <rFont val="DIN Pro Light"/>
        <family val="2"/>
        <scheme val="minor"/>
      </rPr>
      <t>32° Trimestre
Jul/Set 2017</t>
    </r>
  </si>
  <si>
    <r>
      <rPr>
        <b/>
        <sz val="8"/>
        <rFont val="DIN Pro Light"/>
        <family val="2"/>
        <scheme val="minor"/>
      </rPr>
      <t>33° Trimestre
Oct/Dic 2017</t>
    </r>
  </si>
  <si>
    <r>
      <rPr>
        <b/>
        <sz val="8"/>
        <rFont val="DIN Pro Light"/>
        <family val="2"/>
        <scheme val="minor"/>
      </rPr>
      <t>34° Trimestre
Ene/Mar 2018</t>
    </r>
  </si>
  <si>
    <t>Factor X corregido por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</si>
</sst>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0.0%"/>
    <numFmt numFmtId="168" formatCode="0.000"/>
    <numFmt numFmtId="169" formatCode="_ [$€-2]* #,##0.00_ ;_ [$€-2]* \-#,##0.00_ ;_ [$€-2]* &quot;-&quot;??_ "/>
    <numFmt numFmtId="170" formatCode="_ * #,##0.00000_ ;_ * \-#,##0.00000_ ;_ * &quot;-&quot;??_ ;_ @_ "/>
    <numFmt numFmtId="171" formatCode="0.00000%"/>
    <numFmt numFmtId="172" formatCode="0.0"/>
  </numFmts>
  <fonts count="37" x14ac:knownFonts="1">
    <font>
      <sz val="11"/>
      <color theme="1"/>
      <name val="DIN Pro Light"/>
      <family val="2"/>
      <scheme val="minor"/>
    </font>
    <font>
      <sz val="11"/>
      <color theme="1"/>
      <name val="DIN Pro Light"/>
      <family val="2"/>
      <scheme val="minor"/>
    </font>
    <font>
      <u/>
      <sz val="11"/>
      <color theme="10"/>
      <name val="DIN Pro Light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70C0"/>
      <name val="DIN Pro Light"/>
      <family val="2"/>
      <scheme val="minor"/>
    </font>
    <font>
      <b/>
      <sz val="11"/>
      <color rgb="FF00B050"/>
      <name val="DIN Pro Light"/>
      <family val="2"/>
      <scheme val="minor"/>
    </font>
    <font>
      <b/>
      <sz val="11"/>
      <color theme="7" tint="-0.249977111117893"/>
      <name val="DIN Pro Light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DIN Pro Light"/>
      <family val="2"/>
      <scheme val="minor"/>
    </font>
    <font>
      <sz val="11"/>
      <name val="DIN Pro Light"/>
      <family val="2"/>
      <scheme val="minor"/>
    </font>
    <font>
      <sz val="10"/>
      <color theme="1"/>
      <name val="DIN Pro Light"/>
      <family val="2"/>
    </font>
    <font>
      <b/>
      <sz val="10"/>
      <color theme="1"/>
      <name val="DIN Pro Light"/>
      <family val="2"/>
    </font>
    <font>
      <sz val="10"/>
      <color theme="10"/>
      <name val="DIN Pro Light"/>
      <family val="2"/>
    </font>
    <font>
      <sz val="10"/>
      <name val="DIN Pro Light"/>
      <family val="2"/>
    </font>
    <font>
      <sz val="10"/>
      <name val="DIN Pro Light"/>
      <family val="2"/>
      <scheme val="minor"/>
    </font>
    <font>
      <b/>
      <sz val="10"/>
      <name val="DIN Pro Light"/>
      <family val="2"/>
      <scheme val="minor"/>
    </font>
    <font>
      <b/>
      <sz val="10"/>
      <color theme="10"/>
      <name val="DIN Pro Light"/>
      <family val="2"/>
      <scheme val="minor"/>
    </font>
    <font>
      <sz val="11"/>
      <color rgb="FF000000"/>
      <name val="DIN Pro Light"/>
      <family val="2"/>
      <scheme val="minor"/>
    </font>
    <font>
      <b/>
      <sz val="10"/>
      <color theme="9" tint="-0.499984740745262"/>
      <name val="DIN Pro Light"/>
      <family val="2"/>
      <scheme val="minor"/>
    </font>
    <font>
      <b/>
      <i/>
      <sz val="10"/>
      <name val="DIN Pro Light"/>
      <family val="2"/>
      <scheme val="minor"/>
    </font>
    <font>
      <i/>
      <sz val="10"/>
      <name val="DIN Pro Light"/>
      <family val="2"/>
      <scheme val="minor"/>
    </font>
    <font>
      <sz val="10"/>
      <color rgb="FFFF0000"/>
      <name val="DIN Pro Light"/>
      <family val="2"/>
      <scheme val="minor"/>
    </font>
    <font>
      <sz val="10"/>
      <color theme="0"/>
      <name val="DIN Pro Light"/>
      <family val="2"/>
      <scheme val="minor"/>
    </font>
    <font>
      <sz val="10"/>
      <color theme="1"/>
      <name val="DIN Pro Light"/>
      <family val="2"/>
      <scheme val="minor"/>
    </font>
    <font>
      <b/>
      <sz val="10"/>
      <color theme="1"/>
      <name val="DIN Pro Light"/>
      <family val="2"/>
      <scheme val="minor"/>
    </font>
    <font>
      <b/>
      <i/>
      <sz val="10"/>
      <color theme="1"/>
      <name val="DIN Pro Light"/>
      <family val="2"/>
      <scheme val="minor"/>
    </font>
    <font>
      <i/>
      <sz val="10"/>
      <color theme="1"/>
      <name val="DIN Pro Light"/>
      <family val="2"/>
      <scheme val="minor"/>
    </font>
    <font>
      <sz val="9"/>
      <color theme="1"/>
      <name val="DIN Pro Light"/>
      <family val="2"/>
      <scheme val="minor"/>
    </font>
    <font>
      <sz val="4.5"/>
      <name val="DIN Pro Light"/>
      <family val="2"/>
      <scheme val="minor"/>
    </font>
    <font>
      <sz val="4.5"/>
      <color rgb="FF000000"/>
      <name val="DIN Pro Light"/>
      <family val="2"/>
      <scheme val="minor"/>
    </font>
    <font>
      <b/>
      <sz val="8"/>
      <name val="DIN Pro Light"/>
      <family val="2"/>
      <scheme val="minor"/>
    </font>
    <font>
      <b/>
      <sz val="8"/>
      <color rgb="FFFFFFFF"/>
      <name val="DIN Pro Light"/>
      <family val="2"/>
      <scheme val="minor"/>
    </font>
    <font>
      <sz val="8"/>
      <color theme="1"/>
      <name val="DIN Pro Light"/>
      <family val="2"/>
      <scheme val="minor"/>
    </font>
    <font>
      <sz val="8"/>
      <color rgb="FF000000"/>
      <name val="DIN Pro Light"/>
      <family val="2"/>
      <scheme val="minor"/>
    </font>
    <font>
      <sz val="8"/>
      <color rgb="FFFF0000"/>
      <name val="DIN Pro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lightUp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4"/>
      </patternFill>
    </fill>
    <fill>
      <patternFill patternType="solid">
        <fgColor rgb="FFDDEBF7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7">
    <xf numFmtId="0" fontId="0" fillId="0" borderId="0" xfId="0"/>
    <xf numFmtId="167" fontId="0" fillId="0" borderId="1" xfId="2" applyNumberFormat="1" applyFont="1" applyBorder="1"/>
    <xf numFmtId="167" fontId="0" fillId="0" borderId="0" xfId="2" applyNumberFormat="1" applyFont="1"/>
    <xf numFmtId="167" fontId="0" fillId="0" borderId="0" xfId="0" applyNumberFormat="1"/>
    <xf numFmtId="10" fontId="5" fillId="0" borderId="0" xfId="2" applyNumberFormat="1" applyFont="1"/>
    <xf numFmtId="0" fontId="6" fillId="0" borderId="0" xfId="0" applyFont="1" applyAlignment="1">
      <alignment wrapText="1"/>
    </xf>
    <xf numFmtId="10" fontId="6" fillId="0" borderId="0" xfId="0" applyNumberFormat="1" applyFont="1"/>
    <xf numFmtId="0" fontId="7" fillId="0" borderId="0" xfId="0" applyFont="1" applyAlignment="1">
      <alignment wrapText="1"/>
    </xf>
    <xf numFmtId="10" fontId="7" fillId="0" borderId="0" xfId="0" applyNumberFormat="1" applyFont="1"/>
    <xf numFmtId="10" fontId="0" fillId="0" borderId="0" xfId="2" applyNumberFormat="1" applyFont="1"/>
    <xf numFmtId="0" fontId="6" fillId="0" borderId="15" xfId="0" applyFont="1" applyBorder="1" applyAlignment="1">
      <alignment wrapText="1"/>
    </xf>
    <xf numFmtId="10" fontId="6" fillId="0" borderId="15" xfId="0" applyNumberFormat="1" applyFont="1" applyBorder="1"/>
    <xf numFmtId="0" fontId="0" fillId="0" borderId="3" xfId="0" applyBorder="1"/>
    <xf numFmtId="167" fontId="0" fillId="0" borderId="16" xfId="2" applyNumberFormat="1" applyFont="1" applyBorder="1"/>
    <xf numFmtId="167" fontId="0" fillId="0" borderId="17" xfId="2" applyNumberFormat="1" applyFont="1" applyBorder="1"/>
    <xf numFmtId="167" fontId="0" fillId="0" borderId="3" xfId="2" applyNumberFormat="1" applyFont="1" applyBorder="1"/>
    <xf numFmtId="0" fontId="11" fillId="0" borderId="0" xfId="0" applyFont="1"/>
    <xf numFmtId="0" fontId="11" fillId="0" borderId="16" xfId="0" applyFont="1" applyBorder="1"/>
    <xf numFmtId="9" fontId="11" fillId="0" borderId="16" xfId="0" applyNumberFormat="1" applyFont="1" applyBorder="1"/>
    <xf numFmtId="167" fontId="11" fillId="0" borderId="0" xfId="0" applyNumberFormat="1" applyFont="1"/>
    <xf numFmtId="0" fontId="11" fillId="0" borderId="3" xfId="0" applyFont="1" applyBorder="1"/>
    <xf numFmtId="10" fontId="11" fillId="0" borderId="3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3" applyFont="1"/>
    <xf numFmtId="0" fontId="14" fillId="0" borderId="0" xfId="3" applyFont="1" applyAlignment="1">
      <alignment horizontal="left" indent="3"/>
    </xf>
    <xf numFmtId="0" fontId="14" fillId="0" borderId="0" xfId="3" applyFont="1" applyAlignment="1">
      <alignment horizontal="left" indent="6"/>
    </xf>
    <xf numFmtId="0" fontId="15" fillId="0" borderId="0" xfId="0" applyFont="1" applyAlignment="1">
      <alignment horizontal="left" indent="6"/>
    </xf>
    <xf numFmtId="0" fontId="14" fillId="0" borderId="0" xfId="3" applyFont="1" applyAlignment="1">
      <alignment horizontal="left" indent="9"/>
    </xf>
    <xf numFmtId="0" fontId="15" fillId="0" borderId="0" xfId="0" applyFont="1"/>
    <xf numFmtId="0" fontId="16" fillId="0" borderId="0" xfId="0" applyFont="1"/>
    <xf numFmtId="10" fontId="17" fillId="2" borderId="1" xfId="0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19" fillId="0" borderId="0" xfId="0" applyFont="1"/>
    <xf numFmtId="164" fontId="16" fillId="0" borderId="0" xfId="1" applyFont="1" applyFill="1" applyBorder="1"/>
    <xf numFmtId="10" fontId="17" fillId="0" borderId="0" xfId="0" applyNumberFormat="1" applyFont="1" applyAlignment="1">
      <alignment horizontal="center" vertical="center"/>
    </xf>
    <xf numFmtId="0" fontId="20" fillId="0" borderId="0" xfId="0" applyFont="1"/>
    <xf numFmtId="0" fontId="21" fillId="2" borderId="1" xfId="0" applyFont="1" applyFill="1" applyBorder="1"/>
    <xf numFmtId="10" fontId="17" fillId="2" borderId="1" xfId="0" applyNumberFormat="1" applyFont="1" applyFill="1" applyBorder="1"/>
    <xf numFmtId="0" fontId="17" fillId="2" borderId="1" xfId="0" applyFont="1" applyFill="1" applyBorder="1"/>
    <xf numFmtId="0" fontId="16" fillId="0" borderId="2" xfId="0" applyFont="1" applyBorder="1"/>
    <xf numFmtId="10" fontId="16" fillId="0" borderId="2" xfId="0" applyNumberFormat="1" applyFont="1" applyBorder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right"/>
    </xf>
    <xf numFmtId="0" fontId="16" fillId="0" borderId="3" xfId="0" applyFont="1" applyBorder="1"/>
    <xf numFmtId="10" fontId="16" fillId="0" borderId="3" xfId="0" applyNumberFormat="1" applyFont="1" applyBorder="1" applyAlignment="1">
      <alignment horizontal="center" vertical="center"/>
    </xf>
    <xf numFmtId="164" fontId="23" fillId="0" borderId="0" xfId="1" applyFont="1" applyFill="1" applyBorder="1"/>
    <xf numFmtId="10" fontId="16" fillId="0" borderId="3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0" fontId="17" fillId="2" borderId="1" xfId="0" applyFont="1" applyFill="1" applyBorder="1" applyAlignment="1">
      <alignment horizontal="left"/>
    </xf>
    <xf numFmtId="10" fontId="23" fillId="0" borderId="0" xfId="2" applyNumberFormat="1" applyFont="1" applyFill="1" applyBorder="1"/>
    <xf numFmtId="0" fontId="17" fillId="0" borderId="0" xfId="0" applyFont="1" applyAlignment="1">
      <alignment horizontal="left"/>
    </xf>
    <xf numFmtId="0" fontId="17" fillId="0" borderId="0" xfId="0" applyFont="1"/>
    <xf numFmtId="10" fontId="16" fillId="0" borderId="0" xfId="0" applyNumberFormat="1" applyFont="1"/>
    <xf numFmtId="10" fontId="23" fillId="0" borderId="0" xfId="0" applyNumberFormat="1" applyFont="1"/>
    <xf numFmtId="10" fontId="24" fillId="0" borderId="0" xfId="0" applyNumberFormat="1" applyFont="1"/>
    <xf numFmtId="0" fontId="24" fillId="0" borderId="0" xfId="0" applyFont="1"/>
    <xf numFmtId="0" fontId="25" fillId="0" borderId="0" xfId="0" applyFont="1"/>
    <xf numFmtId="0" fontId="25" fillId="2" borderId="1" xfId="0" applyFont="1" applyFill="1" applyBorder="1"/>
    <xf numFmtId="0" fontId="17" fillId="2" borderId="1" xfId="4" applyFont="1" applyFill="1" applyBorder="1" applyAlignment="1">
      <alignment horizontal="center" vertical="center"/>
    </xf>
    <xf numFmtId="164" fontId="25" fillId="0" borderId="0" xfId="1" applyFont="1" applyAlignment="1">
      <alignment horizontal="center"/>
    </xf>
    <xf numFmtId="164" fontId="25" fillId="0" borderId="0" xfId="1" applyFont="1"/>
    <xf numFmtId="0" fontId="25" fillId="0" borderId="3" xfId="0" applyFont="1" applyBorder="1"/>
    <xf numFmtId="164" fontId="25" fillId="0" borderId="3" xfId="1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10" fontId="26" fillId="0" borderId="1" xfId="2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3" xfId="0" applyFont="1" applyBorder="1"/>
    <xf numFmtId="10" fontId="26" fillId="0" borderId="3" xfId="2" applyNumberFormat="1" applyFont="1" applyFill="1" applyBorder="1" applyAlignment="1">
      <alignment horizontal="center"/>
    </xf>
    <xf numFmtId="10" fontId="25" fillId="0" borderId="0" xfId="2" applyNumberFormat="1" applyFont="1" applyAlignment="1">
      <alignment horizontal="center"/>
    </xf>
    <xf numFmtId="10" fontId="25" fillId="0" borderId="0" xfId="2" applyNumberFormat="1" applyFont="1"/>
    <xf numFmtId="0" fontId="26" fillId="2" borderId="1" xfId="0" applyFont="1" applyFill="1" applyBorder="1"/>
    <xf numFmtId="10" fontId="26" fillId="0" borderId="1" xfId="2" applyNumberFormat="1" applyFont="1" applyBorder="1"/>
    <xf numFmtId="10" fontId="26" fillId="0" borderId="3" xfId="2" applyNumberFormat="1" applyFont="1" applyBorder="1"/>
    <xf numFmtId="165" fontId="25" fillId="0" borderId="0" xfId="0" applyNumberFormat="1" applyFont="1"/>
    <xf numFmtId="3" fontId="17" fillId="2" borderId="1" xfId="7" applyNumberFormat="1" applyFont="1" applyFill="1" applyBorder="1" applyAlignment="1">
      <alignment horizontal="center" vertical="center"/>
    </xf>
    <xf numFmtId="169" fontId="17" fillId="0" borderId="1" xfId="8" applyFont="1" applyBorder="1" applyAlignment="1">
      <alignment vertical="center" wrapText="1"/>
    </xf>
    <xf numFmtId="169" fontId="17" fillId="0" borderId="0" xfId="8" applyFont="1" applyAlignment="1">
      <alignment horizontal="left" indent="3"/>
    </xf>
    <xf numFmtId="165" fontId="25" fillId="0" borderId="0" xfId="1" applyNumberFormat="1" applyFont="1" applyBorder="1"/>
    <xf numFmtId="169" fontId="16" fillId="0" borderId="0" xfId="8" applyFont="1" applyAlignment="1">
      <alignment horizontal="left" indent="7"/>
    </xf>
    <xf numFmtId="165" fontId="16" fillId="0" borderId="0" xfId="1" applyNumberFormat="1" applyFont="1" applyFill="1" applyBorder="1" applyAlignment="1">
      <alignment horizontal="center" vertical="center"/>
    </xf>
    <xf numFmtId="165" fontId="16" fillId="0" borderId="0" xfId="1" applyNumberFormat="1" applyFont="1" applyFill="1" applyBorder="1" applyAlignment="1">
      <alignment horizontal="right" vertical="center"/>
    </xf>
    <xf numFmtId="165" fontId="16" fillId="0" borderId="0" xfId="1" applyNumberFormat="1" applyFont="1" applyFill="1" applyBorder="1"/>
    <xf numFmtId="169" fontId="21" fillId="0" borderId="0" xfId="8" applyFont="1" applyAlignment="1">
      <alignment horizontal="left" indent="7"/>
    </xf>
    <xf numFmtId="169" fontId="16" fillId="0" borderId="0" xfId="8" applyFont="1" applyAlignment="1">
      <alignment horizontal="left" indent="10"/>
    </xf>
    <xf numFmtId="169" fontId="21" fillId="0" borderId="0" xfId="8" applyFont="1" applyAlignment="1">
      <alignment horizontal="left" wrapText="1" indent="7"/>
    </xf>
    <xf numFmtId="165" fontId="16" fillId="0" borderId="1" xfId="1" applyNumberFormat="1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/>
    <xf numFmtId="165" fontId="16" fillId="4" borderId="0" xfId="1" applyNumberFormat="1" applyFont="1" applyFill="1" applyBorder="1" applyAlignment="1">
      <alignment horizontal="right" vertical="center"/>
    </xf>
    <xf numFmtId="165" fontId="16" fillId="4" borderId="0" xfId="1" applyNumberFormat="1" applyFont="1" applyFill="1" applyBorder="1"/>
    <xf numFmtId="169" fontId="17" fillId="0" borderId="3" xfId="8" applyFont="1" applyBorder="1" applyAlignment="1">
      <alignment vertical="center" wrapText="1"/>
    </xf>
    <xf numFmtId="0" fontId="16" fillId="0" borderId="2" xfId="0" applyFont="1" applyBorder="1" applyAlignment="1">
      <alignment horizontal="left" indent="7"/>
    </xf>
    <xf numFmtId="165" fontId="16" fillId="0" borderId="2" xfId="1" applyNumberFormat="1" applyFont="1" applyFill="1" applyBorder="1" applyAlignment="1">
      <alignment horizontal="center" vertical="center"/>
    </xf>
    <xf numFmtId="165" fontId="16" fillId="0" borderId="2" xfId="1" applyNumberFormat="1" applyFont="1" applyFill="1" applyBorder="1" applyAlignment="1">
      <alignment horizontal="right" vertical="center"/>
    </xf>
    <xf numFmtId="165" fontId="16" fillId="0" borderId="2" xfId="1" applyNumberFormat="1" applyFont="1" applyFill="1" applyBorder="1"/>
    <xf numFmtId="0" fontId="16" fillId="0" borderId="0" xfId="0" applyFont="1" applyAlignment="1">
      <alignment horizontal="left" indent="7"/>
    </xf>
    <xf numFmtId="0" fontId="16" fillId="0" borderId="3" xfId="0" applyFont="1" applyBorder="1" applyAlignment="1">
      <alignment horizontal="left" indent="7"/>
    </xf>
    <xf numFmtId="165" fontId="16" fillId="0" borderId="3" xfId="1" applyNumberFormat="1" applyFont="1" applyFill="1" applyBorder="1" applyAlignment="1">
      <alignment horizontal="center" vertical="center"/>
    </xf>
    <xf numFmtId="165" fontId="16" fillId="0" borderId="3" xfId="1" applyNumberFormat="1" applyFont="1" applyFill="1" applyBorder="1" applyAlignment="1">
      <alignment horizontal="right" vertical="center"/>
    </xf>
    <xf numFmtId="165" fontId="16" fillId="0" borderId="3" xfId="1" applyNumberFormat="1" applyFont="1" applyFill="1" applyBorder="1"/>
    <xf numFmtId="0" fontId="17" fillId="0" borderId="0" xfId="4" applyFont="1" applyAlignment="1">
      <alignment horizontal="left" vertical="center"/>
    </xf>
    <xf numFmtId="167" fontId="25" fillId="0" borderId="0" xfId="2" applyNumberFormat="1" applyFont="1"/>
    <xf numFmtId="0" fontId="25" fillId="0" borderId="0" xfId="0" applyFont="1" applyAlignment="1">
      <alignment horizontal="center" vertical="center"/>
    </xf>
    <xf numFmtId="164" fontId="25" fillId="0" borderId="0" xfId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165" fontId="25" fillId="0" borderId="0" xfId="1" applyNumberFormat="1" applyFont="1"/>
    <xf numFmtId="164" fontId="25" fillId="0" borderId="0" xfId="0" applyNumberFormat="1" applyFont="1"/>
    <xf numFmtId="164" fontId="16" fillId="0" borderId="0" xfId="1" applyFont="1" applyFill="1" applyBorder="1" applyAlignment="1">
      <alignment horizontal="right" vertical="center"/>
    </xf>
    <xf numFmtId="164" fontId="16" fillId="0" borderId="1" xfId="1" applyFont="1" applyFill="1" applyBorder="1" applyAlignment="1">
      <alignment horizontal="right" vertical="center"/>
    </xf>
    <xf numFmtId="164" fontId="16" fillId="4" borderId="0" xfId="1" applyFont="1" applyFill="1" applyBorder="1" applyAlignment="1">
      <alignment horizontal="right" vertical="center"/>
    </xf>
    <xf numFmtId="164" fontId="16" fillId="0" borderId="2" xfId="1" applyFont="1" applyFill="1" applyBorder="1" applyAlignment="1">
      <alignment horizontal="right" vertical="center"/>
    </xf>
    <xf numFmtId="164" fontId="16" fillId="0" borderId="3" xfId="1" applyFont="1" applyFill="1" applyBorder="1" applyAlignment="1">
      <alignment horizontal="right" vertical="center"/>
    </xf>
    <xf numFmtId="170" fontId="16" fillId="0" borderId="0" xfId="1" applyNumberFormat="1" applyFont="1" applyFill="1" applyBorder="1"/>
    <xf numFmtId="10" fontId="25" fillId="0" borderId="0" xfId="0" applyNumberFormat="1" applyFont="1"/>
    <xf numFmtId="0" fontId="27" fillId="0" borderId="0" xfId="0" applyFont="1"/>
    <xf numFmtId="10" fontId="26" fillId="0" borderId="1" xfId="0" applyNumberFormat="1" applyFont="1" applyBorder="1"/>
    <xf numFmtId="0" fontId="28" fillId="0" borderId="0" xfId="0" applyFont="1" applyAlignment="1">
      <alignment horizontal="left" indent="5"/>
    </xf>
    <xf numFmtId="0" fontId="26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25" fillId="0" borderId="2" xfId="0" applyFont="1" applyBorder="1"/>
    <xf numFmtId="0" fontId="28" fillId="0" borderId="0" xfId="0" applyFont="1" applyAlignment="1">
      <alignment horizontal="left" indent="2"/>
    </xf>
    <xf numFmtId="164" fontId="25" fillId="0" borderId="0" xfId="1" applyFont="1" applyBorder="1"/>
    <xf numFmtId="164" fontId="25" fillId="0" borderId="3" xfId="1" applyFont="1" applyBorder="1"/>
    <xf numFmtId="0" fontId="17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/>
    </xf>
    <xf numFmtId="0" fontId="17" fillId="0" borderId="1" xfId="4" applyFont="1" applyBorder="1" applyAlignment="1">
      <alignment horizontal="center"/>
    </xf>
    <xf numFmtId="0" fontId="17" fillId="0" borderId="0" xfId="0" applyFont="1" applyAlignment="1">
      <alignment horizontal="left" indent="1"/>
    </xf>
    <xf numFmtId="0" fontId="16" fillId="0" borderId="0" xfId="4" applyFont="1" applyAlignment="1">
      <alignment horizontal="center"/>
    </xf>
    <xf numFmtId="0" fontId="16" fillId="0" borderId="0" xfId="0" applyFont="1" applyAlignment="1">
      <alignment horizontal="left" indent="3"/>
    </xf>
    <xf numFmtId="164" fontId="25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25" fillId="0" borderId="2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indent="3"/>
    </xf>
    <xf numFmtId="0" fontId="17" fillId="0" borderId="1" xfId="0" applyFont="1" applyBorder="1" applyAlignment="1">
      <alignment horizontal="left"/>
    </xf>
    <xf numFmtId="164" fontId="25" fillId="0" borderId="3" xfId="0" applyNumberFormat="1" applyFont="1" applyBorder="1" applyAlignment="1">
      <alignment horizontal="center"/>
    </xf>
    <xf numFmtId="0" fontId="25" fillId="0" borderId="0" xfId="0" applyFont="1" applyAlignment="1">
      <alignment horizontal="left" indent="2"/>
    </xf>
    <xf numFmtId="166" fontId="16" fillId="0" borderId="2" xfId="1" applyNumberFormat="1" applyFont="1" applyFill="1" applyBorder="1" applyAlignment="1">
      <alignment horizontal="right"/>
    </xf>
    <xf numFmtId="166" fontId="16" fillId="0" borderId="0" xfId="1" applyNumberFormat="1" applyFont="1" applyFill="1" applyBorder="1" applyAlignment="1">
      <alignment horizontal="right"/>
    </xf>
    <xf numFmtId="166" fontId="16" fillId="0" borderId="3" xfId="1" applyNumberFormat="1" applyFont="1" applyFill="1" applyBorder="1" applyAlignment="1">
      <alignment horizontal="right"/>
    </xf>
    <xf numFmtId="3" fontId="26" fillId="2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165" fontId="25" fillId="0" borderId="3" xfId="1" applyNumberFormat="1" applyFont="1" applyBorder="1"/>
    <xf numFmtId="165" fontId="25" fillId="0" borderId="2" xfId="0" applyNumberFormat="1" applyFont="1" applyBorder="1"/>
    <xf numFmtId="165" fontId="25" fillId="0" borderId="2" xfId="1" applyNumberFormat="1" applyFont="1" applyBorder="1"/>
    <xf numFmtId="165" fontId="25" fillId="0" borderId="1" xfId="1" applyNumberFormat="1" applyFont="1" applyBorder="1"/>
    <xf numFmtId="43" fontId="25" fillId="0" borderId="0" xfId="0" applyNumberFormat="1" applyFont="1"/>
    <xf numFmtId="0" fontId="26" fillId="2" borderId="1" xfId="0" applyFont="1" applyFill="1" applyBorder="1" applyAlignment="1">
      <alignment horizontal="left"/>
    </xf>
    <xf numFmtId="0" fontId="26" fillId="2" borderId="1" xfId="0" applyFont="1" applyFill="1" applyBorder="1" applyAlignment="1">
      <alignment horizontal="center"/>
    </xf>
    <xf numFmtId="9" fontId="25" fillId="0" borderId="0" xfId="2" applyFont="1"/>
    <xf numFmtId="0" fontId="21" fillId="0" borderId="0" xfId="0" applyFo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164" fontId="16" fillId="0" borderId="1" xfId="1" applyFont="1" applyBorder="1" applyAlignment="1">
      <alignment horizontal="right" vertical="center"/>
    </xf>
    <xf numFmtId="164" fontId="16" fillId="0" borderId="0" xfId="1" applyFont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165" fontId="16" fillId="0" borderId="0" xfId="1" applyNumberFormat="1" applyFont="1" applyFill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16" fillId="0" borderId="0" xfId="1" applyNumberFormat="1" applyFont="1" applyBorder="1" applyAlignment="1">
      <alignment horizontal="right" vertical="center"/>
    </xf>
    <xf numFmtId="165" fontId="16" fillId="0" borderId="3" xfId="1" applyNumberFormat="1" applyFont="1" applyBorder="1" applyAlignment="1">
      <alignment horizontal="right" vertical="center"/>
    </xf>
    <xf numFmtId="0" fontId="16" fillId="0" borderId="1" xfId="0" applyFont="1" applyBorder="1"/>
    <xf numFmtId="164" fontId="16" fillId="0" borderId="1" xfId="0" applyNumberFormat="1" applyFont="1" applyBorder="1"/>
    <xf numFmtId="164" fontId="16" fillId="0" borderId="0" xfId="1" applyFont="1"/>
    <xf numFmtId="164" fontId="16" fillId="0" borderId="0" xfId="1" applyFont="1" applyFill="1"/>
    <xf numFmtId="164" fontId="16" fillId="0" borderId="0" xfId="1" applyFont="1" applyFill="1" applyAlignment="1">
      <alignment horizontal="right" vertical="center"/>
    </xf>
    <xf numFmtId="0" fontId="17" fillId="2" borderId="1" xfId="4" applyFont="1" applyFill="1" applyBorder="1" applyAlignment="1">
      <alignment horizontal="center"/>
    </xf>
    <xf numFmtId="0" fontId="17" fillId="0" borderId="2" xfId="0" applyFont="1" applyBorder="1" applyAlignment="1">
      <alignment wrapText="1"/>
    </xf>
    <xf numFmtId="0" fontId="17" fillId="0" borderId="2" xfId="4" applyFont="1" applyBorder="1" applyAlignment="1">
      <alignment horizontal="center"/>
    </xf>
    <xf numFmtId="0" fontId="16" fillId="0" borderId="2" xfId="4" applyFont="1" applyBorder="1"/>
    <xf numFmtId="0" fontId="16" fillId="0" borderId="0" xfId="0" applyFont="1" applyAlignment="1">
      <alignment horizontal="left" indent="2"/>
    </xf>
    <xf numFmtId="10" fontId="16" fillId="0" borderId="0" xfId="2" applyNumberFormat="1" applyFont="1" applyFill="1" applyBorder="1" applyAlignment="1">
      <alignment horizontal="center" wrapText="1"/>
    </xf>
    <xf numFmtId="1" fontId="16" fillId="0" borderId="0" xfId="1" applyNumberFormat="1" applyFont="1" applyFill="1" applyBorder="1" applyAlignment="1">
      <alignment horizontal="center" wrapText="1"/>
    </xf>
    <xf numFmtId="10" fontId="16" fillId="0" borderId="0" xfId="1" applyNumberFormat="1" applyFont="1" applyFill="1" applyBorder="1" applyAlignment="1">
      <alignment horizontal="center" wrapText="1"/>
    </xf>
    <xf numFmtId="165" fontId="16" fillId="0" borderId="2" xfId="1" applyNumberFormat="1" applyFont="1" applyBorder="1"/>
    <xf numFmtId="165" fontId="16" fillId="0" borderId="0" xfId="1" applyNumberFormat="1" applyFont="1" applyFill="1" applyBorder="1" applyAlignment="1">
      <alignment horizontal="right"/>
    </xf>
    <xf numFmtId="165" fontId="16" fillId="0" borderId="3" xfId="1" applyNumberFormat="1" applyFont="1" applyFill="1" applyBorder="1" applyAlignment="1">
      <alignment horizontal="right"/>
    </xf>
    <xf numFmtId="165" fontId="16" fillId="0" borderId="2" xfId="1" applyNumberFormat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/>
    </xf>
    <xf numFmtId="165" fontId="16" fillId="0" borderId="0" xfId="0" applyNumberFormat="1" applyFont="1"/>
    <xf numFmtId="165" fontId="16" fillId="6" borderId="0" xfId="1" applyNumberFormat="1" applyFont="1" applyFill="1" applyBorder="1" applyAlignment="1">
      <alignment horizontal="right"/>
    </xf>
    <xf numFmtId="165" fontId="16" fillId="0" borderId="0" xfId="1" applyNumberFormat="1" applyFont="1" applyBorder="1"/>
    <xf numFmtId="0" fontId="25" fillId="6" borderId="0" xfId="0" applyFont="1" applyFill="1" applyAlignment="1">
      <alignment horizontal="left" indent="2"/>
    </xf>
    <xf numFmtId="3" fontId="16" fillId="0" borderId="2" xfId="1" applyNumberFormat="1" applyFont="1" applyFill="1" applyBorder="1" applyAlignment="1">
      <alignment horizontal="right"/>
    </xf>
    <xf numFmtId="165" fontId="16" fillId="6" borderId="0" xfId="1" applyNumberFormat="1" applyFont="1" applyFill="1" applyBorder="1"/>
    <xf numFmtId="165" fontId="16" fillId="6" borderId="0" xfId="1" applyNumberFormat="1" applyFont="1" applyFill="1" applyBorder="1" applyAlignment="1">
      <alignment horizontal="center"/>
    </xf>
    <xf numFmtId="3" fontId="25" fillId="6" borderId="0" xfId="0" applyNumberFormat="1" applyFont="1" applyFill="1"/>
    <xf numFmtId="0" fontId="25" fillId="6" borderId="0" xfId="0" applyFont="1" applyFill="1"/>
    <xf numFmtId="10" fontId="25" fillId="0" borderId="0" xfId="0" quotePrefix="1" applyNumberFormat="1" applyFont="1"/>
    <xf numFmtId="10" fontId="25" fillId="0" borderId="2" xfId="2" applyNumberFormat="1" applyFont="1" applyBorder="1"/>
    <xf numFmtId="10" fontId="25" fillId="0" borderId="3" xfId="2" applyNumberFormat="1" applyFont="1" applyBorder="1"/>
    <xf numFmtId="165" fontId="26" fillId="2" borderId="1" xfId="1" applyNumberFormat="1" applyFont="1" applyFill="1" applyBorder="1" applyAlignment="1">
      <alignment horizontal="center"/>
    </xf>
    <xf numFmtId="165" fontId="26" fillId="0" borderId="1" xfId="0" applyNumberFormat="1" applyFont="1" applyBorder="1"/>
    <xf numFmtId="0" fontId="26" fillId="0" borderId="0" xfId="0" applyFont="1"/>
    <xf numFmtId="165" fontId="26" fillId="0" borderId="0" xfId="0" applyNumberFormat="1" applyFont="1"/>
    <xf numFmtId="1" fontId="25" fillId="0" borderId="0" xfId="0" applyNumberFormat="1" applyFont="1" applyAlignment="1">
      <alignment horizontal="center"/>
    </xf>
    <xf numFmtId="1" fontId="26" fillId="2" borderId="1" xfId="0" applyNumberFormat="1" applyFont="1" applyFill="1" applyBorder="1" applyAlignment="1">
      <alignment horizontal="center" vertical="center" wrapText="1"/>
    </xf>
    <xf numFmtId="165" fontId="2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165" fontId="25" fillId="0" borderId="3" xfId="0" applyNumberFormat="1" applyFont="1" applyBorder="1"/>
    <xf numFmtId="165" fontId="16" fillId="0" borderId="1" xfId="1" applyNumberFormat="1" applyFont="1" applyBorder="1"/>
    <xf numFmtId="165" fontId="25" fillId="6" borderId="0" xfId="0" applyNumberFormat="1" applyFont="1" applyFill="1"/>
    <xf numFmtId="0" fontId="25" fillId="5" borderId="0" xfId="0" applyFont="1" applyFill="1"/>
    <xf numFmtId="165" fontId="25" fillId="0" borderId="0" xfId="1" applyNumberFormat="1" applyFont="1" applyFill="1" applyBorder="1"/>
    <xf numFmtId="165" fontId="25" fillId="6" borderId="0" xfId="1" applyNumberFormat="1" applyFont="1" applyFill="1" applyBorder="1"/>
    <xf numFmtId="10" fontId="25" fillId="0" borderId="0" xfId="0" applyNumberFormat="1" applyFont="1" applyAlignment="1">
      <alignment horizontal="center" vertical="center"/>
    </xf>
    <xf numFmtId="2" fontId="25" fillId="0" borderId="0" xfId="1" applyNumberFormat="1" applyFont="1" applyBorder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10" fontId="26" fillId="0" borderId="0" xfId="1" applyNumberFormat="1" applyFont="1" applyBorder="1" applyAlignment="1">
      <alignment horizontal="center" vertical="center"/>
    </xf>
    <xf numFmtId="167" fontId="25" fillId="0" borderId="0" xfId="2" applyNumberFormat="1" applyFont="1" applyBorder="1" applyAlignment="1">
      <alignment horizontal="center" vertical="center"/>
    </xf>
    <xf numFmtId="167" fontId="25" fillId="0" borderId="0" xfId="2" applyNumberFormat="1" applyFont="1" applyAlignment="1">
      <alignment horizontal="center" vertical="center"/>
    </xf>
    <xf numFmtId="10" fontId="17" fillId="2" borderId="1" xfId="2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0" fontId="25" fillId="3" borderId="0" xfId="2" applyNumberFormat="1" applyFont="1" applyFill="1"/>
    <xf numFmtId="10" fontId="25" fillId="0" borderId="0" xfId="2" applyNumberFormat="1" applyFont="1" applyBorder="1"/>
    <xf numFmtId="0" fontId="28" fillId="0" borderId="0" xfId="0" applyFont="1"/>
    <xf numFmtId="164" fontId="16" fillId="0" borderId="0" xfId="1" applyFont="1" applyBorder="1" applyAlignment="1">
      <alignment horizontal="center" vertical="center"/>
    </xf>
    <xf numFmtId="2" fontId="25" fillId="0" borderId="0" xfId="0" applyNumberFormat="1" applyFont="1"/>
    <xf numFmtId="0" fontId="17" fillId="0" borderId="1" xfId="0" applyFont="1" applyBorder="1"/>
    <xf numFmtId="10" fontId="17" fillId="0" borderId="1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2" fontId="25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9" fontId="25" fillId="0" borderId="0" xfId="2" applyFont="1" applyBorder="1" applyAlignment="1">
      <alignment horizontal="center" vertical="center"/>
    </xf>
    <xf numFmtId="9" fontId="25" fillId="0" borderId="0" xfId="2" applyFont="1" applyFill="1" applyBorder="1" applyAlignment="1">
      <alignment horizontal="center" vertical="center"/>
    </xf>
    <xf numFmtId="9" fontId="25" fillId="0" borderId="3" xfId="2" applyFont="1" applyBorder="1" applyAlignment="1">
      <alignment horizontal="center" vertical="center"/>
    </xf>
    <xf numFmtId="9" fontId="25" fillId="0" borderId="3" xfId="2" applyFont="1" applyFill="1" applyBorder="1" applyAlignment="1">
      <alignment horizontal="center" vertical="center"/>
    </xf>
    <xf numFmtId="167" fontId="25" fillId="0" borderId="0" xfId="0" applyNumberFormat="1" applyFont="1"/>
    <xf numFmtId="168" fontId="25" fillId="0" borderId="0" xfId="0" applyNumberFormat="1" applyFont="1" applyAlignment="1">
      <alignment horizontal="center" vertical="center"/>
    </xf>
    <xf numFmtId="168" fontId="25" fillId="0" borderId="3" xfId="0" applyNumberFormat="1" applyFont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5" fontId="16" fillId="0" borderId="2" xfId="1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165" fontId="16" fillId="0" borderId="0" xfId="1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5" fontId="17" fillId="0" borderId="0" xfId="1" applyNumberFormat="1" applyFont="1" applyAlignment="1">
      <alignment horizontal="center" vertical="center"/>
    </xf>
    <xf numFmtId="2" fontId="17" fillId="0" borderId="0" xfId="1" applyNumberFormat="1" applyFont="1" applyBorder="1" applyAlignment="1">
      <alignment vertical="center"/>
    </xf>
    <xf numFmtId="167" fontId="17" fillId="0" borderId="0" xfId="2" applyNumberFormat="1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167" fontId="17" fillId="0" borderId="3" xfId="2" applyNumberFormat="1" applyFont="1" applyBorder="1" applyAlignment="1">
      <alignment vertical="center"/>
    </xf>
    <xf numFmtId="165" fontId="25" fillId="0" borderId="1" xfId="1" applyNumberFormat="1" applyFont="1" applyFill="1" applyBorder="1"/>
    <xf numFmtId="2" fontId="25" fillId="0" borderId="0" xfId="2" applyNumberFormat="1" applyFont="1" applyBorder="1"/>
    <xf numFmtId="10" fontId="25" fillId="0" borderId="0" xfId="2" applyNumberFormat="1" applyFont="1" applyFill="1" applyBorder="1"/>
    <xf numFmtId="10" fontId="16" fillId="0" borderId="1" xfId="2" applyNumberFormat="1" applyFont="1" applyBorder="1"/>
    <xf numFmtId="10" fontId="25" fillId="0" borderId="1" xfId="2" applyNumberFormat="1" applyFont="1" applyFill="1" applyBorder="1"/>
    <xf numFmtId="164" fontId="25" fillId="0" borderId="2" xfId="0" applyNumberFormat="1" applyFont="1" applyBorder="1"/>
    <xf numFmtId="164" fontId="25" fillId="0" borderId="1" xfId="0" applyNumberFormat="1" applyFont="1" applyBorder="1"/>
    <xf numFmtId="165" fontId="25" fillId="0" borderId="0" xfId="7" applyNumberFormat="1" applyFont="1" applyFill="1" applyBorder="1"/>
    <xf numFmtId="172" fontId="0" fillId="0" borderId="0" xfId="0" applyNumberFormat="1"/>
    <xf numFmtId="9" fontId="25" fillId="0" borderId="0" xfId="0" applyNumberFormat="1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5" fillId="2" borderId="1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4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Border="1" applyAlignment="1">
      <alignment horizontal="center" vertical="center" wrapText="1"/>
    </xf>
    <xf numFmtId="4" fontId="25" fillId="0" borderId="0" xfId="2" applyNumberFormat="1" applyFont="1" applyFill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26" fillId="0" borderId="1" xfId="2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2" fontId="25" fillId="0" borderId="0" xfId="0" applyNumberFormat="1" applyFont="1" applyAlignment="1">
      <alignment horizontal="center"/>
    </xf>
    <xf numFmtId="2" fontId="25" fillId="0" borderId="0" xfId="1" applyNumberFormat="1" applyFont="1" applyBorder="1" applyAlignment="1">
      <alignment horizontal="center"/>
    </xf>
    <xf numFmtId="2" fontId="25" fillId="0" borderId="0" xfId="1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left" wrapText="1"/>
    </xf>
    <xf numFmtId="2" fontId="25" fillId="0" borderId="3" xfId="1" applyNumberFormat="1" applyFont="1" applyBorder="1" applyAlignment="1">
      <alignment horizontal="center"/>
    </xf>
    <xf numFmtId="0" fontId="28" fillId="0" borderId="0" xfId="0" applyFont="1" applyAlignment="1">
      <alignment horizontal="left" wrapText="1"/>
    </xf>
    <xf numFmtId="10" fontId="25" fillId="0" borderId="0" xfId="2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167" fontId="25" fillId="0" borderId="0" xfId="2" applyNumberFormat="1" applyFont="1" applyFill="1" applyBorder="1" applyAlignment="1">
      <alignment horizontal="center" vertical="center" wrapText="1"/>
    </xf>
    <xf numFmtId="167" fontId="23" fillId="0" borderId="0" xfId="2" applyNumberFormat="1" applyFont="1" applyFill="1" applyBorder="1" applyAlignment="1">
      <alignment horizontal="center" vertical="center" wrapText="1"/>
    </xf>
    <xf numFmtId="168" fontId="25" fillId="0" borderId="0" xfId="2" applyNumberFormat="1" applyFont="1" applyFill="1" applyBorder="1" applyAlignment="1">
      <alignment horizontal="center" vertical="center" wrapText="1"/>
    </xf>
    <xf numFmtId="168" fontId="25" fillId="0" borderId="0" xfId="2" applyNumberFormat="1" applyFont="1" applyBorder="1" applyAlignment="1">
      <alignment horizontal="center" vertical="center" wrapText="1"/>
    </xf>
    <xf numFmtId="0" fontId="25" fillId="2" borderId="1" xfId="0" applyFont="1" applyFill="1" applyBorder="1" applyAlignment="1">
      <alignment wrapText="1"/>
    </xf>
    <xf numFmtId="0" fontId="26" fillId="2" borderId="1" xfId="0" applyFont="1" applyFill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5" fillId="0" borderId="0" xfId="0" applyFont="1" applyAlignment="1">
      <alignment vertical="center" wrapText="1"/>
    </xf>
    <xf numFmtId="10" fontId="25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10" fontId="26" fillId="0" borderId="1" xfId="2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0" xfId="2" applyNumberFormat="1" applyFont="1" applyBorder="1" applyAlignment="1">
      <alignment horizontal="center" vertical="center" wrapText="1"/>
    </xf>
    <xf numFmtId="10" fontId="26" fillId="0" borderId="0" xfId="2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wrapText="1"/>
    </xf>
    <xf numFmtId="10" fontId="26" fillId="0" borderId="1" xfId="0" applyNumberFormat="1" applyFont="1" applyBorder="1" applyAlignment="1">
      <alignment wrapText="1"/>
    </xf>
    <xf numFmtId="0" fontId="25" fillId="2" borderId="1" xfId="0" applyFont="1" applyFill="1" applyBorder="1" applyAlignment="1">
      <alignment horizontal="center"/>
    </xf>
    <xf numFmtId="164" fontId="25" fillId="0" borderId="2" xfId="1" applyFont="1" applyFill="1" applyBorder="1"/>
    <xf numFmtId="164" fontId="25" fillId="0" borderId="2" xfId="1" applyFont="1" applyBorder="1"/>
    <xf numFmtId="164" fontId="16" fillId="0" borderId="2" xfId="1" applyFont="1" applyBorder="1"/>
    <xf numFmtId="164" fontId="16" fillId="0" borderId="3" xfId="1" applyFont="1" applyBorder="1"/>
    <xf numFmtId="0" fontId="29" fillId="0" borderId="0" xfId="0" applyFont="1"/>
    <xf numFmtId="171" fontId="25" fillId="0" borderId="0" xfId="2" applyNumberFormat="1" applyFont="1"/>
    <xf numFmtId="164" fontId="16" fillId="0" borderId="2" xfId="0" applyNumberFormat="1" applyFont="1" applyBorder="1"/>
    <xf numFmtId="164" fontId="16" fillId="0" borderId="0" xfId="0" applyNumberFormat="1" applyFont="1"/>
    <xf numFmtId="10" fontId="16" fillId="0" borderId="3" xfId="2" applyNumberFormat="1" applyFont="1" applyBorder="1"/>
    <xf numFmtId="164" fontId="25" fillId="0" borderId="2" xfId="1" applyFont="1" applyFill="1" applyBorder="1" applyAlignment="1"/>
    <xf numFmtId="164" fontId="25" fillId="0" borderId="3" xfId="1" applyFont="1" applyBorder="1" applyAlignment="1"/>
    <xf numFmtId="10" fontId="25" fillId="0" borderId="3" xfId="2" applyNumberFormat="1" applyFont="1" applyBorder="1" applyAlignment="1"/>
    <xf numFmtId="10" fontId="16" fillId="0" borderId="3" xfId="2" applyNumberFormat="1" applyFont="1" applyBorder="1" applyAlignment="1"/>
    <xf numFmtId="164" fontId="25" fillId="0" borderId="2" xfId="1" applyFont="1" applyBorder="1" applyAlignment="1"/>
    <xf numFmtId="2" fontId="16" fillId="0" borderId="0" xfId="0" applyNumberFormat="1" applyFont="1"/>
    <xf numFmtId="164" fontId="16" fillId="0" borderId="3" xfId="1" applyFont="1" applyBorder="1" applyAlignment="1"/>
    <xf numFmtId="164" fontId="25" fillId="0" borderId="3" xfId="0" applyNumberFormat="1" applyFont="1" applyBorder="1"/>
    <xf numFmtId="164" fontId="16" fillId="0" borderId="3" xfId="0" applyNumberFormat="1" applyFont="1" applyBorder="1"/>
    <xf numFmtId="43" fontId="0" fillId="0" borderId="0" xfId="0" applyNumberFormat="1"/>
    <xf numFmtId="10" fontId="16" fillId="0" borderId="1" xfId="2" applyNumberFormat="1" applyFont="1" applyFill="1" applyBorder="1"/>
    <xf numFmtId="0" fontId="30" fillId="0" borderId="0" xfId="0" applyFont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7" xfId="0" applyBorder="1"/>
    <xf numFmtId="0" fontId="30" fillId="0" borderId="0" xfId="0" applyFont="1" applyAlignment="1">
      <alignment horizontal="left" vertical="top" wrapText="1"/>
    </xf>
    <xf numFmtId="172" fontId="0" fillId="0" borderId="16" xfId="0" applyNumberFormat="1" applyBorder="1"/>
    <xf numFmtId="2" fontId="31" fillId="0" borderId="0" xfId="0" applyNumberFormat="1" applyFont="1" applyAlignment="1">
      <alignment horizontal="center" vertical="center" shrinkToFit="1"/>
    </xf>
    <xf numFmtId="172" fontId="0" fillId="0" borderId="17" xfId="0" applyNumberFormat="1" applyBorder="1"/>
    <xf numFmtId="172" fontId="0" fillId="0" borderId="3" xfId="0" applyNumberFormat="1" applyBorder="1"/>
    <xf numFmtId="10" fontId="0" fillId="0" borderId="0" xfId="0" applyNumberFormat="1"/>
    <xf numFmtId="0" fontId="0" fillId="0" borderId="0" xfId="0" applyAlignment="1">
      <alignment horizontal="left" vertical="top"/>
    </xf>
    <xf numFmtId="10" fontId="0" fillId="0" borderId="15" xfId="0" applyNumberFormat="1" applyBorder="1"/>
    <xf numFmtId="167" fontId="0" fillId="0" borderId="15" xfId="0" applyNumberFormat="1" applyBorder="1"/>
    <xf numFmtId="0" fontId="32" fillId="7" borderId="4" xfId="0" applyFont="1" applyFill="1" applyBorder="1" applyAlignment="1">
      <alignment horizontal="left" vertical="center" wrapText="1" indent="1"/>
    </xf>
    <xf numFmtId="0" fontId="32" fillId="7" borderId="4" xfId="0" applyFont="1" applyFill="1" applyBorder="1" applyAlignment="1">
      <alignment horizontal="left" vertical="top" wrapText="1" indent="1"/>
    </xf>
    <xf numFmtId="0" fontId="32" fillId="7" borderId="4" xfId="0" applyFont="1" applyFill="1" applyBorder="1" applyAlignment="1">
      <alignment horizontal="right" vertical="top" wrapText="1" indent="1"/>
    </xf>
    <xf numFmtId="0" fontId="32" fillId="7" borderId="4" xfId="0" applyFont="1" applyFill="1" applyBorder="1" applyAlignment="1">
      <alignment horizontal="center" vertical="top" wrapText="1"/>
    </xf>
    <xf numFmtId="0" fontId="34" fillId="8" borderId="4" xfId="0" applyFont="1" applyFill="1" applyBorder="1" applyAlignment="1">
      <alignment horizontal="left" vertical="top" wrapText="1" indent="1"/>
    </xf>
    <xf numFmtId="0" fontId="34" fillId="8" borderId="4" xfId="0" applyFont="1" applyFill="1" applyBorder="1" applyAlignment="1">
      <alignment horizontal="left" vertical="top" wrapText="1"/>
    </xf>
    <xf numFmtId="2" fontId="35" fillId="0" borderId="4" xfId="0" applyNumberFormat="1" applyFont="1" applyBorder="1" applyAlignment="1">
      <alignment horizontal="right" vertical="center" indent="1" shrinkToFit="1"/>
    </xf>
    <xf numFmtId="0" fontId="10" fillId="0" borderId="4" xfId="0" applyFont="1" applyBorder="1" applyAlignment="1">
      <alignment horizontal="left" vertical="top" wrapText="1"/>
    </xf>
    <xf numFmtId="2" fontId="35" fillId="0" borderId="4" xfId="0" applyNumberFormat="1" applyFont="1" applyBorder="1" applyAlignment="1">
      <alignment horizontal="center" vertical="center" shrinkToFit="1"/>
    </xf>
    <xf numFmtId="0" fontId="34" fillId="0" borderId="0" xfId="0" applyFont="1"/>
    <xf numFmtId="10" fontId="34" fillId="0" borderId="0" xfId="2" applyNumberFormat="1" applyFont="1"/>
    <xf numFmtId="0" fontId="34" fillId="0" borderId="0" xfId="0" applyFont="1" applyAlignment="1">
      <alignment horizontal="left" vertical="top"/>
    </xf>
    <xf numFmtId="10" fontId="36" fillId="0" borderId="0" xfId="2" applyNumberFormat="1" applyFont="1"/>
    <xf numFmtId="43" fontId="16" fillId="6" borderId="2" xfId="7" applyFont="1" applyFill="1" applyBorder="1"/>
    <xf numFmtId="43" fontId="25" fillId="6" borderId="2" xfId="7" applyFont="1" applyFill="1" applyBorder="1"/>
    <xf numFmtId="2" fontId="25" fillId="6" borderId="0" xfId="0" applyNumberFormat="1" applyFont="1" applyFill="1"/>
    <xf numFmtId="9" fontId="16" fillId="0" borderId="0" xfId="2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top" wrapText="1"/>
    </xf>
    <xf numFmtId="0" fontId="32" fillId="7" borderId="6" xfId="0" applyFont="1" applyFill="1" applyBorder="1" applyAlignment="1">
      <alignment horizontal="center" vertical="top" wrapText="1"/>
    </xf>
    <xf numFmtId="0" fontId="32" fillId="7" borderId="5" xfId="0" applyFont="1" applyFill="1" applyBorder="1" applyAlignment="1">
      <alignment horizontal="left" vertical="top" wrapText="1"/>
    </xf>
    <xf numFmtId="0" fontId="32" fillId="7" borderId="6" xfId="0" applyFont="1" applyFill="1" applyBorder="1" applyAlignment="1">
      <alignment horizontal="left" vertical="top" wrapText="1"/>
    </xf>
    <xf numFmtId="0" fontId="32" fillId="7" borderId="7" xfId="0" applyFont="1" applyFill="1" applyBorder="1" applyAlignment="1">
      <alignment horizontal="left" vertical="top" wrapText="1"/>
    </xf>
    <xf numFmtId="0" fontId="32" fillId="7" borderId="8" xfId="0" applyFont="1" applyFill="1" applyBorder="1" applyAlignment="1">
      <alignment horizontal="left" vertical="top" wrapText="1"/>
    </xf>
    <xf numFmtId="0" fontId="34" fillId="7" borderId="5" xfId="0" applyFont="1" applyFill="1" applyBorder="1" applyAlignment="1">
      <alignment horizontal="right" vertical="top" wrapText="1" indent="3"/>
    </xf>
    <xf numFmtId="0" fontId="34" fillId="7" borderId="6" xfId="0" applyFont="1" applyFill="1" applyBorder="1" applyAlignment="1">
      <alignment horizontal="right" vertical="top" wrapText="1" indent="3"/>
    </xf>
  </cellXfs>
  <cellStyles count="18">
    <cellStyle name="Hipervínculo" xfId="3" builtinId="8"/>
    <cellStyle name="Millares" xfId="1" builtinId="3"/>
    <cellStyle name="Millares 2" xfId="7" xr:uid="{23AB4985-847A-4222-B0B6-9E02220B001F}"/>
    <cellStyle name="Millares 2 2" xfId="11" xr:uid="{DF7D5AAF-BE93-4B39-895C-0DD503160C78}"/>
    <cellStyle name="Millares 2 2 2" xfId="14" xr:uid="{71C4AF8D-C5D8-43D9-BF22-7389EF19FC5F}"/>
    <cellStyle name="Millares 2 3" xfId="12" xr:uid="{C0BACBF2-E914-44C6-80AB-719FF5060258}"/>
    <cellStyle name="Millares 3" xfId="9" xr:uid="{A7244356-D8AD-4FE0-BF8C-29F5A3AA92BA}"/>
    <cellStyle name="Millares 3 2" xfId="13" xr:uid="{49CAA20C-5D55-4DEF-8356-1BFFB88184E6}"/>
    <cellStyle name="Millares 4" xfId="16" xr:uid="{A6EEDBED-B38C-4956-AFB8-A9968111CC9D}"/>
    <cellStyle name="Normal" xfId="0" builtinId="0"/>
    <cellStyle name="Normal 10" xfId="8" xr:uid="{6C9A9C46-A8E5-4282-A7A1-93CDD02AE5CD}"/>
    <cellStyle name="Normal 2" xfId="4" xr:uid="{71B6DEF8-5EB2-4355-B8D2-96976BA02F76}"/>
    <cellStyle name="Normal 3" xfId="15" xr:uid="{C01CD1B6-0C36-4DB0-BD15-B4BE36FE1CBA}"/>
    <cellStyle name="Porcentaje" xfId="2" builtinId="5"/>
    <cellStyle name="Porcentaje 2" xfId="10" xr:uid="{9B8598F5-FB76-4810-9D83-9574A876353F}"/>
    <cellStyle name="Porcentaje 2 2" xfId="17" xr:uid="{CD478E20-F623-4846-ADD0-BD0F831C6A2D}"/>
    <cellStyle name="Porcentaje 5" xfId="6" xr:uid="{AA06F027-8AE8-49A1-8F5F-20643BD3B9C8}"/>
    <cellStyle name="Porcentual 2" xfId="5" xr:uid="{1A041234-1B7B-4B52-84EC-F011BAEE0A2F}"/>
  </cellStyles>
  <dxfs count="0"/>
  <tableStyles count="0" defaultTableStyle="TableStyleMedium2" defaultPivotStyle="PivotStyleLight16"/>
  <colors>
    <mruColors>
      <color rgb="FF237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'Factor Q'!$F$7</c:f>
              <c:strCache>
                <c:ptCount val="1"/>
                <c:pt idx="0">
                  <c:v>STS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'Factor Q'!$E$8:$E$17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'Factor Q'!$F$8:$F$17</c:f>
              <c:numCache>
                <c:formatCode>0.0</c:formatCode>
                <c:ptCount val="10"/>
                <c:pt idx="0">
                  <c:v>25.28</c:v>
                </c:pt>
                <c:pt idx="1">
                  <c:v>27.447500000000002</c:v>
                </c:pt>
                <c:pt idx="2">
                  <c:v>28.205000000000002</c:v>
                </c:pt>
                <c:pt idx="3">
                  <c:v>29.79</c:v>
                </c:pt>
                <c:pt idx="4">
                  <c:v>30.47</c:v>
                </c:pt>
                <c:pt idx="5">
                  <c:v>31.65</c:v>
                </c:pt>
                <c:pt idx="6">
                  <c:v>34.17</c:v>
                </c:pt>
                <c:pt idx="7">
                  <c:v>32</c:v>
                </c:pt>
                <c:pt idx="8">
                  <c:v>34</c:v>
                </c:pt>
                <c:pt idx="9">
                  <c:v>32.06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6-4BE3-A4EC-EEF7313E8D91}"/>
            </c:ext>
          </c:extLst>
        </c:ser>
        <c:ser>
          <c:idx val="1"/>
          <c:order val="1"/>
          <c:tx>
            <c:strRef>
              <c:f>'Factor Q'!$G$7</c:f>
              <c:strCache>
                <c:ptCount val="1"/>
                <c:pt idx="0">
                  <c:v>STS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'Factor Q'!$E$8:$E$17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'Factor Q'!$G$8:$G$17</c:f>
              <c:numCache>
                <c:formatCode>0.0</c:formatCode>
                <c:ptCount val="10"/>
                <c:pt idx="2">
                  <c:v>25.3</c:v>
                </c:pt>
                <c:pt idx="3">
                  <c:v>29.285</c:v>
                </c:pt>
                <c:pt idx="4">
                  <c:v>31.03</c:v>
                </c:pt>
                <c:pt idx="5">
                  <c:v>32.74</c:v>
                </c:pt>
                <c:pt idx="6">
                  <c:v>33.58</c:v>
                </c:pt>
                <c:pt idx="7">
                  <c:v>32</c:v>
                </c:pt>
                <c:pt idx="8">
                  <c:v>35</c:v>
                </c:pt>
                <c:pt idx="9">
                  <c:v>32.049999999999997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6-4BE3-A4EC-EEF7313E8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45391"/>
        <c:axId val="359253023"/>
      </c:barChart>
      <c:catAx>
        <c:axId val="51145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9253023"/>
        <c:crosses val="autoZero"/>
        <c:auto val="1"/>
        <c:lblAlgn val="ctr"/>
        <c:lblOffset val="100"/>
        <c:noMultiLvlLbl val="0"/>
      </c:catAx>
      <c:valAx>
        <c:axId val="359253023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1145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21695</xdr:colOff>
      <xdr:row>2</xdr:row>
      <xdr:rowOff>110068</xdr:rowOff>
    </xdr:from>
    <xdr:to>
      <xdr:col>17</xdr:col>
      <xdr:colOff>514350</xdr:colOff>
      <xdr:row>17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D2D159-97E7-733A-02F7-26030D5DF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_MC-2021">
  <a:themeElements>
    <a:clrScheme name="Macroconsul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EA46C"/>
      </a:accent1>
      <a:accent2>
        <a:srgbClr val="F0BE32"/>
      </a:accent2>
      <a:accent3>
        <a:srgbClr val="CD2828"/>
      </a:accent3>
      <a:accent4>
        <a:srgbClr val="DCDCDC"/>
      </a:accent4>
      <a:accent5>
        <a:srgbClr val="2373B9"/>
      </a:accent5>
      <a:accent6>
        <a:srgbClr val="D7732D"/>
      </a:accent6>
      <a:hlink>
        <a:srgbClr val="0563C1"/>
      </a:hlink>
      <a:folHlink>
        <a:srgbClr val="954F72"/>
      </a:folHlink>
    </a:clrScheme>
    <a:fontScheme name="Macroconsult">
      <a:majorFont>
        <a:latin typeface="DIN Pro"/>
        <a:ea typeface=""/>
        <a:cs typeface=""/>
      </a:majorFont>
      <a:minorFont>
        <a:latin typeface="DIN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_MC-2021" id="{8B0E0A89-404D-41CE-B55C-F84D41704980}" vid="{7DEF4908-A494-48E4-B966-48CEC41B384F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273" dT="2024-01-19T21:49:34.06" personId="{00000000-0000-0000-0000-000000000000}" id="{ECA673DF-75A8-4D60-ACE6-1FFD2CAF4775}">
    <text>Set-23</text>
  </threadedComment>
  <threadedComment ref="P274" dT="2024-01-19T21:49:40.38" personId="{00000000-0000-0000-0000-000000000000}" id="{08409EC8-291D-4B9A-BB48-27C24C83CB88}">
    <text>Set-23</text>
  </threadedComment>
  <threadedComment ref="P277" dT="2024-01-19T21:49:52.53" personId="{00000000-0000-0000-0000-000000000000}" id="{7A233957-C11D-49C2-A097-932954B1B584}">
    <text>Set-23</text>
  </threadedComment>
  <threadedComment ref="P278" dT="2024-01-19T21:49:56.76" personId="{00000000-0000-0000-0000-000000000000}" id="{14D8DBC7-BBEA-482F-A38F-F5E0662FDAF7}">
    <text>Set-23</text>
  </threadedComment>
  <threadedComment ref="P279" dT="2024-01-19T21:50:01.67" personId="{00000000-0000-0000-0000-000000000000}" id="{250839F7-8DFB-40B2-9C02-4206867C51E1}">
    <text>Set-23</text>
  </threadedComment>
  <threadedComment ref="P280" dT="2024-01-19T21:50:06.55" personId="{00000000-0000-0000-0000-000000000000}" id="{AAB90731-39A4-48CB-A904-3EA7E4D8EF79}">
    <text>Set-23</text>
  </threadedComment>
  <threadedComment ref="P283" dT="2024-01-19T21:50:18.42" personId="{00000000-0000-0000-0000-000000000000}" id="{95D65404-6C78-4B5B-AF7E-298BEFADC466}">
    <text>Jun-23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3"/>
  <sheetViews>
    <sheetView showGridLines="0" zoomScale="90" zoomScaleNormal="90" workbookViewId="0">
      <selection activeCell="C11" sqref="C11"/>
    </sheetView>
  </sheetViews>
  <sheetFormatPr baseColWidth="10" defaultColWidth="0" defaultRowHeight="12.75" customHeight="1" zeroHeight="1" x14ac:dyDescent="0.25"/>
  <cols>
    <col min="1" max="1" width="6" style="22" customWidth="1"/>
    <col min="2" max="2" width="70.44140625" style="22" customWidth="1"/>
    <col min="3" max="3" width="7.44140625" style="22" customWidth="1"/>
    <col min="4" max="16384" width="9.109375" style="22" hidden="1"/>
  </cols>
  <sheetData>
    <row r="1" spans="2:2" ht="13.2" x14ac:dyDescent="0.25"/>
    <row r="2" spans="2:2" ht="13.2" x14ac:dyDescent="0.25">
      <c r="B2" s="23" t="s">
        <v>0</v>
      </c>
    </row>
    <row r="3" spans="2:2" ht="13.2" x14ac:dyDescent="0.25">
      <c r="B3" s="23"/>
    </row>
    <row r="4" spans="2:2" ht="13.2" x14ac:dyDescent="0.25">
      <c r="B4" s="24" t="s">
        <v>1</v>
      </c>
    </row>
    <row r="5" spans="2:2" ht="13.2" x14ac:dyDescent="0.25">
      <c r="B5" s="24" t="s">
        <v>2</v>
      </c>
    </row>
    <row r="6" spans="2:2" ht="13.2" x14ac:dyDescent="0.25">
      <c r="B6" s="25" t="s">
        <v>3</v>
      </c>
    </row>
    <row r="7" spans="2:2" ht="13.2" x14ac:dyDescent="0.25">
      <c r="B7" s="26" t="s">
        <v>4</v>
      </c>
    </row>
    <row r="8" spans="2:2" ht="13.2" x14ac:dyDescent="0.25">
      <c r="B8" s="26" t="s">
        <v>5</v>
      </c>
    </row>
    <row r="9" spans="2:2" ht="13.2" x14ac:dyDescent="0.25">
      <c r="B9" s="26" t="s">
        <v>6</v>
      </c>
    </row>
    <row r="10" spans="2:2" ht="13.2" x14ac:dyDescent="0.25">
      <c r="B10" s="25" t="s">
        <v>7</v>
      </c>
    </row>
    <row r="11" spans="2:2" ht="13.2" x14ac:dyDescent="0.25">
      <c r="B11" s="26" t="s">
        <v>8</v>
      </c>
    </row>
    <row r="12" spans="2:2" ht="13.2" x14ac:dyDescent="0.25">
      <c r="B12" s="26" t="s">
        <v>9</v>
      </c>
    </row>
    <row r="13" spans="2:2" ht="13.2" x14ac:dyDescent="0.25">
      <c r="B13" s="27" t="s">
        <v>10</v>
      </c>
    </row>
    <row r="14" spans="2:2" ht="13.2" x14ac:dyDescent="0.25">
      <c r="B14" s="28" t="s">
        <v>11</v>
      </c>
    </row>
    <row r="15" spans="2:2" ht="13.2" x14ac:dyDescent="0.25">
      <c r="B15" s="28" t="s">
        <v>12</v>
      </c>
    </row>
    <row r="16" spans="2:2" ht="13.2" x14ac:dyDescent="0.25">
      <c r="B16" s="28" t="s">
        <v>13</v>
      </c>
    </row>
    <row r="17" spans="2:2" ht="13.2" x14ac:dyDescent="0.25">
      <c r="B17" s="28" t="s">
        <v>14</v>
      </c>
    </row>
    <row r="18" spans="2:2" ht="13.2" x14ac:dyDescent="0.25">
      <c r="B18" s="28" t="s">
        <v>15</v>
      </c>
    </row>
    <row r="19" spans="2:2" ht="13.2" x14ac:dyDescent="0.25">
      <c r="B19" s="28" t="s">
        <v>16</v>
      </c>
    </row>
    <row r="20" spans="2:2" ht="13.2" x14ac:dyDescent="0.25">
      <c r="B20" s="28" t="s">
        <v>17</v>
      </c>
    </row>
    <row r="21" spans="2:2" ht="13.2" x14ac:dyDescent="0.25">
      <c r="B21" s="28" t="s">
        <v>18</v>
      </c>
    </row>
    <row r="22" spans="2:2" ht="13.2" x14ac:dyDescent="0.25">
      <c r="B22" s="28" t="s">
        <v>19</v>
      </c>
    </row>
    <row r="23" spans="2:2" ht="13.2" x14ac:dyDescent="0.25">
      <c r="B23" s="24" t="s">
        <v>20</v>
      </c>
    </row>
    <row r="24" spans="2:2" ht="13.2" x14ac:dyDescent="0.25">
      <c r="B24" s="24" t="s">
        <v>21</v>
      </c>
    </row>
    <row r="25" spans="2:2" ht="13.2" x14ac:dyDescent="0.25">
      <c r="B25" s="24" t="s">
        <v>22</v>
      </c>
    </row>
    <row r="26" spans="2:2" ht="13.2" x14ac:dyDescent="0.25">
      <c r="B26" s="29" t="s">
        <v>23</v>
      </c>
    </row>
    <row r="27" spans="2:2" ht="13.2" x14ac:dyDescent="0.25">
      <c r="B27" s="25" t="s">
        <v>24</v>
      </c>
    </row>
    <row r="28" spans="2:2" ht="13.2" x14ac:dyDescent="0.25">
      <c r="B28" s="25" t="s">
        <v>25</v>
      </c>
    </row>
    <row r="29" spans="2:2" ht="13.2" x14ac:dyDescent="0.25">
      <c r="B29" s="25" t="s">
        <v>26</v>
      </c>
    </row>
    <row r="30" spans="2:2" ht="13.2" x14ac:dyDescent="0.25">
      <c r="B30" s="25" t="s">
        <v>27</v>
      </c>
    </row>
    <row r="31" spans="2:2" ht="13.2" x14ac:dyDescent="0.25">
      <c r="B31" s="25" t="s">
        <v>28</v>
      </c>
    </row>
    <row r="32" spans="2:2" ht="13.2" x14ac:dyDescent="0.25"/>
    <row r="33" s="22" customFormat="1" ht="12.75" customHeight="1" x14ac:dyDescent="0.25"/>
  </sheetData>
  <hyperlinks>
    <hyperlink ref="B31" location="'6.4.TasaImpuestos'!A1" display="6.4. Tasa Efectiva de Impuestos" xr:uid="{C9382DC3-CE61-4F78-9DC1-95E0E7946266}"/>
    <hyperlink ref="B29" location="'6.3.IPME'!A1" display="6.3. Índice de Precios de Maquinaria y Equipo (IPME)" xr:uid="{44058356-EF4A-482B-91E3-D842D6D91DA9}"/>
    <hyperlink ref="B28" location="'6.2.IPC'!A1" display="6.2. Índice de Precios al Consumidor (IPC)" xr:uid="{41C7C90C-613D-4AA4-A9FE-D9BB1198A931}"/>
    <hyperlink ref="B27" location="'6.1.IPM'!A1" display="6.1. Índice de Precios al por Mayor (IPM)" xr:uid="{4490152B-BE98-4F23-B165-303C4AC7480D}"/>
    <hyperlink ref="B25" location="'5.InsumosEconomía'!A1" display="5. Variación del precio de insumos de la economía" xr:uid="{350327BA-F9CA-4193-BA89-13CC456674CB}"/>
    <hyperlink ref="B24" location="'4.PTFEconomía'!A1" display="4. Productividad Total de Factores de la Economía" xr:uid="{F7AE6666-D7F5-4570-BC13-A6B9999A2B78}"/>
    <hyperlink ref="B23" location="'3.ÍndPrecioInsumEmp'!A1" display="3. Índice de precios de insumos de la empresa" xr:uid="{4603B6F2-FDCA-45C1-B77E-58BBA31C19A5}"/>
    <hyperlink ref="B22" location="'2.2.3.9.PrecioCapital'!A1" display="2.2.3.9. Precio implícito de capital" xr:uid="{DD633C96-3E35-4513-A552-BFB2961C3F25}"/>
    <hyperlink ref="B21" location="'2.2.3.8.WACC'!A1" display="2.2.3.8. Costo Promedio Ponderado de Capital (WACC)" xr:uid="{857A68E9-5F6D-4E04-8FFF-6A3685E6D233}"/>
    <hyperlink ref="B20" location="'2.2.3.7.CantidadCap'!A1" display="2.2.3.7. Cantidad de capital" xr:uid="{D03BA460-9296-4E0F-A704-1B11B6234100}"/>
    <hyperlink ref="B19" location="'2.2.3.6.StockCapTotalDef'!A1" display="2.2.3.6. Stock de Capital total anual deflactado" xr:uid="{7B892F0E-79C6-4781-B51C-BD2904793B9C}"/>
    <hyperlink ref="B18" location="'2.2.3.5.StockCapTotal'!A1" display="2.2.3.5. Stock de Capital total anual" xr:uid="{15EBC824-A7A5-47B6-AFBE-8CA691DB9D62}"/>
    <hyperlink ref="B17" location="'2.2.3.4.ActivosIniciales'!A1" display="2.2.3.4. Activos iniciales" xr:uid="{5210F2CA-86D4-44D9-B439-00585B03EB27}"/>
    <hyperlink ref="B16" location="'2.2.3.3.StockCapSinActIni'!A1" display="2.2.3.3. Stock de Capital a fin de año sin activos iniciales" xr:uid="{E9D4DD72-7C76-4A2B-9248-7A1F6A56D2A5}"/>
    <hyperlink ref="B14" location="'2.2.3.1.TasasDeprec'!A1" display="2.2.3.1. Tasas de depreciación" xr:uid="{D7E4D973-9862-4BF2-8AB9-6779DFE73E16}"/>
    <hyperlink ref="B12" location="'2.2.2.ProdIntermed'!A1" display="2.2.2. Productos intermedios (Materiales)" xr:uid="{C8A6D04C-1278-4881-AB1D-AF36A6D8EDD3}"/>
    <hyperlink ref="B11" location="'2.2.1.ManoObra'!A1" display="2.2.1. Mano de Obra" xr:uid="{1092BE8C-5678-43B4-84F9-0455FB6BFE44}"/>
    <hyperlink ref="B10" location="'2.2.ÍndCantInsum'!A1" display="2.2. Índice de Cantidades de insumos" xr:uid="{8E464D74-4767-4178-B31A-F27E835EA4DA}"/>
    <hyperlink ref="B9" location="'2.1.3.PrecioServ'!A1" display="2.1.3. Precio Implícito" xr:uid="{A7A78EBA-1D82-42F0-94C1-3165DA96764A}"/>
    <hyperlink ref="B8" location="'2.1.2.CantidadesServ'!A1" display="2.1.2. Cantidades" xr:uid="{8710C7BF-C744-4F75-A0B4-CA272DC5084A}"/>
    <hyperlink ref="B7" location="'2.1.1.IngresosServ'!A1" display="2.1.1. Ingresos" xr:uid="{B277DA8E-BAD2-4630-B7DE-2165FB275E3F}"/>
    <hyperlink ref="B6" location="'2.1.ÍndCantProd'!A1" display="2.1. Índice de Cantidades de productos" xr:uid="{59D64605-683C-4B8E-B92A-0C2E2424966B}"/>
    <hyperlink ref="B5" location="'2.PTFEmpresa'!A1" display="2. Productividad Total de Factores de la Empresa" xr:uid="{2A8CB3FE-47C3-41B7-B17C-F509DB1E77F7}"/>
    <hyperlink ref="B4" location="'1. Factor X'!A1" display="1. Factor de Productividad (Factor X)" xr:uid="{D60B2C65-82E9-4E4D-AEA9-9F697699C351}"/>
    <hyperlink ref="B15" location="'2.2.3.2.Inv-Ajus-Depr'!A1" display="2.2.3.2. Inversión, Depreciación Acumulada y Ajustes Contables" xr:uid="{302F83CA-9A27-4338-B7F3-397A24DAF1F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D3A9-25E3-445E-A625-75C2C14CF34C}">
  <sheetPr>
    <tabColor theme="2" tint="-0.749992370372631"/>
  </sheetPr>
  <dimension ref="A1:R88"/>
  <sheetViews>
    <sheetView showGridLines="0" topLeftCell="A52" zoomScale="80" zoomScaleNormal="80" workbookViewId="0">
      <selection activeCell="O78" sqref="O78"/>
    </sheetView>
  </sheetViews>
  <sheetFormatPr baseColWidth="10" defaultColWidth="0" defaultRowHeight="12.75" customHeight="1" zeroHeight="1" x14ac:dyDescent="0.25"/>
  <cols>
    <col min="1" max="1" width="11.44140625" style="30" customWidth="1"/>
    <col min="2" max="2" width="54" style="30" customWidth="1"/>
    <col min="3" max="11" width="12.88671875" style="30" customWidth="1"/>
    <col min="12" max="17" width="11.44140625" style="30" customWidth="1"/>
    <col min="18" max="18" width="0" style="30" hidden="1" customWidth="1"/>
    <col min="19" max="16384" width="11.44140625" style="30" hidden="1"/>
  </cols>
  <sheetData>
    <row r="1" spans="1:16" s="57" customFormat="1" ht="13.2" x14ac:dyDescent="0.25"/>
    <row r="2" spans="1:16" s="57" customFormat="1" ht="13.2" x14ac:dyDescent="0.25">
      <c r="A2" s="32" t="s">
        <v>29</v>
      </c>
    </row>
    <row r="3" spans="1:16" s="57" customFormat="1" ht="13.2" x14ac:dyDescent="0.25"/>
    <row r="4" spans="1:16" s="57" customFormat="1" ht="13.2" x14ac:dyDescent="0.25">
      <c r="B4" s="36" t="s">
        <v>9</v>
      </c>
      <c r="C4" s="76"/>
    </row>
    <row r="5" spans="1:16" s="57" customFormat="1" ht="13.2" x14ac:dyDescent="0.25"/>
    <row r="6" spans="1:16" ht="13.2" x14ac:dyDescent="0.25"/>
    <row r="7" spans="1:16" ht="13.2" x14ac:dyDescent="0.25">
      <c r="B7" s="153" t="s">
        <v>343</v>
      </c>
    </row>
    <row r="8" spans="1:16" ht="13.2" x14ac:dyDescent="0.25"/>
    <row r="9" spans="1:16" ht="13.2" x14ac:dyDescent="0.25">
      <c r="B9" s="154" t="s">
        <v>178</v>
      </c>
      <c r="C9" s="155">
        <v>2010</v>
      </c>
      <c r="D9" s="155">
        <v>2011</v>
      </c>
      <c r="E9" s="155">
        <v>2012</v>
      </c>
      <c r="F9" s="155">
        <v>2013</v>
      </c>
      <c r="G9" s="155">
        <v>2014</v>
      </c>
      <c r="H9" s="155">
        <v>2015</v>
      </c>
      <c r="I9" s="155">
        <v>2016</v>
      </c>
      <c r="J9" s="155">
        <v>2017</v>
      </c>
      <c r="K9" s="155">
        <v>2018</v>
      </c>
      <c r="L9" s="155">
        <v>2019</v>
      </c>
      <c r="M9" s="155">
        <v>2020</v>
      </c>
      <c r="N9" s="155">
        <v>2021</v>
      </c>
      <c r="O9" s="155">
        <v>2022</v>
      </c>
      <c r="P9" s="155">
        <v>2023</v>
      </c>
    </row>
    <row r="10" spans="1:16" ht="13.2" x14ac:dyDescent="0.25">
      <c r="B10" s="127" t="s">
        <v>96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</row>
    <row r="11" spans="1:16" ht="13.2" x14ac:dyDescent="0.25">
      <c r="B11" s="130" t="s">
        <v>97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</row>
    <row r="12" spans="1:16" ht="13.2" x14ac:dyDescent="0.25">
      <c r="B12" s="132" t="s">
        <v>98</v>
      </c>
      <c r="C12" s="158">
        <v>279856</v>
      </c>
      <c r="D12" s="158">
        <v>79711.970000000016</v>
      </c>
      <c r="E12" s="158">
        <v>307050.90000000002</v>
      </c>
      <c r="F12" s="158">
        <v>494128.78000000009</v>
      </c>
      <c r="G12" s="158">
        <v>508434.58999999997</v>
      </c>
      <c r="H12" s="158">
        <v>909205.61</v>
      </c>
      <c r="I12" s="158">
        <v>1136251.1000000001</v>
      </c>
      <c r="J12" s="158">
        <v>1046347.2500000003</v>
      </c>
      <c r="K12" s="158">
        <v>1301711.9799999995</v>
      </c>
      <c r="L12" s="158">
        <v>1718849.1499999948</v>
      </c>
      <c r="M12" s="158">
        <v>1638488.5000000005</v>
      </c>
      <c r="N12" s="158">
        <v>2179570.560000001</v>
      </c>
      <c r="O12" s="158">
        <v>1977384.37</v>
      </c>
      <c r="P12" s="84">
        <v>1977677.2699999996</v>
      </c>
    </row>
    <row r="13" spans="1:16" ht="13.2" x14ac:dyDescent="0.25">
      <c r="B13" s="132" t="s">
        <v>99</v>
      </c>
      <c r="C13" s="158">
        <v>739618</v>
      </c>
      <c r="D13" s="158">
        <v>877627.81999999983</v>
      </c>
      <c r="E13" s="158">
        <v>1083701.9300000002</v>
      </c>
      <c r="F13" s="158">
        <v>1356306.1600000001</v>
      </c>
      <c r="G13" s="158">
        <v>1731092.02</v>
      </c>
      <c r="H13" s="158">
        <v>657928.39999999991</v>
      </c>
      <c r="I13" s="158">
        <v>517858.7</v>
      </c>
      <c r="J13" s="158">
        <v>511280.34</v>
      </c>
      <c r="K13" s="158">
        <v>501593.07000000007</v>
      </c>
      <c r="L13" s="158">
        <v>580678.35000000021</v>
      </c>
      <c r="M13" s="158">
        <v>439610.94</v>
      </c>
      <c r="N13" s="158">
        <v>533658.47</v>
      </c>
      <c r="O13" s="158">
        <v>463915.58999999997</v>
      </c>
      <c r="P13" s="159">
        <v>339403.67999999988</v>
      </c>
    </row>
    <row r="14" spans="1:16" ht="13.2" x14ac:dyDescent="0.25">
      <c r="B14" s="132" t="s">
        <v>100</v>
      </c>
      <c r="C14" s="158">
        <v>437766</v>
      </c>
      <c r="D14" s="158">
        <v>490058.51000000007</v>
      </c>
      <c r="E14" s="158">
        <v>688722.22</v>
      </c>
      <c r="F14" s="158">
        <v>730751.10999999987</v>
      </c>
      <c r="G14" s="158">
        <v>985525.29</v>
      </c>
      <c r="H14" s="158">
        <v>1287931.5099999998</v>
      </c>
      <c r="I14" s="158">
        <v>1030667.8400000001</v>
      </c>
      <c r="J14" s="158">
        <v>1083159.46</v>
      </c>
      <c r="K14" s="158">
        <v>1331351.5299999998</v>
      </c>
      <c r="L14" s="158">
        <v>1400800.2700000005</v>
      </c>
      <c r="M14" s="158">
        <v>1579772.7200000002</v>
      </c>
      <c r="N14" s="158">
        <v>1634371.6000763664</v>
      </c>
      <c r="O14" s="158">
        <v>1726763.1340597835</v>
      </c>
      <c r="P14" s="159">
        <v>1650699.37</v>
      </c>
    </row>
    <row r="15" spans="1:16" ht="13.2" x14ac:dyDescent="0.25">
      <c r="B15" s="132" t="s">
        <v>101</v>
      </c>
      <c r="C15" s="158">
        <v>0</v>
      </c>
      <c r="D15" s="158">
        <v>17672.54</v>
      </c>
      <c r="E15" s="158">
        <v>0</v>
      </c>
      <c r="F15" s="158">
        <v>34.22</v>
      </c>
      <c r="G15" s="158">
        <v>128.30000000000001</v>
      </c>
      <c r="H15" s="158">
        <v>10449.529999999999</v>
      </c>
      <c r="I15" s="158">
        <v>76134.83</v>
      </c>
      <c r="J15" s="158">
        <v>44219.199999999997</v>
      </c>
      <c r="K15" s="158">
        <v>2405101.6999999997</v>
      </c>
      <c r="L15" s="158">
        <v>2005982.9200000002</v>
      </c>
      <c r="M15" s="158">
        <v>2000840.5200000003</v>
      </c>
      <c r="N15" s="158">
        <v>2412137.5399999991</v>
      </c>
      <c r="O15" s="158">
        <v>2402734.37</v>
      </c>
      <c r="P15" s="159">
        <v>2324102.4699999997</v>
      </c>
    </row>
    <row r="16" spans="1:16" ht="13.2" x14ac:dyDescent="0.25">
      <c r="B16" s="132" t="s">
        <v>102</v>
      </c>
      <c r="C16" s="158">
        <v>695</v>
      </c>
      <c r="D16" s="158">
        <v>5196.45</v>
      </c>
      <c r="E16" s="158">
        <v>9604.27</v>
      </c>
      <c r="F16" s="158">
        <v>9616.23</v>
      </c>
      <c r="G16" s="158">
        <v>9441.4900000000016</v>
      </c>
      <c r="H16" s="158">
        <v>13001.25</v>
      </c>
      <c r="I16" s="158">
        <v>14366.310000000001</v>
      </c>
      <c r="J16" s="158">
        <v>12846.180000000002</v>
      </c>
      <c r="K16" s="158">
        <v>22165.190000000002</v>
      </c>
      <c r="L16" s="158">
        <v>10887.149999999972</v>
      </c>
      <c r="M16" s="158">
        <v>15101.670000000002</v>
      </c>
      <c r="N16" s="158">
        <v>16954.379999999997</v>
      </c>
      <c r="O16" s="158">
        <v>8272.2199999999975</v>
      </c>
      <c r="P16" s="159">
        <v>6874.0700000000006</v>
      </c>
    </row>
    <row r="17" spans="2:16" ht="13.2" x14ac:dyDescent="0.25">
      <c r="B17" s="132" t="s">
        <v>103</v>
      </c>
      <c r="C17" s="158">
        <v>329777</v>
      </c>
      <c r="D17" s="158">
        <v>433839.26</v>
      </c>
      <c r="E17" s="158">
        <v>424093.52</v>
      </c>
      <c r="F17" s="158">
        <v>429753.24</v>
      </c>
      <c r="G17" s="158">
        <v>471908.62000000011</v>
      </c>
      <c r="H17" s="158">
        <v>158533.87999999992</v>
      </c>
      <c r="I17" s="158">
        <v>196480.0399999998</v>
      </c>
      <c r="J17" s="158">
        <v>210367.39000000004</v>
      </c>
      <c r="K17" s="158">
        <v>140590.59000000005</v>
      </c>
      <c r="L17" s="158">
        <v>202238.56999999972</v>
      </c>
      <c r="M17" s="158">
        <v>152519.98000000004</v>
      </c>
      <c r="N17" s="158">
        <v>477307.31000000029</v>
      </c>
      <c r="O17" s="158">
        <v>879439.64000000025</v>
      </c>
      <c r="P17" s="159">
        <v>649036.19999999902</v>
      </c>
    </row>
    <row r="18" spans="2:16" ht="13.2" x14ac:dyDescent="0.25">
      <c r="B18" s="132" t="s">
        <v>104</v>
      </c>
      <c r="C18" s="158">
        <v>0</v>
      </c>
      <c r="D18" s="158">
        <v>0</v>
      </c>
      <c r="E18" s="158">
        <v>0</v>
      </c>
      <c r="F18" s="158">
        <v>600</v>
      </c>
      <c r="G18" s="158">
        <v>44.39</v>
      </c>
      <c r="H18" s="158">
        <v>63.15</v>
      </c>
      <c r="I18" s="158">
        <v>5.12</v>
      </c>
      <c r="J18" s="158">
        <v>51.03</v>
      </c>
      <c r="K18" s="158">
        <v>155.68</v>
      </c>
      <c r="L18" s="158">
        <v>0</v>
      </c>
      <c r="M18" s="158">
        <v>0</v>
      </c>
      <c r="N18" s="158">
        <v>119.36</v>
      </c>
      <c r="O18" s="158">
        <v>6381.85</v>
      </c>
      <c r="P18" s="159">
        <v>534.61</v>
      </c>
    </row>
    <row r="19" spans="2:16" ht="13.2" x14ac:dyDescent="0.25">
      <c r="B19" s="132" t="s">
        <v>105</v>
      </c>
      <c r="C19" s="158">
        <v>0</v>
      </c>
      <c r="D19" s="158">
        <v>0</v>
      </c>
      <c r="E19" s="158">
        <v>19.600000000000001</v>
      </c>
      <c r="F19" s="158">
        <v>0</v>
      </c>
      <c r="G19" s="158">
        <v>6.41</v>
      </c>
      <c r="H19" s="158">
        <v>0</v>
      </c>
      <c r="I19" s="158">
        <v>145.58000000000001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195.36</v>
      </c>
      <c r="P19" s="159">
        <v>0</v>
      </c>
    </row>
    <row r="20" spans="2:16" ht="13.2" x14ac:dyDescent="0.25">
      <c r="B20" s="132" t="s">
        <v>106</v>
      </c>
      <c r="C20" s="158">
        <v>1185288</v>
      </c>
      <c r="D20" s="158">
        <v>1325806.9199999997</v>
      </c>
      <c r="E20" s="158">
        <v>1857929.95</v>
      </c>
      <c r="F20" s="158">
        <v>2005510.4399999997</v>
      </c>
      <c r="G20" s="158">
        <v>1921759.8400000019</v>
      </c>
      <c r="H20" s="158">
        <v>2481291.6000000006</v>
      </c>
      <c r="I20" s="158">
        <v>2770153.8499999987</v>
      </c>
      <c r="J20" s="158">
        <v>1803275.75</v>
      </c>
      <c r="K20" s="158">
        <v>1461222.3000000005</v>
      </c>
      <c r="L20" s="158">
        <v>1562163.0599999882</v>
      </c>
      <c r="M20" s="158">
        <v>1772318.2300000007</v>
      </c>
      <c r="N20" s="158">
        <v>1827371.0972050009</v>
      </c>
      <c r="O20" s="158">
        <v>1719916.5616000004</v>
      </c>
      <c r="P20" s="159">
        <v>1494906.7200000002</v>
      </c>
    </row>
    <row r="21" spans="2:16" ht="13.2" x14ac:dyDescent="0.25">
      <c r="B21" s="130" t="s">
        <v>107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9"/>
    </row>
    <row r="22" spans="2:16" ht="13.2" x14ac:dyDescent="0.25">
      <c r="B22" s="132" t="s">
        <v>108</v>
      </c>
      <c r="C22" s="158">
        <v>276000</v>
      </c>
      <c r="D22" s="158">
        <v>441344.59999999986</v>
      </c>
      <c r="E22" s="158">
        <v>698977.53</v>
      </c>
      <c r="F22" s="158">
        <v>856547.81</v>
      </c>
      <c r="G22" s="158">
        <v>1050427.7699999996</v>
      </c>
      <c r="H22" s="158">
        <v>750062</v>
      </c>
      <c r="I22" s="158">
        <v>647347.32000000041</v>
      </c>
      <c r="J22" s="158">
        <v>678865.53</v>
      </c>
      <c r="K22" s="158">
        <v>697890.3</v>
      </c>
      <c r="L22" s="158">
        <v>1428359.6699999995</v>
      </c>
      <c r="M22" s="158">
        <v>1017065.25</v>
      </c>
      <c r="N22" s="158">
        <v>1307999.1200000001</v>
      </c>
      <c r="O22" s="158">
        <v>1678340.0699999998</v>
      </c>
      <c r="P22" s="159">
        <v>1600124.9800000002</v>
      </c>
    </row>
    <row r="23" spans="2:16" ht="13.2" x14ac:dyDescent="0.25">
      <c r="B23" s="132" t="s">
        <v>109</v>
      </c>
      <c r="C23" s="158">
        <v>89000</v>
      </c>
      <c r="D23" s="158">
        <v>357052.50000000006</v>
      </c>
      <c r="E23" s="158">
        <v>237679.66999999998</v>
      </c>
      <c r="F23" s="158">
        <v>282287.12</v>
      </c>
      <c r="G23" s="158">
        <v>543381.13</v>
      </c>
      <c r="H23" s="158">
        <v>521657.44999999995</v>
      </c>
      <c r="I23" s="158">
        <v>512070.09000000008</v>
      </c>
      <c r="J23" s="158">
        <v>563188.19000000006</v>
      </c>
      <c r="K23" s="158">
        <v>488034.32999999996</v>
      </c>
      <c r="L23" s="158">
        <v>402518.46999999986</v>
      </c>
      <c r="M23" s="158">
        <v>511018.35</v>
      </c>
      <c r="N23" s="158">
        <v>698057.99199999997</v>
      </c>
      <c r="O23" s="158">
        <v>808965.28000000026</v>
      </c>
      <c r="P23" s="159">
        <v>871676.80000000028</v>
      </c>
    </row>
    <row r="24" spans="2:16" ht="13.2" x14ac:dyDescent="0.25">
      <c r="B24" s="132" t="s">
        <v>110</v>
      </c>
      <c r="C24" s="158"/>
      <c r="D24" s="158">
        <v>12615.770000000004</v>
      </c>
      <c r="E24" s="158">
        <v>38092.039999999994</v>
      </c>
      <c r="F24" s="158">
        <v>116380.73999999999</v>
      </c>
      <c r="G24" s="158">
        <v>63457.570000000007</v>
      </c>
      <c r="H24" s="158">
        <v>163977</v>
      </c>
      <c r="I24" s="158">
        <v>50774.850000000006</v>
      </c>
      <c r="J24" s="158">
        <v>52959.06</v>
      </c>
      <c r="K24" s="158">
        <v>255198.34999999998</v>
      </c>
      <c r="L24" s="158">
        <v>114768.07999999968</v>
      </c>
      <c r="M24" s="158">
        <v>63044.039999999994</v>
      </c>
      <c r="N24" s="158">
        <v>272715.62</v>
      </c>
      <c r="O24" s="158">
        <v>34323.99</v>
      </c>
      <c r="P24" s="159">
        <v>87592.98</v>
      </c>
    </row>
    <row r="25" spans="2:16" ht="13.2" x14ac:dyDescent="0.25">
      <c r="B25" s="127" t="s">
        <v>179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89"/>
    </row>
    <row r="26" spans="2:16" ht="13.2" x14ac:dyDescent="0.25">
      <c r="B26" s="130" t="s">
        <v>97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9"/>
    </row>
    <row r="27" spans="2:16" ht="13.2" x14ac:dyDescent="0.25">
      <c r="B27" s="132" t="s">
        <v>98</v>
      </c>
      <c r="C27" s="158">
        <v>36323</v>
      </c>
      <c r="D27" s="158">
        <v>53727.289999999994</v>
      </c>
      <c r="E27" s="158">
        <v>34299.939999999995</v>
      </c>
      <c r="F27" s="158">
        <v>55058.38</v>
      </c>
      <c r="G27" s="158">
        <v>89497.53</v>
      </c>
      <c r="H27" s="158">
        <v>87689.539999999979</v>
      </c>
      <c r="I27" s="158">
        <v>48862.71</v>
      </c>
      <c r="J27" s="158">
        <v>53857.180000000008</v>
      </c>
      <c r="K27" s="158">
        <v>41127.75</v>
      </c>
      <c r="L27" s="158">
        <v>72079.210000000006</v>
      </c>
      <c r="M27" s="158">
        <v>66039.569999999992</v>
      </c>
      <c r="N27" s="158">
        <v>183466.88479500558</v>
      </c>
      <c r="O27" s="158">
        <v>246176.55000000005</v>
      </c>
      <c r="P27" s="159">
        <v>245668.20000000004</v>
      </c>
    </row>
    <row r="28" spans="2:16" ht="13.2" x14ac:dyDescent="0.25">
      <c r="B28" s="132" t="s">
        <v>99</v>
      </c>
      <c r="C28" s="158">
        <v>29882</v>
      </c>
      <c r="D28" s="158">
        <v>66210.13</v>
      </c>
      <c r="E28" s="158">
        <v>139536.84</v>
      </c>
      <c r="F28" s="158">
        <v>159440.56999999998</v>
      </c>
      <c r="G28" s="158">
        <v>171070.63</v>
      </c>
      <c r="H28" s="158">
        <v>169757.29</v>
      </c>
      <c r="I28" s="158">
        <v>163410.70000000001</v>
      </c>
      <c r="J28" s="158">
        <v>188103.82</v>
      </c>
      <c r="K28" s="158">
        <v>181422.59999999998</v>
      </c>
      <c r="L28" s="158">
        <v>112315.07000000007</v>
      </c>
      <c r="M28" s="158">
        <v>116845.15000000002</v>
      </c>
      <c r="N28" s="158">
        <v>147958.62</v>
      </c>
      <c r="O28" s="158">
        <v>140988.82999999999</v>
      </c>
      <c r="P28" s="159">
        <v>153807.18000000002</v>
      </c>
    </row>
    <row r="29" spans="2:16" ht="13.2" x14ac:dyDescent="0.25">
      <c r="B29" s="132" t="s">
        <v>100</v>
      </c>
      <c r="C29" s="158">
        <v>69382</v>
      </c>
      <c r="D29" s="158">
        <v>75586.949999999983</v>
      </c>
      <c r="E29" s="158">
        <v>79257.349999999991</v>
      </c>
      <c r="F29" s="158">
        <v>58888.97</v>
      </c>
      <c r="G29" s="158">
        <v>54313.04000000003</v>
      </c>
      <c r="H29" s="158">
        <v>228736.72999999998</v>
      </c>
      <c r="I29" s="158">
        <v>176088.28000000006</v>
      </c>
      <c r="J29" s="158">
        <v>157698.65000000005</v>
      </c>
      <c r="K29" s="158">
        <v>138237.62</v>
      </c>
      <c r="L29" s="158">
        <v>136707.12999999977</v>
      </c>
      <c r="M29" s="158">
        <v>85913.400000000009</v>
      </c>
      <c r="N29" s="158">
        <v>85820.563952154291</v>
      </c>
      <c r="O29" s="158">
        <v>88945.249186763409</v>
      </c>
      <c r="P29" s="159">
        <v>91498.369999999981</v>
      </c>
    </row>
    <row r="30" spans="2:16" ht="13.2" x14ac:dyDescent="0.25">
      <c r="B30" s="132" t="s">
        <v>101</v>
      </c>
      <c r="C30" s="158">
        <v>965268</v>
      </c>
      <c r="D30" s="158">
        <v>1101172.1399999999</v>
      </c>
      <c r="E30" s="158">
        <v>692038.75000000023</v>
      </c>
      <c r="F30" s="158">
        <v>537600.11999999988</v>
      </c>
      <c r="G30" s="158">
        <v>600793.02000000025</v>
      </c>
      <c r="H30" s="158">
        <v>730273.21</v>
      </c>
      <c r="I30" s="158">
        <v>481532.93</v>
      </c>
      <c r="J30" s="158">
        <v>554571.58000000007</v>
      </c>
      <c r="K30" s="158">
        <v>306555.81999999995</v>
      </c>
      <c r="L30" s="158">
        <v>431987.42000000016</v>
      </c>
      <c r="M30" s="158">
        <v>594621.12000000011</v>
      </c>
      <c r="N30" s="158">
        <v>564582.15</v>
      </c>
      <c r="O30" s="158">
        <v>439626.17999999993</v>
      </c>
      <c r="P30" s="159">
        <v>387622.72</v>
      </c>
    </row>
    <row r="31" spans="2:16" ht="13.2" x14ac:dyDescent="0.25">
      <c r="B31" s="132" t="s">
        <v>102</v>
      </c>
      <c r="C31" s="158">
        <v>48433</v>
      </c>
      <c r="D31" s="158">
        <v>101399.63000000002</v>
      </c>
      <c r="E31" s="158">
        <v>126776.56999999998</v>
      </c>
      <c r="F31" s="158">
        <v>99603.83</v>
      </c>
      <c r="G31" s="158">
        <v>121223.97999999992</v>
      </c>
      <c r="H31" s="158">
        <v>103524.2</v>
      </c>
      <c r="I31" s="158">
        <v>113383.18000000004</v>
      </c>
      <c r="J31" s="158">
        <v>63138.409999999982</v>
      </c>
      <c r="K31" s="158">
        <v>69579.14</v>
      </c>
      <c r="L31" s="158">
        <v>99433.319999999934</v>
      </c>
      <c r="M31" s="158">
        <v>62903.95</v>
      </c>
      <c r="N31" s="158">
        <v>87282.789999999979</v>
      </c>
      <c r="O31" s="158">
        <v>84802.41</v>
      </c>
      <c r="P31" s="159">
        <v>84871.939999999988</v>
      </c>
    </row>
    <row r="32" spans="2:16" ht="13.2" x14ac:dyDescent="0.25">
      <c r="B32" s="132" t="s">
        <v>111</v>
      </c>
      <c r="C32" s="158">
        <v>3967</v>
      </c>
      <c r="D32" s="158">
        <v>9409.23</v>
      </c>
      <c r="E32" s="158">
        <v>18216.5</v>
      </c>
      <c r="F32" s="158">
        <v>17612.240000000002</v>
      </c>
      <c r="G32" s="158">
        <v>15549.719999999996</v>
      </c>
      <c r="H32" s="158">
        <v>9152.8000000000029</v>
      </c>
      <c r="I32" s="158">
        <v>20461.72</v>
      </c>
      <c r="J32" s="158">
        <v>20801.71</v>
      </c>
      <c r="K32" s="158">
        <v>17209.789999999997</v>
      </c>
      <c r="L32" s="158">
        <v>25137.880000000016</v>
      </c>
      <c r="M32" s="158">
        <v>32620.710000000003</v>
      </c>
      <c r="N32" s="158">
        <v>40724.720000000001</v>
      </c>
      <c r="O32" s="158">
        <v>45100.479999999989</v>
      </c>
      <c r="P32" s="159">
        <v>35510.270000000004</v>
      </c>
    </row>
    <row r="33" spans="2:16" ht="13.2" x14ac:dyDescent="0.25">
      <c r="B33" s="132" t="s">
        <v>104</v>
      </c>
      <c r="C33" s="158">
        <v>25638</v>
      </c>
      <c r="D33" s="158">
        <v>3124.1099999999988</v>
      </c>
      <c r="E33" s="158">
        <v>5564.71</v>
      </c>
      <c r="F33" s="158">
        <v>2452.3200000000002</v>
      </c>
      <c r="G33" s="158">
        <v>5673.9600000000009</v>
      </c>
      <c r="H33" s="158">
        <v>9064.75</v>
      </c>
      <c r="I33" s="158">
        <v>26903.129999999997</v>
      </c>
      <c r="J33" s="158">
        <v>59347.86</v>
      </c>
      <c r="K33" s="158">
        <v>58254.30999999999</v>
      </c>
      <c r="L33" s="158">
        <v>103050.66999999995</v>
      </c>
      <c r="M33" s="158">
        <v>65457.240000000005</v>
      </c>
      <c r="N33" s="158">
        <v>147329.96999999997</v>
      </c>
      <c r="O33" s="158">
        <v>116059.22</v>
      </c>
      <c r="P33" s="159">
        <v>151188.91999999998</v>
      </c>
    </row>
    <row r="34" spans="2:16" ht="13.2" x14ac:dyDescent="0.25">
      <c r="B34" s="132" t="s">
        <v>105</v>
      </c>
      <c r="C34" s="158">
        <v>37907</v>
      </c>
      <c r="D34" s="158">
        <v>40651.560000000012</v>
      </c>
      <c r="E34" s="158">
        <v>48461.599999999999</v>
      </c>
      <c r="F34" s="158">
        <v>26824.39</v>
      </c>
      <c r="G34" s="158">
        <v>36972.799999999988</v>
      </c>
      <c r="H34" s="158">
        <v>24384.750000000004</v>
      </c>
      <c r="I34" s="158">
        <v>11503.34</v>
      </c>
      <c r="J34" s="158">
        <v>12368.97</v>
      </c>
      <c r="K34" s="158">
        <v>15719.460000000003</v>
      </c>
      <c r="L34" s="158">
        <v>22090.839999999997</v>
      </c>
      <c r="M34" s="158">
        <v>10518.449999999999</v>
      </c>
      <c r="N34" s="158">
        <v>13025.929999999998</v>
      </c>
      <c r="O34" s="158">
        <v>16112.490000000005</v>
      </c>
      <c r="P34" s="159">
        <v>16011</v>
      </c>
    </row>
    <row r="35" spans="2:16" ht="13.2" x14ac:dyDescent="0.25">
      <c r="B35" s="132" t="s">
        <v>106</v>
      </c>
      <c r="C35" s="158">
        <v>281200</v>
      </c>
      <c r="D35" s="158">
        <v>202788.86000000002</v>
      </c>
      <c r="E35" s="158">
        <v>255456.03000000006</v>
      </c>
      <c r="F35" s="158">
        <v>226783.52000000002</v>
      </c>
      <c r="G35" s="158">
        <v>415294.57000000007</v>
      </c>
      <c r="H35" s="158">
        <v>500640.01</v>
      </c>
      <c r="I35" s="158">
        <v>527407.49999999988</v>
      </c>
      <c r="J35" s="158">
        <v>539950.37</v>
      </c>
      <c r="K35" s="158">
        <v>596074.32000000007</v>
      </c>
      <c r="L35" s="158">
        <v>710321.18999999959</v>
      </c>
      <c r="M35" s="158">
        <v>648671.02</v>
      </c>
      <c r="N35" s="158">
        <v>599927.06999999995</v>
      </c>
      <c r="O35" s="158">
        <v>719913.19</v>
      </c>
      <c r="P35" s="159">
        <v>816285</v>
      </c>
    </row>
    <row r="36" spans="2:16" ht="13.2" x14ac:dyDescent="0.25">
      <c r="B36" s="130" t="s">
        <v>107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9"/>
    </row>
    <row r="37" spans="2:16" ht="13.2" x14ac:dyDescent="0.25">
      <c r="B37" s="132" t="s">
        <v>108</v>
      </c>
      <c r="C37" s="158">
        <v>25000</v>
      </c>
      <c r="D37" s="158">
        <v>52246.820000000014</v>
      </c>
      <c r="E37" s="158">
        <v>50414.8</v>
      </c>
      <c r="F37" s="158">
        <v>67302.990000000005</v>
      </c>
      <c r="G37" s="158">
        <v>73166.899999999994</v>
      </c>
      <c r="H37" s="158">
        <v>60920.060000000012</v>
      </c>
      <c r="I37" s="158">
        <v>62211.16</v>
      </c>
      <c r="J37" s="158">
        <v>80904.440000000017</v>
      </c>
      <c r="K37" s="158">
        <v>120048.44</v>
      </c>
      <c r="L37" s="158">
        <v>123372.97000000004</v>
      </c>
      <c r="M37" s="158">
        <v>139773.77000000005</v>
      </c>
      <c r="N37" s="158">
        <v>183078.34000000003</v>
      </c>
      <c r="O37" s="158">
        <v>131415.63</v>
      </c>
      <c r="P37" s="159">
        <v>121666.8</v>
      </c>
    </row>
    <row r="38" spans="2:16" ht="13.2" x14ac:dyDescent="0.25">
      <c r="B38" s="132" t="s">
        <v>109</v>
      </c>
      <c r="C38" s="158">
        <v>0</v>
      </c>
      <c r="D38" s="158">
        <v>28623.520000000004</v>
      </c>
      <c r="E38" s="158">
        <v>117833.76999999999</v>
      </c>
      <c r="F38" s="158">
        <v>142307.87000000002</v>
      </c>
      <c r="G38" s="158">
        <v>184406.42</v>
      </c>
      <c r="H38" s="158">
        <v>284579.04000000004</v>
      </c>
      <c r="I38" s="158">
        <v>217918.07000000007</v>
      </c>
      <c r="J38" s="158">
        <v>33985.870000000003</v>
      </c>
      <c r="K38" s="158">
        <v>38824.07</v>
      </c>
      <c r="L38" s="158">
        <v>34768.410000000011</v>
      </c>
      <c r="M38" s="158">
        <v>39411.64</v>
      </c>
      <c r="N38" s="158">
        <v>55650.29800000001</v>
      </c>
      <c r="O38" s="158">
        <v>70440.37000000001</v>
      </c>
      <c r="P38" s="159">
        <v>72217.680000000008</v>
      </c>
    </row>
    <row r="39" spans="2:16" ht="13.2" x14ac:dyDescent="0.25">
      <c r="B39" s="136" t="s">
        <v>112</v>
      </c>
      <c r="C39" s="158">
        <v>0</v>
      </c>
      <c r="D39" s="158">
        <v>34233.4</v>
      </c>
      <c r="E39" s="158">
        <v>4069.92</v>
      </c>
      <c r="F39" s="158">
        <v>19810.43</v>
      </c>
      <c r="G39" s="158">
        <v>2014.0699999999947</v>
      </c>
      <c r="H39" s="158">
        <v>31299.759999999998</v>
      </c>
      <c r="I39" s="158">
        <v>63504.460000000006</v>
      </c>
      <c r="J39" s="158">
        <v>3420.3599999999992</v>
      </c>
      <c r="K39" s="158">
        <v>1789.2400000000002</v>
      </c>
      <c r="L39" s="158">
        <v>31876.240000000038</v>
      </c>
      <c r="M39" s="158">
        <v>29074.41</v>
      </c>
      <c r="N39" s="158">
        <v>54894.879999999976</v>
      </c>
      <c r="O39" s="158">
        <v>39246.61</v>
      </c>
      <c r="P39" s="159">
        <v>46728</v>
      </c>
    </row>
    <row r="40" spans="2:16" ht="13.2" x14ac:dyDescent="0.25">
      <c r="B40" s="137" t="s">
        <v>113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89"/>
    </row>
    <row r="41" spans="2:16" ht="13.2" x14ac:dyDescent="0.25">
      <c r="B41" s="132" t="s">
        <v>114</v>
      </c>
      <c r="C41" s="161">
        <v>0</v>
      </c>
      <c r="D41" s="161">
        <v>71276.45</v>
      </c>
      <c r="E41" s="161">
        <v>69436.62</v>
      </c>
      <c r="F41" s="161">
        <v>17320.63</v>
      </c>
      <c r="G41" s="161">
        <v>0</v>
      </c>
      <c r="H41" s="161">
        <v>0</v>
      </c>
      <c r="I41" s="161">
        <v>81540.010000000009</v>
      </c>
      <c r="J41" s="161">
        <v>69354.73</v>
      </c>
      <c r="K41" s="161">
        <v>39774.61</v>
      </c>
      <c r="L41" s="161">
        <v>8471.7200000000012</v>
      </c>
      <c r="M41" s="161">
        <v>14367.16</v>
      </c>
      <c r="N41" s="161">
        <v>53380.35314838581</v>
      </c>
      <c r="O41" s="161">
        <v>92891.950000004959</v>
      </c>
      <c r="P41" s="83">
        <v>19446</v>
      </c>
    </row>
    <row r="42" spans="2:16" ht="13.2" x14ac:dyDescent="0.25">
      <c r="B42" s="136" t="s">
        <v>115</v>
      </c>
      <c r="C42" s="162">
        <v>0</v>
      </c>
      <c r="D42" s="162">
        <v>40816.040000000023</v>
      </c>
      <c r="E42" s="162">
        <v>196098.91999999731</v>
      </c>
      <c r="F42" s="162">
        <v>21005.219999999998</v>
      </c>
      <c r="G42" s="162">
        <v>62238.669999999976</v>
      </c>
      <c r="H42" s="162">
        <v>19807.150000000005</v>
      </c>
      <c r="I42" s="162">
        <v>12374.049999999996</v>
      </c>
      <c r="J42" s="162">
        <v>18455.62</v>
      </c>
      <c r="K42" s="162">
        <v>8637.6699999999983</v>
      </c>
      <c r="L42" s="162">
        <v>15916.370000000015</v>
      </c>
      <c r="M42" s="162">
        <v>28004.62</v>
      </c>
      <c r="N42" s="162">
        <v>42935.349999999991</v>
      </c>
      <c r="O42" s="162">
        <v>42903.46</v>
      </c>
      <c r="P42" s="101">
        <v>66897</v>
      </c>
    </row>
    <row r="43" spans="2:16" ht="13.2" x14ac:dyDescent="0.25"/>
    <row r="44" spans="2:16" ht="13.2" x14ac:dyDescent="0.25"/>
    <row r="45" spans="2:16" ht="13.2" x14ac:dyDescent="0.25">
      <c r="B45" s="153" t="s">
        <v>180</v>
      </c>
    </row>
    <row r="46" spans="2:16" ht="13.2" x14ac:dyDescent="0.25"/>
    <row r="47" spans="2:16" ht="13.2" x14ac:dyDescent="0.25">
      <c r="B47" s="155"/>
      <c r="C47" s="155">
        <v>2010</v>
      </c>
      <c r="D47" s="155">
        <v>2011</v>
      </c>
      <c r="E47" s="155">
        <v>2012</v>
      </c>
      <c r="F47" s="155">
        <v>2013</v>
      </c>
      <c r="G47" s="155">
        <v>2014</v>
      </c>
      <c r="H47" s="155">
        <v>2015</v>
      </c>
      <c r="I47" s="155">
        <v>2016</v>
      </c>
      <c r="J47" s="155">
        <v>2017</v>
      </c>
      <c r="K47" s="155">
        <v>2018</v>
      </c>
      <c r="L47" s="155">
        <v>2019</v>
      </c>
      <c r="M47" s="155">
        <v>2020</v>
      </c>
      <c r="N47" s="155">
        <v>2021</v>
      </c>
      <c r="O47" s="155">
        <v>2022</v>
      </c>
      <c r="P47" s="155">
        <v>2023</v>
      </c>
    </row>
    <row r="48" spans="2:16" ht="13.2" x14ac:dyDescent="0.25">
      <c r="B48" s="163" t="s">
        <v>181</v>
      </c>
      <c r="C48" s="164">
        <f>+'6.2.IPC'!C16</f>
        <v>1</v>
      </c>
      <c r="D48" s="164">
        <f>+'6.2.IPC'!D16</f>
        <v>1.060368010728661</v>
      </c>
      <c r="E48" s="164">
        <f>+'6.2.IPC'!E16</f>
        <v>1.1476720751173277</v>
      </c>
      <c r="F48" s="164">
        <f>+'6.2.IPC'!F16</f>
        <v>1.1516778357438282</v>
      </c>
      <c r="G48" s="164">
        <f>+'6.2.IPC'!G16</f>
        <v>1.131856590100516</v>
      </c>
      <c r="H48" s="164">
        <f>+'6.2.IPC'!H16</f>
        <v>1.0444749782898881</v>
      </c>
      <c r="I48" s="164">
        <f>+'6.2.IPC'!I16</f>
        <v>1.0207978147766454</v>
      </c>
      <c r="J48" s="164">
        <f>+'6.2.IPC'!J16</f>
        <v>1.0864014698559457</v>
      </c>
      <c r="K48" s="164">
        <f>+'6.2.IPC'!K16</f>
        <v>1.0920130986990215</v>
      </c>
      <c r="L48" s="164">
        <f>+'6.2.IPC'!L16</f>
        <v>1.0984259412452477</v>
      </c>
      <c r="M48" s="164">
        <f>+'6.2.IPC'!M16</f>
        <v>1.0678225162700441</v>
      </c>
      <c r="N48" s="164">
        <f>+'6.2.IPC'!N16</f>
        <v>0.99969240552838279</v>
      </c>
      <c r="O48" s="164">
        <f>+'6.2.IPC'!O16</f>
        <v>1.091022414149746</v>
      </c>
      <c r="P48" s="164">
        <f>+'6.2.IPC'!P16</f>
        <v>1.1918666113107821</v>
      </c>
    </row>
    <row r="49" spans="2:16" ht="13.2" x14ac:dyDescent="0.25"/>
    <row r="50" spans="2:16" ht="13.2" x14ac:dyDescent="0.25"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6"/>
    </row>
    <row r="51" spans="2:16" ht="13.2" x14ac:dyDescent="0.25">
      <c r="B51" s="153" t="s">
        <v>182</v>
      </c>
    </row>
    <row r="52" spans="2:16" ht="13.2" x14ac:dyDescent="0.25"/>
    <row r="53" spans="2:16" ht="13.2" x14ac:dyDescent="0.25">
      <c r="B53" s="154" t="s">
        <v>178</v>
      </c>
      <c r="C53" s="155">
        <v>2010</v>
      </c>
      <c r="D53" s="155">
        <v>2011</v>
      </c>
      <c r="E53" s="155">
        <v>2012</v>
      </c>
      <c r="F53" s="155">
        <v>2013</v>
      </c>
      <c r="G53" s="155">
        <v>2014</v>
      </c>
      <c r="H53" s="155">
        <v>2015</v>
      </c>
      <c r="I53" s="155">
        <v>2016</v>
      </c>
      <c r="J53" s="155">
        <v>2017</v>
      </c>
      <c r="K53" s="155">
        <v>2018</v>
      </c>
      <c r="L53" s="155">
        <v>2019</v>
      </c>
      <c r="M53" s="155">
        <v>2020</v>
      </c>
      <c r="N53" s="155">
        <v>2021</v>
      </c>
      <c r="O53" s="155">
        <v>2022</v>
      </c>
      <c r="P53" s="155">
        <v>2023</v>
      </c>
    </row>
    <row r="54" spans="2:16" ht="13.2" x14ac:dyDescent="0.25">
      <c r="B54" s="127" t="s">
        <v>96</v>
      </c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12"/>
    </row>
    <row r="55" spans="2:16" ht="13.2" x14ac:dyDescent="0.25">
      <c r="B55" s="130" t="s">
        <v>97</v>
      </c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67"/>
    </row>
    <row r="56" spans="2:16" ht="13.2" x14ac:dyDescent="0.25">
      <c r="B56" s="132" t="s">
        <v>98</v>
      </c>
      <c r="C56" s="158">
        <f>+C12/C$48</f>
        <v>279856</v>
      </c>
      <c r="D56" s="158">
        <f t="shared" ref="D56:K56" si="0">+D12/D$48</f>
        <v>75173.872838000592</v>
      </c>
      <c r="E56" s="158">
        <f t="shared" si="0"/>
        <v>267542.36393580446</v>
      </c>
      <c r="F56" s="158">
        <f t="shared" si="0"/>
        <v>429051.21958942595</v>
      </c>
      <c r="G56" s="158">
        <f t="shared" si="0"/>
        <v>449204.07271282288</v>
      </c>
      <c r="H56" s="158">
        <f t="shared" si="0"/>
        <v>870490.56118954252</v>
      </c>
      <c r="I56" s="158">
        <f t="shared" si="0"/>
        <v>1113101.0309310041</v>
      </c>
      <c r="J56" s="158">
        <f t="shared" si="0"/>
        <v>963131.29080978106</v>
      </c>
      <c r="K56" s="158">
        <f t="shared" si="0"/>
        <v>1192029.6391598273</v>
      </c>
      <c r="L56" s="158">
        <f t="shared" ref="L56:P56" si="1">+L12/L$48</f>
        <v>1564829.3484869765</v>
      </c>
      <c r="M56" s="158">
        <f t="shared" si="1"/>
        <v>1534420.2571447175</v>
      </c>
      <c r="N56" s="158">
        <f t="shared" si="1"/>
        <v>2180241.1901368792</v>
      </c>
      <c r="O56" s="158">
        <f t="shared" si="1"/>
        <v>1812414.0662508868</v>
      </c>
      <c r="P56" s="159">
        <f t="shared" si="1"/>
        <v>1659310.9088147075</v>
      </c>
    </row>
    <row r="57" spans="2:16" ht="13.2" x14ac:dyDescent="0.25">
      <c r="B57" s="132" t="s">
        <v>99</v>
      </c>
      <c r="C57" s="158">
        <f t="shared" ref="C57:K57" si="2">+C13/C$48</f>
        <v>739618</v>
      </c>
      <c r="D57" s="158">
        <f t="shared" si="2"/>
        <v>827663.42545255937</v>
      </c>
      <c r="E57" s="158">
        <f t="shared" si="2"/>
        <v>944260.95528133516</v>
      </c>
      <c r="F57" s="158">
        <f t="shared" si="2"/>
        <v>1177678.4426210735</v>
      </c>
      <c r="G57" s="158">
        <f t="shared" si="2"/>
        <v>1529426.9920240233</v>
      </c>
      <c r="H57" s="158">
        <f t="shared" si="2"/>
        <v>629913.03159528214</v>
      </c>
      <c r="I57" s="158">
        <f t="shared" si="2"/>
        <v>507307.80621166347</v>
      </c>
      <c r="J57" s="158">
        <f t="shared" si="2"/>
        <v>470618.23293353483</v>
      </c>
      <c r="K57" s="158">
        <f t="shared" si="2"/>
        <v>459328.80347092624</v>
      </c>
      <c r="L57" s="158">
        <f t="shared" ref="L57:P57" si="3">+L13/L$48</f>
        <v>528645.88152543548</v>
      </c>
      <c r="M57" s="158">
        <f t="shared" si="3"/>
        <v>411689.14618468843</v>
      </c>
      <c r="N57" s="158">
        <f t="shared" si="3"/>
        <v>533822.67090239353</v>
      </c>
      <c r="O57" s="158">
        <f t="shared" si="3"/>
        <v>425211.78665384062</v>
      </c>
      <c r="P57" s="159">
        <f t="shared" si="3"/>
        <v>284766.49717264337</v>
      </c>
    </row>
    <row r="58" spans="2:16" ht="13.2" x14ac:dyDescent="0.25">
      <c r="B58" s="132" t="s">
        <v>100</v>
      </c>
      <c r="C58" s="158">
        <f t="shared" ref="C58:K58" si="4">+C14/C$48</f>
        <v>437766</v>
      </c>
      <c r="D58" s="158">
        <f t="shared" si="4"/>
        <v>462158.89676192973</v>
      </c>
      <c r="E58" s="158">
        <f t="shared" si="4"/>
        <v>600103.6663104234</v>
      </c>
      <c r="F58" s="158">
        <f t="shared" si="4"/>
        <v>634510.00559373747</v>
      </c>
      <c r="G58" s="158">
        <f t="shared" si="4"/>
        <v>870715.68838281813</v>
      </c>
      <c r="H58" s="158">
        <f t="shared" si="4"/>
        <v>1233089.8650235943</v>
      </c>
      <c r="I58" s="158">
        <f t="shared" si="4"/>
        <v>1009668.9325549881</v>
      </c>
      <c r="J58" s="158">
        <f t="shared" si="4"/>
        <v>997015.82707139046</v>
      </c>
      <c r="K58" s="158">
        <f t="shared" si="4"/>
        <v>1219171.758641097</v>
      </c>
      <c r="L58" s="158">
        <f t="shared" ref="L58:P58" si="5">+L14/L$48</f>
        <v>1275279.6682969462</v>
      </c>
      <c r="M58" s="158">
        <f t="shared" si="5"/>
        <v>1479433.7972177465</v>
      </c>
      <c r="N58" s="158">
        <f t="shared" si="5"/>
        <v>1634874.4784277189</v>
      </c>
      <c r="O58" s="158">
        <f t="shared" si="5"/>
        <v>1582701.7957330255</v>
      </c>
      <c r="P58" s="159">
        <f t="shared" si="5"/>
        <v>1384969.8903676867</v>
      </c>
    </row>
    <row r="59" spans="2:16" ht="13.2" x14ac:dyDescent="0.25">
      <c r="B59" s="132" t="s">
        <v>101</v>
      </c>
      <c r="C59" s="158">
        <f t="shared" ref="C59:K59" si="6">+C15/C$48</f>
        <v>0</v>
      </c>
      <c r="D59" s="158">
        <f t="shared" si="6"/>
        <v>16666.421300144491</v>
      </c>
      <c r="E59" s="158">
        <f t="shared" si="6"/>
        <v>0</v>
      </c>
      <c r="F59" s="158">
        <f t="shared" si="6"/>
        <v>29.713170591581719</v>
      </c>
      <c r="G59" s="158">
        <f t="shared" si="6"/>
        <v>113.35358306179599</v>
      </c>
      <c r="H59" s="158">
        <f t="shared" si="6"/>
        <v>10004.576669810649</v>
      </c>
      <c r="I59" s="158">
        <f t="shared" si="6"/>
        <v>74583.652999549769</v>
      </c>
      <c r="J59" s="158">
        <f t="shared" si="6"/>
        <v>40702.448613092689</v>
      </c>
      <c r="K59" s="158">
        <f t="shared" si="6"/>
        <v>2202447.665568606</v>
      </c>
      <c r="L59" s="158">
        <f t="shared" ref="L59:P59" si="7">+L15/L$48</f>
        <v>1826234.1088975796</v>
      </c>
      <c r="M59" s="158">
        <f t="shared" si="7"/>
        <v>1873757.5669307231</v>
      </c>
      <c r="N59" s="158">
        <f t="shared" si="7"/>
        <v>2412879.7284651524</v>
      </c>
      <c r="O59" s="158">
        <f t="shared" si="7"/>
        <v>2202277.7340211617</v>
      </c>
      <c r="P59" s="159">
        <f t="shared" si="7"/>
        <v>1949968.6021441743</v>
      </c>
    </row>
    <row r="60" spans="2:16" ht="13.2" x14ac:dyDescent="0.25">
      <c r="B60" s="132" t="s">
        <v>102</v>
      </c>
      <c r="C60" s="158">
        <f t="shared" ref="C60:K60" si="8">+C16/C$48</f>
        <v>695</v>
      </c>
      <c r="D60" s="158">
        <f t="shared" si="8"/>
        <v>4900.6099273299615</v>
      </c>
      <c r="E60" s="158">
        <f t="shared" si="8"/>
        <v>8368.4792966825007</v>
      </c>
      <c r="F60" s="158">
        <f t="shared" si="8"/>
        <v>8349.7569385705992</v>
      </c>
      <c r="G60" s="158">
        <f t="shared" si="8"/>
        <v>8341.5956425730037</v>
      </c>
      <c r="H60" s="158">
        <f t="shared" si="8"/>
        <v>12447.641418166722</v>
      </c>
      <c r="I60" s="158">
        <f t="shared" si="8"/>
        <v>14073.609672786581</v>
      </c>
      <c r="J60" s="158">
        <f t="shared" si="8"/>
        <v>11824.523766249484</v>
      </c>
      <c r="K60" s="158">
        <f t="shared" si="8"/>
        <v>20297.549568230159</v>
      </c>
      <c r="L60" s="158">
        <f t="shared" ref="L60:P60" si="9">+L16/L$48</f>
        <v>9911.5922077164214</v>
      </c>
      <c r="M60" s="158">
        <f t="shared" si="9"/>
        <v>14142.490694755968</v>
      </c>
      <c r="N60" s="158">
        <f t="shared" si="9"/>
        <v>16959.596678179063</v>
      </c>
      <c r="O60" s="158">
        <f t="shared" si="9"/>
        <v>7582.0807095394939</v>
      </c>
      <c r="P60" s="159">
        <f t="shared" si="9"/>
        <v>5767.4826484484602</v>
      </c>
    </row>
    <row r="61" spans="2:16" ht="13.2" x14ac:dyDescent="0.25">
      <c r="B61" s="132" t="s">
        <v>103</v>
      </c>
      <c r="C61" s="158">
        <f t="shared" ref="C61:K61" si="10">+C17/C$48</f>
        <v>329777</v>
      </c>
      <c r="D61" s="158">
        <f t="shared" si="10"/>
        <v>409140.2754614178</v>
      </c>
      <c r="E61" s="158">
        <f t="shared" si="10"/>
        <v>369524.99690004613</v>
      </c>
      <c r="F61" s="158">
        <f t="shared" si="10"/>
        <v>373154.04244316078</v>
      </c>
      <c r="G61" s="158">
        <f t="shared" si="10"/>
        <v>416933.22645945073</v>
      </c>
      <c r="H61" s="158">
        <f t="shared" si="10"/>
        <v>151783.32013234665</v>
      </c>
      <c r="I61" s="158">
        <f t="shared" si="10"/>
        <v>192476.94024794755</v>
      </c>
      <c r="J61" s="158">
        <f t="shared" si="10"/>
        <v>193636.87903321252</v>
      </c>
      <c r="K61" s="158">
        <f t="shared" si="10"/>
        <v>128744.41723042862</v>
      </c>
      <c r="L61" s="158">
        <f t="shared" ref="L61:P61" si="11">+L17/L$48</f>
        <v>184116.70956234774</v>
      </c>
      <c r="M61" s="158">
        <f t="shared" si="11"/>
        <v>142832.7064433514</v>
      </c>
      <c r="N61" s="158">
        <f t="shared" si="11"/>
        <v>477454.17226383922</v>
      </c>
      <c r="O61" s="158">
        <f t="shared" si="11"/>
        <v>806069.26915004209</v>
      </c>
      <c r="P61" s="159">
        <f t="shared" si="11"/>
        <v>544554.39378925704</v>
      </c>
    </row>
    <row r="62" spans="2:16" ht="13.2" x14ac:dyDescent="0.25">
      <c r="B62" s="132" t="s">
        <v>104</v>
      </c>
      <c r="C62" s="158">
        <f t="shared" ref="C62:K62" si="12">+C18/C$48</f>
        <v>0</v>
      </c>
      <c r="D62" s="158">
        <f t="shared" si="12"/>
        <v>0</v>
      </c>
      <c r="E62" s="158">
        <f t="shared" si="12"/>
        <v>0</v>
      </c>
      <c r="F62" s="158">
        <f t="shared" si="12"/>
        <v>520.97902849062052</v>
      </c>
      <c r="G62" s="158">
        <f t="shared" si="12"/>
        <v>39.218749431902758</v>
      </c>
      <c r="H62" s="158">
        <f t="shared" si="12"/>
        <v>60.460998408401387</v>
      </c>
      <c r="I62" s="158">
        <f t="shared" si="12"/>
        <v>5.015684718251749</v>
      </c>
      <c r="J62" s="158">
        <f t="shared" si="12"/>
        <v>46.971585933850463</v>
      </c>
      <c r="K62" s="158">
        <f t="shared" si="12"/>
        <v>142.56239250744392</v>
      </c>
      <c r="L62" s="158">
        <f t="shared" ref="L62:P62" si="13">+L18/L$48</f>
        <v>0</v>
      </c>
      <c r="M62" s="158">
        <f t="shared" si="13"/>
        <v>0</v>
      </c>
      <c r="N62" s="158">
        <f t="shared" si="13"/>
        <v>119.3967257727769</v>
      </c>
      <c r="O62" s="158">
        <f t="shared" si="13"/>
        <v>5849.4215308798166</v>
      </c>
      <c r="P62" s="159">
        <f t="shared" si="13"/>
        <v>448.54851619012186</v>
      </c>
    </row>
    <row r="63" spans="2:16" ht="13.2" x14ac:dyDescent="0.25">
      <c r="B63" s="132" t="s">
        <v>105</v>
      </c>
      <c r="C63" s="158">
        <f t="shared" ref="C63:K63" si="14">+C19/C$48</f>
        <v>0</v>
      </c>
      <c r="D63" s="158">
        <f t="shared" si="14"/>
        <v>0</v>
      </c>
      <c r="E63" s="158">
        <f t="shared" si="14"/>
        <v>17.078049056823371</v>
      </c>
      <c r="F63" s="158">
        <f t="shared" si="14"/>
        <v>0</v>
      </c>
      <c r="G63" s="158">
        <f t="shared" si="14"/>
        <v>5.6632616323157619</v>
      </c>
      <c r="H63" s="158">
        <f t="shared" si="14"/>
        <v>0</v>
      </c>
      <c r="I63" s="158">
        <f t="shared" si="14"/>
        <v>142.61394165685346</v>
      </c>
      <c r="J63" s="158">
        <f t="shared" si="14"/>
        <v>0</v>
      </c>
      <c r="K63" s="158">
        <f t="shared" si="14"/>
        <v>0</v>
      </c>
      <c r="L63" s="158">
        <f t="shared" ref="L63:P63" si="15">+L19/L$48</f>
        <v>0</v>
      </c>
      <c r="M63" s="158">
        <f t="shared" si="15"/>
        <v>0</v>
      </c>
      <c r="N63" s="158">
        <f t="shared" si="15"/>
        <v>0</v>
      </c>
      <c r="O63" s="158">
        <f t="shared" si="15"/>
        <v>179.06139916680601</v>
      </c>
      <c r="P63" s="159">
        <f t="shared" si="15"/>
        <v>0</v>
      </c>
    </row>
    <row r="64" spans="2:16" ht="13.2" x14ac:dyDescent="0.25">
      <c r="B64" s="132" t="s">
        <v>106</v>
      </c>
      <c r="C64" s="158">
        <f t="shared" ref="C64:K64" si="16">+C20/C$48</f>
        <v>1185288</v>
      </c>
      <c r="D64" s="158">
        <f t="shared" si="16"/>
        <v>1250327.1567848742</v>
      </c>
      <c r="E64" s="158">
        <f t="shared" si="16"/>
        <v>1618868.3076653772</v>
      </c>
      <c r="F64" s="158">
        <f t="shared" si="16"/>
        <v>1741381.4677649944</v>
      </c>
      <c r="G64" s="158">
        <f t="shared" si="16"/>
        <v>1697882.8031821041</v>
      </c>
      <c r="H64" s="158">
        <f t="shared" si="16"/>
        <v>2375635.2728167819</v>
      </c>
      <c r="I64" s="158">
        <f t="shared" si="16"/>
        <v>2713714.5180959455</v>
      </c>
      <c r="J64" s="158">
        <f t="shared" si="16"/>
        <v>1659861.294406303</v>
      </c>
      <c r="K64" s="158">
        <f t="shared" si="16"/>
        <v>1338099.6086409946</v>
      </c>
      <c r="L64" s="158">
        <f t="shared" ref="L64:P64" si="17">+L20/L$48</f>
        <v>1422183.327379375</v>
      </c>
      <c r="M64" s="158">
        <f t="shared" si="17"/>
        <v>1659749.8207762039</v>
      </c>
      <c r="N64" s="158">
        <f t="shared" si="17"/>
        <v>1827933.3594008372</v>
      </c>
      <c r="O64" s="158">
        <f t="shared" si="17"/>
        <v>1576426.4228616818</v>
      </c>
      <c r="P64" s="159">
        <f t="shared" si="17"/>
        <v>1254256.7312595013</v>
      </c>
    </row>
    <row r="65" spans="2:16" ht="13.2" x14ac:dyDescent="0.25">
      <c r="B65" s="130" t="s">
        <v>107</v>
      </c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9"/>
    </row>
    <row r="66" spans="2:16" ht="13.2" x14ac:dyDescent="0.25">
      <c r="B66" s="132" t="s">
        <v>108</v>
      </c>
      <c r="C66" s="158">
        <f t="shared" ref="C66:K66" si="18">+C22/C$48</f>
        <v>276000</v>
      </c>
      <c r="D66" s="158">
        <f t="shared" si="18"/>
        <v>416218.32753773645</v>
      </c>
      <c r="E66" s="158">
        <f t="shared" si="18"/>
        <v>609039.41566108319</v>
      </c>
      <c r="F66" s="158">
        <f t="shared" si="18"/>
        <v>743739.0765159477</v>
      </c>
      <c r="G66" s="158">
        <f t="shared" si="18"/>
        <v>928057.29912012524</v>
      </c>
      <c r="H66" s="158">
        <f t="shared" si="18"/>
        <v>718123.47408079752</v>
      </c>
      <c r="I66" s="158">
        <f t="shared" si="18"/>
        <v>634158.21490727086</v>
      </c>
      <c r="J66" s="158">
        <f t="shared" si="18"/>
        <v>624875.37879529572</v>
      </c>
      <c r="K66" s="158">
        <f t="shared" si="18"/>
        <v>639086.01538886048</v>
      </c>
      <c r="L66" s="158">
        <f t="shared" ref="L66:P66" si="19">+L22/L$48</f>
        <v>1300369.5710069605</v>
      </c>
      <c r="M66" s="158">
        <f t="shared" si="19"/>
        <v>952466.57052396529</v>
      </c>
      <c r="N66" s="158">
        <f t="shared" si="19"/>
        <v>1308401.5770917688</v>
      </c>
      <c r="O66" s="158">
        <f t="shared" si="19"/>
        <v>1538318.5975220879</v>
      </c>
      <c r="P66" s="159">
        <f t="shared" si="19"/>
        <v>1342536.9624544033</v>
      </c>
    </row>
    <row r="67" spans="2:16" ht="13.2" x14ac:dyDescent="0.25">
      <c r="B67" s="132" t="s">
        <v>109</v>
      </c>
      <c r="C67" s="158">
        <f t="shared" ref="C67:K67" si="20">+C23/C$48</f>
        <v>89000</v>
      </c>
      <c r="D67" s="158">
        <f t="shared" si="20"/>
        <v>336725.07694252452</v>
      </c>
      <c r="E67" s="158">
        <f t="shared" si="20"/>
        <v>207097.19714640765</v>
      </c>
      <c r="F67" s="158">
        <f t="shared" si="20"/>
        <v>245109.44922169199</v>
      </c>
      <c r="G67" s="158">
        <f t="shared" si="20"/>
        <v>480079.48599896772</v>
      </c>
      <c r="H67" s="158">
        <f t="shared" si="20"/>
        <v>499444.659606979</v>
      </c>
      <c r="I67" s="158">
        <f t="shared" si="20"/>
        <v>501637.13380601525</v>
      </c>
      <c r="J67" s="158">
        <f t="shared" si="20"/>
        <v>518397.85348843236</v>
      </c>
      <c r="K67" s="158">
        <f t="shared" si="20"/>
        <v>446912.52383457997</v>
      </c>
      <c r="L67" s="158">
        <f t="shared" ref="L67:P67" si="21">+L23/L$48</f>
        <v>366450.25839764718</v>
      </c>
      <c r="M67" s="158">
        <f t="shared" si="21"/>
        <v>478561.12997599255</v>
      </c>
      <c r="N67" s="158">
        <f t="shared" si="21"/>
        <v>698272.77684583853</v>
      </c>
      <c r="O67" s="158">
        <f t="shared" si="21"/>
        <v>741474.48256637505</v>
      </c>
      <c r="P67" s="159">
        <f t="shared" si="21"/>
        <v>731354.32415658841</v>
      </c>
    </row>
    <row r="68" spans="2:16" ht="13.2" x14ac:dyDescent="0.25">
      <c r="B68" s="132" t="s">
        <v>110</v>
      </c>
      <c r="C68" s="158">
        <f t="shared" ref="C68:K68" si="22">+C24/C$48</f>
        <v>0</v>
      </c>
      <c r="D68" s="158">
        <f t="shared" si="22"/>
        <v>11897.539224453529</v>
      </c>
      <c r="E68" s="158">
        <f t="shared" si="22"/>
        <v>33190.70039767745</v>
      </c>
      <c r="F68" s="158">
        <f t="shared" si="22"/>
        <v>101053.20810036581</v>
      </c>
      <c r="G68" s="158">
        <f t="shared" si="22"/>
        <v>56065.026748984674</v>
      </c>
      <c r="H68" s="158">
        <f t="shared" si="22"/>
        <v>156994.66565343522</v>
      </c>
      <c r="I68" s="158">
        <f t="shared" si="22"/>
        <v>49740.359221977509</v>
      </c>
      <c r="J68" s="158">
        <f t="shared" si="22"/>
        <v>48747.227861374529</v>
      </c>
      <c r="K68" s="158">
        <f t="shared" si="22"/>
        <v>233695.31950123361</v>
      </c>
      <c r="L68" s="158">
        <f t="shared" ref="L68:P68" si="23">+L24/L$48</f>
        <v>104484.13105565502</v>
      </c>
      <c r="M68" s="158">
        <f t="shared" si="23"/>
        <v>59039.811428790512</v>
      </c>
      <c r="N68" s="158">
        <f t="shared" si="23"/>
        <v>272799.53162778844</v>
      </c>
      <c r="O68" s="158">
        <f t="shared" si="23"/>
        <v>31460.389406160204</v>
      </c>
      <c r="P68" s="159">
        <f t="shared" si="23"/>
        <v>73492.267648699082</v>
      </c>
    </row>
    <row r="69" spans="2:16" ht="13.2" x14ac:dyDescent="0.25">
      <c r="B69" s="127" t="s">
        <v>179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89"/>
    </row>
    <row r="70" spans="2:16" ht="13.2" x14ac:dyDescent="0.25">
      <c r="B70" s="130" t="s">
        <v>97</v>
      </c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9"/>
    </row>
    <row r="71" spans="2:16" ht="13.2" x14ac:dyDescent="0.25">
      <c r="B71" s="132" t="s">
        <v>98</v>
      </c>
      <c r="C71" s="158">
        <f t="shared" ref="C71:K71" si="24">+C27/C$48</f>
        <v>36323</v>
      </c>
      <c r="D71" s="158">
        <f t="shared" si="24"/>
        <v>50668.531544137972</v>
      </c>
      <c r="E71" s="158">
        <f t="shared" si="24"/>
        <v>29886.533569698884</v>
      </c>
      <c r="F71" s="158">
        <f t="shared" si="24"/>
        <v>47807.102204445677</v>
      </c>
      <c r="G71" s="158">
        <f t="shared" si="24"/>
        <v>79071.439600004494</v>
      </c>
      <c r="H71" s="158">
        <f t="shared" si="24"/>
        <v>83955.615809555791</v>
      </c>
      <c r="I71" s="158">
        <f t="shared" si="24"/>
        <v>47867.177312376349</v>
      </c>
      <c r="J71" s="158">
        <f t="shared" si="24"/>
        <v>49573.920410050021</v>
      </c>
      <c r="K71" s="158">
        <f t="shared" si="24"/>
        <v>37662.322960226273</v>
      </c>
      <c r="L71" s="158">
        <f t="shared" ref="L71:P71" si="25">+L27/L$48</f>
        <v>65620.45495601304</v>
      </c>
      <c r="M71" s="158">
        <f t="shared" si="25"/>
        <v>61845.080988439368</v>
      </c>
      <c r="N71" s="158">
        <f t="shared" si="25"/>
        <v>183523.33555843611</v>
      </c>
      <c r="O71" s="158">
        <f t="shared" si="25"/>
        <v>225638.39826503472</v>
      </c>
      <c r="P71" s="159">
        <f t="shared" si="25"/>
        <v>206120.54878340868</v>
      </c>
    </row>
    <row r="72" spans="2:16" ht="13.2" x14ac:dyDescent="0.25">
      <c r="B72" s="132" t="s">
        <v>99</v>
      </c>
      <c r="C72" s="158">
        <f t="shared" ref="C72:K72" si="26">+C28/C$48</f>
        <v>29882</v>
      </c>
      <c r="D72" s="158">
        <f t="shared" si="26"/>
        <v>62440.708631432492</v>
      </c>
      <c r="E72" s="158">
        <f t="shared" si="26"/>
        <v>121582.49993643437</v>
      </c>
      <c r="F72" s="158">
        <f t="shared" si="26"/>
        <v>138441.98876765126</v>
      </c>
      <c r="G72" s="158">
        <f t="shared" si="26"/>
        <v>151141.61237052819</v>
      </c>
      <c r="H72" s="158">
        <f t="shared" si="26"/>
        <v>162528.82407766482</v>
      </c>
      <c r="I72" s="158">
        <f t="shared" si="26"/>
        <v>160081.35757594163</v>
      </c>
      <c r="J72" s="158">
        <f t="shared" si="26"/>
        <v>173143.92995523298</v>
      </c>
      <c r="K72" s="158">
        <f t="shared" si="26"/>
        <v>166135.9192633671</v>
      </c>
      <c r="L72" s="158">
        <f t="shared" ref="L72:P72" si="27">+L28/L$48</f>
        <v>102250.926332523</v>
      </c>
      <c r="M72" s="158">
        <f t="shared" si="27"/>
        <v>109423.75555831676</v>
      </c>
      <c r="N72" s="158">
        <f t="shared" si="27"/>
        <v>148004.14525685745</v>
      </c>
      <c r="O72" s="158">
        <f t="shared" si="27"/>
        <v>129226.33684833616</v>
      </c>
      <c r="P72" s="159">
        <f t="shared" si="27"/>
        <v>129047.30994255064</v>
      </c>
    </row>
    <row r="73" spans="2:16" ht="13.2" x14ac:dyDescent="0.25">
      <c r="B73" s="132" t="s">
        <v>100</v>
      </c>
      <c r="C73" s="158">
        <f t="shared" ref="C73:K73" si="28">+C29/C$48</f>
        <v>69382</v>
      </c>
      <c r="D73" s="158">
        <f t="shared" si="28"/>
        <v>71283.695127749408</v>
      </c>
      <c r="E73" s="158">
        <f t="shared" si="28"/>
        <v>69059.230174174474</v>
      </c>
      <c r="F73" s="158">
        <f t="shared" si="28"/>
        <v>51133.197299022155</v>
      </c>
      <c r="G73" s="158">
        <f t="shared" si="28"/>
        <v>47985.79650022331</v>
      </c>
      <c r="H73" s="158">
        <f t="shared" si="28"/>
        <v>218996.84985705363</v>
      </c>
      <c r="I73" s="158">
        <f t="shared" si="28"/>
        <v>172500.64356625691</v>
      </c>
      <c r="J73" s="158">
        <f t="shared" si="28"/>
        <v>145156.88203267116</v>
      </c>
      <c r="K73" s="158">
        <f t="shared" si="28"/>
        <v>126589.7086442374</v>
      </c>
      <c r="L73" s="158">
        <f t="shared" ref="L73:P73" si="29">+L29/L$48</f>
        <v>124457.30282463977</v>
      </c>
      <c r="M73" s="158">
        <f t="shared" si="29"/>
        <v>80456.628972481019</v>
      </c>
      <c r="N73" s="158">
        <f t="shared" si="29"/>
        <v>85846.970005533076</v>
      </c>
      <c r="O73" s="158">
        <f t="shared" si="29"/>
        <v>81524.676334060554</v>
      </c>
      <c r="P73" s="159">
        <f t="shared" si="29"/>
        <v>76768.968214800974</v>
      </c>
    </row>
    <row r="74" spans="2:16" ht="13.2" x14ac:dyDescent="0.25">
      <c r="B74" s="132" t="s">
        <v>101</v>
      </c>
      <c r="C74" s="158">
        <f t="shared" ref="C74:K74" si="30">+C30/C$48</f>
        <v>965268</v>
      </c>
      <c r="D74" s="158">
        <f t="shared" si="30"/>
        <v>1038481.1017104328</v>
      </c>
      <c r="E74" s="158">
        <f t="shared" si="30"/>
        <v>602993.45518993516</v>
      </c>
      <c r="F74" s="158">
        <f t="shared" si="30"/>
        <v>466797.31372340152</v>
      </c>
      <c r="G74" s="158">
        <f t="shared" si="30"/>
        <v>530803.12934931624</v>
      </c>
      <c r="H74" s="158">
        <f t="shared" si="30"/>
        <v>699177.31413314596</v>
      </c>
      <c r="I74" s="158">
        <f t="shared" si="30"/>
        <v>471722.14029999787</v>
      </c>
      <c r="J74" s="158">
        <f t="shared" si="30"/>
        <v>510466.52217207971</v>
      </c>
      <c r="K74" s="158">
        <f t="shared" si="30"/>
        <v>280725.40555165289</v>
      </c>
      <c r="L74" s="158">
        <f t="shared" ref="L74:P74" si="31">+L30/L$48</f>
        <v>393278.60329870839</v>
      </c>
      <c r="M74" s="158">
        <f t="shared" si="31"/>
        <v>556853.88811339228</v>
      </c>
      <c r="N74" s="158">
        <f t="shared" si="31"/>
        <v>564755.86578212795</v>
      </c>
      <c r="O74" s="158">
        <f t="shared" si="31"/>
        <v>402948.80682410981</v>
      </c>
      <c r="P74" s="159">
        <f t="shared" si="31"/>
        <v>325223.23917917558</v>
      </c>
    </row>
    <row r="75" spans="2:16" ht="13.2" x14ac:dyDescent="0.25">
      <c r="B75" s="132" t="s">
        <v>102</v>
      </c>
      <c r="C75" s="158">
        <f t="shared" ref="C75:K75" si="32">+C31/C$48</f>
        <v>48433</v>
      </c>
      <c r="D75" s="158">
        <f t="shared" si="32"/>
        <v>95626.828585974101</v>
      </c>
      <c r="E75" s="158">
        <f t="shared" si="32"/>
        <v>110464.10620998988</v>
      </c>
      <c r="F75" s="158">
        <f t="shared" si="32"/>
        <v>86485.844312241534</v>
      </c>
      <c r="G75" s="158">
        <f t="shared" si="32"/>
        <v>107101.88999229528</v>
      </c>
      <c r="H75" s="158">
        <f t="shared" si="32"/>
        <v>99116.017283151654</v>
      </c>
      <c r="I75" s="158">
        <f t="shared" si="32"/>
        <v>111073.10219390382</v>
      </c>
      <c r="J75" s="158">
        <f t="shared" si="32"/>
        <v>58117.014521686899</v>
      </c>
      <c r="K75" s="158">
        <f t="shared" si="32"/>
        <v>63716.396884701899</v>
      </c>
      <c r="L75" s="158">
        <f t="shared" ref="L75:P75" si="33">+L31/L$48</f>
        <v>90523.46295397557</v>
      </c>
      <c r="M75" s="158">
        <f t="shared" si="33"/>
        <v>58908.619214854683</v>
      </c>
      <c r="N75" s="158">
        <f t="shared" si="33"/>
        <v>87309.64596441749</v>
      </c>
      <c r="O75" s="158">
        <f t="shared" si="33"/>
        <v>77727.468198797811</v>
      </c>
      <c r="P75" s="159">
        <f t="shared" si="33"/>
        <v>71209.260494897302</v>
      </c>
    </row>
    <row r="76" spans="2:16" ht="13.2" x14ac:dyDescent="0.25">
      <c r="B76" s="132" t="s">
        <v>111</v>
      </c>
      <c r="C76" s="158">
        <f t="shared" ref="C76:K76" si="34">+C32/C$48</f>
        <v>3967</v>
      </c>
      <c r="D76" s="158">
        <f t="shared" si="34"/>
        <v>8873.5513565089423</v>
      </c>
      <c r="E76" s="158">
        <f t="shared" si="34"/>
        <v>15872.565338960354</v>
      </c>
      <c r="F76" s="158">
        <f t="shared" si="34"/>
        <v>15292.679474572744</v>
      </c>
      <c r="G76" s="158">
        <f t="shared" si="34"/>
        <v>13738.242226092514</v>
      </c>
      <c r="H76" s="158">
        <f t="shared" si="34"/>
        <v>8763.0629648838694</v>
      </c>
      <c r="I76" s="158">
        <f t="shared" si="34"/>
        <v>20044.831311161364</v>
      </c>
      <c r="J76" s="158">
        <f t="shared" si="34"/>
        <v>19147.350751245078</v>
      </c>
      <c r="K76" s="158">
        <f t="shared" si="34"/>
        <v>15759.691912581467</v>
      </c>
      <c r="L76" s="158">
        <f t="shared" ref="L76:P76" si="35">+L32/L$48</f>
        <v>22885.366282866613</v>
      </c>
      <c r="M76" s="158">
        <f t="shared" si="35"/>
        <v>30548.812656569302</v>
      </c>
      <c r="N76" s="158">
        <f t="shared" si="35"/>
        <v>40737.250553059006</v>
      </c>
      <c r="O76" s="158">
        <f t="shared" si="35"/>
        <v>41337.812509697731</v>
      </c>
      <c r="P76" s="159">
        <f t="shared" si="35"/>
        <v>29793.8289931176</v>
      </c>
    </row>
    <row r="77" spans="2:16" ht="13.2" x14ac:dyDescent="0.25">
      <c r="B77" s="132" t="s">
        <v>104</v>
      </c>
      <c r="C77" s="158">
        <f t="shared" ref="C77:K77" si="36">+C33/C$48</f>
        <v>25638</v>
      </c>
      <c r="D77" s="158">
        <f t="shared" si="36"/>
        <v>2946.2507057839107</v>
      </c>
      <c r="E77" s="158">
        <f t="shared" si="36"/>
        <v>4848.6933860712033</v>
      </c>
      <c r="F77" s="158">
        <f t="shared" si="36"/>
        <v>2129.345485246864</v>
      </c>
      <c r="G77" s="158">
        <f t="shared" si="36"/>
        <v>5012.9672342112863</v>
      </c>
      <c r="H77" s="158">
        <f t="shared" si="36"/>
        <v>8678.76223788688</v>
      </c>
      <c r="I77" s="158">
        <f t="shared" si="36"/>
        <v>26355.003518386751</v>
      </c>
      <c r="J77" s="158">
        <f t="shared" si="36"/>
        <v>54627.926826967006</v>
      </c>
      <c r="K77" s="158">
        <f t="shared" si="36"/>
        <v>53345.797838324215</v>
      </c>
      <c r="L77" s="158">
        <f t="shared" ref="L77:P77" si="37">+L33/L$48</f>
        <v>93816.675417529696</v>
      </c>
      <c r="M77" s="158">
        <f t="shared" si="37"/>
        <v>61299.737552496386</v>
      </c>
      <c r="N77" s="158">
        <f t="shared" si="37"/>
        <v>147375.30182809522</v>
      </c>
      <c r="O77" s="158">
        <f t="shared" si="37"/>
        <v>106376.56797403847</v>
      </c>
      <c r="P77" s="159">
        <f t="shared" si="37"/>
        <v>126850.53727088351</v>
      </c>
    </row>
    <row r="78" spans="2:16" ht="13.2" x14ac:dyDescent="0.25">
      <c r="B78" s="132" t="s">
        <v>105</v>
      </c>
      <c r="C78" s="158">
        <f t="shared" ref="C78:K78" si="38">+C34/C$48</f>
        <v>37907</v>
      </c>
      <c r="D78" s="158">
        <f t="shared" si="38"/>
        <v>38337.218388986643</v>
      </c>
      <c r="E78" s="158">
        <f t="shared" si="38"/>
        <v>42225.999090415891</v>
      </c>
      <c r="F78" s="158">
        <f t="shared" si="38"/>
        <v>23291.574403422524</v>
      </c>
      <c r="G78" s="158">
        <f t="shared" si="38"/>
        <v>32665.622414864916</v>
      </c>
      <c r="H78" s="158">
        <f t="shared" si="38"/>
        <v>23346.418542189484</v>
      </c>
      <c r="I78" s="158">
        <f t="shared" si="38"/>
        <v>11268.970048213687</v>
      </c>
      <c r="J78" s="158">
        <f t="shared" si="38"/>
        <v>11385.266260400123</v>
      </c>
      <c r="K78" s="158">
        <f t="shared" si="38"/>
        <v>14394.93722074168</v>
      </c>
      <c r="L78" s="158">
        <f t="shared" ref="L78:P78" si="39">+L34/L$48</f>
        <v>20111.36042085493</v>
      </c>
      <c r="M78" s="158">
        <f t="shared" si="39"/>
        <v>9850.3729222169386</v>
      </c>
      <c r="N78" s="158">
        <f t="shared" si="39"/>
        <v>13029.937936874896</v>
      </c>
      <c r="O78" s="158">
        <f t="shared" si="39"/>
        <v>14768.248379715249</v>
      </c>
      <c r="P78" s="159">
        <f t="shared" si="39"/>
        <v>13433.55023796794</v>
      </c>
    </row>
    <row r="79" spans="2:16" ht="13.2" x14ac:dyDescent="0.25">
      <c r="B79" s="132" t="s">
        <v>106</v>
      </c>
      <c r="C79" s="158">
        <f t="shared" ref="C79:K79" si="40">+C35/C$48</f>
        <v>281200</v>
      </c>
      <c r="D79" s="158">
        <f t="shared" si="40"/>
        <v>191243.84925630497</v>
      </c>
      <c r="E79" s="158">
        <f t="shared" si="40"/>
        <v>222586.25572455834</v>
      </c>
      <c r="F79" s="158">
        <f t="shared" si="40"/>
        <v>196915.76321213867</v>
      </c>
      <c r="G79" s="158">
        <f t="shared" si="40"/>
        <v>366914.47806397389</v>
      </c>
      <c r="H79" s="158">
        <f t="shared" si="40"/>
        <v>479322.16702758602</v>
      </c>
      <c r="I79" s="158">
        <f t="shared" si="40"/>
        <v>516662.05821120291</v>
      </c>
      <c r="J79" s="158">
        <f t="shared" si="40"/>
        <v>497008.13647794141</v>
      </c>
      <c r="K79" s="158">
        <f t="shared" si="40"/>
        <v>545849.05685667868</v>
      </c>
      <c r="L79" s="158">
        <f t="shared" ref="L79:P79" si="41">+L35/L$48</f>
        <v>646671.89960456768</v>
      </c>
      <c r="M79" s="158">
        <f t="shared" si="41"/>
        <v>607470.82039985387</v>
      </c>
      <c r="N79" s="158">
        <f t="shared" si="41"/>
        <v>600111.66102928563</v>
      </c>
      <c r="O79" s="158">
        <f t="shared" si="41"/>
        <v>659851.87899282679</v>
      </c>
      <c r="P79" s="159">
        <f t="shared" si="41"/>
        <v>684879.4925988171</v>
      </c>
    </row>
    <row r="80" spans="2:16" ht="13.2" x14ac:dyDescent="0.25">
      <c r="B80" s="130" t="s">
        <v>107</v>
      </c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9"/>
    </row>
    <row r="81" spans="2:16" ht="13.2" x14ac:dyDescent="0.25">
      <c r="B81" s="132" t="s">
        <v>108</v>
      </c>
      <c r="C81" s="158">
        <f t="shared" ref="C81:K81" si="42">+C37/C$48</f>
        <v>25000</v>
      </c>
      <c r="D81" s="158">
        <f t="shared" si="42"/>
        <v>49272.346460260691</v>
      </c>
      <c r="E81" s="158">
        <f t="shared" si="42"/>
        <v>43927.878958670357</v>
      </c>
      <c r="F81" s="158">
        <f t="shared" si="42"/>
        <v>58439.077241189916</v>
      </c>
      <c r="G81" s="158">
        <f t="shared" si="42"/>
        <v>64643.260144381289</v>
      </c>
      <c r="H81" s="158">
        <f t="shared" si="42"/>
        <v>58326.011887564811</v>
      </c>
      <c r="I81" s="158">
        <f t="shared" si="42"/>
        <v>60943.664944670803</v>
      </c>
      <c r="J81" s="158">
        <f t="shared" si="42"/>
        <v>74470.112794239642</v>
      </c>
      <c r="K81" s="158">
        <f t="shared" si="42"/>
        <v>109933.1502003233</v>
      </c>
      <c r="L81" s="158">
        <f t="shared" ref="L81:P81" si="43">+L37/L$48</f>
        <v>112317.96825568081</v>
      </c>
      <c r="M81" s="158">
        <f t="shared" si="43"/>
        <v>130896.06921591859</v>
      </c>
      <c r="N81" s="158">
        <f t="shared" si="43"/>
        <v>183134.67121242642</v>
      </c>
      <c r="O81" s="158">
        <f t="shared" si="43"/>
        <v>120451.81500914869</v>
      </c>
      <c r="P81" s="159">
        <f t="shared" si="43"/>
        <v>102080.88627148823</v>
      </c>
    </row>
    <row r="82" spans="2:16" ht="13.2" x14ac:dyDescent="0.25">
      <c r="B82" s="132" t="s">
        <v>109</v>
      </c>
      <c r="C82" s="158">
        <f t="shared" ref="C82:K82" si="44">+C38/C$48</f>
        <v>0</v>
      </c>
      <c r="D82" s="158">
        <f t="shared" si="44"/>
        <v>26993.948997320811</v>
      </c>
      <c r="E82" s="158">
        <f t="shared" si="44"/>
        <v>102671.98492910418</v>
      </c>
      <c r="F82" s="158">
        <f t="shared" si="44"/>
        <v>123565.69309861588</v>
      </c>
      <c r="G82" s="158">
        <f t="shared" si="44"/>
        <v>162923.83824316785</v>
      </c>
      <c r="H82" s="158">
        <f t="shared" si="44"/>
        <v>272461.3283373618</v>
      </c>
      <c r="I82" s="158">
        <f t="shared" si="44"/>
        <v>213478.19014256157</v>
      </c>
      <c r="J82" s="158">
        <f t="shared" si="44"/>
        <v>31282.974980240455</v>
      </c>
      <c r="K82" s="158">
        <f t="shared" si="44"/>
        <v>35552.75119524973</v>
      </c>
      <c r="L82" s="158">
        <f t="shared" ref="L82:P82" si="45">+L38/L$48</f>
        <v>31652.93962429935</v>
      </c>
      <c r="M82" s="158">
        <f t="shared" si="45"/>
        <v>36908.418205739632</v>
      </c>
      <c r="N82" s="158">
        <f t="shared" si="45"/>
        <v>55667.420990946011</v>
      </c>
      <c r="O82" s="158">
        <f t="shared" si="45"/>
        <v>64563.632319960627</v>
      </c>
      <c r="P82" s="159">
        <f t="shared" si="45"/>
        <v>60592.082465148502</v>
      </c>
    </row>
    <row r="83" spans="2:16" ht="13.2" x14ac:dyDescent="0.25">
      <c r="B83" s="136" t="s">
        <v>112</v>
      </c>
      <c r="C83" s="158">
        <f t="shared" ref="C83:K83" si="46">+C39/C$48</f>
        <v>0</v>
      </c>
      <c r="D83" s="158">
        <f t="shared" si="46"/>
        <v>32284.451863533282</v>
      </c>
      <c r="E83" s="158">
        <f t="shared" si="46"/>
        <v>3546.239460068703</v>
      </c>
      <c r="F83" s="158">
        <f t="shared" si="46"/>
        <v>17201.364292302405</v>
      </c>
      <c r="G83" s="158">
        <f t="shared" si="46"/>
        <v>1779.4392130730384</v>
      </c>
      <c r="H83" s="158">
        <f t="shared" si="46"/>
        <v>29966.979248509033</v>
      </c>
      <c r="I83" s="158">
        <f t="shared" si="46"/>
        <v>62210.615148990139</v>
      </c>
      <c r="J83" s="158">
        <f t="shared" si="46"/>
        <v>3148.3388921164947</v>
      </c>
      <c r="K83" s="158">
        <f t="shared" si="46"/>
        <v>1638.4785147097828</v>
      </c>
      <c r="L83" s="158">
        <f t="shared" ref="L83:P83" si="47">+L39/L$48</f>
        <v>29019.926426594622</v>
      </c>
      <c r="M83" s="158">
        <f t="shared" si="47"/>
        <v>27227.755134400355</v>
      </c>
      <c r="N83" s="158">
        <f t="shared" si="47"/>
        <v>54911.77055705004</v>
      </c>
      <c r="O83" s="158">
        <f t="shared" si="47"/>
        <v>35972.322374866708</v>
      </c>
      <c r="P83" s="159">
        <f t="shared" si="47"/>
        <v>39205.729530932855</v>
      </c>
    </row>
    <row r="84" spans="2:16" ht="13.2" x14ac:dyDescent="0.25">
      <c r="B84" s="137" t="s">
        <v>113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89"/>
    </row>
    <row r="85" spans="2:16" ht="13.2" x14ac:dyDescent="0.25">
      <c r="B85" s="132" t="s">
        <v>114</v>
      </c>
      <c r="C85" s="161">
        <f t="shared" ref="C85:K85" si="48">+C41/C$48</f>
        <v>0</v>
      </c>
      <c r="D85" s="161">
        <f t="shared" si="48"/>
        <v>67218.597014276602</v>
      </c>
      <c r="E85" s="161">
        <f t="shared" si="48"/>
        <v>60502.142994898102</v>
      </c>
      <c r="F85" s="161">
        <f t="shared" si="48"/>
        <v>15039.474983742493</v>
      </c>
      <c r="G85" s="161">
        <f t="shared" si="48"/>
        <v>0</v>
      </c>
      <c r="H85" s="161">
        <f t="shared" si="48"/>
        <v>0</v>
      </c>
      <c r="I85" s="161">
        <f t="shared" si="48"/>
        <v>79878.707438104466</v>
      </c>
      <c r="J85" s="161">
        <f t="shared" si="48"/>
        <v>63838.950815481017</v>
      </c>
      <c r="K85" s="161">
        <f t="shared" si="48"/>
        <v>36423.198629563871</v>
      </c>
      <c r="L85" s="161">
        <f t="shared" ref="L85:P85" si="49">+L41/L$48</f>
        <v>7712.6000778859097</v>
      </c>
      <c r="M85" s="161">
        <f t="shared" si="49"/>
        <v>13454.63293861342</v>
      </c>
      <c r="N85" s="161">
        <f t="shared" si="49"/>
        <v>53396.777702009123</v>
      </c>
      <c r="O85" s="161">
        <f t="shared" si="49"/>
        <v>85142.109635206143</v>
      </c>
      <c r="P85" s="83">
        <f t="shared" si="49"/>
        <v>16315.584156362787</v>
      </c>
    </row>
    <row r="86" spans="2:16" ht="13.2" x14ac:dyDescent="0.25">
      <c r="B86" s="136" t="s">
        <v>115</v>
      </c>
      <c r="C86" s="162">
        <f t="shared" ref="C86:K86" si="50">+C42/C$48</f>
        <v>0</v>
      </c>
      <c r="D86" s="162">
        <f t="shared" si="50"/>
        <v>38492.334347159493</v>
      </c>
      <c r="E86" s="162">
        <f t="shared" si="50"/>
        <v>170866.68243622631</v>
      </c>
      <c r="F86" s="162">
        <f t="shared" si="50"/>
        <v>18238.798514719583</v>
      </c>
      <c r="G86" s="162">
        <f t="shared" si="50"/>
        <v>54988.123534689839</v>
      </c>
      <c r="H86" s="162">
        <f t="shared" si="50"/>
        <v>18963.738157164971</v>
      </c>
      <c r="I86" s="162">
        <f t="shared" si="50"/>
        <v>12121.940134352155</v>
      </c>
      <c r="J86" s="162">
        <f t="shared" si="50"/>
        <v>16987.845204634315</v>
      </c>
      <c r="K86" s="162">
        <f t="shared" si="50"/>
        <v>7909.8593325396505</v>
      </c>
      <c r="L86" s="162">
        <f t="shared" ref="L86:O86" si="51">+L42/L$48</f>
        <v>14490.162151447528</v>
      </c>
      <c r="M86" s="162">
        <f t="shared" si="51"/>
        <v>26225.912614974161</v>
      </c>
      <c r="N86" s="162">
        <f t="shared" si="51"/>
        <v>42948.560739847482</v>
      </c>
      <c r="O86" s="162">
        <f t="shared" si="51"/>
        <v>39324.086694804944</v>
      </c>
      <c r="P86" s="101">
        <f>+P42/P$48</f>
        <v>56127.925193263465</v>
      </c>
    </row>
    <row r="87" spans="2:16" ht="12.75" customHeight="1" x14ac:dyDescent="0.25"/>
    <row r="88" spans="2:16" ht="12.75" customHeight="1" x14ac:dyDescent="0.25"/>
  </sheetData>
  <hyperlinks>
    <hyperlink ref="A2" location="Índice!A1" display="Índice" xr:uid="{3B26E114-663C-4834-8ED3-3C314F625418}"/>
  </hyperlinks>
  <pageMargins left="0.7" right="0.7" top="0.75" bottom="0.75" header="0.3" footer="0.3"/>
  <ignoredErrors>
    <ignoredError sqref="K79:K86 C79:J8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00F-7331-465B-8BC4-219C0E0A3A47}">
  <sheetPr>
    <tabColor theme="5" tint="-0.249977111117893"/>
  </sheetPr>
  <dimension ref="A1:E77"/>
  <sheetViews>
    <sheetView showGridLines="0" zoomScale="80" zoomScaleNormal="80" workbookViewId="0">
      <selection activeCell="B12" sqref="B12"/>
    </sheetView>
  </sheetViews>
  <sheetFormatPr baseColWidth="10" defaultColWidth="0" defaultRowHeight="12.75" customHeight="1" zeroHeight="1" x14ac:dyDescent="0.25"/>
  <cols>
    <col min="1" max="1" width="11.44140625" style="30" customWidth="1"/>
    <col min="2" max="2" width="67.6640625" style="30" customWidth="1"/>
    <col min="3" max="3" width="21.33203125" style="30" customWidth="1"/>
    <col min="4" max="4" width="19.44140625" style="30" customWidth="1"/>
    <col min="5" max="5" width="11.44140625" style="30" customWidth="1"/>
    <col min="6" max="16384" width="11.44140625" style="30" hidden="1"/>
  </cols>
  <sheetData>
    <row r="1" spans="1:4" s="57" customFormat="1" ht="13.2" x14ac:dyDescent="0.25"/>
    <row r="2" spans="1:4" s="57" customFormat="1" ht="13.2" x14ac:dyDescent="0.25">
      <c r="A2" s="32" t="s">
        <v>29</v>
      </c>
    </row>
    <row r="3" spans="1:4" s="57" customFormat="1" ht="13.2" x14ac:dyDescent="0.25">
      <c r="C3" s="61"/>
    </row>
    <row r="4" spans="1:4" s="57" customFormat="1" ht="13.2" x14ac:dyDescent="0.25">
      <c r="B4" s="36" t="s">
        <v>11</v>
      </c>
    </row>
    <row r="5" spans="1:4" s="57" customFormat="1" ht="13.2" x14ac:dyDescent="0.25">
      <c r="B5" s="36"/>
    </row>
    <row r="6" spans="1:4" ht="13.2" x14ac:dyDescent="0.25">
      <c r="B6" s="52"/>
    </row>
    <row r="7" spans="1:4" ht="13.2" x14ac:dyDescent="0.25">
      <c r="B7" s="168" t="s">
        <v>183</v>
      </c>
      <c r="C7" s="168" t="s">
        <v>184</v>
      </c>
      <c r="D7" s="168" t="s">
        <v>185</v>
      </c>
    </row>
    <row r="8" spans="1:4" ht="13.2" x14ac:dyDescent="0.25">
      <c r="B8" s="169" t="s">
        <v>186</v>
      </c>
      <c r="C8" s="170"/>
      <c r="D8" s="171"/>
    </row>
    <row r="9" spans="1:4" ht="13.2" x14ac:dyDescent="0.25">
      <c r="B9" s="172" t="s">
        <v>118</v>
      </c>
      <c r="C9" s="173">
        <v>3.3333333329999999E-2</v>
      </c>
      <c r="D9" s="174">
        <v>30</v>
      </c>
    </row>
    <row r="10" spans="1:4" ht="13.2" x14ac:dyDescent="0.25">
      <c r="B10" s="172" t="s">
        <v>119</v>
      </c>
      <c r="C10" s="173">
        <v>0.1</v>
      </c>
      <c r="D10" s="174">
        <v>10</v>
      </c>
    </row>
    <row r="11" spans="1:4" ht="13.2" x14ac:dyDescent="0.25">
      <c r="B11" s="172" t="s">
        <v>120</v>
      </c>
      <c r="C11" s="173">
        <v>0.2</v>
      </c>
      <c r="D11" s="174">
        <v>5</v>
      </c>
    </row>
    <row r="12" spans="1:4" ht="13.2" x14ac:dyDescent="0.25">
      <c r="B12" s="172" t="s">
        <v>121</v>
      </c>
      <c r="C12" s="173">
        <v>0.1</v>
      </c>
      <c r="D12" s="174">
        <v>10</v>
      </c>
    </row>
    <row r="13" spans="1:4" ht="13.2" x14ac:dyDescent="0.25">
      <c r="B13" s="172" t="s">
        <v>122</v>
      </c>
      <c r="C13" s="173">
        <v>0.25</v>
      </c>
      <c r="D13" s="174">
        <v>4</v>
      </c>
    </row>
    <row r="14" spans="1:4" ht="13.2" x14ac:dyDescent="0.25">
      <c r="B14" s="172" t="s">
        <v>123</v>
      </c>
      <c r="C14" s="173">
        <v>0.1</v>
      </c>
      <c r="D14" s="174">
        <v>10</v>
      </c>
    </row>
    <row r="15" spans="1:4" ht="13.2" x14ac:dyDescent="0.25">
      <c r="B15" s="51" t="s">
        <v>124</v>
      </c>
      <c r="C15" s="175"/>
      <c r="D15" s="174"/>
    </row>
    <row r="16" spans="1:4" ht="13.2" x14ac:dyDescent="0.25">
      <c r="B16" s="172" t="s">
        <v>125</v>
      </c>
      <c r="C16" s="173">
        <v>0.1</v>
      </c>
      <c r="D16" s="174">
        <v>10</v>
      </c>
    </row>
    <row r="17" spans="2:4" ht="13.2" x14ac:dyDescent="0.25">
      <c r="B17" s="172" t="s">
        <v>126</v>
      </c>
      <c r="C17" s="173">
        <v>3.3333333329999999E-2</v>
      </c>
      <c r="D17" s="174">
        <v>30</v>
      </c>
    </row>
    <row r="18" spans="2:4" ht="13.2" x14ac:dyDescent="0.25">
      <c r="B18" s="172" t="s">
        <v>127</v>
      </c>
      <c r="C18" s="173">
        <v>0.1</v>
      </c>
      <c r="D18" s="174">
        <v>10</v>
      </c>
    </row>
    <row r="19" spans="2:4" ht="13.2" x14ac:dyDescent="0.25">
      <c r="B19" s="172" t="s">
        <v>128</v>
      </c>
      <c r="C19" s="173">
        <v>0.04</v>
      </c>
      <c r="D19" s="174">
        <v>25</v>
      </c>
    </row>
    <row r="20" spans="2:4" ht="13.2" x14ac:dyDescent="0.25">
      <c r="B20" s="172" t="s">
        <v>129</v>
      </c>
      <c r="C20" s="173">
        <v>0.1</v>
      </c>
      <c r="D20" s="174">
        <v>10</v>
      </c>
    </row>
    <row r="21" spans="2:4" ht="13.2" x14ac:dyDescent="0.25">
      <c r="B21" s="172" t="s">
        <v>130</v>
      </c>
      <c r="C21" s="173">
        <v>0.1</v>
      </c>
      <c r="D21" s="174">
        <v>10</v>
      </c>
    </row>
    <row r="22" spans="2:4" ht="13.2" x14ac:dyDescent="0.25">
      <c r="B22" s="172" t="s">
        <v>131</v>
      </c>
      <c r="C22" s="173">
        <v>0.04</v>
      </c>
      <c r="D22" s="174">
        <v>25</v>
      </c>
    </row>
    <row r="23" spans="2:4" ht="13.2" x14ac:dyDescent="0.25">
      <c r="B23" s="172" t="s">
        <v>132</v>
      </c>
      <c r="C23" s="173">
        <v>0.04</v>
      </c>
      <c r="D23" s="174">
        <v>25</v>
      </c>
    </row>
    <row r="24" spans="2:4" ht="13.2" x14ac:dyDescent="0.25">
      <c r="B24" s="172" t="s">
        <v>133</v>
      </c>
      <c r="C24" s="173">
        <v>0.04</v>
      </c>
      <c r="D24" s="174">
        <v>25</v>
      </c>
    </row>
    <row r="25" spans="2:4" ht="13.2" x14ac:dyDescent="0.25">
      <c r="B25" s="172" t="s">
        <v>134</v>
      </c>
      <c r="C25" s="173">
        <v>0.05</v>
      </c>
      <c r="D25" s="174">
        <v>20</v>
      </c>
    </row>
    <row r="26" spans="2:4" ht="13.2" x14ac:dyDescent="0.25">
      <c r="B26" s="172" t="s">
        <v>135</v>
      </c>
      <c r="C26" s="173">
        <v>0.04</v>
      </c>
      <c r="D26" s="174">
        <v>25</v>
      </c>
    </row>
    <row r="27" spans="2:4" ht="13.2" x14ac:dyDescent="0.25">
      <c r="B27" s="172" t="s">
        <v>187</v>
      </c>
      <c r="C27" s="173">
        <v>0.04</v>
      </c>
      <c r="D27" s="174">
        <v>25</v>
      </c>
    </row>
    <row r="28" spans="2:4" ht="13.2" x14ac:dyDescent="0.25">
      <c r="B28" s="172" t="s">
        <v>137</v>
      </c>
      <c r="C28" s="173">
        <v>0.04</v>
      </c>
      <c r="D28" s="174">
        <v>25</v>
      </c>
    </row>
    <row r="29" spans="2:4" ht="13.2" x14ac:dyDescent="0.25">
      <c r="B29" s="172" t="s">
        <v>138</v>
      </c>
      <c r="C29" s="173">
        <v>0.08</v>
      </c>
      <c r="D29" s="174">
        <v>12.5</v>
      </c>
    </row>
    <row r="30" spans="2:4" ht="13.2" x14ac:dyDescent="0.25">
      <c r="B30" s="172" t="s">
        <v>139</v>
      </c>
      <c r="C30" s="173">
        <v>0.04</v>
      </c>
      <c r="D30" s="174">
        <v>25</v>
      </c>
    </row>
    <row r="31" spans="2:4" ht="13.2" x14ac:dyDescent="0.25">
      <c r="B31" s="172" t="s">
        <v>140</v>
      </c>
      <c r="C31" s="173">
        <v>0.04</v>
      </c>
      <c r="D31" s="174">
        <v>25</v>
      </c>
    </row>
    <row r="32" spans="2:4" ht="13.2" x14ac:dyDescent="0.25">
      <c r="B32" s="172" t="s">
        <v>141</v>
      </c>
      <c r="C32" s="173">
        <v>0.1</v>
      </c>
      <c r="D32" s="174">
        <v>10</v>
      </c>
    </row>
    <row r="33" spans="2:4" ht="13.2" x14ac:dyDescent="0.25">
      <c r="B33" s="172" t="s">
        <v>142</v>
      </c>
      <c r="C33" s="173">
        <v>4.5499999999999999E-2</v>
      </c>
      <c r="D33" s="174">
        <v>21.978021978021978</v>
      </c>
    </row>
    <row r="34" spans="2:4" ht="13.2" x14ac:dyDescent="0.25">
      <c r="B34" s="172" t="s">
        <v>143</v>
      </c>
      <c r="C34" s="173">
        <v>0.04</v>
      </c>
      <c r="D34" s="174">
        <v>25</v>
      </c>
    </row>
    <row r="35" spans="2:4" ht="13.2" x14ac:dyDescent="0.25">
      <c r="B35" s="172" t="s">
        <v>144</v>
      </c>
      <c r="C35" s="173">
        <v>0.1</v>
      </c>
      <c r="D35" s="174">
        <v>10</v>
      </c>
    </row>
    <row r="36" spans="2:4" ht="13.2" x14ac:dyDescent="0.25">
      <c r="B36" s="172" t="s">
        <v>145</v>
      </c>
      <c r="C36" s="173">
        <v>4.7399605003291601E-2</v>
      </c>
      <c r="D36" s="174">
        <v>21</v>
      </c>
    </row>
    <row r="37" spans="2:4" ht="13.2" x14ac:dyDescent="0.25">
      <c r="B37" s="172" t="s">
        <v>188</v>
      </c>
      <c r="C37" s="173">
        <v>4.5911949685534602E-2</v>
      </c>
      <c r="D37" s="174">
        <v>22</v>
      </c>
    </row>
    <row r="38" spans="2:4" ht="13.2" x14ac:dyDescent="0.25">
      <c r="B38" s="172" t="s">
        <v>147</v>
      </c>
      <c r="C38" s="173">
        <v>0.1</v>
      </c>
      <c r="D38" s="174">
        <v>10</v>
      </c>
    </row>
    <row r="39" spans="2:4" ht="13.2" x14ac:dyDescent="0.25">
      <c r="B39" s="172" t="s">
        <v>148</v>
      </c>
      <c r="C39" s="173">
        <v>5.0962627406568498E-2</v>
      </c>
      <c r="D39" s="174">
        <v>19.622222222222231</v>
      </c>
    </row>
    <row r="40" spans="2:4" ht="13.2" x14ac:dyDescent="0.25">
      <c r="B40" s="172" t="s">
        <v>149</v>
      </c>
      <c r="C40" s="173">
        <v>5.1868694045758099E-2</v>
      </c>
      <c r="D40" s="174">
        <v>19.279452054794536</v>
      </c>
    </row>
    <row r="41" spans="2:4" ht="13.2" x14ac:dyDescent="0.25">
      <c r="B41" s="172" t="s">
        <v>150</v>
      </c>
      <c r="C41" s="173">
        <v>5.28711998825084E-2</v>
      </c>
      <c r="D41" s="174">
        <v>18.913888888888906</v>
      </c>
    </row>
    <row r="42" spans="2:4" ht="13.2" x14ac:dyDescent="0.25">
      <c r="B42" s="172" t="s">
        <v>151</v>
      </c>
      <c r="C42" s="173">
        <v>0.1</v>
      </c>
      <c r="D42" s="174">
        <v>10</v>
      </c>
    </row>
    <row r="43" spans="2:4" ht="13.2" x14ac:dyDescent="0.25">
      <c r="B43" s="172" t="s">
        <v>152</v>
      </c>
      <c r="C43" s="173">
        <v>5.4928288068355202E-2</v>
      </c>
      <c r="D43" s="174">
        <v>18.205555555555556</v>
      </c>
    </row>
    <row r="44" spans="2:4" ht="13.2" x14ac:dyDescent="0.25">
      <c r="B44" s="172" t="s">
        <v>153</v>
      </c>
      <c r="C44" s="173">
        <v>5.4936670227376798E-2</v>
      </c>
      <c r="D44" s="174">
        <v>18.202777777777769</v>
      </c>
    </row>
    <row r="45" spans="2:4" ht="13.2" x14ac:dyDescent="0.25">
      <c r="B45" s="172" t="s">
        <v>154</v>
      </c>
      <c r="C45" s="173">
        <v>5.7279236276849603E-2</v>
      </c>
      <c r="D45" s="174">
        <v>17.458333333333346</v>
      </c>
    </row>
    <row r="46" spans="2:4" ht="12.75" customHeight="1" x14ac:dyDescent="0.25">
      <c r="B46" s="172" t="s">
        <v>155</v>
      </c>
      <c r="C46" s="173">
        <v>0.2</v>
      </c>
      <c r="D46" s="174">
        <v>5</v>
      </c>
    </row>
    <row r="47" spans="2:4" ht="12.75" customHeight="1" x14ac:dyDescent="0.25">
      <c r="B47" s="172" t="s">
        <v>156</v>
      </c>
      <c r="C47" s="173">
        <v>0.1</v>
      </c>
      <c r="D47" s="174">
        <v>10</v>
      </c>
    </row>
    <row r="48" spans="2:4" ht="12.75" customHeight="1" x14ac:dyDescent="0.25">
      <c r="B48" s="172" t="s">
        <v>157</v>
      </c>
      <c r="C48" s="173">
        <v>5.9152152481104198E-2</v>
      </c>
      <c r="D48" s="174">
        <v>16.905555555555548</v>
      </c>
    </row>
    <row r="49" spans="1:4" ht="12.75" customHeight="1" x14ac:dyDescent="0.25">
      <c r="B49" s="172" t="s">
        <v>158</v>
      </c>
      <c r="C49" s="173">
        <v>6.6666669999999997E-2</v>
      </c>
      <c r="D49" s="174">
        <v>14.999999250000037</v>
      </c>
    </row>
    <row r="50" spans="1:4" ht="12.75" customHeight="1" x14ac:dyDescent="0.25">
      <c r="B50" s="172" t="s">
        <v>159</v>
      </c>
      <c r="C50" s="173">
        <v>6.0490553529996702E-2</v>
      </c>
      <c r="D50" s="174">
        <v>16.531506849315065</v>
      </c>
    </row>
    <row r="51" spans="1:4" ht="12.75" customHeight="1" x14ac:dyDescent="0.25">
      <c r="B51" s="172" t="s">
        <v>160</v>
      </c>
      <c r="C51" s="173">
        <v>6.08E-2</v>
      </c>
      <c r="D51" s="174">
        <v>16.44736842105263</v>
      </c>
    </row>
    <row r="52" spans="1:4" ht="12.75" customHeight="1" x14ac:dyDescent="0.25">
      <c r="B52" s="172" t="s">
        <v>161</v>
      </c>
      <c r="C52" s="173">
        <v>6.08E-2</v>
      </c>
      <c r="D52" s="174">
        <v>16.44736842105263</v>
      </c>
    </row>
    <row r="53" spans="1:4" ht="12.75" customHeight="1" x14ac:dyDescent="0.25">
      <c r="A53" s="57"/>
      <c r="B53" s="172" t="s">
        <v>162</v>
      </c>
      <c r="C53" s="173">
        <v>6.2714776632302405E-2</v>
      </c>
      <c r="D53" s="174">
        <v>15.945205479452055</v>
      </c>
    </row>
    <row r="54" spans="1:4" ht="12.75" customHeight="1" x14ac:dyDescent="0.25">
      <c r="A54" s="57"/>
      <c r="B54" s="172" t="s">
        <v>163</v>
      </c>
      <c r="C54" s="173">
        <v>6.2714776632302405E-2</v>
      </c>
      <c r="D54" s="174">
        <v>15.945205479452055</v>
      </c>
    </row>
    <row r="55" spans="1:4" ht="12.75" customHeight="1" x14ac:dyDescent="0.25">
      <c r="A55" s="57"/>
      <c r="B55" s="172" t="s">
        <v>164</v>
      </c>
      <c r="C55" s="173">
        <v>6.2714776632302405E-2</v>
      </c>
      <c r="D55" s="174">
        <v>15.945205479452055</v>
      </c>
    </row>
    <row r="56" spans="1:4" ht="12.75" customHeight="1" x14ac:dyDescent="0.25">
      <c r="A56" s="57"/>
      <c r="B56" s="172" t="s">
        <v>165</v>
      </c>
      <c r="C56" s="173">
        <v>6.1100000000000002E-2</v>
      </c>
      <c r="D56" s="174">
        <v>16.366612111292962</v>
      </c>
    </row>
    <row r="57" spans="1:4" ht="12.75" customHeight="1" x14ac:dyDescent="0.25">
      <c r="A57" s="57"/>
      <c r="B57" s="172" t="s">
        <v>166</v>
      </c>
      <c r="C57" s="173">
        <v>6.1100000000000002E-2</v>
      </c>
      <c r="D57" s="174">
        <v>16.366612111292962</v>
      </c>
    </row>
    <row r="58" spans="1:4" ht="12.75" customHeight="1" x14ac:dyDescent="0.25">
      <c r="A58" s="57"/>
      <c r="B58" s="172" t="s">
        <v>167</v>
      </c>
      <c r="C58" s="173">
        <v>6.1699999999999998E-2</v>
      </c>
      <c r="D58" s="174">
        <v>16.207455429497568</v>
      </c>
    </row>
    <row r="59" spans="1:4" ht="12.75" customHeight="1" x14ac:dyDescent="0.25">
      <c r="A59" s="57"/>
      <c r="B59" s="172" t="s">
        <v>168</v>
      </c>
      <c r="C59" s="173">
        <v>6.2100000000000002E-2</v>
      </c>
      <c r="D59" s="174">
        <v>16.103059581320451</v>
      </c>
    </row>
    <row r="60" spans="1:4" ht="12.75" customHeight="1" x14ac:dyDescent="0.25">
      <c r="A60" s="57"/>
      <c r="B60" s="172" t="s">
        <v>169</v>
      </c>
      <c r="C60" s="173">
        <v>6.2100000000000002E-2</v>
      </c>
      <c r="D60" s="174">
        <v>16.103059581320451</v>
      </c>
    </row>
    <row r="61" spans="1:4" ht="12.75" customHeight="1" x14ac:dyDescent="0.25">
      <c r="A61" s="57"/>
      <c r="B61" s="172" t="s">
        <v>170</v>
      </c>
      <c r="C61" s="173">
        <v>6.2700000000000006E-2</v>
      </c>
      <c r="D61" s="174">
        <v>15.948963317384369</v>
      </c>
    </row>
    <row r="62" spans="1:4" ht="12.75" customHeight="1" x14ac:dyDescent="0.25">
      <c r="A62" s="57"/>
      <c r="B62" s="172" t="s">
        <v>171</v>
      </c>
      <c r="C62" s="173">
        <v>6.2700000000000006E-2</v>
      </c>
      <c r="D62" s="174">
        <v>15.948963317384369</v>
      </c>
    </row>
    <row r="63" spans="1:4" ht="12.75" customHeight="1" x14ac:dyDescent="0.25">
      <c r="A63" s="57"/>
      <c r="B63" s="172" t="s">
        <v>172</v>
      </c>
      <c r="C63" s="173">
        <v>6.2700000000000006E-2</v>
      </c>
      <c r="D63" s="174">
        <v>15.948963317384369</v>
      </c>
    </row>
    <row r="64" spans="1:4" ht="12.75" customHeight="1" x14ac:dyDescent="0.25">
      <c r="A64" s="57"/>
      <c r="B64" s="172" t="s">
        <v>173</v>
      </c>
      <c r="C64" s="173">
        <v>6.2700000000000006E-2</v>
      </c>
      <c r="D64" s="174">
        <v>15.948963317384369</v>
      </c>
    </row>
    <row r="65" spans="2:4" ht="12.75" customHeight="1" x14ac:dyDescent="0.25">
      <c r="B65" s="172" t="s">
        <v>331</v>
      </c>
      <c r="C65" s="173">
        <v>6.3391400000000001E-2</v>
      </c>
      <c r="D65" s="174">
        <v>15.775</v>
      </c>
    </row>
    <row r="66" spans="2:4" ht="12.75" customHeight="1" x14ac:dyDescent="0.25">
      <c r="B66" s="172" t="s">
        <v>332</v>
      </c>
      <c r="C66" s="173">
        <v>6.3626699999999994E-2</v>
      </c>
      <c r="D66" s="174">
        <v>15.716666</v>
      </c>
    </row>
    <row r="67" spans="2:4" ht="12.75" customHeight="1" x14ac:dyDescent="0.25"/>
    <row r="68" spans="2:4" ht="12.75" customHeight="1" x14ac:dyDescent="0.25"/>
    <row r="69" spans="2:4" ht="12.75" customHeight="1" x14ac:dyDescent="0.25"/>
    <row r="70" spans="2:4" ht="12.75" customHeight="1" x14ac:dyDescent="0.25"/>
    <row r="71" spans="2:4" ht="12.75" customHeight="1" x14ac:dyDescent="0.25"/>
    <row r="72" spans="2:4" ht="12.75" customHeight="1" x14ac:dyDescent="0.25"/>
    <row r="73" spans="2:4" ht="12.75" customHeight="1" x14ac:dyDescent="0.25"/>
    <row r="74" spans="2:4" ht="12.75" customHeight="1" x14ac:dyDescent="0.25"/>
    <row r="75" spans="2:4" ht="12.75" customHeight="1" x14ac:dyDescent="0.25"/>
    <row r="76" spans="2:4" ht="12.75" customHeight="1" x14ac:dyDescent="0.25"/>
    <row r="77" spans="2:4" ht="12.75" customHeight="1" x14ac:dyDescent="0.25"/>
  </sheetData>
  <hyperlinks>
    <hyperlink ref="A2" location="Índice!A1" display="Índice" xr:uid="{4688A072-22ED-4372-B91B-2ECCDD51C3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FF85-E581-46CB-886C-30326F3C908B}">
  <sheetPr>
    <tabColor theme="5" tint="-0.249977111117893"/>
  </sheetPr>
  <dimension ref="A1:S308"/>
  <sheetViews>
    <sheetView showGridLines="0" topLeftCell="C34" zoomScale="80" zoomScaleNormal="80" zoomScaleSheetLayoutView="80" workbookViewId="0">
      <selection activeCell="O62" sqref="O62"/>
    </sheetView>
  </sheetViews>
  <sheetFormatPr baseColWidth="10" defaultColWidth="0" defaultRowHeight="13.2" zeroHeight="1" x14ac:dyDescent="0.25"/>
  <cols>
    <col min="1" max="1" width="11.44140625" style="57" customWidth="1"/>
    <col min="2" max="2" width="67.33203125" style="57" customWidth="1"/>
    <col min="3" max="12" width="12.88671875" style="57" customWidth="1"/>
    <col min="13" max="13" width="11.44140625" style="57" customWidth="1"/>
    <col min="14" max="14" width="14" style="57" customWidth="1"/>
    <col min="15" max="15" width="11.44140625" style="57" customWidth="1"/>
    <col min="16" max="16" width="11.88671875" style="57" customWidth="1"/>
    <col min="17" max="17" width="14.88671875" style="57" customWidth="1"/>
    <col min="18" max="18" width="11.33203125" style="57" customWidth="1"/>
    <col min="19" max="19" width="11.33203125" style="57" hidden="1" customWidth="1"/>
    <col min="20" max="16384" width="11.44140625" style="57" hidden="1"/>
  </cols>
  <sheetData>
    <row r="1" spans="1:17" x14ac:dyDescent="0.25"/>
    <row r="2" spans="1:17" x14ac:dyDescent="0.25">
      <c r="A2" s="32" t="s">
        <v>29</v>
      </c>
    </row>
    <row r="3" spans="1:17" x14ac:dyDescent="0.25"/>
    <row r="4" spans="1:17" x14ac:dyDescent="0.25">
      <c r="B4" s="36" t="s">
        <v>12</v>
      </c>
    </row>
    <row r="5" spans="1:17" x14ac:dyDescent="0.25"/>
    <row r="6" spans="1:17" x14ac:dyDescent="0.25"/>
    <row r="7" spans="1:17" x14ac:dyDescent="0.25">
      <c r="B7" s="118" t="s">
        <v>189</v>
      </c>
    </row>
    <row r="8" spans="1:17" x14ac:dyDescent="0.25"/>
    <row r="9" spans="1:17" x14ac:dyDescent="0.25">
      <c r="B9" s="73"/>
      <c r="C9" s="154">
        <v>2009</v>
      </c>
      <c r="D9" s="154">
        <v>2010</v>
      </c>
      <c r="E9" s="154">
        <v>2011</v>
      </c>
      <c r="F9" s="154">
        <v>2012</v>
      </c>
      <c r="G9" s="154">
        <v>2013</v>
      </c>
      <c r="H9" s="154">
        <v>2014</v>
      </c>
      <c r="I9" s="154">
        <v>2015</v>
      </c>
      <c r="J9" s="154">
        <v>2016</v>
      </c>
      <c r="K9" s="154">
        <v>2017</v>
      </c>
      <c r="L9" s="154">
        <v>2018</v>
      </c>
      <c r="M9" s="154">
        <v>2019</v>
      </c>
      <c r="N9" s="154">
        <v>2020</v>
      </c>
      <c r="O9" s="154">
        <v>2021</v>
      </c>
      <c r="P9" s="154">
        <v>2022</v>
      </c>
      <c r="Q9" s="154">
        <v>2023</v>
      </c>
    </row>
    <row r="10" spans="1:17" x14ac:dyDescent="0.25">
      <c r="B10" s="66" t="s">
        <v>117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5">
      <c r="B11" s="139" t="s">
        <v>118</v>
      </c>
      <c r="C11" s="176">
        <v>0</v>
      </c>
      <c r="D11" s="176">
        <v>1965.69</v>
      </c>
      <c r="E11" s="176">
        <v>0</v>
      </c>
      <c r="F11" s="176">
        <v>0</v>
      </c>
      <c r="G11" s="176">
        <v>0</v>
      </c>
      <c r="H11" s="176">
        <v>18801.73</v>
      </c>
      <c r="I11" s="176">
        <v>135432.53</v>
      </c>
      <c r="J11" s="176">
        <v>0</v>
      </c>
      <c r="K11" s="176">
        <v>302477.53999999998</v>
      </c>
      <c r="L11" s="176">
        <v>0</v>
      </c>
      <c r="M11" s="97">
        <v>0</v>
      </c>
      <c r="N11" s="97">
        <v>0</v>
      </c>
      <c r="O11" s="97">
        <v>21000</v>
      </c>
      <c r="P11" s="97">
        <v>0</v>
      </c>
      <c r="Q11" s="97">
        <v>0</v>
      </c>
    </row>
    <row r="12" spans="1:17" x14ac:dyDescent="0.25">
      <c r="B12" s="139" t="s">
        <v>119</v>
      </c>
      <c r="C12" s="177">
        <v>0</v>
      </c>
      <c r="D12" s="177">
        <v>126088.79</v>
      </c>
      <c r="E12" s="177">
        <v>15624.96</v>
      </c>
      <c r="F12" s="177">
        <v>0</v>
      </c>
      <c r="G12" s="177">
        <v>0</v>
      </c>
      <c r="H12" s="84">
        <v>0</v>
      </c>
      <c r="I12" s="84">
        <v>0</v>
      </c>
      <c r="J12" s="177">
        <v>42742.67</v>
      </c>
      <c r="K12" s="177">
        <v>1439.77</v>
      </c>
      <c r="L12" s="177">
        <v>85660.23</v>
      </c>
      <c r="M12" s="177">
        <v>50000</v>
      </c>
      <c r="N12" s="177">
        <v>224000</v>
      </c>
      <c r="O12" s="177">
        <v>0</v>
      </c>
      <c r="P12" s="177">
        <v>0</v>
      </c>
      <c r="Q12" s="177">
        <v>0</v>
      </c>
    </row>
    <row r="13" spans="1:17" x14ac:dyDescent="0.25">
      <c r="B13" s="139" t="s">
        <v>120</v>
      </c>
      <c r="C13" s="177">
        <v>82807.5</v>
      </c>
      <c r="D13" s="177">
        <v>24416.939999999973</v>
      </c>
      <c r="E13" s="177">
        <v>0</v>
      </c>
      <c r="F13" s="177">
        <v>0</v>
      </c>
      <c r="G13" s="177">
        <v>0</v>
      </c>
      <c r="H13" s="177">
        <v>103102.43000000001</v>
      </c>
      <c r="I13" s="177">
        <v>0</v>
      </c>
      <c r="J13" s="177">
        <v>0</v>
      </c>
      <c r="K13" s="177">
        <v>0</v>
      </c>
      <c r="L13" s="177">
        <v>0</v>
      </c>
      <c r="M13" s="177">
        <v>288000</v>
      </c>
      <c r="N13" s="177">
        <v>0</v>
      </c>
      <c r="O13" s="177">
        <v>0</v>
      </c>
      <c r="P13" s="177">
        <v>0</v>
      </c>
      <c r="Q13" s="177">
        <v>0</v>
      </c>
    </row>
    <row r="14" spans="1:17" x14ac:dyDescent="0.25">
      <c r="B14" s="139" t="s">
        <v>121</v>
      </c>
      <c r="C14" s="177">
        <v>13133.35</v>
      </c>
      <c r="D14" s="177">
        <v>8822.4100000000017</v>
      </c>
      <c r="E14" s="177">
        <v>26773.200000000001</v>
      </c>
      <c r="F14" s="177">
        <v>0</v>
      </c>
      <c r="G14" s="177">
        <v>375</v>
      </c>
      <c r="H14" s="177">
        <v>2681.38</v>
      </c>
      <c r="I14" s="177">
        <v>5239.8599999999997</v>
      </c>
      <c r="J14" s="177">
        <v>0</v>
      </c>
      <c r="K14" s="177">
        <v>76000.94</v>
      </c>
      <c r="L14" s="177">
        <v>2835.1400000000003</v>
      </c>
      <c r="M14" s="177">
        <v>22000</v>
      </c>
      <c r="N14" s="177">
        <v>15000</v>
      </c>
      <c r="O14" s="177">
        <v>17000</v>
      </c>
      <c r="P14" s="177">
        <v>0</v>
      </c>
      <c r="Q14" s="177">
        <v>0</v>
      </c>
    </row>
    <row r="15" spans="1:17" x14ac:dyDescent="0.25">
      <c r="B15" s="139" t="s">
        <v>122</v>
      </c>
      <c r="C15" s="177">
        <v>125592.28</v>
      </c>
      <c r="D15" s="177">
        <v>26562.340000000004</v>
      </c>
      <c r="E15" s="177">
        <v>74809.539999999994</v>
      </c>
      <c r="F15" s="177">
        <v>9111.11</v>
      </c>
      <c r="G15" s="177">
        <v>11061.05</v>
      </c>
      <c r="H15" s="177">
        <v>23252.02</v>
      </c>
      <c r="I15" s="177">
        <v>10800</v>
      </c>
      <c r="J15" s="177">
        <v>27391.02</v>
      </c>
      <c r="K15" s="177">
        <v>42393.340000000004</v>
      </c>
      <c r="L15" s="177">
        <v>22099.399999999998</v>
      </c>
      <c r="M15" s="177">
        <v>14000</v>
      </c>
      <c r="N15" s="177">
        <v>11000</v>
      </c>
      <c r="O15" s="177">
        <v>69000</v>
      </c>
      <c r="P15" s="177">
        <v>0</v>
      </c>
      <c r="Q15" s="177">
        <v>0</v>
      </c>
    </row>
    <row r="16" spans="1:17" x14ac:dyDescent="0.25">
      <c r="B16" s="139" t="s">
        <v>123</v>
      </c>
      <c r="C16" s="178">
        <v>1939.12</v>
      </c>
      <c r="D16" s="178">
        <v>4938.3900000000003</v>
      </c>
      <c r="E16" s="178">
        <v>4847.42</v>
      </c>
      <c r="F16" s="178">
        <v>21256.77</v>
      </c>
      <c r="G16" s="178">
        <v>41393.65</v>
      </c>
      <c r="H16" s="178">
        <v>0</v>
      </c>
      <c r="I16" s="178">
        <v>78603.92</v>
      </c>
      <c r="J16" s="178">
        <v>0</v>
      </c>
      <c r="K16" s="178">
        <v>17414.989999999998</v>
      </c>
      <c r="L16" s="178">
        <v>42300.4</v>
      </c>
      <c r="M16" s="178">
        <v>0</v>
      </c>
      <c r="N16" s="178">
        <v>126000</v>
      </c>
      <c r="O16" s="178">
        <v>117000</v>
      </c>
      <c r="P16" s="178">
        <v>0</v>
      </c>
      <c r="Q16" s="178">
        <v>0</v>
      </c>
    </row>
    <row r="17" spans="2:17" x14ac:dyDescent="0.25">
      <c r="B17" s="122" t="s">
        <v>124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</row>
    <row r="18" spans="2:17" x14ac:dyDescent="0.25">
      <c r="B18" s="139" t="s">
        <v>125</v>
      </c>
      <c r="C18" s="179">
        <v>1043371.66</v>
      </c>
      <c r="D18" s="179">
        <v>1180.67</v>
      </c>
      <c r="E18" s="179">
        <v>60.68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0</v>
      </c>
      <c r="Q18" s="179">
        <v>0</v>
      </c>
    </row>
    <row r="19" spans="2:17" x14ac:dyDescent="0.25">
      <c r="B19" s="139" t="s">
        <v>126</v>
      </c>
      <c r="C19" s="177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77">
        <v>0</v>
      </c>
      <c r="M19" s="177">
        <v>0</v>
      </c>
      <c r="N19" s="177">
        <v>0</v>
      </c>
      <c r="O19" s="177">
        <v>0</v>
      </c>
      <c r="P19" s="177">
        <v>0</v>
      </c>
      <c r="Q19" s="177">
        <v>0</v>
      </c>
    </row>
    <row r="20" spans="2:17" x14ac:dyDescent="0.25">
      <c r="B20" s="139" t="s">
        <v>127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77">
        <v>0</v>
      </c>
      <c r="P20" s="177">
        <v>0</v>
      </c>
      <c r="Q20" s="177">
        <v>0</v>
      </c>
    </row>
    <row r="21" spans="2:17" x14ac:dyDescent="0.25">
      <c r="B21" s="139" t="s">
        <v>128</v>
      </c>
      <c r="C21" s="177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114176644.25000001</v>
      </c>
      <c r="I21" s="177">
        <v>0</v>
      </c>
      <c r="J21" s="177">
        <v>0</v>
      </c>
      <c r="K21" s="177">
        <v>0</v>
      </c>
      <c r="L21" s="177">
        <v>0</v>
      </c>
      <c r="M21" s="177">
        <v>0</v>
      </c>
      <c r="N21" s="177">
        <v>0</v>
      </c>
      <c r="O21" s="177">
        <v>0</v>
      </c>
      <c r="P21" s="177">
        <v>0</v>
      </c>
      <c r="Q21" s="177">
        <v>0</v>
      </c>
    </row>
    <row r="22" spans="2:17" x14ac:dyDescent="0.25">
      <c r="B22" s="139" t="s">
        <v>129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18079458.27</v>
      </c>
      <c r="I22" s="177">
        <v>0</v>
      </c>
      <c r="J22" s="177">
        <v>0</v>
      </c>
      <c r="K22" s="177">
        <v>0</v>
      </c>
      <c r="L22" s="177">
        <v>0</v>
      </c>
      <c r="M22" s="177">
        <v>0</v>
      </c>
      <c r="N22" s="177">
        <v>0</v>
      </c>
      <c r="O22" s="177">
        <v>0</v>
      </c>
      <c r="P22" s="177">
        <v>0</v>
      </c>
      <c r="Q22" s="177">
        <v>0</v>
      </c>
    </row>
    <row r="23" spans="2:17" x14ac:dyDescent="0.25">
      <c r="B23" s="139" t="s">
        <v>130</v>
      </c>
      <c r="C23" s="177">
        <v>0</v>
      </c>
      <c r="D23" s="177">
        <v>0</v>
      </c>
      <c r="E23" s="177">
        <v>0</v>
      </c>
      <c r="F23" s="177">
        <v>0</v>
      </c>
      <c r="G23" s="177">
        <v>0</v>
      </c>
      <c r="H23" s="177">
        <v>0</v>
      </c>
      <c r="I23" s="177">
        <v>0</v>
      </c>
      <c r="J23" s="177">
        <v>15178943.796610169</v>
      </c>
      <c r="K23" s="177">
        <v>0</v>
      </c>
      <c r="L23" s="177">
        <v>0</v>
      </c>
      <c r="M23" s="177">
        <v>0</v>
      </c>
      <c r="N23" s="177">
        <v>0</v>
      </c>
      <c r="O23" s="177">
        <v>0</v>
      </c>
      <c r="P23" s="177">
        <v>0</v>
      </c>
      <c r="Q23" s="177">
        <v>0</v>
      </c>
    </row>
    <row r="24" spans="2:17" x14ac:dyDescent="0.25">
      <c r="B24" s="139" t="s">
        <v>131</v>
      </c>
      <c r="C24" s="177">
        <v>0</v>
      </c>
      <c r="D24" s="177">
        <v>0</v>
      </c>
      <c r="E24" s="177">
        <v>0</v>
      </c>
      <c r="F24" s="177">
        <v>0</v>
      </c>
      <c r="G24" s="177">
        <v>0</v>
      </c>
      <c r="H24" s="177">
        <v>0</v>
      </c>
      <c r="I24" s="177">
        <v>0</v>
      </c>
      <c r="J24" s="177">
        <v>2863227.7542372881</v>
      </c>
      <c r="K24" s="177">
        <v>0</v>
      </c>
      <c r="L24" s="177">
        <v>0</v>
      </c>
      <c r="M24" s="177">
        <v>0</v>
      </c>
      <c r="N24" s="177">
        <v>0</v>
      </c>
      <c r="O24" s="177">
        <v>0</v>
      </c>
      <c r="P24" s="177">
        <v>0</v>
      </c>
      <c r="Q24" s="177">
        <v>0</v>
      </c>
    </row>
    <row r="25" spans="2:17" x14ac:dyDescent="0.25">
      <c r="B25" s="139" t="s">
        <v>132</v>
      </c>
      <c r="C25" s="177">
        <v>0</v>
      </c>
      <c r="D25" s="177">
        <v>0</v>
      </c>
      <c r="E25" s="177">
        <v>691993.19491525425</v>
      </c>
      <c r="F25" s="177">
        <v>0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0</v>
      </c>
      <c r="N25" s="177">
        <v>0</v>
      </c>
      <c r="O25" s="177">
        <v>0</v>
      </c>
      <c r="P25" s="177">
        <v>0</v>
      </c>
      <c r="Q25" s="177">
        <v>0</v>
      </c>
    </row>
    <row r="26" spans="2:17" x14ac:dyDescent="0.25">
      <c r="B26" s="139" t="s">
        <v>133</v>
      </c>
      <c r="C26" s="177">
        <v>0</v>
      </c>
      <c r="D26" s="177">
        <v>0</v>
      </c>
      <c r="E26" s="177">
        <v>31769.508474576269</v>
      </c>
      <c r="F26" s="177">
        <v>0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0</v>
      </c>
      <c r="O26" s="177">
        <v>0</v>
      </c>
      <c r="P26" s="177">
        <v>0</v>
      </c>
      <c r="Q26" s="177">
        <v>0</v>
      </c>
    </row>
    <row r="27" spans="2:17" x14ac:dyDescent="0.25">
      <c r="B27" s="139" t="s">
        <v>134</v>
      </c>
      <c r="C27" s="177">
        <v>0</v>
      </c>
      <c r="D27" s="177">
        <v>0</v>
      </c>
      <c r="E27" s="177">
        <v>0</v>
      </c>
      <c r="F27" s="177">
        <v>0</v>
      </c>
      <c r="G27" s="177">
        <v>0</v>
      </c>
      <c r="H27" s="177">
        <v>0</v>
      </c>
      <c r="I27" s="177">
        <v>194728.87288135596</v>
      </c>
      <c r="J27" s="177">
        <v>0</v>
      </c>
      <c r="K27" s="177">
        <v>0</v>
      </c>
      <c r="L27" s="177">
        <v>0</v>
      </c>
      <c r="M27" s="177">
        <v>0</v>
      </c>
      <c r="N27" s="177">
        <v>0</v>
      </c>
      <c r="O27" s="177">
        <v>0</v>
      </c>
      <c r="P27" s="177">
        <v>0</v>
      </c>
      <c r="Q27" s="177">
        <v>0</v>
      </c>
    </row>
    <row r="28" spans="2:17" x14ac:dyDescent="0.25">
      <c r="B28" s="139" t="s">
        <v>135</v>
      </c>
      <c r="C28" s="177">
        <v>0</v>
      </c>
      <c r="D28" s="177">
        <v>0</v>
      </c>
      <c r="E28" s="177">
        <v>0</v>
      </c>
      <c r="F28" s="177">
        <v>0</v>
      </c>
      <c r="G28" s="177">
        <v>109764.83898305085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0</v>
      </c>
      <c r="N28" s="177">
        <v>0</v>
      </c>
      <c r="O28" s="177">
        <v>0</v>
      </c>
      <c r="P28" s="177">
        <v>0</v>
      </c>
      <c r="Q28" s="177">
        <v>0</v>
      </c>
    </row>
    <row r="29" spans="2:17" x14ac:dyDescent="0.25">
      <c r="B29" s="139" t="s">
        <v>136</v>
      </c>
      <c r="C29" s="177">
        <v>0</v>
      </c>
      <c r="D29" s="177">
        <v>0</v>
      </c>
      <c r="E29" s="177">
        <v>0</v>
      </c>
      <c r="F29" s="177">
        <v>0</v>
      </c>
      <c r="G29" s="177">
        <v>0</v>
      </c>
      <c r="H29" s="177">
        <v>1685447.6101694915</v>
      </c>
      <c r="I29" s="177">
        <v>0</v>
      </c>
      <c r="J29" s="177">
        <v>0</v>
      </c>
      <c r="K29" s="177">
        <v>0</v>
      </c>
      <c r="L29" s="177">
        <v>0</v>
      </c>
      <c r="M29" s="177">
        <v>0</v>
      </c>
      <c r="N29" s="177">
        <v>0</v>
      </c>
      <c r="O29" s="177">
        <v>0</v>
      </c>
      <c r="P29" s="177">
        <v>0</v>
      </c>
      <c r="Q29" s="177">
        <v>0</v>
      </c>
    </row>
    <row r="30" spans="2:17" x14ac:dyDescent="0.25">
      <c r="B30" s="139" t="s">
        <v>137</v>
      </c>
      <c r="C30" s="177">
        <v>0</v>
      </c>
      <c r="D30" s="177">
        <v>0</v>
      </c>
      <c r="E30" s="177">
        <v>0</v>
      </c>
      <c r="F30" s="177">
        <v>0</v>
      </c>
      <c r="G30" s="177">
        <v>0</v>
      </c>
      <c r="H30" s="177">
        <v>3179643.720338983</v>
      </c>
      <c r="I30" s="177">
        <v>0</v>
      </c>
      <c r="J30" s="177">
        <v>0</v>
      </c>
      <c r="K30" s="177">
        <v>0</v>
      </c>
      <c r="L30" s="177">
        <v>0</v>
      </c>
      <c r="M30" s="177">
        <v>0</v>
      </c>
      <c r="N30" s="177">
        <v>0</v>
      </c>
      <c r="O30" s="177">
        <v>0</v>
      </c>
      <c r="P30" s="177">
        <v>0</v>
      </c>
      <c r="Q30" s="177">
        <v>0</v>
      </c>
    </row>
    <row r="31" spans="2:17" x14ac:dyDescent="0.25">
      <c r="B31" s="139" t="s">
        <v>138</v>
      </c>
      <c r="C31" s="177">
        <v>0</v>
      </c>
      <c r="D31" s="177">
        <v>0</v>
      </c>
      <c r="E31" s="177">
        <v>0</v>
      </c>
      <c r="F31" s="177">
        <v>0</v>
      </c>
      <c r="G31" s="177">
        <v>9520000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0</v>
      </c>
      <c r="N31" s="177">
        <v>0</v>
      </c>
      <c r="O31" s="177">
        <v>0</v>
      </c>
      <c r="P31" s="177">
        <v>0</v>
      </c>
      <c r="Q31" s="177">
        <v>0</v>
      </c>
    </row>
    <row r="32" spans="2:17" x14ac:dyDescent="0.25">
      <c r="B32" s="139" t="s">
        <v>139</v>
      </c>
      <c r="C32" s="177">
        <v>0</v>
      </c>
      <c r="D32" s="177">
        <v>0</v>
      </c>
      <c r="E32" s="177">
        <v>0</v>
      </c>
      <c r="F32" s="177">
        <v>0</v>
      </c>
      <c r="G32" s="177">
        <v>0</v>
      </c>
      <c r="H32" s="177">
        <v>1247475.1271186441</v>
      </c>
      <c r="I32" s="177">
        <v>0</v>
      </c>
      <c r="J32" s="177">
        <v>0</v>
      </c>
      <c r="K32" s="177">
        <v>0</v>
      </c>
      <c r="L32" s="177">
        <v>0</v>
      </c>
      <c r="M32" s="177">
        <v>0</v>
      </c>
      <c r="N32" s="177">
        <v>0</v>
      </c>
      <c r="O32" s="177">
        <v>0</v>
      </c>
      <c r="P32" s="177">
        <v>0</v>
      </c>
      <c r="Q32" s="177">
        <v>0</v>
      </c>
    </row>
    <row r="33" spans="2:17" x14ac:dyDescent="0.25">
      <c r="B33" s="139" t="s">
        <v>140</v>
      </c>
      <c r="C33" s="177">
        <v>0</v>
      </c>
      <c r="D33" s="177">
        <v>0</v>
      </c>
      <c r="E33" s="177">
        <v>0</v>
      </c>
      <c r="F33" s="177">
        <v>0</v>
      </c>
      <c r="G33" s="177">
        <v>0</v>
      </c>
      <c r="H33" s="177">
        <v>568771.67796610168</v>
      </c>
      <c r="I33" s="177">
        <v>0</v>
      </c>
      <c r="J33" s="177">
        <v>0</v>
      </c>
      <c r="K33" s="177">
        <v>0</v>
      </c>
      <c r="L33" s="177">
        <v>0</v>
      </c>
      <c r="M33" s="177">
        <v>0</v>
      </c>
      <c r="N33" s="177">
        <v>0</v>
      </c>
      <c r="O33" s="177">
        <v>0</v>
      </c>
      <c r="P33" s="177">
        <v>0</v>
      </c>
      <c r="Q33" s="177">
        <v>0</v>
      </c>
    </row>
    <row r="34" spans="2:17" x14ac:dyDescent="0.25">
      <c r="B34" s="139" t="s">
        <v>141</v>
      </c>
      <c r="C34" s="177">
        <v>0</v>
      </c>
      <c r="D34" s="177">
        <v>0</v>
      </c>
      <c r="E34" s="177">
        <v>0</v>
      </c>
      <c r="F34" s="177">
        <v>0</v>
      </c>
      <c r="G34" s="177">
        <v>0</v>
      </c>
      <c r="H34" s="177">
        <v>330742.22881355934</v>
      </c>
      <c r="I34" s="177">
        <v>0</v>
      </c>
      <c r="J34" s="177">
        <v>0</v>
      </c>
      <c r="K34" s="177">
        <v>0</v>
      </c>
      <c r="L34" s="177">
        <v>0</v>
      </c>
      <c r="M34" s="177">
        <v>0</v>
      </c>
      <c r="N34" s="177">
        <v>0</v>
      </c>
      <c r="O34" s="177">
        <v>0</v>
      </c>
      <c r="P34" s="177">
        <v>0</v>
      </c>
      <c r="Q34" s="177">
        <v>0</v>
      </c>
    </row>
    <row r="35" spans="2:17" x14ac:dyDescent="0.25">
      <c r="B35" s="139" t="s">
        <v>142</v>
      </c>
      <c r="C35" s="177">
        <v>0</v>
      </c>
      <c r="D35" s="177">
        <v>0</v>
      </c>
      <c r="E35" s="177">
        <v>0</v>
      </c>
      <c r="F35" s="177">
        <v>0</v>
      </c>
      <c r="G35" s="177">
        <v>0</v>
      </c>
      <c r="H35" s="177">
        <v>0</v>
      </c>
      <c r="I35" s="177">
        <v>0</v>
      </c>
      <c r="J35" s="177">
        <v>0</v>
      </c>
      <c r="K35" s="177">
        <v>1695914.4491525425</v>
      </c>
      <c r="L35" s="177">
        <v>0</v>
      </c>
      <c r="M35" s="177">
        <v>0</v>
      </c>
      <c r="N35" s="177">
        <v>0</v>
      </c>
      <c r="O35" s="177">
        <v>0</v>
      </c>
      <c r="P35" s="177">
        <v>0</v>
      </c>
      <c r="Q35" s="177">
        <v>0</v>
      </c>
    </row>
    <row r="36" spans="2:17" x14ac:dyDescent="0.25">
      <c r="B36" s="139" t="s">
        <v>143</v>
      </c>
      <c r="C36" s="177">
        <v>0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181796.88983050847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77">
        <v>0</v>
      </c>
      <c r="Q36" s="177">
        <v>0</v>
      </c>
    </row>
    <row r="37" spans="2:17" x14ac:dyDescent="0.25">
      <c r="B37" s="139" t="s">
        <v>144</v>
      </c>
      <c r="C37" s="177">
        <v>0</v>
      </c>
      <c r="D37" s="177">
        <v>0</v>
      </c>
      <c r="E37" s="177">
        <v>0</v>
      </c>
      <c r="F37" s="177">
        <v>0</v>
      </c>
      <c r="G37" s="177">
        <v>0</v>
      </c>
      <c r="H37" s="177">
        <v>0</v>
      </c>
      <c r="I37" s="177">
        <v>0</v>
      </c>
      <c r="J37" s="177">
        <v>0</v>
      </c>
      <c r="K37" s="177">
        <v>62371.101845084951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</row>
    <row r="38" spans="2:17" x14ac:dyDescent="0.25">
      <c r="B38" s="139" t="s">
        <v>145</v>
      </c>
      <c r="C38" s="177">
        <v>0</v>
      </c>
      <c r="D38" s="177">
        <v>0</v>
      </c>
      <c r="E38" s="177">
        <v>0</v>
      </c>
      <c r="F38" s="177">
        <v>0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7854950.8389830515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</row>
    <row r="39" spans="2:17" x14ac:dyDescent="0.25">
      <c r="B39" s="139" t="s">
        <v>146</v>
      </c>
      <c r="C39" s="180">
        <v>0</v>
      </c>
      <c r="D39" s="180">
        <v>0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463713.03389830509</v>
      </c>
      <c r="L39" s="180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</row>
    <row r="40" spans="2:17" x14ac:dyDescent="0.25">
      <c r="B40" s="139" t="s">
        <v>147</v>
      </c>
      <c r="C40" s="177">
        <v>13369.16</v>
      </c>
      <c r="D40" s="177">
        <v>167548.56</v>
      </c>
      <c r="E40" s="177">
        <v>0</v>
      </c>
      <c r="F40" s="177">
        <v>0</v>
      </c>
      <c r="G40" s="177">
        <v>0</v>
      </c>
      <c r="H40" s="177">
        <v>0</v>
      </c>
      <c r="I40" s="177">
        <v>0</v>
      </c>
      <c r="J40" s="177">
        <v>0</v>
      </c>
      <c r="K40" s="177">
        <v>3000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</row>
    <row r="41" spans="2:17" x14ac:dyDescent="0.25">
      <c r="B41" s="139" t="s">
        <v>148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77">
        <v>0</v>
      </c>
      <c r="N41" s="177">
        <v>8837591.2796610203</v>
      </c>
      <c r="O41" s="177">
        <v>0</v>
      </c>
      <c r="P41" s="177">
        <v>0</v>
      </c>
      <c r="Q41" s="177">
        <v>0</v>
      </c>
    </row>
    <row r="42" spans="2:17" x14ac:dyDescent="0.25">
      <c r="B42" s="139" t="s">
        <v>149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77">
        <v>0</v>
      </c>
      <c r="N42" s="177">
        <v>648970.48305084754</v>
      </c>
      <c r="O42" s="177">
        <v>0</v>
      </c>
      <c r="P42" s="177">
        <v>0</v>
      </c>
      <c r="Q42" s="177">
        <v>0</v>
      </c>
    </row>
    <row r="43" spans="2:17" x14ac:dyDescent="0.25">
      <c r="B43" s="139" t="s">
        <v>150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77">
        <v>0</v>
      </c>
      <c r="N43" s="177">
        <v>5766838.4152542381</v>
      </c>
      <c r="O43" s="177">
        <v>0</v>
      </c>
      <c r="P43" s="177">
        <v>0</v>
      </c>
      <c r="Q43" s="177">
        <v>0</v>
      </c>
    </row>
    <row r="44" spans="2:17" x14ac:dyDescent="0.25">
      <c r="B44" s="139" t="s">
        <v>151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77">
        <v>0</v>
      </c>
      <c r="N44" s="177">
        <v>258729.99999999997</v>
      </c>
      <c r="O44" s="177">
        <v>0</v>
      </c>
      <c r="P44" s="177">
        <v>0</v>
      </c>
      <c r="Q44" s="177">
        <v>0</v>
      </c>
    </row>
    <row r="45" spans="2:17" x14ac:dyDescent="0.25">
      <c r="B45" s="139" t="s">
        <v>152</v>
      </c>
      <c r="C45" s="180">
        <v>0</v>
      </c>
      <c r="D45" s="180">
        <v>0</v>
      </c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77">
        <v>0</v>
      </c>
      <c r="N45" s="177">
        <v>0</v>
      </c>
      <c r="O45" s="177">
        <v>347677.54</v>
      </c>
      <c r="P45" s="177">
        <v>0</v>
      </c>
      <c r="Q45" s="177">
        <v>0</v>
      </c>
    </row>
    <row r="46" spans="2:17" x14ac:dyDescent="0.25">
      <c r="B46" s="139" t="s">
        <v>153</v>
      </c>
      <c r="C46" s="180">
        <v>0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77">
        <v>0</v>
      </c>
      <c r="N46" s="177">
        <v>0</v>
      </c>
      <c r="O46" s="177">
        <v>64576.27</v>
      </c>
      <c r="P46" s="177">
        <v>0</v>
      </c>
      <c r="Q46" s="177">
        <v>0</v>
      </c>
    </row>
    <row r="47" spans="2:17" x14ac:dyDescent="0.25">
      <c r="B47" s="139" t="s">
        <v>154</v>
      </c>
      <c r="C47" s="18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  <c r="M47" s="177">
        <v>0</v>
      </c>
      <c r="N47" s="177">
        <v>0</v>
      </c>
      <c r="O47" s="177">
        <v>0</v>
      </c>
      <c r="P47" s="177">
        <v>11723475.821144801</v>
      </c>
      <c r="Q47" s="177">
        <v>0</v>
      </c>
    </row>
    <row r="48" spans="2:17" x14ac:dyDescent="0.25">
      <c r="B48" s="139" t="s">
        <v>155</v>
      </c>
      <c r="C48" s="180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77">
        <v>0</v>
      </c>
      <c r="N48" s="177">
        <v>0</v>
      </c>
      <c r="O48" s="177">
        <v>0</v>
      </c>
      <c r="P48" s="177">
        <v>33619.4</v>
      </c>
      <c r="Q48" s="177">
        <v>0</v>
      </c>
    </row>
    <row r="49" spans="2:17" x14ac:dyDescent="0.25">
      <c r="B49" s="139" t="s">
        <v>156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77">
        <v>0</v>
      </c>
      <c r="N49" s="177">
        <v>0</v>
      </c>
      <c r="O49" s="177">
        <v>0</v>
      </c>
      <c r="P49" s="177">
        <v>26419.4</v>
      </c>
      <c r="Q49" s="177">
        <v>0</v>
      </c>
    </row>
    <row r="50" spans="2:17" x14ac:dyDescent="0.25">
      <c r="B50" s="139" t="s">
        <v>157</v>
      </c>
      <c r="C50" s="180">
        <v>0</v>
      </c>
      <c r="D50" s="180">
        <v>0</v>
      </c>
      <c r="E50" s="180">
        <v>0</v>
      </c>
      <c r="F50" s="180">
        <v>0</v>
      </c>
      <c r="G50" s="180">
        <v>0</v>
      </c>
      <c r="H50" s="180">
        <v>0</v>
      </c>
      <c r="I50" s="180">
        <v>0</v>
      </c>
      <c r="J50" s="180">
        <v>0</v>
      </c>
      <c r="K50" s="180">
        <v>0</v>
      </c>
      <c r="L50" s="180">
        <v>0</v>
      </c>
      <c r="M50" s="177">
        <v>0</v>
      </c>
      <c r="N50" s="177">
        <v>0</v>
      </c>
      <c r="O50" s="177">
        <v>0</v>
      </c>
      <c r="P50" s="177">
        <v>64810.250000000015</v>
      </c>
      <c r="Q50" s="177">
        <v>0</v>
      </c>
    </row>
    <row r="51" spans="2:17" x14ac:dyDescent="0.25">
      <c r="B51" s="139" t="s">
        <v>158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77">
        <v>0</v>
      </c>
      <c r="N51" s="177">
        <v>0</v>
      </c>
      <c r="O51" s="177">
        <v>0</v>
      </c>
      <c r="P51" s="177">
        <v>530599.56999999995</v>
      </c>
      <c r="Q51" s="177">
        <v>0</v>
      </c>
    </row>
    <row r="52" spans="2:17" x14ac:dyDescent="0.25">
      <c r="B52" s="139" t="s">
        <v>159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77">
        <v>0</v>
      </c>
      <c r="N52" s="177">
        <v>0</v>
      </c>
      <c r="O52" s="177">
        <v>0</v>
      </c>
      <c r="P52" s="177">
        <v>0</v>
      </c>
      <c r="Q52" s="177">
        <v>16141582.899999995</v>
      </c>
    </row>
    <row r="53" spans="2:17" x14ac:dyDescent="0.25">
      <c r="B53" s="139" t="s">
        <v>160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77">
        <v>0</v>
      </c>
      <c r="N53" s="177">
        <v>0</v>
      </c>
      <c r="O53" s="177">
        <v>0</v>
      </c>
      <c r="P53" s="177">
        <v>0</v>
      </c>
      <c r="Q53" s="177">
        <v>263610.93</v>
      </c>
    </row>
    <row r="54" spans="2:17" x14ac:dyDescent="0.25">
      <c r="B54" s="139" t="s">
        <v>161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77">
        <v>0</v>
      </c>
      <c r="N54" s="177">
        <v>0</v>
      </c>
      <c r="O54" s="177">
        <v>0</v>
      </c>
      <c r="P54" s="177">
        <v>0</v>
      </c>
      <c r="Q54" s="177">
        <v>184153.67</v>
      </c>
    </row>
    <row r="55" spans="2:17" x14ac:dyDescent="0.25">
      <c r="B55" s="139" t="s">
        <v>162</v>
      </c>
      <c r="C55" s="180">
        <v>0</v>
      </c>
      <c r="D55" s="180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77">
        <v>0</v>
      </c>
      <c r="N55" s="177">
        <v>0</v>
      </c>
      <c r="O55" s="177">
        <v>0</v>
      </c>
      <c r="P55" s="177">
        <v>0</v>
      </c>
      <c r="Q55" s="177">
        <v>2437846.69</v>
      </c>
    </row>
    <row r="56" spans="2:17" x14ac:dyDescent="0.25">
      <c r="B56" s="139" t="s">
        <v>163</v>
      </c>
      <c r="C56" s="180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77">
        <v>0</v>
      </c>
      <c r="N56" s="177">
        <v>0</v>
      </c>
      <c r="O56" s="177">
        <v>0</v>
      </c>
      <c r="P56" s="177">
        <v>0</v>
      </c>
      <c r="Q56" s="177">
        <v>10514242.23</v>
      </c>
    </row>
    <row r="57" spans="2:17" x14ac:dyDescent="0.25">
      <c r="B57" s="139" t="s">
        <v>164</v>
      </c>
      <c r="C57" s="180">
        <v>0</v>
      </c>
      <c r="D57" s="180">
        <v>0</v>
      </c>
      <c r="E57" s="180"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77">
        <v>0</v>
      </c>
      <c r="N57" s="177">
        <v>0</v>
      </c>
      <c r="O57" s="177">
        <v>0</v>
      </c>
      <c r="P57" s="177">
        <v>0</v>
      </c>
      <c r="Q57" s="177">
        <v>4173368.09</v>
      </c>
    </row>
    <row r="58" spans="2:17" x14ac:dyDescent="0.25">
      <c r="B58" s="139" t="s">
        <v>165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77">
        <v>0</v>
      </c>
      <c r="N58" s="177">
        <v>0</v>
      </c>
      <c r="O58" s="177">
        <v>0</v>
      </c>
      <c r="P58" s="177">
        <v>0</v>
      </c>
      <c r="Q58" s="177">
        <v>556228.40999999992</v>
      </c>
    </row>
    <row r="59" spans="2:17" x14ac:dyDescent="0.25">
      <c r="B59" s="139" t="s">
        <v>166</v>
      </c>
      <c r="C59" s="180">
        <v>0</v>
      </c>
      <c r="D59" s="180">
        <v>0</v>
      </c>
      <c r="E59" s="180">
        <v>0</v>
      </c>
      <c r="F59" s="180">
        <v>0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0">
        <v>0</v>
      </c>
      <c r="M59" s="177">
        <v>0</v>
      </c>
      <c r="N59" s="177">
        <v>0</v>
      </c>
      <c r="O59" s="177">
        <v>0</v>
      </c>
      <c r="P59" s="177">
        <v>0</v>
      </c>
      <c r="Q59" s="177">
        <v>65905.41</v>
      </c>
    </row>
    <row r="60" spans="2:17" x14ac:dyDescent="0.25">
      <c r="B60" s="139" t="s">
        <v>167</v>
      </c>
      <c r="C60" s="180">
        <v>0</v>
      </c>
      <c r="D60" s="180">
        <v>0</v>
      </c>
      <c r="E60" s="180">
        <v>0</v>
      </c>
      <c r="F60" s="180">
        <v>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0</v>
      </c>
      <c r="M60" s="177">
        <v>0</v>
      </c>
      <c r="N60" s="177">
        <v>0</v>
      </c>
      <c r="O60" s="177">
        <v>0</v>
      </c>
      <c r="P60" s="177">
        <v>0</v>
      </c>
      <c r="Q60" s="177">
        <v>0</v>
      </c>
    </row>
    <row r="61" spans="2:17" x14ac:dyDescent="0.25">
      <c r="B61" s="139" t="s">
        <v>168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  <c r="M61" s="177">
        <v>0</v>
      </c>
      <c r="N61" s="177">
        <v>0</v>
      </c>
      <c r="O61" s="177">
        <v>0</v>
      </c>
      <c r="P61" s="177">
        <v>0</v>
      </c>
      <c r="Q61" s="177">
        <v>0</v>
      </c>
    </row>
    <row r="62" spans="2:17" x14ac:dyDescent="0.25">
      <c r="B62" s="139" t="s">
        <v>169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  <c r="M62" s="177">
        <v>0</v>
      </c>
      <c r="N62" s="177">
        <v>0</v>
      </c>
      <c r="O62" s="177">
        <v>0</v>
      </c>
      <c r="P62" s="177">
        <v>0</v>
      </c>
      <c r="Q62" s="177">
        <v>280994.3</v>
      </c>
    </row>
    <row r="63" spans="2:17" x14ac:dyDescent="0.25">
      <c r="B63" s="139" t="s">
        <v>170</v>
      </c>
      <c r="C63" s="180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0</v>
      </c>
      <c r="L63" s="180">
        <v>0</v>
      </c>
      <c r="M63" s="177">
        <v>0</v>
      </c>
      <c r="N63" s="177">
        <v>0</v>
      </c>
      <c r="O63" s="177">
        <v>0</v>
      </c>
      <c r="P63" s="177">
        <v>0</v>
      </c>
      <c r="Q63" s="177">
        <v>345566.78</v>
      </c>
    </row>
    <row r="64" spans="2:17" x14ac:dyDescent="0.25">
      <c r="B64" s="139" t="s">
        <v>171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503540.53</v>
      </c>
    </row>
    <row r="65" spans="2:17" x14ac:dyDescent="0.25">
      <c r="B65" s="139" t="s">
        <v>172</v>
      </c>
      <c r="C65" s="180">
        <v>0</v>
      </c>
      <c r="D65" s="180">
        <v>0</v>
      </c>
      <c r="E65" s="180">
        <v>0</v>
      </c>
      <c r="F65" s="180">
        <v>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0</v>
      </c>
      <c r="M65" s="177">
        <v>0</v>
      </c>
      <c r="N65" s="177">
        <v>0</v>
      </c>
      <c r="O65" s="177">
        <v>0</v>
      </c>
      <c r="P65" s="177">
        <v>0</v>
      </c>
      <c r="Q65" s="177">
        <v>238469.72</v>
      </c>
    </row>
    <row r="66" spans="2:17" x14ac:dyDescent="0.25">
      <c r="B66" s="139" t="s">
        <v>173</v>
      </c>
      <c r="C66" s="177">
        <v>0</v>
      </c>
      <c r="D66" s="177">
        <v>0</v>
      </c>
      <c r="E66" s="177">
        <v>0</v>
      </c>
      <c r="F66" s="177">
        <v>0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0</v>
      </c>
      <c r="N66" s="177">
        <v>0</v>
      </c>
      <c r="O66" s="177">
        <v>0</v>
      </c>
      <c r="P66" s="177">
        <v>0</v>
      </c>
      <c r="Q66" s="177">
        <v>371355.43</v>
      </c>
    </row>
    <row r="67" spans="2:17" x14ac:dyDescent="0.25">
      <c r="B67" s="139" t="s">
        <v>331</v>
      </c>
      <c r="C67" s="177">
        <v>0</v>
      </c>
      <c r="D67" s="177">
        <v>0</v>
      </c>
      <c r="E67" s="177">
        <v>0</v>
      </c>
      <c r="F67" s="177">
        <v>0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0</v>
      </c>
      <c r="N67" s="177">
        <v>0</v>
      </c>
      <c r="O67" s="177">
        <v>0</v>
      </c>
      <c r="P67" s="177">
        <v>0</v>
      </c>
      <c r="Q67" s="177">
        <v>115349.35</v>
      </c>
    </row>
    <row r="68" spans="2:17" x14ac:dyDescent="0.25">
      <c r="B68" s="139" t="s">
        <v>332</v>
      </c>
      <c r="C68" s="177">
        <v>0</v>
      </c>
      <c r="D68" s="177">
        <v>0</v>
      </c>
      <c r="E68" s="177">
        <v>0</v>
      </c>
      <c r="F68" s="177">
        <v>0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0</v>
      </c>
      <c r="N68" s="177">
        <v>0</v>
      </c>
      <c r="O68" s="177">
        <v>0</v>
      </c>
      <c r="P68" s="177">
        <v>0</v>
      </c>
      <c r="Q68" s="177">
        <v>105876</v>
      </c>
    </row>
    <row r="69" spans="2:17" x14ac:dyDescent="0.25">
      <c r="B69" s="139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77"/>
      <c r="N69" s="177"/>
      <c r="O69" s="177"/>
      <c r="P69" s="177"/>
      <c r="Q69" s="177"/>
    </row>
    <row r="70" spans="2:17" x14ac:dyDescent="0.25"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</row>
    <row r="71" spans="2:17" x14ac:dyDescent="0.25">
      <c r="B71" s="118" t="s">
        <v>190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76"/>
    </row>
    <row r="72" spans="2:17" x14ac:dyDescent="0.25"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76"/>
    </row>
    <row r="73" spans="2:17" x14ac:dyDescent="0.25">
      <c r="B73" s="73"/>
      <c r="C73" s="181">
        <v>2009</v>
      </c>
      <c r="D73" s="181">
        <v>2010</v>
      </c>
      <c r="E73" s="181">
        <v>2011</v>
      </c>
      <c r="F73" s="181">
        <v>2012</v>
      </c>
      <c r="G73" s="181">
        <v>2013</v>
      </c>
      <c r="H73" s="181">
        <v>2014</v>
      </c>
      <c r="I73" s="181">
        <v>2015</v>
      </c>
      <c r="J73" s="181">
        <v>2016</v>
      </c>
      <c r="K73" s="181">
        <v>2017</v>
      </c>
      <c r="L73" s="181">
        <v>2018</v>
      </c>
      <c r="M73" s="181">
        <v>2019</v>
      </c>
      <c r="N73" s="181">
        <v>2020</v>
      </c>
      <c r="O73" s="181">
        <v>2021</v>
      </c>
      <c r="P73" s="181">
        <v>2022</v>
      </c>
      <c r="Q73" s="181">
        <v>2023</v>
      </c>
    </row>
    <row r="74" spans="2:17" x14ac:dyDescent="0.25">
      <c r="B74" s="66" t="s">
        <v>117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  <row r="75" spans="2:17" x14ac:dyDescent="0.25">
      <c r="B75" s="139" t="s">
        <v>118</v>
      </c>
      <c r="C75" s="176">
        <v>0</v>
      </c>
      <c r="D75" s="176">
        <v>40795.949999999997</v>
      </c>
      <c r="E75" s="176">
        <v>0</v>
      </c>
      <c r="F75" s="176">
        <v>0</v>
      </c>
      <c r="G75" s="176">
        <v>0</v>
      </c>
      <c r="H75" s="176">
        <v>691708</v>
      </c>
      <c r="I75" s="176">
        <v>0</v>
      </c>
      <c r="J75" s="176">
        <v>0</v>
      </c>
      <c r="K75" s="176">
        <v>0</v>
      </c>
      <c r="L75" s="176">
        <v>-282880.57</v>
      </c>
      <c r="M75" s="176">
        <v>0</v>
      </c>
      <c r="N75" s="176">
        <v>0</v>
      </c>
      <c r="O75" s="176">
        <v>0</v>
      </c>
      <c r="P75" s="176">
        <v>0</v>
      </c>
      <c r="Q75" s="176">
        <v>0</v>
      </c>
    </row>
    <row r="76" spans="2:17" x14ac:dyDescent="0.25">
      <c r="B76" s="139" t="s">
        <v>119</v>
      </c>
      <c r="C76" s="177">
        <v>0</v>
      </c>
      <c r="D76" s="177">
        <v>398172.86</v>
      </c>
      <c r="E76" s="177">
        <v>0</v>
      </c>
      <c r="F76" s="177">
        <v>0</v>
      </c>
      <c r="G76" s="177">
        <v>3864.5299999999997</v>
      </c>
      <c r="H76" s="84">
        <v>0</v>
      </c>
      <c r="I76" s="84">
        <v>0</v>
      </c>
      <c r="J76" s="177">
        <v>0</v>
      </c>
      <c r="K76" s="177">
        <v>0</v>
      </c>
      <c r="L76" s="177">
        <v>0</v>
      </c>
      <c r="M76" s="177">
        <v>0</v>
      </c>
      <c r="N76" s="177">
        <v>0</v>
      </c>
      <c r="O76" s="177">
        <v>0</v>
      </c>
      <c r="P76" s="177">
        <v>0</v>
      </c>
      <c r="Q76" s="177">
        <v>0</v>
      </c>
    </row>
    <row r="77" spans="2:17" x14ac:dyDescent="0.25">
      <c r="B77" s="139" t="s">
        <v>120</v>
      </c>
      <c r="C77" s="177">
        <v>0</v>
      </c>
      <c r="D77" s="177">
        <v>0</v>
      </c>
      <c r="E77" s="177">
        <v>0</v>
      </c>
      <c r="F77" s="177">
        <v>0</v>
      </c>
      <c r="G77" s="177">
        <v>0</v>
      </c>
      <c r="H77" s="177">
        <v>4658.3300000000008</v>
      </c>
      <c r="I77" s="177">
        <v>-16185.36</v>
      </c>
      <c r="J77" s="177">
        <v>0</v>
      </c>
      <c r="K77" s="177">
        <v>0</v>
      </c>
      <c r="L77" s="177">
        <v>0</v>
      </c>
      <c r="M77" s="177">
        <v>0</v>
      </c>
      <c r="N77" s="177">
        <v>0</v>
      </c>
      <c r="O77" s="177">
        <v>0</v>
      </c>
      <c r="P77" s="177">
        <v>0</v>
      </c>
      <c r="Q77" s="177">
        <v>0</v>
      </c>
    </row>
    <row r="78" spans="2:17" x14ac:dyDescent="0.25">
      <c r="B78" s="139" t="s">
        <v>121</v>
      </c>
      <c r="C78" s="177">
        <v>0</v>
      </c>
      <c r="D78" s="177">
        <v>0</v>
      </c>
      <c r="E78" s="177">
        <v>19494.84</v>
      </c>
      <c r="F78" s="177">
        <v>0</v>
      </c>
      <c r="G78" s="177">
        <v>0</v>
      </c>
      <c r="H78" s="177">
        <v>0</v>
      </c>
      <c r="I78" s="177">
        <v>0</v>
      </c>
      <c r="J78" s="177">
        <v>0</v>
      </c>
      <c r="K78" s="177">
        <v>3046.4699999999866</v>
      </c>
      <c r="L78" s="177">
        <v>0</v>
      </c>
      <c r="M78" s="177">
        <v>0</v>
      </c>
      <c r="N78" s="177">
        <v>0</v>
      </c>
      <c r="O78" s="177">
        <v>0</v>
      </c>
      <c r="P78" s="177">
        <v>0</v>
      </c>
      <c r="Q78" s="177">
        <v>0</v>
      </c>
    </row>
    <row r="79" spans="2:17" x14ac:dyDescent="0.25">
      <c r="B79" s="139" t="s">
        <v>122</v>
      </c>
      <c r="C79" s="177">
        <v>0</v>
      </c>
      <c r="D79" s="177">
        <v>-96183.35</v>
      </c>
      <c r="E79" s="177">
        <v>158695.25</v>
      </c>
      <c r="F79" s="177">
        <v>0</v>
      </c>
      <c r="G79" s="177">
        <v>0</v>
      </c>
      <c r="H79" s="177">
        <v>-4478.55</v>
      </c>
      <c r="I79" s="177">
        <v>0</v>
      </c>
      <c r="J79" s="177">
        <v>0</v>
      </c>
      <c r="K79" s="177">
        <v>-17271.54</v>
      </c>
      <c r="L79" s="177">
        <v>0</v>
      </c>
      <c r="M79" s="177">
        <v>0</v>
      </c>
      <c r="N79" s="177">
        <v>0</v>
      </c>
      <c r="O79" s="177">
        <v>0</v>
      </c>
      <c r="P79" s="177">
        <v>0</v>
      </c>
      <c r="Q79" s="177">
        <v>0</v>
      </c>
    </row>
    <row r="80" spans="2:17" x14ac:dyDescent="0.25">
      <c r="B80" s="139" t="s">
        <v>123</v>
      </c>
      <c r="C80" s="178">
        <v>0</v>
      </c>
      <c r="D80" s="178">
        <v>130631.16</v>
      </c>
      <c r="E80" s="178">
        <v>0</v>
      </c>
      <c r="F80" s="178">
        <v>0</v>
      </c>
      <c r="G80" s="178">
        <v>0</v>
      </c>
      <c r="H80" s="178">
        <v>0</v>
      </c>
      <c r="I80" s="178">
        <v>0</v>
      </c>
      <c r="J80" s="178">
        <v>0</v>
      </c>
      <c r="K80" s="178">
        <v>24777.9000000001</v>
      </c>
      <c r="L80" s="178">
        <v>0</v>
      </c>
      <c r="M80" s="178">
        <v>0</v>
      </c>
      <c r="N80" s="178">
        <v>0</v>
      </c>
      <c r="O80" s="178">
        <v>0</v>
      </c>
      <c r="P80" s="178">
        <v>0</v>
      </c>
      <c r="Q80" s="178">
        <v>0</v>
      </c>
    </row>
    <row r="81" spans="2:17" x14ac:dyDescent="0.25">
      <c r="B81" s="122" t="s">
        <v>124</v>
      </c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</row>
    <row r="82" spans="2:17" x14ac:dyDescent="0.25">
      <c r="B82" s="139" t="s">
        <v>125</v>
      </c>
      <c r="C82" s="179">
        <v>0</v>
      </c>
      <c r="D82" s="179">
        <v>0</v>
      </c>
      <c r="E82" s="179">
        <v>59022.42</v>
      </c>
      <c r="F82" s="179">
        <v>0</v>
      </c>
      <c r="G82" s="179">
        <v>0</v>
      </c>
      <c r="H82" s="179">
        <v>0</v>
      </c>
      <c r="I82" s="179">
        <v>0</v>
      </c>
      <c r="J82" s="179">
        <v>0</v>
      </c>
      <c r="K82" s="179">
        <v>0</v>
      </c>
      <c r="L82" s="179">
        <v>0</v>
      </c>
      <c r="M82" s="179">
        <v>0</v>
      </c>
      <c r="N82" s="179">
        <v>0</v>
      </c>
      <c r="O82" s="179">
        <v>0</v>
      </c>
      <c r="P82" s="179">
        <v>0</v>
      </c>
      <c r="Q82" s="179">
        <v>0</v>
      </c>
    </row>
    <row r="83" spans="2:17" x14ac:dyDescent="0.25">
      <c r="B83" s="139" t="s">
        <v>126</v>
      </c>
      <c r="C83" s="177">
        <v>0</v>
      </c>
      <c r="D83" s="177">
        <v>0</v>
      </c>
      <c r="E83" s="177">
        <v>0</v>
      </c>
      <c r="F83" s="177">
        <v>0</v>
      </c>
      <c r="G83" s="177">
        <v>0</v>
      </c>
      <c r="H83" s="177">
        <v>0</v>
      </c>
      <c r="I83" s="177">
        <v>0</v>
      </c>
      <c r="J83" s="177">
        <v>0</v>
      </c>
      <c r="K83" s="177">
        <v>0</v>
      </c>
      <c r="L83" s="177">
        <v>0</v>
      </c>
      <c r="M83" s="177">
        <v>0</v>
      </c>
      <c r="N83" s="177">
        <v>0</v>
      </c>
      <c r="O83" s="177">
        <v>0</v>
      </c>
      <c r="P83" s="177">
        <v>0</v>
      </c>
      <c r="Q83" s="177">
        <v>0</v>
      </c>
    </row>
    <row r="84" spans="2:17" x14ac:dyDescent="0.25">
      <c r="B84" s="139" t="s">
        <v>127</v>
      </c>
      <c r="C84" s="177">
        <v>0</v>
      </c>
      <c r="D84" s="177">
        <v>0</v>
      </c>
      <c r="E84" s="177">
        <v>0</v>
      </c>
      <c r="F84" s="177">
        <v>0</v>
      </c>
      <c r="G84" s="177">
        <v>0</v>
      </c>
      <c r="H84" s="177">
        <v>0</v>
      </c>
      <c r="I84" s="177">
        <v>0</v>
      </c>
      <c r="J84" s="177">
        <v>0</v>
      </c>
      <c r="K84" s="177">
        <v>0</v>
      </c>
      <c r="L84" s="177">
        <v>0</v>
      </c>
      <c r="M84" s="177">
        <v>0</v>
      </c>
      <c r="N84" s="177">
        <v>0</v>
      </c>
      <c r="O84" s="177">
        <v>0</v>
      </c>
      <c r="P84" s="177">
        <v>0</v>
      </c>
      <c r="Q84" s="177">
        <v>0</v>
      </c>
    </row>
    <row r="85" spans="2:17" x14ac:dyDescent="0.25">
      <c r="B85" s="139" t="s">
        <v>128</v>
      </c>
      <c r="C85" s="177">
        <v>0</v>
      </c>
      <c r="D85" s="177">
        <v>0</v>
      </c>
      <c r="E85" s="177">
        <v>0</v>
      </c>
      <c r="F85" s="177">
        <v>0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0</v>
      </c>
      <c r="M85" s="177">
        <v>0</v>
      </c>
      <c r="N85" s="177">
        <v>0</v>
      </c>
      <c r="O85" s="177">
        <v>0</v>
      </c>
      <c r="P85" s="177">
        <v>0</v>
      </c>
      <c r="Q85" s="177">
        <v>0</v>
      </c>
    </row>
    <row r="86" spans="2:17" x14ac:dyDescent="0.25">
      <c r="B86" s="139" t="s">
        <v>129</v>
      </c>
      <c r="C86" s="177">
        <v>0</v>
      </c>
      <c r="D86" s="177">
        <v>0</v>
      </c>
      <c r="E86" s="177">
        <v>0</v>
      </c>
      <c r="F86" s="177">
        <v>0</v>
      </c>
      <c r="G86" s="177">
        <v>0</v>
      </c>
      <c r="H86" s="177">
        <v>0</v>
      </c>
      <c r="I86" s="177">
        <v>0</v>
      </c>
      <c r="J86" s="177">
        <v>0</v>
      </c>
      <c r="K86" s="177">
        <v>0</v>
      </c>
      <c r="L86" s="177">
        <v>0</v>
      </c>
      <c r="M86" s="177">
        <v>0</v>
      </c>
      <c r="N86" s="177">
        <v>0</v>
      </c>
      <c r="O86" s="177">
        <v>0</v>
      </c>
      <c r="P86" s="177">
        <v>0</v>
      </c>
      <c r="Q86" s="177">
        <v>0</v>
      </c>
    </row>
    <row r="87" spans="2:17" x14ac:dyDescent="0.25">
      <c r="B87" s="139" t="s">
        <v>130</v>
      </c>
      <c r="C87" s="177">
        <v>0</v>
      </c>
      <c r="D87" s="177">
        <v>0</v>
      </c>
      <c r="E87" s="177">
        <v>0</v>
      </c>
      <c r="F87" s="177">
        <v>0</v>
      </c>
      <c r="G87" s="177">
        <v>0</v>
      </c>
      <c r="H87" s="177">
        <v>0</v>
      </c>
      <c r="I87" s="177">
        <v>0</v>
      </c>
      <c r="J87" s="177">
        <v>0</v>
      </c>
      <c r="K87" s="177">
        <v>0</v>
      </c>
      <c r="L87" s="177">
        <v>0</v>
      </c>
      <c r="M87" s="177">
        <v>0</v>
      </c>
      <c r="N87" s="177">
        <v>0</v>
      </c>
      <c r="O87" s="177">
        <v>0</v>
      </c>
      <c r="P87" s="177">
        <v>0</v>
      </c>
      <c r="Q87" s="177">
        <v>0</v>
      </c>
    </row>
    <row r="88" spans="2:17" x14ac:dyDescent="0.25">
      <c r="B88" s="139" t="s">
        <v>131</v>
      </c>
      <c r="C88" s="177">
        <v>0</v>
      </c>
      <c r="D88" s="177">
        <v>0</v>
      </c>
      <c r="E88" s="177">
        <v>0</v>
      </c>
      <c r="F88" s="177">
        <v>0</v>
      </c>
      <c r="G88" s="177">
        <v>0</v>
      </c>
      <c r="H88" s="177">
        <v>0</v>
      </c>
      <c r="I88" s="177">
        <v>0</v>
      </c>
      <c r="J88" s="177">
        <v>0</v>
      </c>
      <c r="K88" s="177">
        <v>0</v>
      </c>
      <c r="L88" s="177">
        <v>0</v>
      </c>
      <c r="M88" s="177">
        <v>0</v>
      </c>
      <c r="N88" s="177">
        <v>0</v>
      </c>
      <c r="O88" s="177">
        <v>0</v>
      </c>
      <c r="P88" s="177">
        <v>0</v>
      </c>
      <c r="Q88" s="177">
        <v>0</v>
      </c>
    </row>
    <row r="89" spans="2:17" x14ac:dyDescent="0.25">
      <c r="B89" s="139" t="s">
        <v>132</v>
      </c>
      <c r="C89" s="177">
        <v>0</v>
      </c>
      <c r="D89" s="177">
        <v>0</v>
      </c>
      <c r="E89" s="177">
        <v>0</v>
      </c>
      <c r="F89" s="177">
        <v>0</v>
      </c>
      <c r="G89" s="177">
        <v>0</v>
      </c>
      <c r="H89" s="177">
        <v>0</v>
      </c>
      <c r="I89" s="177">
        <v>0</v>
      </c>
      <c r="J89" s="177">
        <v>0</v>
      </c>
      <c r="K89" s="177">
        <v>0</v>
      </c>
      <c r="L89" s="177">
        <v>0</v>
      </c>
      <c r="M89" s="177">
        <v>0</v>
      </c>
      <c r="N89" s="177">
        <v>0</v>
      </c>
      <c r="O89" s="177">
        <v>0</v>
      </c>
      <c r="P89" s="177">
        <v>0</v>
      </c>
      <c r="Q89" s="177">
        <v>0</v>
      </c>
    </row>
    <row r="90" spans="2:17" x14ac:dyDescent="0.25">
      <c r="B90" s="139" t="s">
        <v>133</v>
      </c>
      <c r="C90" s="177">
        <v>0</v>
      </c>
      <c r="D90" s="177">
        <v>0</v>
      </c>
      <c r="E90" s="177">
        <v>0</v>
      </c>
      <c r="F90" s="177">
        <v>0</v>
      </c>
      <c r="G90" s="177">
        <v>0</v>
      </c>
      <c r="H90" s="177">
        <v>0</v>
      </c>
      <c r="I90" s="177">
        <v>0</v>
      </c>
      <c r="J90" s="177">
        <v>0</v>
      </c>
      <c r="K90" s="177">
        <v>0</v>
      </c>
      <c r="L90" s="177">
        <v>0</v>
      </c>
      <c r="M90" s="177">
        <v>0</v>
      </c>
      <c r="N90" s="177">
        <v>0</v>
      </c>
      <c r="O90" s="177">
        <v>0</v>
      </c>
      <c r="P90" s="177">
        <v>0</v>
      </c>
      <c r="Q90" s="177">
        <v>0</v>
      </c>
    </row>
    <row r="91" spans="2:17" x14ac:dyDescent="0.25">
      <c r="B91" s="139" t="s">
        <v>134</v>
      </c>
      <c r="C91" s="177">
        <v>0</v>
      </c>
      <c r="D91" s="177">
        <v>0</v>
      </c>
      <c r="E91" s="177">
        <v>0</v>
      </c>
      <c r="F91" s="177">
        <v>0</v>
      </c>
      <c r="G91" s="177">
        <v>0</v>
      </c>
      <c r="H91" s="177">
        <v>0</v>
      </c>
      <c r="I91" s="177">
        <v>0</v>
      </c>
      <c r="J91" s="177">
        <v>0</v>
      </c>
      <c r="K91" s="177">
        <v>0</v>
      </c>
      <c r="L91" s="177">
        <v>0</v>
      </c>
      <c r="M91" s="177">
        <v>0</v>
      </c>
      <c r="N91" s="177">
        <v>0</v>
      </c>
      <c r="O91" s="177">
        <v>0</v>
      </c>
      <c r="P91" s="177">
        <v>0</v>
      </c>
      <c r="Q91" s="177">
        <v>0</v>
      </c>
    </row>
    <row r="92" spans="2:17" x14ac:dyDescent="0.25">
      <c r="B92" s="139" t="s">
        <v>135</v>
      </c>
      <c r="C92" s="177">
        <v>0</v>
      </c>
      <c r="D92" s="177">
        <v>0</v>
      </c>
      <c r="E92" s="177">
        <v>0</v>
      </c>
      <c r="F92" s="177">
        <v>0</v>
      </c>
      <c r="G92" s="177">
        <v>0</v>
      </c>
      <c r="H92" s="177">
        <v>0</v>
      </c>
      <c r="I92" s="177">
        <v>0</v>
      </c>
      <c r="J92" s="177">
        <v>0</v>
      </c>
      <c r="K92" s="177">
        <v>0</v>
      </c>
      <c r="L92" s="177">
        <v>0</v>
      </c>
      <c r="M92" s="177">
        <v>0</v>
      </c>
      <c r="N92" s="177">
        <v>0</v>
      </c>
      <c r="O92" s="177">
        <v>0</v>
      </c>
      <c r="P92" s="177">
        <v>0</v>
      </c>
      <c r="Q92" s="177">
        <v>0</v>
      </c>
    </row>
    <row r="93" spans="2:17" x14ac:dyDescent="0.25">
      <c r="B93" s="139" t="s">
        <v>136</v>
      </c>
      <c r="C93" s="177">
        <v>0</v>
      </c>
      <c r="D93" s="177">
        <v>0</v>
      </c>
      <c r="E93" s="177">
        <v>0</v>
      </c>
      <c r="F93" s="177">
        <v>0</v>
      </c>
      <c r="G93" s="177">
        <v>0</v>
      </c>
      <c r="H93" s="177">
        <v>0</v>
      </c>
      <c r="I93" s="177">
        <v>0</v>
      </c>
      <c r="J93" s="177">
        <v>0</v>
      </c>
      <c r="K93" s="177">
        <v>0</v>
      </c>
      <c r="L93" s="177">
        <v>0</v>
      </c>
      <c r="M93" s="177">
        <v>0</v>
      </c>
      <c r="N93" s="177">
        <v>0</v>
      </c>
      <c r="O93" s="177">
        <v>0</v>
      </c>
      <c r="P93" s="177">
        <v>0</v>
      </c>
      <c r="Q93" s="177">
        <v>0</v>
      </c>
    </row>
    <row r="94" spans="2:17" x14ac:dyDescent="0.25">
      <c r="B94" s="139" t="s">
        <v>137</v>
      </c>
      <c r="C94" s="177">
        <v>0</v>
      </c>
      <c r="D94" s="177">
        <v>0</v>
      </c>
      <c r="E94" s="177">
        <v>0</v>
      </c>
      <c r="F94" s="177">
        <v>0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0</v>
      </c>
      <c r="N94" s="177">
        <v>0</v>
      </c>
      <c r="O94" s="177">
        <v>0</v>
      </c>
      <c r="P94" s="177">
        <v>0</v>
      </c>
      <c r="Q94" s="177">
        <v>0</v>
      </c>
    </row>
    <row r="95" spans="2:17" x14ac:dyDescent="0.25">
      <c r="B95" s="139" t="s">
        <v>138</v>
      </c>
      <c r="C95" s="177">
        <v>0</v>
      </c>
      <c r="D95" s="177">
        <v>0</v>
      </c>
      <c r="E95" s="177">
        <v>0</v>
      </c>
      <c r="F95" s="177">
        <v>0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0</v>
      </c>
      <c r="N95" s="177">
        <v>0</v>
      </c>
      <c r="O95" s="177">
        <v>0</v>
      </c>
      <c r="P95" s="177">
        <v>0</v>
      </c>
      <c r="Q95" s="177">
        <v>0</v>
      </c>
    </row>
    <row r="96" spans="2:17" x14ac:dyDescent="0.25">
      <c r="B96" s="139" t="s">
        <v>139</v>
      </c>
      <c r="C96" s="177">
        <v>0</v>
      </c>
      <c r="D96" s="177">
        <v>0</v>
      </c>
      <c r="E96" s="177">
        <v>0</v>
      </c>
      <c r="F96" s="177">
        <v>0</v>
      </c>
      <c r="G96" s="177">
        <v>0</v>
      </c>
      <c r="H96" s="177">
        <v>0</v>
      </c>
      <c r="I96" s="177">
        <v>0</v>
      </c>
      <c r="J96" s="177">
        <v>0</v>
      </c>
      <c r="K96" s="177">
        <v>0</v>
      </c>
      <c r="L96" s="177">
        <v>0</v>
      </c>
      <c r="M96" s="177">
        <v>0</v>
      </c>
      <c r="N96" s="177">
        <v>0</v>
      </c>
      <c r="O96" s="177">
        <v>0</v>
      </c>
      <c r="P96" s="177">
        <v>0</v>
      </c>
      <c r="Q96" s="177">
        <v>0</v>
      </c>
    </row>
    <row r="97" spans="2:17" x14ac:dyDescent="0.25">
      <c r="B97" s="139" t="s">
        <v>140</v>
      </c>
      <c r="C97" s="177">
        <v>0</v>
      </c>
      <c r="D97" s="177">
        <v>0</v>
      </c>
      <c r="E97" s="177">
        <v>0</v>
      </c>
      <c r="F97" s="177">
        <v>0</v>
      </c>
      <c r="G97" s="177">
        <v>0</v>
      </c>
      <c r="H97" s="177">
        <v>0</v>
      </c>
      <c r="I97" s="177">
        <v>0</v>
      </c>
      <c r="J97" s="177">
        <v>0</v>
      </c>
      <c r="K97" s="177">
        <v>0</v>
      </c>
      <c r="L97" s="177">
        <v>0</v>
      </c>
      <c r="M97" s="177">
        <v>0</v>
      </c>
      <c r="N97" s="177">
        <v>0</v>
      </c>
      <c r="O97" s="177">
        <v>0</v>
      </c>
      <c r="P97" s="177">
        <v>0</v>
      </c>
      <c r="Q97" s="177">
        <v>0</v>
      </c>
    </row>
    <row r="98" spans="2:17" x14ac:dyDescent="0.25">
      <c r="B98" s="139" t="s">
        <v>141</v>
      </c>
      <c r="C98" s="177">
        <v>0</v>
      </c>
      <c r="D98" s="177">
        <v>0</v>
      </c>
      <c r="E98" s="177">
        <v>0</v>
      </c>
      <c r="F98" s="177">
        <v>0</v>
      </c>
      <c r="G98" s="177">
        <v>0</v>
      </c>
      <c r="H98" s="177">
        <v>0</v>
      </c>
      <c r="I98" s="177">
        <v>0</v>
      </c>
      <c r="J98" s="177">
        <v>0</v>
      </c>
      <c r="K98" s="177">
        <v>0</v>
      </c>
      <c r="L98" s="177">
        <v>0</v>
      </c>
      <c r="M98" s="177">
        <v>0</v>
      </c>
      <c r="N98" s="177">
        <v>0</v>
      </c>
      <c r="O98" s="177">
        <v>0</v>
      </c>
      <c r="P98" s="177">
        <v>0</v>
      </c>
      <c r="Q98" s="177">
        <v>0</v>
      </c>
    </row>
    <row r="99" spans="2:17" x14ac:dyDescent="0.25">
      <c r="B99" s="139" t="s">
        <v>142</v>
      </c>
      <c r="C99" s="177">
        <v>0</v>
      </c>
      <c r="D99" s="177">
        <v>0</v>
      </c>
      <c r="E99" s="177">
        <v>0</v>
      </c>
      <c r="F99" s="177">
        <v>0</v>
      </c>
      <c r="G99" s="177">
        <v>0</v>
      </c>
      <c r="H99" s="177">
        <v>0</v>
      </c>
      <c r="I99" s="177">
        <v>0</v>
      </c>
      <c r="J99" s="177">
        <v>0</v>
      </c>
      <c r="K99" s="177">
        <v>0</v>
      </c>
      <c r="L99" s="177">
        <v>0</v>
      </c>
      <c r="M99" s="177">
        <v>0</v>
      </c>
      <c r="N99" s="177">
        <v>0</v>
      </c>
      <c r="O99" s="177">
        <v>0</v>
      </c>
      <c r="P99" s="177">
        <v>0</v>
      </c>
      <c r="Q99" s="177">
        <v>0</v>
      </c>
    </row>
    <row r="100" spans="2:17" x14ac:dyDescent="0.25">
      <c r="B100" s="139" t="s">
        <v>143</v>
      </c>
      <c r="C100" s="177">
        <v>0</v>
      </c>
      <c r="D100" s="177">
        <v>0</v>
      </c>
      <c r="E100" s="177">
        <v>0</v>
      </c>
      <c r="F100" s="177">
        <v>0</v>
      </c>
      <c r="G100" s="177">
        <v>0</v>
      </c>
      <c r="H100" s="177">
        <v>0</v>
      </c>
      <c r="I100" s="177">
        <v>0</v>
      </c>
      <c r="J100" s="177">
        <v>0</v>
      </c>
      <c r="K100" s="177">
        <v>0</v>
      </c>
      <c r="L100" s="177">
        <v>0</v>
      </c>
      <c r="M100" s="177">
        <v>0</v>
      </c>
      <c r="N100" s="177">
        <v>0</v>
      </c>
      <c r="O100" s="177">
        <v>0</v>
      </c>
      <c r="P100" s="177">
        <v>0</v>
      </c>
      <c r="Q100" s="177">
        <v>0</v>
      </c>
    </row>
    <row r="101" spans="2:17" x14ac:dyDescent="0.25">
      <c r="B101" s="139" t="s">
        <v>144</v>
      </c>
      <c r="C101" s="177">
        <v>0</v>
      </c>
      <c r="D101" s="177">
        <v>0</v>
      </c>
      <c r="E101" s="177">
        <v>0</v>
      </c>
      <c r="F101" s="177">
        <v>0</v>
      </c>
      <c r="G101" s="177">
        <v>0</v>
      </c>
      <c r="H101" s="177">
        <v>0</v>
      </c>
      <c r="I101" s="177">
        <v>0</v>
      </c>
      <c r="J101" s="177">
        <v>0</v>
      </c>
      <c r="K101" s="177">
        <v>0</v>
      </c>
      <c r="L101" s="177">
        <v>0</v>
      </c>
      <c r="M101" s="177">
        <v>0</v>
      </c>
      <c r="N101" s="177">
        <v>0</v>
      </c>
      <c r="O101" s="177">
        <v>0</v>
      </c>
      <c r="P101" s="177">
        <v>0</v>
      </c>
      <c r="Q101" s="177">
        <v>0</v>
      </c>
    </row>
    <row r="102" spans="2:17" x14ac:dyDescent="0.25">
      <c r="B102" s="172" t="s">
        <v>145</v>
      </c>
      <c r="C102" s="177">
        <v>0</v>
      </c>
      <c r="D102" s="177">
        <v>0</v>
      </c>
      <c r="E102" s="177">
        <v>0</v>
      </c>
      <c r="F102" s="177">
        <v>0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0</v>
      </c>
      <c r="N102" s="177">
        <v>0</v>
      </c>
      <c r="O102" s="177">
        <v>0</v>
      </c>
      <c r="P102" s="177">
        <v>0</v>
      </c>
      <c r="Q102" s="177">
        <v>0</v>
      </c>
    </row>
    <row r="103" spans="2:17" x14ac:dyDescent="0.25">
      <c r="B103" s="172" t="s">
        <v>146</v>
      </c>
      <c r="C103" s="180">
        <v>0</v>
      </c>
      <c r="D103" s="180">
        <v>0</v>
      </c>
      <c r="E103" s="180">
        <v>0</v>
      </c>
      <c r="F103" s="180">
        <v>0</v>
      </c>
      <c r="G103" s="180">
        <v>0</v>
      </c>
      <c r="H103" s="180">
        <v>0</v>
      </c>
      <c r="I103" s="180">
        <v>0</v>
      </c>
      <c r="J103" s="180">
        <v>0</v>
      </c>
      <c r="K103" s="180">
        <v>0</v>
      </c>
      <c r="L103" s="180">
        <v>0</v>
      </c>
      <c r="M103" s="180">
        <v>0</v>
      </c>
      <c r="N103" s="180">
        <v>0</v>
      </c>
      <c r="O103" s="180">
        <v>0</v>
      </c>
      <c r="P103" s="180">
        <v>0</v>
      </c>
      <c r="Q103" s="180">
        <v>0</v>
      </c>
    </row>
    <row r="104" spans="2:17" x14ac:dyDescent="0.25">
      <c r="B104" s="139" t="s">
        <v>147</v>
      </c>
      <c r="C104" s="177">
        <v>0</v>
      </c>
      <c r="D104" s="177">
        <v>0</v>
      </c>
      <c r="E104" s="177">
        <v>0</v>
      </c>
      <c r="F104" s="177">
        <v>0</v>
      </c>
      <c r="G104" s="177">
        <v>0</v>
      </c>
      <c r="H104" s="177">
        <v>190</v>
      </c>
      <c r="I104" s="177">
        <v>0</v>
      </c>
      <c r="J104" s="177">
        <v>0</v>
      </c>
      <c r="K104" s="177">
        <v>0</v>
      </c>
      <c r="L104" s="177">
        <v>-20000</v>
      </c>
      <c r="M104" s="177">
        <v>0</v>
      </c>
      <c r="N104" s="177">
        <v>0</v>
      </c>
      <c r="O104" s="177">
        <v>0</v>
      </c>
      <c r="P104" s="177">
        <v>0</v>
      </c>
      <c r="Q104" s="177">
        <v>0</v>
      </c>
    </row>
    <row r="105" spans="2:17" x14ac:dyDescent="0.25">
      <c r="B105" s="139" t="s">
        <v>148</v>
      </c>
      <c r="C105" s="180">
        <v>0</v>
      </c>
      <c r="D105" s="180">
        <v>0</v>
      </c>
      <c r="E105" s="180">
        <v>0</v>
      </c>
      <c r="F105" s="180">
        <v>0</v>
      </c>
      <c r="G105" s="180">
        <v>0</v>
      </c>
      <c r="H105" s="180">
        <v>0</v>
      </c>
      <c r="I105" s="180">
        <v>0</v>
      </c>
      <c r="J105" s="180">
        <v>0</v>
      </c>
      <c r="K105" s="180">
        <v>0</v>
      </c>
      <c r="L105" s="180">
        <v>0</v>
      </c>
      <c r="M105" s="180">
        <v>0</v>
      </c>
      <c r="N105" s="180">
        <v>0</v>
      </c>
      <c r="O105" s="180">
        <v>0</v>
      </c>
      <c r="P105" s="180">
        <v>0</v>
      </c>
      <c r="Q105" s="180">
        <v>0</v>
      </c>
    </row>
    <row r="106" spans="2:17" x14ac:dyDescent="0.25">
      <c r="B106" s="139" t="s">
        <v>149</v>
      </c>
      <c r="C106" s="180">
        <v>0</v>
      </c>
      <c r="D106" s="180">
        <v>0</v>
      </c>
      <c r="E106" s="180">
        <v>0</v>
      </c>
      <c r="F106" s="180">
        <v>0</v>
      </c>
      <c r="G106" s="180">
        <v>0</v>
      </c>
      <c r="H106" s="180">
        <v>0</v>
      </c>
      <c r="I106" s="180">
        <v>0</v>
      </c>
      <c r="J106" s="180">
        <v>0</v>
      </c>
      <c r="K106" s="180">
        <v>0</v>
      </c>
      <c r="L106" s="180">
        <v>0</v>
      </c>
      <c r="M106" s="180">
        <v>0</v>
      </c>
      <c r="N106" s="180">
        <v>0</v>
      </c>
      <c r="O106" s="180">
        <v>0</v>
      </c>
      <c r="P106" s="180">
        <v>0</v>
      </c>
      <c r="Q106" s="180">
        <v>0</v>
      </c>
    </row>
    <row r="107" spans="2:17" x14ac:dyDescent="0.25">
      <c r="B107" s="139" t="s">
        <v>150</v>
      </c>
      <c r="C107" s="180">
        <v>0</v>
      </c>
      <c r="D107" s="180">
        <v>0</v>
      </c>
      <c r="E107" s="180">
        <v>0</v>
      </c>
      <c r="F107" s="180">
        <v>0</v>
      </c>
      <c r="G107" s="180">
        <v>0</v>
      </c>
      <c r="H107" s="180">
        <v>0</v>
      </c>
      <c r="I107" s="180">
        <v>0</v>
      </c>
      <c r="J107" s="180">
        <v>0</v>
      </c>
      <c r="K107" s="180">
        <v>0</v>
      </c>
      <c r="L107" s="180">
        <v>0</v>
      </c>
      <c r="M107" s="180">
        <v>0</v>
      </c>
      <c r="N107" s="180">
        <v>0</v>
      </c>
      <c r="O107" s="180">
        <v>0</v>
      </c>
      <c r="P107" s="180">
        <v>0</v>
      </c>
      <c r="Q107" s="180">
        <v>0</v>
      </c>
    </row>
    <row r="108" spans="2:17" x14ac:dyDescent="0.25">
      <c r="B108" s="139" t="s">
        <v>151</v>
      </c>
      <c r="C108" s="180">
        <v>0</v>
      </c>
      <c r="D108" s="180">
        <v>0</v>
      </c>
      <c r="E108" s="180">
        <v>0</v>
      </c>
      <c r="F108" s="180">
        <v>0</v>
      </c>
      <c r="G108" s="180">
        <v>0</v>
      </c>
      <c r="H108" s="180">
        <v>0</v>
      </c>
      <c r="I108" s="180">
        <v>0</v>
      </c>
      <c r="J108" s="180">
        <v>0</v>
      </c>
      <c r="K108" s="180">
        <v>0</v>
      </c>
      <c r="L108" s="180">
        <v>0</v>
      </c>
      <c r="M108" s="180">
        <v>0</v>
      </c>
      <c r="N108" s="180">
        <v>0</v>
      </c>
      <c r="O108" s="180">
        <v>0</v>
      </c>
      <c r="P108" s="180">
        <v>0</v>
      </c>
      <c r="Q108" s="180">
        <v>0</v>
      </c>
    </row>
    <row r="109" spans="2:17" x14ac:dyDescent="0.25">
      <c r="B109" s="139" t="s">
        <v>152</v>
      </c>
      <c r="C109" s="180">
        <v>0</v>
      </c>
      <c r="D109" s="180">
        <v>0</v>
      </c>
      <c r="E109" s="180">
        <v>0</v>
      </c>
      <c r="F109" s="180">
        <v>0</v>
      </c>
      <c r="G109" s="180">
        <v>0</v>
      </c>
      <c r="H109" s="180">
        <v>0</v>
      </c>
      <c r="I109" s="180">
        <v>0</v>
      </c>
      <c r="J109" s="180">
        <v>0</v>
      </c>
      <c r="K109" s="180">
        <v>0</v>
      </c>
      <c r="L109" s="180">
        <v>0</v>
      </c>
      <c r="M109" s="180">
        <v>0</v>
      </c>
      <c r="N109" s="180">
        <v>0</v>
      </c>
      <c r="O109" s="180">
        <v>0</v>
      </c>
      <c r="P109" s="180">
        <v>0</v>
      </c>
      <c r="Q109" s="180">
        <v>0</v>
      </c>
    </row>
    <row r="110" spans="2:17" x14ac:dyDescent="0.25">
      <c r="B110" s="139" t="s">
        <v>153</v>
      </c>
      <c r="C110" s="180">
        <v>0</v>
      </c>
      <c r="D110" s="180">
        <v>0</v>
      </c>
      <c r="E110" s="180">
        <v>0</v>
      </c>
      <c r="F110" s="180">
        <v>0</v>
      </c>
      <c r="G110" s="180">
        <v>0</v>
      </c>
      <c r="H110" s="180">
        <v>0</v>
      </c>
      <c r="I110" s="180">
        <v>0</v>
      </c>
      <c r="J110" s="180">
        <v>0</v>
      </c>
      <c r="K110" s="180">
        <v>0</v>
      </c>
      <c r="L110" s="180">
        <v>0</v>
      </c>
      <c r="M110" s="180">
        <v>0</v>
      </c>
      <c r="N110" s="180">
        <v>0</v>
      </c>
      <c r="O110" s="180">
        <v>0</v>
      </c>
      <c r="P110" s="180">
        <v>0</v>
      </c>
      <c r="Q110" s="180">
        <v>0</v>
      </c>
    </row>
    <row r="111" spans="2:17" x14ac:dyDescent="0.25">
      <c r="B111" s="139" t="s">
        <v>154</v>
      </c>
      <c r="C111" s="180">
        <v>0</v>
      </c>
      <c r="D111" s="180">
        <v>0</v>
      </c>
      <c r="E111" s="180">
        <v>0</v>
      </c>
      <c r="F111" s="180">
        <v>0</v>
      </c>
      <c r="G111" s="180">
        <v>0</v>
      </c>
      <c r="H111" s="180">
        <v>0</v>
      </c>
      <c r="I111" s="180">
        <v>0</v>
      </c>
      <c r="J111" s="180">
        <v>0</v>
      </c>
      <c r="K111" s="180">
        <v>0</v>
      </c>
      <c r="L111" s="180">
        <v>0</v>
      </c>
      <c r="M111" s="180">
        <v>0</v>
      </c>
      <c r="N111" s="180">
        <v>0</v>
      </c>
      <c r="O111" s="180">
        <v>0</v>
      </c>
      <c r="P111" s="180">
        <v>0</v>
      </c>
      <c r="Q111" s="180">
        <v>0</v>
      </c>
    </row>
    <row r="112" spans="2:17" x14ac:dyDescent="0.25">
      <c r="B112" s="139" t="s">
        <v>155</v>
      </c>
      <c r="C112" s="180">
        <v>0</v>
      </c>
      <c r="D112" s="180">
        <v>0</v>
      </c>
      <c r="E112" s="180">
        <v>0</v>
      </c>
      <c r="F112" s="180">
        <v>0</v>
      </c>
      <c r="G112" s="180">
        <v>0</v>
      </c>
      <c r="H112" s="180">
        <v>0</v>
      </c>
      <c r="I112" s="180">
        <v>0</v>
      </c>
      <c r="J112" s="180">
        <v>0</v>
      </c>
      <c r="K112" s="180">
        <v>0</v>
      </c>
      <c r="L112" s="180">
        <v>0</v>
      </c>
      <c r="M112" s="180">
        <v>0</v>
      </c>
      <c r="N112" s="180">
        <v>0</v>
      </c>
      <c r="O112" s="180">
        <v>0</v>
      </c>
      <c r="P112" s="180">
        <v>0</v>
      </c>
      <c r="Q112" s="180">
        <v>0</v>
      </c>
    </row>
    <row r="113" spans="2:17" x14ac:dyDescent="0.25">
      <c r="B113" s="139" t="s">
        <v>156</v>
      </c>
      <c r="C113" s="180">
        <v>0</v>
      </c>
      <c r="D113" s="180">
        <v>0</v>
      </c>
      <c r="E113" s="180">
        <v>0</v>
      </c>
      <c r="F113" s="180">
        <v>0</v>
      </c>
      <c r="G113" s="180">
        <v>0</v>
      </c>
      <c r="H113" s="180">
        <v>0</v>
      </c>
      <c r="I113" s="180">
        <v>0</v>
      </c>
      <c r="J113" s="180">
        <v>0</v>
      </c>
      <c r="K113" s="180">
        <v>0</v>
      </c>
      <c r="L113" s="180">
        <v>0</v>
      </c>
      <c r="M113" s="180">
        <v>0</v>
      </c>
      <c r="N113" s="180">
        <v>0</v>
      </c>
      <c r="O113" s="180">
        <v>0</v>
      </c>
      <c r="P113" s="180">
        <v>0</v>
      </c>
      <c r="Q113" s="180">
        <v>0</v>
      </c>
    </row>
    <row r="114" spans="2:17" x14ac:dyDescent="0.25">
      <c r="B114" s="139" t="s">
        <v>157</v>
      </c>
      <c r="C114" s="180">
        <v>0</v>
      </c>
      <c r="D114" s="180">
        <v>0</v>
      </c>
      <c r="E114" s="180">
        <v>0</v>
      </c>
      <c r="F114" s="180">
        <v>0</v>
      </c>
      <c r="G114" s="180">
        <v>0</v>
      </c>
      <c r="H114" s="180">
        <v>0</v>
      </c>
      <c r="I114" s="180">
        <v>0</v>
      </c>
      <c r="J114" s="180">
        <v>0</v>
      </c>
      <c r="K114" s="180">
        <v>0</v>
      </c>
      <c r="L114" s="180">
        <v>0</v>
      </c>
      <c r="M114" s="180">
        <v>0</v>
      </c>
      <c r="N114" s="180">
        <v>0</v>
      </c>
      <c r="O114" s="180">
        <v>0</v>
      </c>
      <c r="P114" s="180">
        <v>0</v>
      </c>
      <c r="Q114" s="180">
        <v>0</v>
      </c>
    </row>
    <row r="115" spans="2:17" x14ac:dyDescent="0.25">
      <c r="B115" s="139" t="s">
        <v>158</v>
      </c>
      <c r="C115" s="180">
        <v>0</v>
      </c>
      <c r="D115" s="180">
        <v>0</v>
      </c>
      <c r="E115" s="180">
        <v>0</v>
      </c>
      <c r="F115" s="180">
        <v>0</v>
      </c>
      <c r="G115" s="180">
        <v>0</v>
      </c>
      <c r="H115" s="180">
        <v>0</v>
      </c>
      <c r="I115" s="180">
        <v>0</v>
      </c>
      <c r="J115" s="180">
        <v>0</v>
      </c>
      <c r="K115" s="180">
        <v>0</v>
      </c>
      <c r="L115" s="180">
        <v>0</v>
      </c>
      <c r="M115" s="180">
        <v>0</v>
      </c>
      <c r="N115" s="180">
        <v>0</v>
      </c>
      <c r="O115" s="180">
        <v>0</v>
      </c>
      <c r="P115" s="180">
        <v>0</v>
      </c>
      <c r="Q115" s="180">
        <v>0</v>
      </c>
    </row>
    <row r="116" spans="2:17" x14ac:dyDescent="0.25">
      <c r="B116" s="139" t="s">
        <v>159</v>
      </c>
      <c r="C116" s="180">
        <v>0</v>
      </c>
      <c r="D116" s="180">
        <v>0</v>
      </c>
      <c r="E116" s="180">
        <v>0</v>
      </c>
      <c r="F116" s="180">
        <v>0</v>
      </c>
      <c r="G116" s="180">
        <v>0</v>
      </c>
      <c r="H116" s="180">
        <v>0</v>
      </c>
      <c r="I116" s="180">
        <v>0</v>
      </c>
      <c r="J116" s="180">
        <v>0</v>
      </c>
      <c r="K116" s="180">
        <v>0</v>
      </c>
      <c r="L116" s="180">
        <v>0</v>
      </c>
      <c r="M116" s="180">
        <v>0</v>
      </c>
      <c r="N116" s="180">
        <v>0</v>
      </c>
      <c r="O116" s="180">
        <v>0</v>
      </c>
      <c r="P116" s="180">
        <v>0</v>
      </c>
      <c r="Q116" s="180">
        <v>0</v>
      </c>
    </row>
    <row r="117" spans="2:17" x14ac:dyDescent="0.25">
      <c r="B117" s="139" t="s">
        <v>160</v>
      </c>
      <c r="C117" s="180">
        <v>0</v>
      </c>
      <c r="D117" s="180">
        <v>0</v>
      </c>
      <c r="E117" s="180">
        <v>0</v>
      </c>
      <c r="F117" s="180">
        <v>0</v>
      </c>
      <c r="G117" s="180">
        <v>0</v>
      </c>
      <c r="H117" s="180">
        <v>0</v>
      </c>
      <c r="I117" s="180">
        <v>0</v>
      </c>
      <c r="J117" s="180">
        <v>0</v>
      </c>
      <c r="K117" s="180">
        <v>0</v>
      </c>
      <c r="L117" s="180">
        <v>0</v>
      </c>
      <c r="M117" s="180">
        <v>0</v>
      </c>
      <c r="N117" s="180">
        <v>0</v>
      </c>
      <c r="O117" s="180">
        <v>0</v>
      </c>
      <c r="P117" s="180">
        <v>0</v>
      </c>
      <c r="Q117" s="180">
        <v>0</v>
      </c>
    </row>
    <row r="118" spans="2:17" x14ac:dyDescent="0.25">
      <c r="B118" s="139" t="s">
        <v>161</v>
      </c>
      <c r="C118" s="180">
        <v>0</v>
      </c>
      <c r="D118" s="180">
        <v>0</v>
      </c>
      <c r="E118" s="180">
        <v>0</v>
      </c>
      <c r="F118" s="180">
        <v>0</v>
      </c>
      <c r="G118" s="180">
        <v>0</v>
      </c>
      <c r="H118" s="180">
        <v>0</v>
      </c>
      <c r="I118" s="180">
        <v>0</v>
      </c>
      <c r="J118" s="180">
        <v>0</v>
      </c>
      <c r="K118" s="180">
        <v>0</v>
      </c>
      <c r="L118" s="180">
        <v>0</v>
      </c>
      <c r="M118" s="180">
        <v>0</v>
      </c>
      <c r="N118" s="180">
        <v>0</v>
      </c>
      <c r="O118" s="180">
        <v>0</v>
      </c>
      <c r="P118" s="180">
        <v>0</v>
      </c>
      <c r="Q118" s="180">
        <v>0</v>
      </c>
    </row>
    <row r="119" spans="2:17" x14ac:dyDescent="0.25">
      <c r="B119" s="139" t="s">
        <v>162</v>
      </c>
      <c r="C119" s="180">
        <v>0</v>
      </c>
      <c r="D119" s="180">
        <v>0</v>
      </c>
      <c r="E119" s="180">
        <v>0</v>
      </c>
      <c r="F119" s="180">
        <v>0</v>
      </c>
      <c r="G119" s="180">
        <v>0</v>
      </c>
      <c r="H119" s="180">
        <v>0</v>
      </c>
      <c r="I119" s="180">
        <v>0</v>
      </c>
      <c r="J119" s="180">
        <v>0</v>
      </c>
      <c r="K119" s="180">
        <v>0</v>
      </c>
      <c r="L119" s="180">
        <v>0</v>
      </c>
      <c r="M119" s="180">
        <v>0</v>
      </c>
      <c r="N119" s="180">
        <v>0</v>
      </c>
      <c r="O119" s="180">
        <v>0</v>
      </c>
      <c r="P119" s="180">
        <v>0</v>
      </c>
      <c r="Q119" s="180">
        <v>0</v>
      </c>
    </row>
    <row r="120" spans="2:17" x14ac:dyDescent="0.25">
      <c r="B120" s="139" t="s">
        <v>163</v>
      </c>
      <c r="C120" s="180">
        <v>0</v>
      </c>
      <c r="D120" s="180">
        <v>0</v>
      </c>
      <c r="E120" s="180">
        <v>0</v>
      </c>
      <c r="F120" s="180">
        <v>0</v>
      </c>
      <c r="G120" s="180">
        <v>0</v>
      </c>
      <c r="H120" s="180">
        <v>0</v>
      </c>
      <c r="I120" s="180">
        <v>0</v>
      </c>
      <c r="J120" s="180">
        <v>0</v>
      </c>
      <c r="K120" s="180">
        <v>0</v>
      </c>
      <c r="L120" s="180">
        <v>0</v>
      </c>
      <c r="M120" s="180">
        <v>0</v>
      </c>
      <c r="N120" s="180">
        <v>0</v>
      </c>
      <c r="O120" s="180">
        <v>0</v>
      </c>
      <c r="P120" s="180">
        <v>0</v>
      </c>
      <c r="Q120" s="180">
        <v>0</v>
      </c>
    </row>
    <row r="121" spans="2:17" x14ac:dyDescent="0.25">
      <c r="B121" s="139" t="s">
        <v>164</v>
      </c>
      <c r="C121" s="180">
        <v>0</v>
      </c>
      <c r="D121" s="180">
        <v>0</v>
      </c>
      <c r="E121" s="180">
        <v>0</v>
      </c>
      <c r="F121" s="180">
        <v>0</v>
      </c>
      <c r="G121" s="180">
        <v>0</v>
      </c>
      <c r="H121" s="180">
        <v>0</v>
      </c>
      <c r="I121" s="180">
        <v>0</v>
      </c>
      <c r="J121" s="180">
        <v>0</v>
      </c>
      <c r="K121" s="180">
        <v>0</v>
      </c>
      <c r="L121" s="180">
        <v>0</v>
      </c>
      <c r="M121" s="180">
        <v>0</v>
      </c>
      <c r="N121" s="180">
        <v>0</v>
      </c>
      <c r="O121" s="180">
        <v>0</v>
      </c>
      <c r="P121" s="180">
        <v>0</v>
      </c>
      <c r="Q121" s="180">
        <v>0</v>
      </c>
    </row>
    <row r="122" spans="2:17" x14ac:dyDescent="0.25">
      <c r="B122" s="139" t="s">
        <v>165</v>
      </c>
      <c r="C122" s="180">
        <v>0</v>
      </c>
      <c r="D122" s="180">
        <v>0</v>
      </c>
      <c r="E122" s="180">
        <v>0</v>
      </c>
      <c r="F122" s="180">
        <v>0</v>
      </c>
      <c r="G122" s="180">
        <v>0</v>
      </c>
      <c r="H122" s="180">
        <v>0</v>
      </c>
      <c r="I122" s="180">
        <v>0</v>
      </c>
      <c r="J122" s="180">
        <v>0</v>
      </c>
      <c r="K122" s="180">
        <v>0</v>
      </c>
      <c r="L122" s="180">
        <v>0</v>
      </c>
      <c r="M122" s="180">
        <v>0</v>
      </c>
      <c r="N122" s="180">
        <v>0</v>
      </c>
      <c r="O122" s="180">
        <v>0</v>
      </c>
      <c r="P122" s="180">
        <v>0</v>
      </c>
      <c r="Q122" s="180">
        <v>0</v>
      </c>
    </row>
    <row r="123" spans="2:17" x14ac:dyDescent="0.25">
      <c r="B123" s="139" t="s">
        <v>166</v>
      </c>
      <c r="C123" s="180">
        <v>0</v>
      </c>
      <c r="D123" s="180">
        <v>0</v>
      </c>
      <c r="E123" s="180">
        <v>0</v>
      </c>
      <c r="F123" s="180">
        <v>0</v>
      </c>
      <c r="G123" s="180">
        <v>0</v>
      </c>
      <c r="H123" s="180">
        <v>0</v>
      </c>
      <c r="I123" s="180">
        <v>0</v>
      </c>
      <c r="J123" s="180">
        <v>0</v>
      </c>
      <c r="K123" s="180">
        <v>0</v>
      </c>
      <c r="L123" s="180">
        <v>0</v>
      </c>
      <c r="M123" s="180">
        <v>0</v>
      </c>
      <c r="N123" s="180">
        <v>0</v>
      </c>
      <c r="O123" s="180">
        <v>0</v>
      </c>
      <c r="P123" s="180">
        <v>0</v>
      </c>
      <c r="Q123" s="180">
        <v>0</v>
      </c>
    </row>
    <row r="124" spans="2:17" x14ac:dyDescent="0.25">
      <c r="B124" s="139" t="s">
        <v>167</v>
      </c>
      <c r="C124" s="180">
        <v>0</v>
      </c>
      <c r="D124" s="180">
        <v>0</v>
      </c>
      <c r="E124" s="180">
        <v>0</v>
      </c>
      <c r="F124" s="180">
        <v>0</v>
      </c>
      <c r="G124" s="180">
        <v>0</v>
      </c>
      <c r="H124" s="180">
        <v>0</v>
      </c>
      <c r="I124" s="180">
        <v>0</v>
      </c>
      <c r="J124" s="180">
        <v>0</v>
      </c>
      <c r="K124" s="180">
        <v>0</v>
      </c>
      <c r="L124" s="180">
        <v>0</v>
      </c>
      <c r="M124" s="180">
        <v>0</v>
      </c>
      <c r="N124" s="180">
        <v>0</v>
      </c>
      <c r="O124" s="180">
        <v>0</v>
      </c>
      <c r="P124" s="180">
        <v>0</v>
      </c>
      <c r="Q124" s="180">
        <v>0</v>
      </c>
    </row>
    <row r="125" spans="2:17" x14ac:dyDescent="0.25">
      <c r="B125" s="139" t="s">
        <v>168</v>
      </c>
      <c r="C125" s="180">
        <v>0</v>
      </c>
      <c r="D125" s="180">
        <v>0</v>
      </c>
      <c r="E125" s="180">
        <v>0</v>
      </c>
      <c r="F125" s="180">
        <v>0</v>
      </c>
      <c r="G125" s="180">
        <v>0</v>
      </c>
      <c r="H125" s="180">
        <v>0</v>
      </c>
      <c r="I125" s="180">
        <v>0</v>
      </c>
      <c r="J125" s="180">
        <v>0</v>
      </c>
      <c r="K125" s="180">
        <v>0</v>
      </c>
      <c r="L125" s="180">
        <v>0</v>
      </c>
      <c r="M125" s="180">
        <v>0</v>
      </c>
      <c r="N125" s="180">
        <v>0</v>
      </c>
      <c r="O125" s="180">
        <v>0</v>
      </c>
      <c r="P125" s="180">
        <v>0</v>
      </c>
      <c r="Q125" s="180">
        <v>0</v>
      </c>
    </row>
    <row r="126" spans="2:17" x14ac:dyDescent="0.25">
      <c r="B126" s="139" t="s">
        <v>169</v>
      </c>
      <c r="C126" s="180">
        <v>0</v>
      </c>
      <c r="D126" s="180">
        <v>0</v>
      </c>
      <c r="E126" s="180">
        <v>0</v>
      </c>
      <c r="F126" s="180">
        <v>0</v>
      </c>
      <c r="G126" s="180">
        <v>0</v>
      </c>
      <c r="H126" s="180">
        <v>0</v>
      </c>
      <c r="I126" s="180">
        <v>0</v>
      </c>
      <c r="J126" s="180">
        <v>0</v>
      </c>
      <c r="K126" s="180">
        <v>0</v>
      </c>
      <c r="L126" s="180">
        <v>0</v>
      </c>
      <c r="M126" s="180">
        <v>0</v>
      </c>
      <c r="N126" s="180">
        <v>0</v>
      </c>
      <c r="O126" s="180">
        <v>0</v>
      </c>
      <c r="P126" s="180">
        <v>0</v>
      </c>
      <c r="Q126" s="180">
        <v>0</v>
      </c>
    </row>
    <row r="127" spans="2:17" x14ac:dyDescent="0.25">
      <c r="B127" s="139" t="s">
        <v>170</v>
      </c>
      <c r="C127" s="180">
        <v>0</v>
      </c>
      <c r="D127" s="180">
        <v>0</v>
      </c>
      <c r="E127" s="180">
        <v>0</v>
      </c>
      <c r="F127" s="180">
        <v>0</v>
      </c>
      <c r="G127" s="180">
        <v>0</v>
      </c>
      <c r="H127" s="180">
        <v>0</v>
      </c>
      <c r="I127" s="180">
        <v>0</v>
      </c>
      <c r="J127" s="180">
        <v>0</v>
      </c>
      <c r="K127" s="180">
        <v>0</v>
      </c>
      <c r="L127" s="180">
        <v>0</v>
      </c>
      <c r="M127" s="180">
        <v>0</v>
      </c>
      <c r="N127" s="180">
        <v>0</v>
      </c>
      <c r="O127" s="180">
        <v>0</v>
      </c>
      <c r="P127" s="180">
        <v>0</v>
      </c>
      <c r="Q127" s="180">
        <v>0</v>
      </c>
    </row>
    <row r="128" spans="2:17" x14ac:dyDescent="0.25">
      <c r="B128" s="139" t="s">
        <v>171</v>
      </c>
      <c r="C128" s="180">
        <v>0</v>
      </c>
      <c r="D128" s="180">
        <v>0</v>
      </c>
      <c r="E128" s="180">
        <v>0</v>
      </c>
      <c r="F128" s="180">
        <v>0</v>
      </c>
      <c r="G128" s="180">
        <v>0</v>
      </c>
      <c r="H128" s="180">
        <v>0</v>
      </c>
      <c r="I128" s="180">
        <v>0</v>
      </c>
      <c r="J128" s="180">
        <v>0</v>
      </c>
      <c r="K128" s="180">
        <v>0</v>
      </c>
      <c r="L128" s="180">
        <v>0</v>
      </c>
      <c r="M128" s="180">
        <v>0</v>
      </c>
      <c r="N128" s="180">
        <v>0</v>
      </c>
      <c r="O128" s="180">
        <v>0</v>
      </c>
      <c r="P128" s="180">
        <v>0</v>
      </c>
      <c r="Q128" s="180">
        <v>0</v>
      </c>
    </row>
    <row r="129" spans="2:17" x14ac:dyDescent="0.25">
      <c r="B129" s="139" t="s">
        <v>172</v>
      </c>
      <c r="C129" s="180">
        <v>0</v>
      </c>
      <c r="D129" s="180">
        <v>0</v>
      </c>
      <c r="E129" s="180">
        <v>0</v>
      </c>
      <c r="F129" s="180">
        <v>0</v>
      </c>
      <c r="G129" s="180">
        <v>0</v>
      </c>
      <c r="H129" s="180">
        <v>0</v>
      </c>
      <c r="I129" s="180">
        <v>0</v>
      </c>
      <c r="J129" s="180">
        <v>0</v>
      </c>
      <c r="K129" s="180">
        <v>0</v>
      </c>
      <c r="L129" s="180">
        <v>0</v>
      </c>
      <c r="M129" s="180">
        <v>0</v>
      </c>
      <c r="N129" s="180">
        <v>0</v>
      </c>
      <c r="O129" s="180">
        <v>0</v>
      </c>
      <c r="P129" s="180">
        <v>0</v>
      </c>
      <c r="Q129" s="180">
        <v>0</v>
      </c>
    </row>
    <row r="130" spans="2:17" x14ac:dyDescent="0.25">
      <c r="B130" s="139" t="s">
        <v>173</v>
      </c>
      <c r="C130" s="180">
        <v>0</v>
      </c>
      <c r="D130" s="180">
        <v>0</v>
      </c>
      <c r="E130" s="180">
        <v>0</v>
      </c>
      <c r="F130" s="180">
        <v>0</v>
      </c>
      <c r="G130" s="180">
        <v>0</v>
      </c>
      <c r="H130" s="180">
        <v>0</v>
      </c>
      <c r="I130" s="180">
        <v>0</v>
      </c>
      <c r="J130" s="180">
        <v>0</v>
      </c>
      <c r="K130" s="180">
        <v>0</v>
      </c>
      <c r="L130" s="180">
        <v>0</v>
      </c>
      <c r="M130" s="180">
        <v>0</v>
      </c>
      <c r="N130" s="180">
        <v>0</v>
      </c>
      <c r="O130" s="180">
        <v>0</v>
      </c>
      <c r="P130" s="180">
        <v>0</v>
      </c>
      <c r="Q130" s="180">
        <v>0</v>
      </c>
    </row>
    <row r="131" spans="2:17" x14ac:dyDescent="0.25">
      <c r="B131" s="139" t="s">
        <v>331</v>
      </c>
      <c r="C131" s="180">
        <v>0</v>
      </c>
      <c r="D131" s="180">
        <v>0</v>
      </c>
      <c r="E131" s="180">
        <v>0</v>
      </c>
      <c r="F131" s="180">
        <v>0</v>
      </c>
      <c r="G131" s="180">
        <v>0</v>
      </c>
      <c r="H131" s="180">
        <v>0</v>
      </c>
      <c r="I131" s="180">
        <v>0</v>
      </c>
      <c r="J131" s="180">
        <v>0</v>
      </c>
      <c r="K131" s="180">
        <v>0</v>
      </c>
      <c r="L131" s="180">
        <v>0</v>
      </c>
      <c r="M131" s="180">
        <v>0</v>
      </c>
      <c r="N131" s="180">
        <v>0</v>
      </c>
      <c r="O131" s="180">
        <v>0</v>
      </c>
      <c r="P131" s="180">
        <v>0</v>
      </c>
      <c r="Q131" s="180">
        <v>0</v>
      </c>
    </row>
    <row r="132" spans="2:17" x14ac:dyDescent="0.25">
      <c r="B132" s="139" t="s">
        <v>332</v>
      </c>
      <c r="C132" s="180">
        <v>0</v>
      </c>
      <c r="D132" s="180">
        <v>0</v>
      </c>
      <c r="E132" s="180">
        <v>0</v>
      </c>
      <c r="F132" s="180">
        <v>0</v>
      </c>
      <c r="G132" s="180">
        <v>0</v>
      </c>
      <c r="H132" s="180">
        <v>0</v>
      </c>
      <c r="I132" s="180">
        <v>0</v>
      </c>
      <c r="J132" s="180">
        <v>0</v>
      </c>
      <c r="K132" s="180">
        <v>0</v>
      </c>
      <c r="L132" s="180">
        <v>0</v>
      </c>
      <c r="M132" s="180">
        <v>0</v>
      </c>
      <c r="N132" s="180">
        <v>0</v>
      </c>
      <c r="O132" s="180">
        <v>0</v>
      </c>
      <c r="P132" s="180">
        <v>0</v>
      </c>
      <c r="Q132" s="180">
        <v>0</v>
      </c>
    </row>
    <row r="133" spans="2:17" x14ac:dyDescent="0.25">
      <c r="B133" s="13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2:17" x14ac:dyDescent="0.25"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76"/>
    </row>
    <row r="135" spans="2:17" x14ac:dyDescent="0.25">
      <c r="B135" s="118" t="s">
        <v>191</v>
      </c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76"/>
    </row>
    <row r="136" spans="2:17" x14ac:dyDescent="0.25"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76"/>
    </row>
    <row r="137" spans="2:17" x14ac:dyDescent="0.25">
      <c r="B137" s="73"/>
      <c r="C137" s="154">
        <v>2009</v>
      </c>
      <c r="D137" s="154">
        <v>2010</v>
      </c>
      <c r="E137" s="154">
        <v>2011</v>
      </c>
      <c r="F137" s="154">
        <v>2012</v>
      </c>
      <c r="G137" s="154">
        <v>2013</v>
      </c>
      <c r="H137" s="154">
        <v>2014</v>
      </c>
      <c r="I137" s="154">
        <v>2015</v>
      </c>
      <c r="J137" s="154">
        <v>2016</v>
      </c>
      <c r="K137" s="154">
        <v>2017</v>
      </c>
      <c r="L137" s="154">
        <v>2018</v>
      </c>
      <c r="M137" s="154">
        <v>2019</v>
      </c>
      <c r="N137" s="154">
        <v>2020</v>
      </c>
      <c r="O137" s="154">
        <v>2021</v>
      </c>
      <c r="P137" s="154">
        <v>2022</v>
      </c>
      <c r="Q137" s="154">
        <v>2023</v>
      </c>
    </row>
    <row r="138" spans="2:17" x14ac:dyDescent="0.25">
      <c r="B138" s="66" t="s">
        <v>117</v>
      </c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2:17" x14ac:dyDescent="0.25">
      <c r="B139" s="139" t="s">
        <v>118</v>
      </c>
      <c r="C139" s="176">
        <f t="shared" ref="C139:Q139" si="0">+C11+C75</f>
        <v>0</v>
      </c>
      <c r="D139" s="176">
        <f t="shared" si="0"/>
        <v>42761.64</v>
      </c>
      <c r="E139" s="176">
        <f t="shared" si="0"/>
        <v>0</v>
      </c>
      <c r="F139" s="176">
        <f t="shared" si="0"/>
        <v>0</v>
      </c>
      <c r="G139" s="176">
        <f t="shared" si="0"/>
        <v>0</v>
      </c>
      <c r="H139" s="176">
        <f t="shared" si="0"/>
        <v>710509.73</v>
      </c>
      <c r="I139" s="176">
        <f t="shared" si="0"/>
        <v>135432.53</v>
      </c>
      <c r="J139" s="176">
        <f t="shared" si="0"/>
        <v>0</v>
      </c>
      <c r="K139" s="176">
        <f t="shared" si="0"/>
        <v>302477.53999999998</v>
      </c>
      <c r="L139" s="176">
        <f t="shared" si="0"/>
        <v>-282880.57</v>
      </c>
      <c r="M139" s="176">
        <f t="shared" si="0"/>
        <v>0</v>
      </c>
      <c r="N139" s="176">
        <f t="shared" si="0"/>
        <v>0</v>
      </c>
      <c r="O139" s="176">
        <f t="shared" si="0"/>
        <v>21000</v>
      </c>
      <c r="P139" s="176">
        <f t="shared" si="0"/>
        <v>0</v>
      </c>
      <c r="Q139" s="176">
        <f t="shared" si="0"/>
        <v>0</v>
      </c>
    </row>
    <row r="140" spans="2:17" x14ac:dyDescent="0.25">
      <c r="B140" s="139" t="s">
        <v>119</v>
      </c>
      <c r="C140" s="177">
        <f t="shared" ref="C140:Q140" si="1">+C12+C76</f>
        <v>0</v>
      </c>
      <c r="D140" s="177">
        <f t="shared" si="1"/>
        <v>524261.64999999997</v>
      </c>
      <c r="E140" s="177">
        <f t="shared" si="1"/>
        <v>15624.96</v>
      </c>
      <c r="F140" s="177">
        <f t="shared" si="1"/>
        <v>0</v>
      </c>
      <c r="G140" s="177">
        <f t="shared" si="1"/>
        <v>3864.5299999999997</v>
      </c>
      <c r="H140" s="84">
        <f t="shared" si="1"/>
        <v>0</v>
      </c>
      <c r="I140" s="84">
        <f t="shared" si="1"/>
        <v>0</v>
      </c>
      <c r="J140" s="177">
        <f t="shared" si="1"/>
        <v>42742.67</v>
      </c>
      <c r="K140" s="177">
        <f t="shared" si="1"/>
        <v>1439.77</v>
      </c>
      <c r="L140" s="177">
        <f t="shared" si="1"/>
        <v>85660.23</v>
      </c>
      <c r="M140" s="177">
        <f t="shared" si="1"/>
        <v>50000</v>
      </c>
      <c r="N140" s="177">
        <f t="shared" si="1"/>
        <v>224000</v>
      </c>
      <c r="O140" s="177">
        <f t="shared" si="1"/>
        <v>0</v>
      </c>
      <c r="P140" s="177">
        <f t="shared" si="1"/>
        <v>0</v>
      </c>
      <c r="Q140" s="177">
        <f t="shared" si="1"/>
        <v>0</v>
      </c>
    </row>
    <row r="141" spans="2:17" x14ac:dyDescent="0.25">
      <c r="B141" s="139" t="s">
        <v>120</v>
      </c>
      <c r="C141" s="177">
        <f t="shared" ref="C141:Q141" si="2">+C13+C77</f>
        <v>82807.5</v>
      </c>
      <c r="D141" s="177">
        <f t="shared" si="2"/>
        <v>24416.939999999973</v>
      </c>
      <c r="E141" s="177">
        <f t="shared" si="2"/>
        <v>0</v>
      </c>
      <c r="F141" s="177">
        <f t="shared" si="2"/>
        <v>0</v>
      </c>
      <c r="G141" s="177">
        <f t="shared" si="2"/>
        <v>0</v>
      </c>
      <c r="H141" s="177">
        <f t="shared" si="2"/>
        <v>107760.76000000001</v>
      </c>
      <c r="I141" s="177">
        <f t="shared" si="2"/>
        <v>-16185.36</v>
      </c>
      <c r="J141" s="177">
        <f t="shared" si="2"/>
        <v>0</v>
      </c>
      <c r="K141" s="177">
        <f t="shared" si="2"/>
        <v>0</v>
      </c>
      <c r="L141" s="177">
        <f t="shared" si="2"/>
        <v>0</v>
      </c>
      <c r="M141" s="177">
        <f t="shared" si="2"/>
        <v>288000</v>
      </c>
      <c r="N141" s="177">
        <f t="shared" si="2"/>
        <v>0</v>
      </c>
      <c r="O141" s="177">
        <f t="shared" si="2"/>
        <v>0</v>
      </c>
      <c r="P141" s="177">
        <f t="shared" si="2"/>
        <v>0</v>
      </c>
      <c r="Q141" s="177">
        <f t="shared" si="2"/>
        <v>0</v>
      </c>
    </row>
    <row r="142" spans="2:17" x14ac:dyDescent="0.25">
      <c r="B142" s="139" t="s">
        <v>121</v>
      </c>
      <c r="C142" s="177">
        <f t="shared" ref="C142:Q142" si="3">+C14+C78</f>
        <v>13133.35</v>
      </c>
      <c r="D142" s="177">
        <f t="shared" si="3"/>
        <v>8822.4100000000017</v>
      </c>
      <c r="E142" s="177">
        <f t="shared" si="3"/>
        <v>46268.04</v>
      </c>
      <c r="F142" s="177">
        <f t="shared" si="3"/>
        <v>0</v>
      </c>
      <c r="G142" s="177">
        <f t="shared" si="3"/>
        <v>375</v>
      </c>
      <c r="H142" s="177">
        <f t="shared" si="3"/>
        <v>2681.38</v>
      </c>
      <c r="I142" s="177">
        <f t="shared" si="3"/>
        <v>5239.8599999999997</v>
      </c>
      <c r="J142" s="177">
        <f t="shared" si="3"/>
        <v>0</v>
      </c>
      <c r="K142" s="177">
        <f t="shared" si="3"/>
        <v>79047.409999999989</v>
      </c>
      <c r="L142" s="177">
        <f t="shared" si="3"/>
        <v>2835.1400000000003</v>
      </c>
      <c r="M142" s="177">
        <f t="shared" si="3"/>
        <v>22000</v>
      </c>
      <c r="N142" s="177">
        <f t="shared" si="3"/>
        <v>15000</v>
      </c>
      <c r="O142" s="177">
        <f t="shared" si="3"/>
        <v>17000</v>
      </c>
      <c r="P142" s="177">
        <f t="shared" si="3"/>
        <v>0</v>
      </c>
      <c r="Q142" s="177">
        <f t="shared" si="3"/>
        <v>0</v>
      </c>
    </row>
    <row r="143" spans="2:17" x14ac:dyDescent="0.25">
      <c r="B143" s="139" t="s">
        <v>122</v>
      </c>
      <c r="C143" s="177">
        <f t="shared" ref="C143:Q143" si="4">+C15+C79</f>
        <v>125592.28</v>
      </c>
      <c r="D143" s="177">
        <f t="shared" si="4"/>
        <v>-69621.010000000009</v>
      </c>
      <c r="E143" s="177">
        <f t="shared" si="4"/>
        <v>233504.78999999998</v>
      </c>
      <c r="F143" s="177">
        <f t="shared" si="4"/>
        <v>9111.11</v>
      </c>
      <c r="G143" s="177">
        <f t="shared" si="4"/>
        <v>11061.05</v>
      </c>
      <c r="H143" s="177">
        <f t="shared" si="4"/>
        <v>18773.47</v>
      </c>
      <c r="I143" s="177">
        <f t="shared" si="4"/>
        <v>10800</v>
      </c>
      <c r="J143" s="177">
        <f t="shared" si="4"/>
        <v>27391.02</v>
      </c>
      <c r="K143" s="177">
        <f t="shared" si="4"/>
        <v>25121.800000000003</v>
      </c>
      <c r="L143" s="177">
        <f t="shared" si="4"/>
        <v>22099.399999999998</v>
      </c>
      <c r="M143" s="177">
        <f t="shared" si="4"/>
        <v>14000</v>
      </c>
      <c r="N143" s="177">
        <f t="shared" si="4"/>
        <v>11000</v>
      </c>
      <c r="O143" s="177">
        <f t="shared" si="4"/>
        <v>69000</v>
      </c>
      <c r="P143" s="177">
        <f t="shared" si="4"/>
        <v>0</v>
      </c>
      <c r="Q143" s="177">
        <f t="shared" si="4"/>
        <v>0</v>
      </c>
    </row>
    <row r="144" spans="2:17" x14ac:dyDescent="0.25">
      <c r="B144" s="139" t="s">
        <v>123</v>
      </c>
      <c r="C144" s="178">
        <f t="shared" ref="C144:Q144" si="5">+C16+C80</f>
        <v>1939.12</v>
      </c>
      <c r="D144" s="178">
        <f t="shared" si="5"/>
        <v>135569.55000000002</v>
      </c>
      <c r="E144" s="178">
        <f t="shared" si="5"/>
        <v>4847.42</v>
      </c>
      <c r="F144" s="178">
        <f t="shared" si="5"/>
        <v>21256.77</v>
      </c>
      <c r="G144" s="178">
        <f t="shared" si="5"/>
        <v>41393.65</v>
      </c>
      <c r="H144" s="178">
        <f t="shared" si="5"/>
        <v>0</v>
      </c>
      <c r="I144" s="178">
        <f t="shared" si="5"/>
        <v>78603.92</v>
      </c>
      <c r="J144" s="178">
        <f t="shared" si="5"/>
        <v>0</v>
      </c>
      <c r="K144" s="178">
        <f t="shared" si="5"/>
        <v>42192.890000000101</v>
      </c>
      <c r="L144" s="178">
        <f t="shared" si="5"/>
        <v>42300.4</v>
      </c>
      <c r="M144" s="178">
        <f t="shared" si="5"/>
        <v>0</v>
      </c>
      <c r="N144" s="178">
        <f t="shared" si="5"/>
        <v>126000</v>
      </c>
      <c r="O144" s="178">
        <f t="shared" si="5"/>
        <v>117000</v>
      </c>
      <c r="P144" s="178">
        <f t="shared" si="5"/>
        <v>0</v>
      </c>
      <c r="Q144" s="178">
        <f t="shared" si="5"/>
        <v>0</v>
      </c>
    </row>
    <row r="145" spans="2:17" x14ac:dyDescent="0.25">
      <c r="B145" s="122" t="s">
        <v>124</v>
      </c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</row>
    <row r="146" spans="2:17" x14ac:dyDescent="0.25">
      <c r="B146" s="139" t="s">
        <v>125</v>
      </c>
      <c r="C146" s="179">
        <f t="shared" ref="C146:Q146" si="6">+C18+C82</f>
        <v>1043371.66</v>
      </c>
      <c r="D146" s="179">
        <f t="shared" si="6"/>
        <v>1180.67</v>
      </c>
      <c r="E146" s="179">
        <f t="shared" si="6"/>
        <v>59083.1</v>
      </c>
      <c r="F146" s="179">
        <f t="shared" si="6"/>
        <v>0</v>
      </c>
      <c r="G146" s="179">
        <f t="shared" si="6"/>
        <v>0</v>
      </c>
      <c r="H146" s="179">
        <f t="shared" si="6"/>
        <v>0</v>
      </c>
      <c r="I146" s="179">
        <f t="shared" si="6"/>
        <v>0</v>
      </c>
      <c r="J146" s="179">
        <f t="shared" si="6"/>
        <v>0</v>
      </c>
      <c r="K146" s="179">
        <f t="shared" si="6"/>
        <v>0</v>
      </c>
      <c r="L146" s="179">
        <f t="shared" si="6"/>
        <v>0</v>
      </c>
      <c r="M146" s="179">
        <f t="shared" si="6"/>
        <v>0</v>
      </c>
      <c r="N146" s="179">
        <f t="shared" si="6"/>
        <v>0</v>
      </c>
      <c r="O146" s="179">
        <f t="shared" si="6"/>
        <v>0</v>
      </c>
      <c r="P146" s="179">
        <f t="shared" si="6"/>
        <v>0</v>
      </c>
      <c r="Q146" s="179">
        <f t="shared" si="6"/>
        <v>0</v>
      </c>
    </row>
    <row r="147" spans="2:17" x14ac:dyDescent="0.25">
      <c r="B147" s="139" t="s">
        <v>126</v>
      </c>
      <c r="C147" s="177">
        <f t="shared" ref="C147:Q147" si="7">+C19+C83</f>
        <v>0</v>
      </c>
      <c r="D147" s="177">
        <f t="shared" si="7"/>
        <v>0</v>
      </c>
      <c r="E147" s="177">
        <f t="shared" si="7"/>
        <v>0</v>
      </c>
      <c r="F147" s="177">
        <f t="shared" si="7"/>
        <v>0</v>
      </c>
      <c r="G147" s="177">
        <f t="shared" si="7"/>
        <v>0</v>
      </c>
      <c r="H147" s="177">
        <f t="shared" si="7"/>
        <v>0</v>
      </c>
      <c r="I147" s="177">
        <f t="shared" si="7"/>
        <v>0</v>
      </c>
      <c r="J147" s="177">
        <f t="shared" si="7"/>
        <v>0</v>
      </c>
      <c r="K147" s="177">
        <f t="shared" si="7"/>
        <v>0</v>
      </c>
      <c r="L147" s="177">
        <f t="shared" si="7"/>
        <v>0</v>
      </c>
      <c r="M147" s="177">
        <f t="shared" si="7"/>
        <v>0</v>
      </c>
      <c r="N147" s="177">
        <f t="shared" si="7"/>
        <v>0</v>
      </c>
      <c r="O147" s="177">
        <f t="shared" si="7"/>
        <v>0</v>
      </c>
      <c r="P147" s="177">
        <f t="shared" si="7"/>
        <v>0</v>
      </c>
      <c r="Q147" s="177">
        <f t="shared" si="7"/>
        <v>0</v>
      </c>
    </row>
    <row r="148" spans="2:17" x14ac:dyDescent="0.25">
      <c r="B148" s="139" t="s">
        <v>127</v>
      </c>
      <c r="C148" s="177">
        <f t="shared" ref="C148:Q148" si="8">+C20+C84</f>
        <v>0</v>
      </c>
      <c r="D148" s="177">
        <f t="shared" si="8"/>
        <v>0</v>
      </c>
      <c r="E148" s="177">
        <f t="shared" si="8"/>
        <v>0</v>
      </c>
      <c r="F148" s="177">
        <f t="shared" si="8"/>
        <v>0</v>
      </c>
      <c r="G148" s="177">
        <f t="shared" si="8"/>
        <v>0</v>
      </c>
      <c r="H148" s="177">
        <f t="shared" si="8"/>
        <v>0</v>
      </c>
      <c r="I148" s="177">
        <f t="shared" si="8"/>
        <v>0</v>
      </c>
      <c r="J148" s="177">
        <f t="shared" si="8"/>
        <v>0</v>
      </c>
      <c r="K148" s="177">
        <f t="shared" si="8"/>
        <v>0</v>
      </c>
      <c r="L148" s="177">
        <f t="shared" si="8"/>
        <v>0</v>
      </c>
      <c r="M148" s="177">
        <f t="shared" si="8"/>
        <v>0</v>
      </c>
      <c r="N148" s="177">
        <f t="shared" si="8"/>
        <v>0</v>
      </c>
      <c r="O148" s="177">
        <f t="shared" si="8"/>
        <v>0</v>
      </c>
      <c r="P148" s="177">
        <f t="shared" si="8"/>
        <v>0</v>
      </c>
      <c r="Q148" s="177">
        <f t="shared" si="8"/>
        <v>0</v>
      </c>
    </row>
    <row r="149" spans="2:17" x14ac:dyDescent="0.25">
      <c r="B149" s="139" t="s">
        <v>128</v>
      </c>
      <c r="C149" s="177">
        <f t="shared" ref="C149:Q149" si="9">+C21+C85</f>
        <v>0</v>
      </c>
      <c r="D149" s="177">
        <f t="shared" si="9"/>
        <v>0</v>
      </c>
      <c r="E149" s="177">
        <f t="shared" si="9"/>
        <v>0</v>
      </c>
      <c r="F149" s="177">
        <f t="shared" si="9"/>
        <v>0</v>
      </c>
      <c r="G149" s="177">
        <f t="shared" si="9"/>
        <v>0</v>
      </c>
      <c r="H149" s="177">
        <f t="shared" si="9"/>
        <v>114176644.25000001</v>
      </c>
      <c r="I149" s="177">
        <f t="shared" si="9"/>
        <v>0</v>
      </c>
      <c r="J149" s="177">
        <f t="shared" si="9"/>
        <v>0</v>
      </c>
      <c r="K149" s="177">
        <f t="shared" si="9"/>
        <v>0</v>
      </c>
      <c r="L149" s="177">
        <f t="shared" si="9"/>
        <v>0</v>
      </c>
      <c r="M149" s="177">
        <f t="shared" si="9"/>
        <v>0</v>
      </c>
      <c r="N149" s="177">
        <f t="shared" si="9"/>
        <v>0</v>
      </c>
      <c r="O149" s="177">
        <f t="shared" si="9"/>
        <v>0</v>
      </c>
      <c r="P149" s="177">
        <f t="shared" si="9"/>
        <v>0</v>
      </c>
      <c r="Q149" s="177">
        <f t="shared" si="9"/>
        <v>0</v>
      </c>
    </row>
    <row r="150" spans="2:17" x14ac:dyDescent="0.25">
      <c r="B150" s="139" t="s">
        <v>129</v>
      </c>
      <c r="C150" s="177">
        <f t="shared" ref="C150:Q150" si="10">+C22+C86</f>
        <v>0</v>
      </c>
      <c r="D150" s="177">
        <f t="shared" si="10"/>
        <v>0</v>
      </c>
      <c r="E150" s="177">
        <f t="shared" si="10"/>
        <v>0</v>
      </c>
      <c r="F150" s="177">
        <f t="shared" si="10"/>
        <v>0</v>
      </c>
      <c r="G150" s="177">
        <f t="shared" si="10"/>
        <v>0</v>
      </c>
      <c r="H150" s="177">
        <f t="shared" si="10"/>
        <v>18079458.27</v>
      </c>
      <c r="I150" s="177">
        <f t="shared" si="10"/>
        <v>0</v>
      </c>
      <c r="J150" s="177">
        <f t="shared" si="10"/>
        <v>0</v>
      </c>
      <c r="K150" s="177">
        <f t="shared" si="10"/>
        <v>0</v>
      </c>
      <c r="L150" s="177">
        <f t="shared" si="10"/>
        <v>0</v>
      </c>
      <c r="M150" s="177">
        <f t="shared" si="10"/>
        <v>0</v>
      </c>
      <c r="N150" s="177">
        <f t="shared" si="10"/>
        <v>0</v>
      </c>
      <c r="O150" s="177">
        <f t="shared" si="10"/>
        <v>0</v>
      </c>
      <c r="P150" s="177">
        <f t="shared" si="10"/>
        <v>0</v>
      </c>
      <c r="Q150" s="177">
        <f t="shared" si="10"/>
        <v>0</v>
      </c>
    </row>
    <row r="151" spans="2:17" x14ac:dyDescent="0.25">
      <c r="B151" s="139" t="s">
        <v>130</v>
      </c>
      <c r="C151" s="177">
        <f t="shared" ref="C151:Q151" si="11">+C23+C87</f>
        <v>0</v>
      </c>
      <c r="D151" s="177">
        <f t="shared" si="11"/>
        <v>0</v>
      </c>
      <c r="E151" s="177">
        <f t="shared" si="11"/>
        <v>0</v>
      </c>
      <c r="F151" s="177">
        <f t="shared" si="11"/>
        <v>0</v>
      </c>
      <c r="G151" s="177">
        <f t="shared" si="11"/>
        <v>0</v>
      </c>
      <c r="H151" s="177">
        <f t="shared" si="11"/>
        <v>0</v>
      </c>
      <c r="I151" s="177">
        <f t="shared" si="11"/>
        <v>0</v>
      </c>
      <c r="J151" s="177">
        <f t="shared" si="11"/>
        <v>15178943.796610169</v>
      </c>
      <c r="K151" s="177">
        <f t="shared" si="11"/>
        <v>0</v>
      </c>
      <c r="L151" s="177">
        <f t="shared" si="11"/>
        <v>0</v>
      </c>
      <c r="M151" s="177">
        <f t="shared" si="11"/>
        <v>0</v>
      </c>
      <c r="N151" s="177">
        <f t="shared" si="11"/>
        <v>0</v>
      </c>
      <c r="O151" s="177">
        <f t="shared" si="11"/>
        <v>0</v>
      </c>
      <c r="P151" s="177">
        <f t="shared" si="11"/>
        <v>0</v>
      </c>
      <c r="Q151" s="177">
        <f t="shared" si="11"/>
        <v>0</v>
      </c>
    </row>
    <row r="152" spans="2:17" x14ac:dyDescent="0.25">
      <c r="B152" s="139" t="s">
        <v>131</v>
      </c>
      <c r="C152" s="177">
        <f t="shared" ref="C152:Q152" si="12">+C24+C88</f>
        <v>0</v>
      </c>
      <c r="D152" s="177">
        <f t="shared" si="12"/>
        <v>0</v>
      </c>
      <c r="E152" s="177">
        <f t="shared" si="12"/>
        <v>0</v>
      </c>
      <c r="F152" s="177">
        <f t="shared" si="12"/>
        <v>0</v>
      </c>
      <c r="G152" s="177">
        <f t="shared" si="12"/>
        <v>0</v>
      </c>
      <c r="H152" s="177">
        <f t="shared" si="12"/>
        <v>0</v>
      </c>
      <c r="I152" s="177">
        <f t="shared" si="12"/>
        <v>0</v>
      </c>
      <c r="J152" s="177">
        <f t="shared" si="12"/>
        <v>2863227.7542372881</v>
      </c>
      <c r="K152" s="177">
        <f t="shared" si="12"/>
        <v>0</v>
      </c>
      <c r="L152" s="177">
        <f t="shared" si="12"/>
        <v>0</v>
      </c>
      <c r="M152" s="177">
        <f t="shared" si="12"/>
        <v>0</v>
      </c>
      <c r="N152" s="177">
        <f t="shared" si="12"/>
        <v>0</v>
      </c>
      <c r="O152" s="177">
        <f t="shared" si="12"/>
        <v>0</v>
      </c>
      <c r="P152" s="177">
        <f t="shared" si="12"/>
        <v>0</v>
      </c>
      <c r="Q152" s="177">
        <f t="shared" si="12"/>
        <v>0</v>
      </c>
    </row>
    <row r="153" spans="2:17" x14ac:dyDescent="0.25">
      <c r="B153" s="139" t="s">
        <v>132</v>
      </c>
      <c r="C153" s="177">
        <f t="shared" ref="C153:Q153" si="13">+C25+C89</f>
        <v>0</v>
      </c>
      <c r="D153" s="177">
        <f t="shared" si="13"/>
        <v>0</v>
      </c>
      <c r="E153" s="177">
        <f t="shared" si="13"/>
        <v>691993.19491525425</v>
      </c>
      <c r="F153" s="177">
        <f t="shared" si="13"/>
        <v>0</v>
      </c>
      <c r="G153" s="177">
        <f t="shared" si="13"/>
        <v>0</v>
      </c>
      <c r="H153" s="177">
        <f t="shared" si="13"/>
        <v>0</v>
      </c>
      <c r="I153" s="177">
        <f t="shared" si="13"/>
        <v>0</v>
      </c>
      <c r="J153" s="177">
        <f t="shared" si="13"/>
        <v>0</v>
      </c>
      <c r="K153" s="177">
        <f t="shared" si="13"/>
        <v>0</v>
      </c>
      <c r="L153" s="177">
        <f t="shared" si="13"/>
        <v>0</v>
      </c>
      <c r="M153" s="177">
        <f t="shared" si="13"/>
        <v>0</v>
      </c>
      <c r="N153" s="177">
        <f t="shared" si="13"/>
        <v>0</v>
      </c>
      <c r="O153" s="177">
        <f t="shared" si="13"/>
        <v>0</v>
      </c>
      <c r="P153" s="177">
        <f t="shared" si="13"/>
        <v>0</v>
      </c>
      <c r="Q153" s="177">
        <f t="shared" si="13"/>
        <v>0</v>
      </c>
    </row>
    <row r="154" spans="2:17" x14ac:dyDescent="0.25">
      <c r="B154" s="139" t="s">
        <v>133</v>
      </c>
      <c r="C154" s="177">
        <f t="shared" ref="C154:Q154" si="14">+C26+C90</f>
        <v>0</v>
      </c>
      <c r="D154" s="177">
        <f t="shared" si="14"/>
        <v>0</v>
      </c>
      <c r="E154" s="177">
        <f t="shared" si="14"/>
        <v>31769.508474576269</v>
      </c>
      <c r="F154" s="177">
        <f t="shared" si="14"/>
        <v>0</v>
      </c>
      <c r="G154" s="177">
        <f t="shared" si="14"/>
        <v>0</v>
      </c>
      <c r="H154" s="177">
        <f t="shared" si="14"/>
        <v>0</v>
      </c>
      <c r="I154" s="177">
        <f t="shared" si="14"/>
        <v>0</v>
      </c>
      <c r="J154" s="177">
        <f t="shared" si="14"/>
        <v>0</v>
      </c>
      <c r="K154" s="177">
        <f t="shared" si="14"/>
        <v>0</v>
      </c>
      <c r="L154" s="177">
        <f t="shared" si="14"/>
        <v>0</v>
      </c>
      <c r="M154" s="177">
        <f t="shared" si="14"/>
        <v>0</v>
      </c>
      <c r="N154" s="177">
        <f t="shared" si="14"/>
        <v>0</v>
      </c>
      <c r="O154" s="177">
        <f t="shared" si="14"/>
        <v>0</v>
      </c>
      <c r="P154" s="177">
        <f t="shared" si="14"/>
        <v>0</v>
      </c>
      <c r="Q154" s="177">
        <f t="shared" si="14"/>
        <v>0</v>
      </c>
    </row>
    <row r="155" spans="2:17" x14ac:dyDescent="0.25">
      <c r="B155" s="139" t="s">
        <v>134</v>
      </c>
      <c r="C155" s="177">
        <f t="shared" ref="C155:Q155" si="15">+C27+C91</f>
        <v>0</v>
      </c>
      <c r="D155" s="177">
        <f t="shared" si="15"/>
        <v>0</v>
      </c>
      <c r="E155" s="177">
        <f t="shared" si="15"/>
        <v>0</v>
      </c>
      <c r="F155" s="177">
        <f t="shared" si="15"/>
        <v>0</v>
      </c>
      <c r="G155" s="177">
        <f t="shared" si="15"/>
        <v>0</v>
      </c>
      <c r="H155" s="177">
        <f t="shared" si="15"/>
        <v>0</v>
      </c>
      <c r="I155" s="177">
        <f t="shared" si="15"/>
        <v>194728.87288135596</v>
      </c>
      <c r="J155" s="177">
        <f t="shared" si="15"/>
        <v>0</v>
      </c>
      <c r="K155" s="177">
        <f t="shared" si="15"/>
        <v>0</v>
      </c>
      <c r="L155" s="177">
        <f t="shared" si="15"/>
        <v>0</v>
      </c>
      <c r="M155" s="177">
        <f t="shared" si="15"/>
        <v>0</v>
      </c>
      <c r="N155" s="177">
        <f t="shared" si="15"/>
        <v>0</v>
      </c>
      <c r="O155" s="177">
        <f t="shared" si="15"/>
        <v>0</v>
      </c>
      <c r="P155" s="177">
        <f t="shared" si="15"/>
        <v>0</v>
      </c>
      <c r="Q155" s="177">
        <f t="shared" si="15"/>
        <v>0</v>
      </c>
    </row>
    <row r="156" spans="2:17" x14ac:dyDescent="0.25">
      <c r="B156" s="139" t="s">
        <v>135</v>
      </c>
      <c r="C156" s="177">
        <f t="shared" ref="C156:Q156" si="16">+C28+C92</f>
        <v>0</v>
      </c>
      <c r="D156" s="177">
        <f t="shared" si="16"/>
        <v>0</v>
      </c>
      <c r="E156" s="177">
        <f t="shared" si="16"/>
        <v>0</v>
      </c>
      <c r="F156" s="177">
        <f t="shared" si="16"/>
        <v>0</v>
      </c>
      <c r="G156" s="177">
        <f t="shared" si="16"/>
        <v>109764.83898305085</v>
      </c>
      <c r="H156" s="177">
        <f t="shared" si="16"/>
        <v>0</v>
      </c>
      <c r="I156" s="177">
        <f t="shared" si="16"/>
        <v>0</v>
      </c>
      <c r="J156" s="177">
        <f t="shared" si="16"/>
        <v>0</v>
      </c>
      <c r="K156" s="177">
        <f t="shared" si="16"/>
        <v>0</v>
      </c>
      <c r="L156" s="177">
        <f t="shared" si="16"/>
        <v>0</v>
      </c>
      <c r="M156" s="177">
        <f t="shared" si="16"/>
        <v>0</v>
      </c>
      <c r="N156" s="177">
        <f t="shared" si="16"/>
        <v>0</v>
      </c>
      <c r="O156" s="177">
        <f t="shared" si="16"/>
        <v>0</v>
      </c>
      <c r="P156" s="177">
        <f t="shared" si="16"/>
        <v>0</v>
      </c>
      <c r="Q156" s="177">
        <f t="shared" si="16"/>
        <v>0</v>
      </c>
    </row>
    <row r="157" spans="2:17" x14ac:dyDescent="0.25">
      <c r="B157" s="139" t="s">
        <v>136</v>
      </c>
      <c r="C157" s="177">
        <f t="shared" ref="C157:Q157" si="17">+C29+C93</f>
        <v>0</v>
      </c>
      <c r="D157" s="177">
        <f t="shared" si="17"/>
        <v>0</v>
      </c>
      <c r="E157" s="177">
        <f t="shared" si="17"/>
        <v>0</v>
      </c>
      <c r="F157" s="177">
        <f t="shared" si="17"/>
        <v>0</v>
      </c>
      <c r="G157" s="177">
        <f t="shared" si="17"/>
        <v>0</v>
      </c>
      <c r="H157" s="177">
        <f t="shared" si="17"/>
        <v>1685447.6101694915</v>
      </c>
      <c r="I157" s="177">
        <f t="shared" si="17"/>
        <v>0</v>
      </c>
      <c r="J157" s="177">
        <f t="shared" si="17"/>
        <v>0</v>
      </c>
      <c r="K157" s="177">
        <f t="shared" si="17"/>
        <v>0</v>
      </c>
      <c r="L157" s="177">
        <f t="shared" si="17"/>
        <v>0</v>
      </c>
      <c r="M157" s="177">
        <f t="shared" si="17"/>
        <v>0</v>
      </c>
      <c r="N157" s="177">
        <f t="shared" si="17"/>
        <v>0</v>
      </c>
      <c r="O157" s="177">
        <f t="shared" si="17"/>
        <v>0</v>
      </c>
      <c r="P157" s="177">
        <f t="shared" si="17"/>
        <v>0</v>
      </c>
      <c r="Q157" s="177">
        <f t="shared" si="17"/>
        <v>0</v>
      </c>
    </row>
    <row r="158" spans="2:17" x14ac:dyDescent="0.25">
      <c r="B158" s="139" t="s">
        <v>137</v>
      </c>
      <c r="C158" s="177">
        <f t="shared" ref="C158:Q158" si="18">+C30+C94</f>
        <v>0</v>
      </c>
      <c r="D158" s="177">
        <f t="shared" si="18"/>
        <v>0</v>
      </c>
      <c r="E158" s="177">
        <f t="shared" si="18"/>
        <v>0</v>
      </c>
      <c r="F158" s="177">
        <f t="shared" si="18"/>
        <v>0</v>
      </c>
      <c r="G158" s="177">
        <f t="shared" si="18"/>
        <v>0</v>
      </c>
      <c r="H158" s="177">
        <f t="shared" si="18"/>
        <v>3179643.720338983</v>
      </c>
      <c r="I158" s="177">
        <f t="shared" si="18"/>
        <v>0</v>
      </c>
      <c r="J158" s="177">
        <f t="shared" si="18"/>
        <v>0</v>
      </c>
      <c r="K158" s="177">
        <f t="shared" si="18"/>
        <v>0</v>
      </c>
      <c r="L158" s="177">
        <f t="shared" si="18"/>
        <v>0</v>
      </c>
      <c r="M158" s="177">
        <f t="shared" si="18"/>
        <v>0</v>
      </c>
      <c r="N158" s="177">
        <f t="shared" si="18"/>
        <v>0</v>
      </c>
      <c r="O158" s="177">
        <f t="shared" si="18"/>
        <v>0</v>
      </c>
      <c r="P158" s="177">
        <f t="shared" si="18"/>
        <v>0</v>
      </c>
      <c r="Q158" s="177">
        <f t="shared" si="18"/>
        <v>0</v>
      </c>
    </row>
    <row r="159" spans="2:17" x14ac:dyDescent="0.25">
      <c r="B159" s="139" t="s">
        <v>138</v>
      </c>
      <c r="C159" s="177">
        <f t="shared" ref="C159:Q159" si="19">+C31+C95</f>
        <v>0</v>
      </c>
      <c r="D159" s="177">
        <f t="shared" si="19"/>
        <v>0</v>
      </c>
      <c r="E159" s="177">
        <f t="shared" si="19"/>
        <v>0</v>
      </c>
      <c r="F159" s="177">
        <f t="shared" si="19"/>
        <v>0</v>
      </c>
      <c r="G159" s="177">
        <f t="shared" si="19"/>
        <v>9520000</v>
      </c>
      <c r="H159" s="177">
        <f t="shared" si="19"/>
        <v>0</v>
      </c>
      <c r="I159" s="177">
        <f t="shared" si="19"/>
        <v>0</v>
      </c>
      <c r="J159" s="177">
        <f t="shared" si="19"/>
        <v>0</v>
      </c>
      <c r="K159" s="177">
        <f t="shared" si="19"/>
        <v>0</v>
      </c>
      <c r="L159" s="177">
        <f t="shared" si="19"/>
        <v>0</v>
      </c>
      <c r="M159" s="177">
        <f t="shared" si="19"/>
        <v>0</v>
      </c>
      <c r="N159" s="177">
        <f t="shared" si="19"/>
        <v>0</v>
      </c>
      <c r="O159" s="177">
        <f t="shared" si="19"/>
        <v>0</v>
      </c>
      <c r="P159" s="177">
        <f t="shared" si="19"/>
        <v>0</v>
      </c>
      <c r="Q159" s="177">
        <f t="shared" si="19"/>
        <v>0</v>
      </c>
    </row>
    <row r="160" spans="2:17" x14ac:dyDescent="0.25">
      <c r="B160" s="139" t="s">
        <v>139</v>
      </c>
      <c r="C160" s="177">
        <f t="shared" ref="C160:Q160" si="20">+C32+C96</f>
        <v>0</v>
      </c>
      <c r="D160" s="177">
        <f t="shared" si="20"/>
        <v>0</v>
      </c>
      <c r="E160" s="177">
        <f t="shared" si="20"/>
        <v>0</v>
      </c>
      <c r="F160" s="177">
        <f t="shared" si="20"/>
        <v>0</v>
      </c>
      <c r="G160" s="177">
        <f t="shared" si="20"/>
        <v>0</v>
      </c>
      <c r="H160" s="177">
        <f t="shared" si="20"/>
        <v>1247475.1271186441</v>
      </c>
      <c r="I160" s="177">
        <f t="shared" si="20"/>
        <v>0</v>
      </c>
      <c r="J160" s="177">
        <f t="shared" si="20"/>
        <v>0</v>
      </c>
      <c r="K160" s="177">
        <f t="shared" si="20"/>
        <v>0</v>
      </c>
      <c r="L160" s="177">
        <f t="shared" si="20"/>
        <v>0</v>
      </c>
      <c r="M160" s="177">
        <f t="shared" si="20"/>
        <v>0</v>
      </c>
      <c r="N160" s="177">
        <f t="shared" si="20"/>
        <v>0</v>
      </c>
      <c r="O160" s="177">
        <f t="shared" si="20"/>
        <v>0</v>
      </c>
      <c r="P160" s="177">
        <f t="shared" si="20"/>
        <v>0</v>
      </c>
      <c r="Q160" s="177">
        <f t="shared" si="20"/>
        <v>0</v>
      </c>
    </row>
    <row r="161" spans="2:17" x14ac:dyDescent="0.25">
      <c r="B161" s="139" t="s">
        <v>140</v>
      </c>
      <c r="C161" s="177">
        <f t="shared" ref="C161:Q161" si="21">+C33+C97</f>
        <v>0</v>
      </c>
      <c r="D161" s="177">
        <f t="shared" si="21"/>
        <v>0</v>
      </c>
      <c r="E161" s="177">
        <f t="shared" si="21"/>
        <v>0</v>
      </c>
      <c r="F161" s="177">
        <f t="shared" si="21"/>
        <v>0</v>
      </c>
      <c r="G161" s="177">
        <f t="shared" si="21"/>
        <v>0</v>
      </c>
      <c r="H161" s="177">
        <f t="shared" si="21"/>
        <v>568771.67796610168</v>
      </c>
      <c r="I161" s="177">
        <f t="shared" si="21"/>
        <v>0</v>
      </c>
      <c r="J161" s="177">
        <f t="shared" si="21"/>
        <v>0</v>
      </c>
      <c r="K161" s="177">
        <f t="shared" si="21"/>
        <v>0</v>
      </c>
      <c r="L161" s="177">
        <f t="shared" si="21"/>
        <v>0</v>
      </c>
      <c r="M161" s="177">
        <f t="shared" si="21"/>
        <v>0</v>
      </c>
      <c r="N161" s="177">
        <f t="shared" si="21"/>
        <v>0</v>
      </c>
      <c r="O161" s="177">
        <f t="shared" si="21"/>
        <v>0</v>
      </c>
      <c r="P161" s="177">
        <f t="shared" si="21"/>
        <v>0</v>
      </c>
      <c r="Q161" s="177">
        <f t="shared" si="21"/>
        <v>0</v>
      </c>
    </row>
    <row r="162" spans="2:17" x14ac:dyDescent="0.25">
      <c r="B162" s="139" t="s">
        <v>141</v>
      </c>
      <c r="C162" s="177">
        <f t="shared" ref="C162:Q162" si="22">+C34+C98</f>
        <v>0</v>
      </c>
      <c r="D162" s="177">
        <f t="shared" si="22"/>
        <v>0</v>
      </c>
      <c r="E162" s="177">
        <f t="shared" si="22"/>
        <v>0</v>
      </c>
      <c r="F162" s="177">
        <f t="shared" si="22"/>
        <v>0</v>
      </c>
      <c r="G162" s="177">
        <f t="shared" si="22"/>
        <v>0</v>
      </c>
      <c r="H162" s="177">
        <f t="shared" si="22"/>
        <v>330742.22881355934</v>
      </c>
      <c r="I162" s="177">
        <f t="shared" si="22"/>
        <v>0</v>
      </c>
      <c r="J162" s="177">
        <f t="shared" si="22"/>
        <v>0</v>
      </c>
      <c r="K162" s="177">
        <f t="shared" si="22"/>
        <v>0</v>
      </c>
      <c r="L162" s="177">
        <f t="shared" si="22"/>
        <v>0</v>
      </c>
      <c r="M162" s="177">
        <f t="shared" si="22"/>
        <v>0</v>
      </c>
      <c r="N162" s="177">
        <f t="shared" si="22"/>
        <v>0</v>
      </c>
      <c r="O162" s="177">
        <f t="shared" si="22"/>
        <v>0</v>
      </c>
      <c r="P162" s="177">
        <f t="shared" si="22"/>
        <v>0</v>
      </c>
      <c r="Q162" s="177">
        <f t="shared" si="22"/>
        <v>0</v>
      </c>
    </row>
    <row r="163" spans="2:17" x14ac:dyDescent="0.25">
      <c r="B163" s="139" t="s">
        <v>142</v>
      </c>
      <c r="C163" s="177">
        <f t="shared" ref="C163:Q163" si="23">+C35+C99</f>
        <v>0</v>
      </c>
      <c r="D163" s="177">
        <f t="shared" si="23"/>
        <v>0</v>
      </c>
      <c r="E163" s="177">
        <f t="shared" si="23"/>
        <v>0</v>
      </c>
      <c r="F163" s="177">
        <f t="shared" si="23"/>
        <v>0</v>
      </c>
      <c r="G163" s="177">
        <f t="shared" si="23"/>
        <v>0</v>
      </c>
      <c r="H163" s="177">
        <f t="shared" si="23"/>
        <v>0</v>
      </c>
      <c r="I163" s="177">
        <f t="shared" si="23"/>
        <v>0</v>
      </c>
      <c r="J163" s="177">
        <f t="shared" si="23"/>
        <v>0</v>
      </c>
      <c r="K163" s="177">
        <f t="shared" si="23"/>
        <v>1695914.4491525425</v>
      </c>
      <c r="L163" s="177">
        <f t="shared" si="23"/>
        <v>0</v>
      </c>
      <c r="M163" s="177">
        <f t="shared" si="23"/>
        <v>0</v>
      </c>
      <c r="N163" s="177">
        <f t="shared" si="23"/>
        <v>0</v>
      </c>
      <c r="O163" s="177">
        <f t="shared" si="23"/>
        <v>0</v>
      </c>
      <c r="P163" s="177">
        <f t="shared" si="23"/>
        <v>0</v>
      </c>
      <c r="Q163" s="177">
        <f t="shared" si="23"/>
        <v>0</v>
      </c>
    </row>
    <row r="164" spans="2:17" x14ac:dyDescent="0.25">
      <c r="B164" s="139" t="s">
        <v>143</v>
      </c>
      <c r="C164" s="177">
        <f t="shared" ref="C164:Q164" si="24">+C36+C100</f>
        <v>0</v>
      </c>
      <c r="D164" s="177">
        <f t="shared" si="24"/>
        <v>0</v>
      </c>
      <c r="E164" s="177">
        <f t="shared" si="24"/>
        <v>0</v>
      </c>
      <c r="F164" s="177">
        <f t="shared" si="24"/>
        <v>0</v>
      </c>
      <c r="G164" s="177">
        <f t="shared" si="24"/>
        <v>0</v>
      </c>
      <c r="H164" s="177">
        <f t="shared" si="24"/>
        <v>0</v>
      </c>
      <c r="I164" s="177">
        <f t="shared" si="24"/>
        <v>0</v>
      </c>
      <c r="J164" s="177">
        <f t="shared" si="24"/>
        <v>181796.88983050847</v>
      </c>
      <c r="K164" s="177">
        <f t="shared" si="24"/>
        <v>0</v>
      </c>
      <c r="L164" s="177">
        <f t="shared" si="24"/>
        <v>0</v>
      </c>
      <c r="M164" s="177">
        <f t="shared" si="24"/>
        <v>0</v>
      </c>
      <c r="N164" s="177">
        <f t="shared" si="24"/>
        <v>0</v>
      </c>
      <c r="O164" s="177">
        <f t="shared" si="24"/>
        <v>0</v>
      </c>
      <c r="P164" s="177">
        <f t="shared" si="24"/>
        <v>0</v>
      </c>
      <c r="Q164" s="177">
        <f t="shared" si="24"/>
        <v>0</v>
      </c>
    </row>
    <row r="165" spans="2:17" x14ac:dyDescent="0.25">
      <c r="B165" s="139" t="s">
        <v>144</v>
      </c>
      <c r="C165" s="177">
        <f t="shared" ref="C165:Q165" si="25">+C37+C101</f>
        <v>0</v>
      </c>
      <c r="D165" s="177">
        <f t="shared" si="25"/>
        <v>0</v>
      </c>
      <c r="E165" s="177">
        <f t="shared" si="25"/>
        <v>0</v>
      </c>
      <c r="F165" s="177">
        <f t="shared" si="25"/>
        <v>0</v>
      </c>
      <c r="G165" s="177">
        <f t="shared" si="25"/>
        <v>0</v>
      </c>
      <c r="H165" s="177">
        <f t="shared" si="25"/>
        <v>0</v>
      </c>
      <c r="I165" s="177">
        <f t="shared" si="25"/>
        <v>0</v>
      </c>
      <c r="J165" s="177">
        <f t="shared" si="25"/>
        <v>0</v>
      </c>
      <c r="K165" s="177">
        <f t="shared" si="25"/>
        <v>62371.101845084951</v>
      </c>
      <c r="L165" s="177">
        <f t="shared" si="25"/>
        <v>0</v>
      </c>
      <c r="M165" s="177">
        <f t="shared" si="25"/>
        <v>0</v>
      </c>
      <c r="N165" s="177">
        <f t="shared" si="25"/>
        <v>0</v>
      </c>
      <c r="O165" s="177">
        <f t="shared" si="25"/>
        <v>0</v>
      </c>
      <c r="P165" s="177">
        <f t="shared" si="25"/>
        <v>0</v>
      </c>
      <c r="Q165" s="177">
        <f t="shared" si="25"/>
        <v>0</v>
      </c>
    </row>
    <row r="166" spans="2:17" x14ac:dyDescent="0.25">
      <c r="B166" s="139" t="s">
        <v>145</v>
      </c>
      <c r="C166" s="177">
        <f t="shared" ref="C166:Q166" si="26">+C38+C102</f>
        <v>0</v>
      </c>
      <c r="D166" s="177">
        <f t="shared" si="26"/>
        <v>0</v>
      </c>
      <c r="E166" s="177">
        <f t="shared" si="26"/>
        <v>0</v>
      </c>
      <c r="F166" s="177">
        <f t="shared" si="26"/>
        <v>0</v>
      </c>
      <c r="G166" s="177">
        <f t="shared" si="26"/>
        <v>0</v>
      </c>
      <c r="H166" s="177">
        <f t="shared" si="26"/>
        <v>0</v>
      </c>
      <c r="I166" s="177">
        <f t="shared" si="26"/>
        <v>0</v>
      </c>
      <c r="J166" s="177">
        <f t="shared" si="26"/>
        <v>0</v>
      </c>
      <c r="K166" s="177">
        <f t="shared" si="26"/>
        <v>0</v>
      </c>
      <c r="L166" s="177">
        <f t="shared" si="26"/>
        <v>7854950.8389830515</v>
      </c>
      <c r="M166" s="177">
        <f t="shared" si="26"/>
        <v>0</v>
      </c>
      <c r="N166" s="177">
        <f t="shared" si="26"/>
        <v>0</v>
      </c>
      <c r="O166" s="177">
        <f t="shared" si="26"/>
        <v>0</v>
      </c>
      <c r="P166" s="177">
        <f t="shared" si="26"/>
        <v>0</v>
      </c>
      <c r="Q166" s="177">
        <f t="shared" si="26"/>
        <v>0</v>
      </c>
    </row>
    <row r="167" spans="2:17" x14ac:dyDescent="0.25">
      <c r="B167" s="139" t="s">
        <v>146</v>
      </c>
      <c r="C167" s="180">
        <f t="shared" ref="C167:Q167" si="27">+C39+C103</f>
        <v>0</v>
      </c>
      <c r="D167" s="180">
        <f t="shared" si="27"/>
        <v>0</v>
      </c>
      <c r="E167" s="180">
        <f t="shared" si="27"/>
        <v>0</v>
      </c>
      <c r="F167" s="180">
        <f t="shared" si="27"/>
        <v>0</v>
      </c>
      <c r="G167" s="180">
        <f t="shared" si="27"/>
        <v>0</v>
      </c>
      <c r="H167" s="180">
        <f t="shared" si="27"/>
        <v>0</v>
      </c>
      <c r="I167" s="180">
        <f t="shared" si="27"/>
        <v>0</v>
      </c>
      <c r="J167" s="180">
        <f t="shared" si="27"/>
        <v>0</v>
      </c>
      <c r="K167" s="180">
        <f t="shared" si="27"/>
        <v>463713.03389830509</v>
      </c>
      <c r="L167" s="180">
        <f t="shared" si="27"/>
        <v>0</v>
      </c>
      <c r="M167" s="180">
        <f t="shared" si="27"/>
        <v>0</v>
      </c>
      <c r="N167" s="180">
        <f t="shared" si="27"/>
        <v>0</v>
      </c>
      <c r="O167" s="180">
        <f t="shared" si="27"/>
        <v>0</v>
      </c>
      <c r="P167" s="180">
        <f t="shared" si="27"/>
        <v>0</v>
      </c>
      <c r="Q167" s="180">
        <f t="shared" si="27"/>
        <v>0</v>
      </c>
    </row>
    <row r="168" spans="2:17" x14ac:dyDescent="0.25">
      <c r="B168" s="139" t="s">
        <v>147</v>
      </c>
      <c r="C168" s="177">
        <f t="shared" ref="C168:Q168" si="28">+C40+C104</f>
        <v>13369.16</v>
      </c>
      <c r="D168" s="177">
        <f t="shared" si="28"/>
        <v>167548.56</v>
      </c>
      <c r="E168" s="177">
        <f t="shared" si="28"/>
        <v>0</v>
      </c>
      <c r="F168" s="177">
        <f t="shared" si="28"/>
        <v>0</v>
      </c>
      <c r="G168" s="177">
        <f t="shared" si="28"/>
        <v>0</v>
      </c>
      <c r="H168" s="177">
        <f t="shared" si="28"/>
        <v>190</v>
      </c>
      <c r="I168" s="177">
        <f t="shared" si="28"/>
        <v>0</v>
      </c>
      <c r="J168" s="177">
        <f t="shared" si="28"/>
        <v>0</v>
      </c>
      <c r="K168" s="177">
        <f t="shared" si="28"/>
        <v>3000</v>
      </c>
      <c r="L168" s="177">
        <f t="shared" si="28"/>
        <v>-20000</v>
      </c>
      <c r="M168" s="177">
        <f t="shared" si="28"/>
        <v>0</v>
      </c>
      <c r="N168" s="177">
        <f t="shared" si="28"/>
        <v>0</v>
      </c>
      <c r="O168" s="177">
        <f t="shared" si="28"/>
        <v>0</v>
      </c>
      <c r="P168" s="177">
        <f t="shared" si="28"/>
        <v>0</v>
      </c>
      <c r="Q168" s="177">
        <f t="shared" si="28"/>
        <v>0</v>
      </c>
    </row>
    <row r="169" spans="2:17" x14ac:dyDescent="0.25">
      <c r="B169" s="139" t="s">
        <v>148</v>
      </c>
      <c r="C169" s="177">
        <f t="shared" ref="C169:Q169" si="29">+C41+C105</f>
        <v>0</v>
      </c>
      <c r="D169" s="177">
        <f t="shared" si="29"/>
        <v>0</v>
      </c>
      <c r="E169" s="177">
        <f t="shared" si="29"/>
        <v>0</v>
      </c>
      <c r="F169" s="177">
        <f t="shared" si="29"/>
        <v>0</v>
      </c>
      <c r="G169" s="177">
        <f t="shared" si="29"/>
        <v>0</v>
      </c>
      <c r="H169" s="177">
        <f t="shared" si="29"/>
        <v>0</v>
      </c>
      <c r="I169" s="177">
        <f t="shared" si="29"/>
        <v>0</v>
      </c>
      <c r="J169" s="177">
        <f t="shared" si="29"/>
        <v>0</v>
      </c>
      <c r="K169" s="177">
        <f t="shared" si="29"/>
        <v>0</v>
      </c>
      <c r="L169" s="177">
        <f t="shared" si="29"/>
        <v>0</v>
      </c>
      <c r="M169" s="177">
        <f t="shared" si="29"/>
        <v>0</v>
      </c>
      <c r="N169" s="177">
        <f t="shared" si="29"/>
        <v>8837591.2796610203</v>
      </c>
      <c r="O169" s="177">
        <f t="shared" si="29"/>
        <v>0</v>
      </c>
      <c r="P169" s="177">
        <f t="shared" si="29"/>
        <v>0</v>
      </c>
      <c r="Q169" s="177">
        <f t="shared" si="29"/>
        <v>0</v>
      </c>
    </row>
    <row r="170" spans="2:17" x14ac:dyDescent="0.25">
      <c r="B170" s="139" t="s">
        <v>149</v>
      </c>
      <c r="C170" s="177">
        <f t="shared" ref="C170:Q170" si="30">+C42+C106</f>
        <v>0</v>
      </c>
      <c r="D170" s="177">
        <f t="shared" si="30"/>
        <v>0</v>
      </c>
      <c r="E170" s="177">
        <f t="shared" si="30"/>
        <v>0</v>
      </c>
      <c r="F170" s="177">
        <f t="shared" si="30"/>
        <v>0</v>
      </c>
      <c r="G170" s="177">
        <f t="shared" si="30"/>
        <v>0</v>
      </c>
      <c r="H170" s="177">
        <f t="shared" si="30"/>
        <v>0</v>
      </c>
      <c r="I170" s="177">
        <f t="shared" si="30"/>
        <v>0</v>
      </c>
      <c r="J170" s="177">
        <f t="shared" si="30"/>
        <v>0</v>
      </c>
      <c r="K170" s="177">
        <f t="shared" si="30"/>
        <v>0</v>
      </c>
      <c r="L170" s="177">
        <f t="shared" si="30"/>
        <v>0</v>
      </c>
      <c r="M170" s="177">
        <f t="shared" si="30"/>
        <v>0</v>
      </c>
      <c r="N170" s="177">
        <f t="shared" si="30"/>
        <v>648970.48305084754</v>
      </c>
      <c r="O170" s="177">
        <f t="shared" si="30"/>
        <v>0</v>
      </c>
      <c r="P170" s="177">
        <f t="shared" si="30"/>
        <v>0</v>
      </c>
      <c r="Q170" s="177">
        <f t="shared" si="30"/>
        <v>0</v>
      </c>
    </row>
    <row r="171" spans="2:17" x14ac:dyDescent="0.25">
      <c r="B171" s="139" t="s">
        <v>150</v>
      </c>
      <c r="C171" s="177">
        <f t="shared" ref="C171:Q171" si="31">+C43+C107</f>
        <v>0</v>
      </c>
      <c r="D171" s="177">
        <f t="shared" si="31"/>
        <v>0</v>
      </c>
      <c r="E171" s="177">
        <f t="shared" si="31"/>
        <v>0</v>
      </c>
      <c r="F171" s="177">
        <f t="shared" si="31"/>
        <v>0</v>
      </c>
      <c r="G171" s="177">
        <f t="shared" si="31"/>
        <v>0</v>
      </c>
      <c r="H171" s="177">
        <f t="shared" si="31"/>
        <v>0</v>
      </c>
      <c r="I171" s="177">
        <f t="shared" si="31"/>
        <v>0</v>
      </c>
      <c r="J171" s="177">
        <f t="shared" si="31"/>
        <v>0</v>
      </c>
      <c r="K171" s="177">
        <f t="shared" si="31"/>
        <v>0</v>
      </c>
      <c r="L171" s="177">
        <f t="shared" si="31"/>
        <v>0</v>
      </c>
      <c r="M171" s="177">
        <f t="shared" si="31"/>
        <v>0</v>
      </c>
      <c r="N171" s="177">
        <f t="shared" si="31"/>
        <v>5766838.4152542381</v>
      </c>
      <c r="O171" s="177">
        <f t="shared" si="31"/>
        <v>0</v>
      </c>
      <c r="P171" s="177">
        <f t="shared" si="31"/>
        <v>0</v>
      </c>
      <c r="Q171" s="177">
        <f t="shared" si="31"/>
        <v>0</v>
      </c>
    </row>
    <row r="172" spans="2:17" x14ac:dyDescent="0.25">
      <c r="B172" s="139" t="s">
        <v>151</v>
      </c>
      <c r="C172" s="177">
        <f t="shared" ref="C172:Q172" si="32">+C44+C108</f>
        <v>0</v>
      </c>
      <c r="D172" s="177">
        <f t="shared" si="32"/>
        <v>0</v>
      </c>
      <c r="E172" s="177">
        <f t="shared" si="32"/>
        <v>0</v>
      </c>
      <c r="F172" s="177">
        <f t="shared" si="32"/>
        <v>0</v>
      </c>
      <c r="G172" s="177">
        <f t="shared" si="32"/>
        <v>0</v>
      </c>
      <c r="H172" s="177">
        <f t="shared" si="32"/>
        <v>0</v>
      </c>
      <c r="I172" s="177">
        <f t="shared" si="32"/>
        <v>0</v>
      </c>
      <c r="J172" s="177">
        <f t="shared" si="32"/>
        <v>0</v>
      </c>
      <c r="K172" s="177">
        <f t="shared" si="32"/>
        <v>0</v>
      </c>
      <c r="L172" s="177">
        <f t="shared" si="32"/>
        <v>0</v>
      </c>
      <c r="M172" s="177">
        <f t="shared" si="32"/>
        <v>0</v>
      </c>
      <c r="N172" s="177">
        <f t="shared" si="32"/>
        <v>258729.99999999997</v>
      </c>
      <c r="O172" s="177">
        <f t="shared" si="32"/>
        <v>0</v>
      </c>
      <c r="P172" s="177">
        <f t="shared" si="32"/>
        <v>0</v>
      </c>
      <c r="Q172" s="177">
        <f t="shared" si="32"/>
        <v>0</v>
      </c>
    </row>
    <row r="173" spans="2:17" x14ac:dyDescent="0.25">
      <c r="B173" s="139" t="s">
        <v>152</v>
      </c>
      <c r="C173" s="177">
        <f t="shared" ref="C173:Q173" si="33">+C45+C109</f>
        <v>0</v>
      </c>
      <c r="D173" s="177">
        <f t="shared" si="33"/>
        <v>0</v>
      </c>
      <c r="E173" s="177">
        <f t="shared" si="33"/>
        <v>0</v>
      </c>
      <c r="F173" s="177">
        <f t="shared" si="33"/>
        <v>0</v>
      </c>
      <c r="G173" s="177">
        <f t="shared" si="33"/>
        <v>0</v>
      </c>
      <c r="H173" s="177">
        <f t="shared" si="33"/>
        <v>0</v>
      </c>
      <c r="I173" s="177">
        <f t="shared" si="33"/>
        <v>0</v>
      </c>
      <c r="J173" s="177">
        <f t="shared" si="33"/>
        <v>0</v>
      </c>
      <c r="K173" s="177">
        <f t="shared" si="33"/>
        <v>0</v>
      </c>
      <c r="L173" s="177">
        <f t="shared" si="33"/>
        <v>0</v>
      </c>
      <c r="M173" s="177">
        <f t="shared" si="33"/>
        <v>0</v>
      </c>
      <c r="N173" s="177">
        <f t="shared" si="33"/>
        <v>0</v>
      </c>
      <c r="O173" s="177">
        <f t="shared" si="33"/>
        <v>347677.54</v>
      </c>
      <c r="P173" s="177">
        <f t="shared" si="33"/>
        <v>0</v>
      </c>
      <c r="Q173" s="177">
        <f t="shared" si="33"/>
        <v>0</v>
      </c>
    </row>
    <row r="174" spans="2:17" x14ac:dyDescent="0.25">
      <c r="B174" s="139" t="s">
        <v>153</v>
      </c>
      <c r="C174" s="177">
        <f t="shared" ref="C174:Q174" si="34">+C46+C110</f>
        <v>0</v>
      </c>
      <c r="D174" s="177">
        <f t="shared" si="34"/>
        <v>0</v>
      </c>
      <c r="E174" s="177">
        <f t="shared" si="34"/>
        <v>0</v>
      </c>
      <c r="F174" s="177">
        <f t="shared" si="34"/>
        <v>0</v>
      </c>
      <c r="G174" s="177">
        <f t="shared" si="34"/>
        <v>0</v>
      </c>
      <c r="H174" s="177">
        <f t="shared" si="34"/>
        <v>0</v>
      </c>
      <c r="I174" s="177">
        <f t="shared" si="34"/>
        <v>0</v>
      </c>
      <c r="J174" s="177">
        <f t="shared" si="34"/>
        <v>0</v>
      </c>
      <c r="K174" s="177">
        <f t="shared" si="34"/>
        <v>0</v>
      </c>
      <c r="L174" s="177">
        <f t="shared" si="34"/>
        <v>0</v>
      </c>
      <c r="M174" s="177">
        <f t="shared" si="34"/>
        <v>0</v>
      </c>
      <c r="N174" s="177">
        <f t="shared" si="34"/>
        <v>0</v>
      </c>
      <c r="O174" s="177">
        <f t="shared" si="34"/>
        <v>64576.27</v>
      </c>
      <c r="P174" s="177">
        <f t="shared" si="34"/>
        <v>0</v>
      </c>
      <c r="Q174" s="177">
        <f t="shared" si="34"/>
        <v>0</v>
      </c>
    </row>
    <row r="175" spans="2:17" x14ac:dyDescent="0.25">
      <c r="B175" s="139" t="s">
        <v>154</v>
      </c>
      <c r="C175" s="177">
        <f t="shared" ref="C175:Q175" si="35">+C47+C111</f>
        <v>0</v>
      </c>
      <c r="D175" s="177">
        <f t="shared" si="35"/>
        <v>0</v>
      </c>
      <c r="E175" s="177">
        <f t="shared" si="35"/>
        <v>0</v>
      </c>
      <c r="F175" s="177">
        <f t="shared" si="35"/>
        <v>0</v>
      </c>
      <c r="G175" s="177">
        <f t="shared" si="35"/>
        <v>0</v>
      </c>
      <c r="H175" s="177">
        <f t="shared" si="35"/>
        <v>0</v>
      </c>
      <c r="I175" s="177">
        <f t="shared" si="35"/>
        <v>0</v>
      </c>
      <c r="J175" s="177">
        <f t="shared" si="35"/>
        <v>0</v>
      </c>
      <c r="K175" s="177">
        <f t="shared" si="35"/>
        <v>0</v>
      </c>
      <c r="L175" s="177">
        <f t="shared" si="35"/>
        <v>0</v>
      </c>
      <c r="M175" s="177">
        <f t="shared" si="35"/>
        <v>0</v>
      </c>
      <c r="N175" s="177">
        <f t="shared" si="35"/>
        <v>0</v>
      </c>
      <c r="O175" s="177">
        <f t="shared" si="35"/>
        <v>0</v>
      </c>
      <c r="P175" s="177">
        <f t="shared" si="35"/>
        <v>11723475.821144801</v>
      </c>
      <c r="Q175" s="177">
        <f t="shared" si="35"/>
        <v>0</v>
      </c>
    </row>
    <row r="176" spans="2:17" x14ac:dyDescent="0.25">
      <c r="B176" s="139" t="s">
        <v>155</v>
      </c>
      <c r="C176" s="177">
        <f t="shared" ref="C176:Q176" si="36">+C48+C112</f>
        <v>0</v>
      </c>
      <c r="D176" s="177">
        <f t="shared" si="36"/>
        <v>0</v>
      </c>
      <c r="E176" s="177">
        <f t="shared" si="36"/>
        <v>0</v>
      </c>
      <c r="F176" s="177">
        <f t="shared" si="36"/>
        <v>0</v>
      </c>
      <c r="G176" s="177">
        <f t="shared" si="36"/>
        <v>0</v>
      </c>
      <c r="H176" s="177">
        <f t="shared" si="36"/>
        <v>0</v>
      </c>
      <c r="I176" s="177">
        <f t="shared" si="36"/>
        <v>0</v>
      </c>
      <c r="J176" s="177">
        <f t="shared" si="36"/>
        <v>0</v>
      </c>
      <c r="K176" s="177">
        <f t="shared" si="36"/>
        <v>0</v>
      </c>
      <c r="L176" s="177">
        <f t="shared" si="36"/>
        <v>0</v>
      </c>
      <c r="M176" s="177">
        <f t="shared" si="36"/>
        <v>0</v>
      </c>
      <c r="N176" s="177">
        <f t="shared" si="36"/>
        <v>0</v>
      </c>
      <c r="O176" s="177">
        <f t="shared" si="36"/>
        <v>0</v>
      </c>
      <c r="P176" s="177">
        <f t="shared" si="36"/>
        <v>33619.4</v>
      </c>
      <c r="Q176" s="177">
        <f t="shared" si="36"/>
        <v>0</v>
      </c>
    </row>
    <row r="177" spans="2:17" x14ac:dyDescent="0.25">
      <c r="B177" s="139" t="s">
        <v>156</v>
      </c>
      <c r="C177" s="177">
        <f t="shared" ref="C177:Q177" si="37">+C49+C113</f>
        <v>0</v>
      </c>
      <c r="D177" s="177">
        <f t="shared" si="37"/>
        <v>0</v>
      </c>
      <c r="E177" s="177">
        <f t="shared" si="37"/>
        <v>0</v>
      </c>
      <c r="F177" s="177">
        <f t="shared" si="37"/>
        <v>0</v>
      </c>
      <c r="G177" s="177">
        <f t="shared" si="37"/>
        <v>0</v>
      </c>
      <c r="H177" s="177">
        <f t="shared" si="37"/>
        <v>0</v>
      </c>
      <c r="I177" s="177">
        <f t="shared" si="37"/>
        <v>0</v>
      </c>
      <c r="J177" s="177">
        <f t="shared" si="37"/>
        <v>0</v>
      </c>
      <c r="K177" s="177">
        <f t="shared" si="37"/>
        <v>0</v>
      </c>
      <c r="L177" s="177">
        <f t="shared" si="37"/>
        <v>0</v>
      </c>
      <c r="M177" s="177">
        <f t="shared" si="37"/>
        <v>0</v>
      </c>
      <c r="N177" s="177">
        <f t="shared" si="37"/>
        <v>0</v>
      </c>
      <c r="O177" s="177">
        <f t="shared" si="37"/>
        <v>0</v>
      </c>
      <c r="P177" s="177">
        <f t="shared" si="37"/>
        <v>26419.4</v>
      </c>
      <c r="Q177" s="177">
        <f t="shared" si="37"/>
        <v>0</v>
      </c>
    </row>
    <row r="178" spans="2:17" x14ac:dyDescent="0.25">
      <c r="B178" s="139" t="s">
        <v>157</v>
      </c>
      <c r="C178" s="177">
        <f t="shared" ref="C178:Q178" si="38">+C50+C114</f>
        <v>0</v>
      </c>
      <c r="D178" s="177">
        <f t="shared" si="38"/>
        <v>0</v>
      </c>
      <c r="E178" s="177">
        <f t="shared" si="38"/>
        <v>0</v>
      </c>
      <c r="F178" s="177">
        <f t="shared" si="38"/>
        <v>0</v>
      </c>
      <c r="G178" s="177">
        <f t="shared" si="38"/>
        <v>0</v>
      </c>
      <c r="H178" s="177">
        <f t="shared" si="38"/>
        <v>0</v>
      </c>
      <c r="I178" s="177">
        <f t="shared" si="38"/>
        <v>0</v>
      </c>
      <c r="J178" s="177">
        <f t="shared" si="38"/>
        <v>0</v>
      </c>
      <c r="K178" s="177">
        <f t="shared" si="38"/>
        <v>0</v>
      </c>
      <c r="L178" s="177">
        <f t="shared" si="38"/>
        <v>0</v>
      </c>
      <c r="M178" s="177">
        <f t="shared" si="38"/>
        <v>0</v>
      </c>
      <c r="N178" s="177">
        <f t="shared" si="38"/>
        <v>0</v>
      </c>
      <c r="O178" s="177">
        <f t="shared" si="38"/>
        <v>0</v>
      </c>
      <c r="P178" s="177">
        <f t="shared" si="38"/>
        <v>64810.250000000015</v>
      </c>
      <c r="Q178" s="177">
        <f t="shared" si="38"/>
        <v>0</v>
      </c>
    </row>
    <row r="179" spans="2:17" x14ac:dyDescent="0.25">
      <c r="B179" s="139" t="s">
        <v>158</v>
      </c>
      <c r="C179" s="177">
        <f t="shared" ref="C179:Q179" si="39">+C51+C115</f>
        <v>0</v>
      </c>
      <c r="D179" s="177">
        <f t="shared" si="39"/>
        <v>0</v>
      </c>
      <c r="E179" s="177">
        <f t="shared" si="39"/>
        <v>0</v>
      </c>
      <c r="F179" s="177">
        <f t="shared" si="39"/>
        <v>0</v>
      </c>
      <c r="G179" s="177">
        <f t="shared" si="39"/>
        <v>0</v>
      </c>
      <c r="H179" s="177">
        <f t="shared" si="39"/>
        <v>0</v>
      </c>
      <c r="I179" s="177">
        <f t="shared" si="39"/>
        <v>0</v>
      </c>
      <c r="J179" s="177">
        <f t="shared" si="39"/>
        <v>0</v>
      </c>
      <c r="K179" s="177">
        <f t="shared" si="39"/>
        <v>0</v>
      </c>
      <c r="L179" s="177">
        <f t="shared" si="39"/>
        <v>0</v>
      </c>
      <c r="M179" s="177">
        <f t="shared" si="39"/>
        <v>0</v>
      </c>
      <c r="N179" s="177">
        <f t="shared" si="39"/>
        <v>0</v>
      </c>
      <c r="O179" s="177">
        <f t="shared" si="39"/>
        <v>0</v>
      </c>
      <c r="P179" s="177">
        <f t="shared" si="39"/>
        <v>530599.56999999995</v>
      </c>
      <c r="Q179" s="177">
        <f t="shared" si="39"/>
        <v>0</v>
      </c>
    </row>
    <row r="180" spans="2:17" x14ac:dyDescent="0.25">
      <c r="B180" s="139" t="s">
        <v>159</v>
      </c>
      <c r="C180" s="177">
        <f t="shared" ref="C180:Q180" si="40">+C52+C116</f>
        <v>0</v>
      </c>
      <c r="D180" s="177">
        <f t="shared" si="40"/>
        <v>0</v>
      </c>
      <c r="E180" s="177">
        <f t="shared" si="40"/>
        <v>0</v>
      </c>
      <c r="F180" s="177">
        <f t="shared" si="40"/>
        <v>0</v>
      </c>
      <c r="G180" s="177">
        <f t="shared" si="40"/>
        <v>0</v>
      </c>
      <c r="H180" s="177">
        <f t="shared" si="40"/>
        <v>0</v>
      </c>
      <c r="I180" s="177">
        <f t="shared" si="40"/>
        <v>0</v>
      </c>
      <c r="J180" s="177">
        <f t="shared" si="40"/>
        <v>0</v>
      </c>
      <c r="K180" s="177">
        <f t="shared" si="40"/>
        <v>0</v>
      </c>
      <c r="L180" s="177">
        <f t="shared" si="40"/>
        <v>0</v>
      </c>
      <c r="M180" s="177">
        <f t="shared" si="40"/>
        <v>0</v>
      </c>
      <c r="N180" s="177">
        <f t="shared" si="40"/>
        <v>0</v>
      </c>
      <c r="O180" s="177">
        <f t="shared" si="40"/>
        <v>0</v>
      </c>
      <c r="P180" s="177">
        <f t="shared" si="40"/>
        <v>0</v>
      </c>
      <c r="Q180" s="177">
        <f t="shared" si="40"/>
        <v>16141582.899999995</v>
      </c>
    </row>
    <row r="181" spans="2:17" x14ac:dyDescent="0.25">
      <c r="B181" s="139" t="s">
        <v>160</v>
      </c>
      <c r="C181" s="177">
        <f t="shared" ref="C181:Q181" si="41">+C53+C117</f>
        <v>0</v>
      </c>
      <c r="D181" s="177">
        <f t="shared" si="41"/>
        <v>0</v>
      </c>
      <c r="E181" s="177">
        <f t="shared" si="41"/>
        <v>0</v>
      </c>
      <c r="F181" s="177">
        <f t="shared" si="41"/>
        <v>0</v>
      </c>
      <c r="G181" s="177">
        <f t="shared" si="41"/>
        <v>0</v>
      </c>
      <c r="H181" s="177">
        <f t="shared" si="41"/>
        <v>0</v>
      </c>
      <c r="I181" s="177">
        <f t="shared" si="41"/>
        <v>0</v>
      </c>
      <c r="J181" s="177">
        <f t="shared" si="41"/>
        <v>0</v>
      </c>
      <c r="K181" s="177">
        <f t="shared" si="41"/>
        <v>0</v>
      </c>
      <c r="L181" s="177">
        <f t="shared" si="41"/>
        <v>0</v>
      </c>
      <c r="M181" s="177">
        <f t="shared" si="41"/>
        <v>0</v>
      </c>
      <c r="N181" s="177">
        <f t="shared" si="41"/>
        <v>0</v>
      </c>
      <c r="O181" s="177">
        <f t="shared" si="41"/>
        <v>0</v>
      </c>
      <c r="P181" s="177">
        <f t="shared" si="41"/>
        <v>0</v>
      </c>
      <c r="Q181" s="177">
        <f t="shared" si="41"/>
        <v>263610.93</v>
      </c>
    </row>
    <row r="182" spans="2:17" x14ac:dyDescent="0.25">
      <c r="B182" s="139" t="s">
        <v>161</v>
      </c>
      <c r="C182" s="177">
        <f t="shared" ref="C182:Q182" si="42">+C54+C118</f>
        <v>0</v>
      </c>
      <c r="D182" s="177">
        <f t="shared" si="42"/>
        <v>0</v>
      </c>
      <c r="E182" s="177">
        <f t="shared" si="42"/>
        <v>0</v>
      </c>
      <c r="F182" s="177">
        <f t="shared" si="42"/>
        <v>0</v>
      </c>
      <c r="G182" s="177">
        <f t="shared" si="42"/>
        <v>0</v>
      </c>
      <c r="H182" s="177">
        <f t="shared" si="42"/>
        <v>0</v>
      </c>
      <c r="I182" s="177">
        <f t="shared" si="42"/>
        <v>0</v>
      </c>
      <c r="J182" s="177">
        <f t="shared" si="42"/>
        <v>0</v>
      </c>
      <c r="K182" s="177">
        <f t="shared" si="42"/>
        <v>0</v>
      </c>
      <c r="L182" s="177">
        <f t="shared" si="42"/>
        <v>0</v>
      </c>
      <c r="M182" s="177">
        <f t="shared" si="42"/>
        <v>0</v>
      </c>
      <c r="N182" s="177">
        <f t="shared" si="42"/>
        <v>0</v>
      </c>
      <c r="O182" s="177">
        <f t="shared" si="42"/>
        <v>0</v>
      </c>
      <c r="P182" s="177">
        <f t="shared" si="42"/>
        <v>0</v>
      </c>
      <c r="Q182" s="177">
        <f t="shared" si="42"/>
        <v>184153.67</v>
      </c>
    </row>
    <row r="183" spans="2:17" x14ac:dyDescent="0.25">
      <c r="B183" s="139" t="s">
        <v>162</v>
      </c>
      <c r="C183" s="177">
        <f t="shared" ref="C183:Q183" si="43">+C55+C119</f>
        <v>0</v>
      </c>
      <c r="D183" s="177">
        <f t="shared" si="43"/>
        <v>0</v>
      </c>
      <c r="E183" s="177">
        <f t="shared" si="43"/>
        <v>0</v>
      </c>
      <c r="F183" s="177">
        <f t="shared" si="43"/>
        <v>0</v>
      </c>
      <c r="G183" s="177">
        <f t="shared" si="43"/>
        <v>0</v>
      </c>
      <c r="H183" s="177">
        <f t="shared" si="43"/>
        <v>0</v>
      </c>
      <c r="I183" s="177">
        <f t="shared" si="43"/>
        <v>0</v>
      </c>
      <c r="J183" s="177">
        <f t="shared" si="43"/>
        <v>0</v>
      </c>
      <c r="K183" s="177">
        <f t="shared" si="43"/>
        <v>0</v>
      </c>
      <c r="L183" s="177">
        <f t="shared" si="43"/>
        <v>0</v>
      </c>
      <c r="M183" s="177">
        <f t="shared" si="43"/>
        <v>0</v>
      </c>
      <c r="N183" s="177">
        <f t="shared" si="43"/>
        <v>0</v>
      </c>
      <c r="O183" s="177">
        <f t="shared" si="43"/>
        <v>0</v>
      </c>
      <c r="P183" s="177">
        <f t="shared" si="43"/>
        <v>0</v>
      </c>
      <c r="Q183" s="177">
        <f t="shared" si="43"/>
        <v>2437846.69</v>
      </c>
    </row>
    <row r="184" spans="2:17" x14ac:dyDescent="0.25">
      <c r="B184" s="139" t="s">
        <v>163</v>
      </c>
      <c r="C184" s="177">
        <f t="shared" ref="C184:Q184" si="44">+C56+C120</f>
        <v>0</v>
      </c>
      <c r="D184" s="177">
        <f t="shared" si="44"/>
        <v>0</v>
      </c>
      <c r="E184" s="177">
        <f t="shared" si="44"/>
        <v>0</v>
      </c>
      <c r="F184" s="177">
        <f t="shared" si="44"/>
        <v>0</v>
      </c>
      <c r="G184" s="177">
        <f t="shared" si="44"/>
        <v>0</v>
      </c>
      <c r="H184" s="177">
        <f t="shared" si="44"/>
        <v>0</v>
      </c>
      <c r="I184" s="177">
        <f t="shared" si="44"/>
        <v>0</v>
      </c>
      <c r="J184" s="177">
        <f t="shared" si="44"/>
        <v>0</v>
      </c>
      <c r="K184" s="177">
        <f t="shared" si="44"/>
        <v>0</v>
      </c>
      <c r="L184" s="177">
        <f t="shared" si="44"/>
        <v>0</v>
      </c>
      <c r="M184" s="177">
        <f t="shared" si="44"/>
        <v>0</v>
      </c>
      <c r="N184" s="177">
        <f t="shared" si="44"/>
        <v>0</v>
      </c>
      <c r="O184" s="177">
        <f t="shared" si="44"/>
        <v>0</v>
      </c>
      <c r="P184" s="177">
        <f t="shared" si="44"/>
        <v>0</v>
      </c>
      <c r="Q184" s="177">
        <f t="shared" si="44"/>
        <v>10514242.23</v>
      </c>
    </row>
    <row r="185" spans="2:17" x14ac:dyDescent="0.25">
      <c r="B185" s="139" t="s">
        <v>164</v>
      </c>
      <c r="C185" s="177">
        <f t="shared" ref="C185:Q185" si="45">+C57+C121</f>
        <v>0</v>
      </c>
      <c r="D185" s="177">
        <f t="shared" si="45"/>
        <v>0</v>
      </c>
      <c r="E185" s="177">
        <f t="shared" si="45"/>
        <v>0</v>
      </c>
      <c r="F185" s="177">
        <f t="shared" si="45"/>
        <v>0</v>
      </c>
      <c r="G185" s="177">
        <f t="shared" si="45"/>
        <v>0</v>
      </c>
      <c r="H185" s="177">
        <f t="shared" si="45"/>
        <v>0</v>
      </c>
      <c r="I185" s="177">
        <f t="shared" si="45"/>
        <v>0</v>
      </c>
      <c r="J185" s="177">
        <f t="shared" si="45"/>
        <v>0</v>
      </c>
      <c r="K185" s="177">
        <f t="shared" si="45"/>
        <v>0</v>
      </c>
      <c r="L185" s="177">
        <f t="shared" si="45"/>
        <v>0</v>
      </c>
      <c r="M185" s="177">
        <f t="shared" si="45"/>
        <v>0</v>
      </c>
      <c r="N185" s="177">
        <f t="shared" si="45"/>
        <v>0</v>
      </c>
      <c r="O185" s="177">
        <f t="shared" si="45"/>
        <v>0</v>
      </c>
      <c r="P185" s="177">
        <f t="shared" si="45"/>
        <v>0</v>
      </c>
      <c r="Q185" s="177">
        <f t="shared" si="45"/>
        <v>4173368.09</v>
      </c>
    </row>
    <row r="186" spans="2:17" x14ac:dyDescent="0.25">
      <c r="B186" s="139" t="s">
        <v>165</v>
      </c>
      <c r="C186" s="177">
        <f t="shared" ref="C186:Q186" si="46">+C58+C122</f>
        <v>0</v>
      </c>
      <c r="D186" s="177">
        <f t="shared" si="46"/>
        <v>0</v>
      </c>
      <c r="E186" s="177">
        <f t="shared" si="46"/>
        <v>0</v>
      </c>
      <c r="F186" s="177">
        <f t="shared" si="46"/>
        <v>0</v>
      </c>
      <c r="G186" s="177">
        <f t="shared" si="46"/>
        <v>0</v>
      </c>
      <c r="H186" s="177">
        <f t="shared" si="46"/>
        <v>0</v>
      </c>
      <c r="I186" s="177">
        <f t="shared" si="46"/>
        <v>0</v>
      </c>
      <c r="J186" s="177">
        <f t="shared" si="46"/>
        <v>0</v>
      </c>
      <c r="K186" s="177">
        <f t="shared" si="46"/>
        <v>0</v>
      </c>
      <c r="L186" s="177">
        <f t="shared" si="46"/>
        <v>0</v>
      </c>
      <c r="M186" s="177">
        <f t="shared" si="46"/>
        <v>0</v>
      </c>
      <c r="N186" s="177">
        <f t="shared" si="46"/>
        <v>0</v>
      </c>
      <c r="O186" s="177">
        <f t="shared" si="46"/>
        <v>0</v>
      </c>
      <c r="P186" s="177">
        <f t="shared" si="46"/>
        <v>0</v>
      </c>
      <c r="Q186" s="177">
        <f t="shared" si="46"/>
        <v>556228.40999999992</v>
      </c>
    </row>
    <row r="187" spans="2:17" x14ac:dyDescent="0.25">
      <c r="B187" s="139" t="s">
        <v>166</v>
      </c>
      <c r="C187" s="177">
        <f t="shared" ref="C187:Q187" si="47">+C59+C123</f>
        <v>0</v>
      </c>
      <c r="D187" s="177">
        <f t="shared" si="47"/>
        <v>0</v>
      </c>
      <c r="E187" s="177">
        <f t="shared" si="47"/>
        <v>0</v>
      </c>
      <c r="F187" s="177">
        <f t="shared" si="47"/>
        <v>0</v>
      </c>
      <c r="G187" s="177">
        <f t="shared" si="47"/>
        <v>0</v>
      </c>
      <c r="H187" s="177">
        <f t="shared" si="47"/>
        <v>0</v>
      </c>
      <c r="I187" s="177">
        <f t="shared" si="47"/>
        <v>0</v>
      </c>
      <c r="J187" s="177">
        <f t="shared" si="47"/>
        <v>0</v>
      </c>
      <c r="K187" s="177">
        <f t="shared" si="47"/>
        <v>0</v>
      </c>
      <c r="L187" s="177">
        <f t="shared" si="47"/>
        <v>0</v>
      </c>
      <c r="M187" s="177">
        <f t="shared" si="47"/>
        <v>0</v>
      </c>
      <c r="N187" s="177">
        <f t="shared" si="47"/>
        <v>0</v>
      </c>
      <c r="O187" s="177">
        <f t="shared" si="47"/>
        <v>0</v>
      </c>
      <c r="P187" s="177">
        <f t="shared" si="47"/>
        <v>0</v>
      </c>
      <c r="Q187" s="177">
        <f t="shared" si="47"/>
        <v>65905.41</v>
      </c>
    </row>
    <row r="188" spans="2:17" x14ac:dyDescent="0.25">
      <c r="B188" s="139" t="s">
        <v>167</v>
      </c>
      <c r="C188" s="177">
        <f t="shared" ref="C188:Q188" si="48">+C60+C124</f>
        <v>0</v>
      </c>
      <c r="D188" s="177">
        <f t="shared" si="48"/>
        <v>0</v>
      </c>
      <c r="E188" s="177">
        <f t="shared" si="48"/>
        <v>0</v>
      </c>
      <c r="F188" s="177">
        <f t="shared" si="48"/>
        <v>0</v>
      </c>
      <c r="G188" s="177">
        <f t="shared" si="48"/>
        <v>0</v>
      </c>
      <c r="H188" s="177">
        <f t="shared" si="48"/>
        <v>0</v>
      </c>
      <c r="I188" s="177">
        <f t="shared" si="48"/>
        <v>0</v>
      </c>
      <c r="J188" s="177">
        <f t="shared" si="48"/>
        <v>0</v>
      </c>
      <c r="K188" s="177">
        <f t="shared" si="48"/>
        <v>0</v>
      </c>
      <c r="L188" s="177">
        <f t="shared" si="48"/>
        <v>0</v>
      </c>
      <c r="M188" s="177">
        <f t="shared" si="48"/>
        <v>0</v>
      </c>
      <c r="N188" s="177">
        <f t="shared" si="48"/>
        <v>0</v>
      </c>
      <c r="O188" s="177">
        <f t="shared" si="48"/>
        <v>0</v>
      </c>
      <c r="P188" s="177">
        <f t="shared" si="48"/>
        <v>0</v>
      </c>
      <c r="Q188" s="177">
        <f t="shared" si="48"/>
        <v>0</v>
      </c>
    </row>
    <row r="189" spans="2:17" x14ac:dyDescent="0.25">
      <c r="B189" s="139" t="s">
        <v>168</v>
      </c>
      <c r="C189" s="177">
        <f t="shared" ref="C189:Q189" si="49">+C61+C125</f>
        <v>0</v>
      </c>
      <c r="D189" s="177">
        <f t="shared" si="49"/>
        <v>0</v>
      </c>
      <c r="E189" s="177">
        <f t="shared" si="49"/>
        <v>0</v>
      </c>
      <c r="F189" s="177">
        <f t="shared" si="49"/>
        <v>0</v>
      </c>
      <c r="G189" s="177">
        <f t="shared" si="49"/>
        <v>0</v>
      </c>
      <c r="H189" s="177">
        <f t="shared" si="49"/>
        <v>0</v>
      </c>
      <c r="I189" s="177">
        <f t="shared" si="49"/>
        <v>0</v>
      </c>
      <c r="J189" s="177">
        <f t="shared" si="49"/>
        <v>0</v>
      </c>
      <c r="K189" s="177">
        <f t="shared" si="49"/>
        <v>0</v>
      </c>
      <c r="L189" s="177">
        <f t="shared" si="49"/>
        <v>0</v>
      </c>
      <c r="M189" s="177">
        <f t="shared" si="49"/>
        <v>0</v>
      </c>
      <c r="N189" s="177">
        <f t="shared" si="49"/>
        <v>0</v>
      </c>
      <c r="O189" s="177">
        <f t="shared" si="49"/>
        <v>0</v>
      </c>
      <c r="P189" s="177">
        <f t="shared" si="49"/>
        <v>0</v>
      </c>
      <c r="Q189" s="177">
        <f t="shared" si="49"/>
        <v>0</v>
      </c>
    </row>
    <row r="190" spans="2:17" x14ac:dyDescent="0.25">
      <c r="B190" s="139" t="s">
        <v>169</v>
      </c>
      <c r="C190" s="177">
        <f t="shared" ref="C190:Q190" si="50">+C62+C126</f>
        <v>0</v>
      </c>
      <c r="D190" s="177">
        <f t="shared" si="50"/>
        <v>0</v>
      </c>
      <c r="E190" s="177">
        <f t="shared" si="50"/>
        <v>0</v>
      </c>
      <c r="F190" s="177">
        <f t="shared" si="50"/>
        <v>0</v>
      </c>
      <c r="G190" s="177">
        <f t="shared" si="50"/>
        <v>0</v>
      </c>
      <c r="H190" s="177">
        <f t="shared" si="50"/>
        <v>0</v>
      </c>
      <c r="I190" s="177">
        <f t="shared" si="50"/>
        <v>0</v>
      </c>
      <c r="J190" s="177">
        <f t="shared" si="50"/>
        <v>0</v>
      </c>
      <c r="K190" s="177">
        <f t="shared" si="50"/>
        <v>0</v>
      </c>
      <c r="L190" s="177">
        <f t="shared" si="50"/>
        <v>0</v>
      </c>
      <c r="M190" s="177">
        <f t="shared" si="50"/>
        <v>0</v>
      </c>
      <c r="N190" s="177">
        <f t="shared" si="50"/>
        <v>0</v>
      </c>
      <c r="O190" s="177">
        <f t="shared" si="50"/>
        <v>0</v>
      </c>
      <c r="P190" s="177">
        <f t="shared" si="50"/>
        <v>0</v>
      </c>
      <c r="Q190" s="177">
        <f t="shared" si="50"/>
        <v>280994.3</v>
      </c>
    </row>
    <row r="191" spans="2:17" x14ac:dyDescent="0.25">
      <c r="B191" s="139" t="s">
        <v>170</v>
      </c>
      <c r="C191" s="177">
        <f t="shared" ref="C191:Q191" si="51">+C63+C127</f>
        <v>0</v>
      </c>
      <c r="D191" s="177">
        <f t="shared" si="51"/>
        <v>0</v>
      </c>
      <c r="E191" s="177">
        <f t="shared" si="51"/>
        <v>0</v>
      </c>
      <c r="F191" s="177">
        <f t="shared" si="51"/>
        <v>0</v>
      </c>
      <c r="G191" s="177">
        <f t="shared" si="51"/>
        <v>0</v>
      </c>
      <c r="H191" s="177">
        <f t="shared" si="51"/>
        <v>0</v>
      </c>
      <c r="I191" s="177">
        <f t="shared" si="51"/>
        <v>0</v>
      </c>
      <c r="J191" s="177">
        <f t="shared" si="51"/>
        <v>0</v>
      </c>
      <c r="K191" s="177">
        <f t="shared" si="51"/>
        <v>0</v>
      </c>
      <c r="L191" s="177">
        <f t="shared" si="51"/>
        <v>0</v>
      </c>
      <c r="M191" s="177">
        <f t="shared" si="51"/>
        <v>0</v>
      </c>
      <c r="N191" s="177">
        <f t="shared" si="51"/>
        <v>0</v>
      </c>
      <c r="O191" s="177">
        <f t="shared" si="51"/>
        <v>0</v>
      </c>
      <c r="P191" s="177">
        <f t="shared" si="51"/>
        <v>0</v>
      </c>
      <c r="Q191" s="177">
        <f t="shared" si="51"/>
        <v>345566.78</v>
      </c>
    </row>
    <row r="192" spans="2:17" x14ac:dyDescent="0.25">
      <c r="B192" s="139" t="s">
        <v>171</v>
      </c>
      <c r="C192" s="177">
        <f t="shared" ref="C192:Q192" si="52">+C64+C128</f>
        <v>0</v>
      </c>
      <c r="D192" s="177">
        <f t="shared" si="52"/>
        <v>0</v>
      </c>
      <c r="E192" s="177">
        <f t="shared" si="52"/>
        <v>0</v>
      </c>
      <c r="F192" s="177">
        <f t="shared" si="52"/>
        <v>0</v>
      </c>
      <c r="G192" s="177">
        <f t="shared" si="52"/>
        <v>0</v>
      </c>
      <c r="H192" s="177">
        <f t="shared" si="52"/>
        <v>0</v>
      </c>
      <c r="I192" s="177">
        <f t="shared" si="52"/>
        <v>0</v>
      </c>
      <c r="J192" s="177">
        <f t="shared" si="52"/>
        <v>0</v>
      </c>
      <c r="K192" s="177">
        <f t="shared" si="52"/>
        <v>0</v>
      </c>
      <c r="L192" s="177">
        <f t="shared" si="52"/>
        <v>0</v>
      </c>
      <c r="M192" s="177">
        <f t="shared" si="52"/>
        <v>0</v>
      </c>
      <c r="N192" s="177">
        <f t="shared" si="52"/>
        <v>0</v>
      </c>
      <c r="O192" s="177">
        <f t="shared" si="52"/>
        <v>0</v>
      </c>
      <c r="P192" s="177">
        <f t="shared" si="52"/>
        <v>0</v>
      </c>
      <c r="Q192" s="177">
        <f t="shared" si="52"/>
        <v>503540.53</v>
      </c>
    </row>
    <row r="193" spans="1:17" x14ac:dyDescent="0.25">
      <c r="B193" s="139" t="s">
        <v>172</v>
      </c>
      <c r="C193" s="177">
        <f t="shared" ref="C193:Q193" si="53">+C65+C129</f>
        <v>0</v>
      </c>
      <c r="D193" s="177">
        <f t="shared" si="53"/>
        <v>0</v>
      </c>
      <c r="E193" s="177">
        <f t="shared" si="53"/>
        <v>0</v>
      </c>
      <c r="F193" s="177">
        <f t="shared" si="53"/>
        <v>0</v>
      </c>
      <c r="G193" s="177">
        <f t="shared" si="53"/>
        <v>0</v>
      </c>
      <c r="H193" s="177">
        <f t="shared" si="53"/>
        <v>0</v>
      </c>
      <c r="I193" s="177">
        <f t="shared" si="53"/>
        <v>0</v>
      </c>
      <c r="J193" s="177">
        <f t="shared" si="53"/>
        <v>0</v>
      </c>
      <c r="K193" s="177">
        <f t="shared" si="53"/>
        <v>0</v>
      </c>
      <c r="L193" s="177">
        <f t="shared" si="53"/>
        <v>0</v>
      </c>
      <c r="M193" s="177">
        <f t="shared" si="53"/>
        <v>0</v>
      </c>
      <c r="N193" s="177">
        <f t="shared" si="53"/>
        <v>0</v>
      </c>
      <c r="O193" s="177">
        <f t="shared" si="53"/>
        <v>0</v>
      </c>
      <c r="P193" s="177">
        <f t="shared" si="53"/>
        <v>0</v>
      </c>
      <c r="Q193" s="177">
        <f t="shared" si="53"/>
        <v>238469.72</v>
      </c>
    </row>
    <row r="194" spans="1:17" x14ac:dyDescent="0.25">
      <c r="B194" s="139" t="s">
        <v>173</v>
      </c>
      <c r="C194" s="177">
        <f t="shared" ref="C194:Q196" si="54">+C66+C130</f>
        <v>0</v>
      </c>
      <c r="D194" s="177">
        <f t="shared" si="54"/>
        <v>0</v>
      </c>
      <c r="E194" s="177">
        <f t="shared" si="54"/>
        <v>0</v>
      </c>
      <c r="F194" s="177">
        <f t="shared" si="54"/>
        <v>0</v>
      </c>
      <c r="G194" s="177">
        <f t="shared" si="54"/>
        <v>0</v>
      </c>
      <c r="H194" s="177">
        <f t="shared" si="54"/>
        <v>0</v>
      </c>
      <c r="I194" s="177">
        <f t="shared" si="54"/>
        <v>0</v>
      </c>
      <c r="J194" s="177">
        <f t="shared" si="54"/>
        <v>0</v>
      </c>
      <c r="K194" s="177">
        <f t="shared" si="54"/>
        <v>0</v>
      </c>
      <c r="L194" s="177">
        <f t="shared" si="54"/>
        <v>0</v>
      </c>
      <c r="M194" s="177">
        <f t="shared" si="54"/>
        <v>0</v>
      </c>
      <c r="N194" s="177">
        <f t="shared" si="54"/>
        <v>0</v>
      </c>
      <c r="O194" s="177">
        <f t="shared" si="54"/>
        <v>0</v>
      </c>
      <c r="P194" s="177">
        <f t="shared" si="54"/>
        <v>0</v>
      </c>
      <c r="Q194" s="177">
        <f t="shared" si="54"/>
        <v>371355.43</v>
      </c>
    </row>
    <row r="195" spans="1:17" x14ac:dyDescent="0.25">
      <c r="B195" s="139" t="s">
        <v>331</v>
      </c>
      <c r="C195" s="177">
        <f t="shared" si="54"/>
        <v>0</v>
      </c>
      <c r="D195" s="177">
        <f t="shared" si="54"/>
        <v>0</v>
      </c>
      <c r="E195" s="177">
        <f t="shared" si="54"/>
        <v>0</v>
      </c>
      <c r="F195" s="177">
        <f t="shared" si="54"/>
        <v>0</v>
      </c>
      <c r="G195" s="177">
        <f t="shared" si="54"/>
        <v>0</v>
      </c>
      <c r="H195" s="177">
        <f t="shared" si="54"/>
        <v>0</v>
      </c>
      <c r="I195" s="177">
        <f t="shared" si="54"/>
        <v>0</v>
      </c>
      <c r="J195" s="177">
        <f t="shared" si="54"/>
        <v>0</v>
      </c>
      <c r="K195" s="177">
        <f t="shared" si="54"/>
        <v>0</v>
      </c>
      <c r="L195" s="177">
        <f t="shared" si="54"/>
        <v>0</v>
      </c>
      <c r="M195" s="177">
        <f t="shared" si="54"/>
        <v>0</v>
      </c>
      <c r="N195" s="177">
        <f t="shared" si="54"/>
        <v>0</v>
      </c>
      <c r="O195" s="177">
        <f t="shared" si="54"/>
        <v>0</v>
      </c>
      <c r="P195" s="177">
        <f t="shared" si="54"/>
        <v>0</v>
      </c>
      <c r="Q195" s="177">
        <f t="shared" si="54"/>
        <v>115349.35</v>
      </c>
    </row>
    <row r="196" spans="1:17" x14ac:dyDescent="0.25">
      <c r="B196" s="139" t="s">
        <v>332</v>
      </c>
      <c r="C196" s="177">
        <f t="shared" si="54"/>
        <v>0</v>
      </c>
      <c r="D196" s="177">
        <f t="shared" si="54"/>
        <v>0</v>
      </c>
      <c r="E196" s="177">
        <f t="shared" si="54"/>
        <v>0</v>
      </c>
      <c r="F196" s="177">
        <f t="shared" si="54"/>
        <v>0</v>
      </c>
      <c r="G196" s="177">
        <f t="shared" si="54"/>
        <v>0</v>
      </c>
      <c r="H196" s="177">
        <f t="shared" si="54"/>
        <v>0</v>
      </c>
      <c r="I196" s="177">
        <f t="shared" si="54"/>
        <v>0</v>
      </c>
      <c r="J196" s="177">
        <f t="shared" si="54"/>
        <v>0</v>
      </c>
      <c r="K196" s="177">
        <f t="shared" si="54"/>
        <v>0</v>
      </c>
      <c r="L196" s="177">
        <f t="shared" si="54"/>
        <v>0</v>
      </c>
      <c r="M196" s="177">
        <f t="shared" si="54"/>
        <v>0</v>
      </c>
      <c r="N196" s="177">
        <f t="shared" si="54"/>
        <v>0</v>
      </c>
      <c r="O196" s="177">
        <f t="shared" si="54"/>
        <v>0</v>
      </c>
      <c r="P196" s="177">
        <f t="shared" si="54"/>
        <v>0</v>
      </c>
      <c r="Q196" s="177">
        <f t="shared" si="54"/>
        <v>105876</v>
      </c>
    </row>
    <row r="197" spans="1:17" x14ac:dyDescent="0.25">
      <c r="B197" s="139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177"/>
      <c r="O197" s="177"/>
      <c r="P197" s="177"/>
      <c r="Q197" s="177"/>
    </row>
    <row r="198" spans="1:17" x14ac:dyDescent="0.25"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1:17" x14ac:dyDescent="0.25"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76"/>
    </row>
    <row r="200" spans="1:17" x14ac:dyDescent="0.25">
      <c r="B200" s="118" t="s">
        <v>192</v>
      </c>
      <c r="C200" s="30"/>
      <c r="D200" s="182"/>
      <c r="E200" s="182"/>
      <c r="F200" s="182"/>
      <c r="G200" s="182"/>
      <c r="H200" s="182"/>
      <c r="I200" s="182"/>
      <c r="J200" s="182"/>
      <c r="K200" s="182"/>
      <c r="L200" s="182"/>
      <c r="M200" s="76"/>
    </row>
    <row r="201" spans="1:17" x14ac:dyDescent="0.25">
      <c r="C201" s="30"/>
      <c r="D201" s="182"/>
      <c r="E201" s="182"/>
      <c r="F201" s="182"/>
      <c r="G201" s="182"/>
      <c r="H201" s="182"/>
      <c r="I201" s="182"/>
      <c r="J201" s="182"/>
      <c r="K201" s="182"/>
      <c r="L201" s="182"/>
      <c r="M201" s="76"/>
    </row>
    <row r="202" spans="1:17" x14ac:dyDescent="0.25">
      <c r="B202" s="73"/>
      <c r="C202" s="181">
        <v>2009</v>
      </c>
      <c r="D202" s="154">
        <v>2010</v>
      </c>
      <c r="E202" s="154">
        <v>2011</v>
      </c>
      <c r="F202" s="154">
        <v>2012</v>
      </c>
      <c r="G202" s="154">
        <v>2013</v>
      </c>
      <c r="H202" s="154">
        <v>2014</v>
      </c>
      <c r="I202" s="154">
        <v>2015</v>
      </c>
      <c r="J202" s="154">
        <v>2016</v>
      </c>
      <c r="K202" s="154">
        <v>2017</v>
      </c>
      <c r="L202" s="154">
        <v>2018</v>
      </c>
      <c r="M202" s="154">
        <v>2019</v>
      </c>
      <c r="N202" s="154">
        <v>2020</v>
      </c>
      <c r="O202" s="154">
        <v>2021</v>
      </c>
      <c r="P202" s="154">
        <v>2022</v>
      </c>
      <c r="Q202" s="154">
        <v>2023</v>
      </c>
    </row>
    <row r="203" spans="1:17" x14ac:dyDescent="0.25">
      <c r="B203" s="66" t="s">
        <v>117</v>
      </c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76"/>
    </row>
    <row r="204" spans="1:17" x14ac:dyDescent="0.25">
      <c r="A204" s="174"/>
      <c r="B204" s="139" t="s">
        <v>118</v>
      </c>
      <c r="C204" s="176"/>
      <c r="D204" s="176">
        <f>-+(SUM($C139:C139))*'2.2.3.1.TasasDeprec'!$C9</f>
        <v>0</v>
      </c>
      <c r="E204" s="176">
        <f>-+(SUM($C139:D139))*'2.2.3.1.TasasDeprec'!$C9</f>
        <v>-1425.3879998574612</v>
      </c>
      <c r="F204" s="176">
        <f>-+(SUM($C139:E139))*'2.2.3.1.TasasDeprec'!$C9</f>
        <v>-1425.3879998574612</v>
      </c>
      <c r="G204" s="176">
        <f>-+(SUM($C139:F139))*'2.2.3.1.TasasDeprec'!$C9</f>
        <v>-1425.3879998574612</v>
      </c>
      <c r="H204" s="176">
        <f>-+(SUM($C139:G139))*'2.2.3.1.TasasDeprec'!$C9</f>
        <v>-1425.3879998574612</v>
      </c>
      <c r="I204" s="176">
        <f>-+(SUM($C139:H139))*'2.2.3.1.TasasDeprec'!$C9</f>
        <v>-25109.045664155761</v>
      </c>
      <c r="J204" s="176">
        <f>-+(SUM($C139:$H139)+SUM($I139:I139))*'2.2.3.1.TasasDeprec'!$C9</f>
        <v>-29623.463330370989</v>
      </c>
      <c r="K204" s="176">
        <f>-+(SUM($C139:$H139)+SUM($I139:J139))*'2.2.3.1.TasasDeprec'!$C9</f>
        <v>-29623.463330370989</v>
      </c>
      <c r="L204" s="176">
        <f>-+(SUM($C139:$H139)+SUM($I139:K139))*'2.2.3.1.TasasDeprec'!$C9</f>
        <v>-39706.047996029396</v>
      </c>
      <c r="M204" s="176">
        <f>-+(SUM($C139:$H139)+SUM($I139:L139))*'2.2.3.1.TasasDeprec'!$C9</f>
        <v>-30276.695663638991</v>
      </c>
      <c r="N204" s="176">
        <f>-+(SUM($C139:$H139)+SUM($I139:M139))*'2.2.3.1.TasasDeprec'!$C9</f>
        <v>-30276.695663638991</v>
      </c>
      <c r="O204" s="176">
        <f>-+(SUM($C139:$H139)+SUM($I139:N139))*'2.2.3.1.TasasDeprec'!$C9</f>
        <v>-30276.695663638991</v>
      </c>
      <c r="P204" s="176">
        <f>-+(SUM($C139:$H139)+SUM($I139:O139))*'2.2.3.1.TasasDeprec'!$C9</f>
        <v>-30976.695663568993</v>
      </c>
      <c r="Q204" s="176">
        <f>-+(SUM($C139:$H139)+SUM($I139:P139))*'2.2.3.1.TasasDeprec'!$C9</f>
        <v>-30976.695663568993</v>
      </c>
    </row>
    <row r="205" spans="1:17" x14ac:dyDescent="0.25">
      <c r="A205" s="174"/>
      <c r="B205" s="139" t="s">
        <v>119</v>
      </c>
      <c r="C205" s="177"/>
      <c r="D205" s="177">
        <f>-+(SUM($C140:C140))*'2.2.3.1.TasasDeprec'!$C10</f>
        <v>0</v>
      </c>
      <c r="E205" s="177">
        <f>-+(SUM($C140:D140))*'2.2.3.1.TasasDeprec'!$C10</f>
        <v>-52426.165000000001</v>
      </c>
      <c r="F205" s="177">
        <f>-+(SUM($C140:E140))*'2.2.3.1.TasasDeprec'!$C10</f>
        <v>-53988.661</v>
      </c>
      <c r="G205" s="177">
        <f>-+(SUM($C140:F140))*'2.2.3.1.TasasDeprec'!$C10</f>
        <v>-53988.661</v>
      </c>
      <c r="H205" s="177">
        <f>-+(SUM($C140:G140))*'2.2.3.1.TasasDeprec'!$C10</f>
        <v>-54375.114000000001</v>
      </c>
      <c r="I205" s="177">
        <f>-+(SUM($C140:H140))*'2.2.3.1.TasasDeprec'!$C10</f>
        <v>-54375.114000000001</v>
      </c>
      <c r="J205" s="177">
        <f>-+(SUM($C140:I140))*'2.2.3.1.TasasDeprec'!$C10</f>
        <v>-54375.114000000001</v>
      </c>
      <c r="K205" s="177">
        <f>-+(SUM($C140:J140))*'2.2.3.1.TasasDeprec'!$C10</f>
        <v>-58649.381000000008</v>
      </c>
      <c r="L205" s="177">
        <f>-+(SUM($C140:K140))*'2.2.3.1.TasasDeprec'!$C10</f>
        <v>-58793.358000000007</v>
      </c>
      <c r="M205" s="177">
        <f>-+(SUM($C140:L140))*'2.2.3.1.TasasDeprec'!$C10</f>
        <v>-67359.381000000008</v>
      </c>
      <c r="N205" s="177">
        <f>-+(SUM($C140:M140))*'2.2.3.1.TasasDeprec'!$C10</f>
        <v>-72359.381000000008</v>
      </c>
      <c r="O205" s="76">
        <f>-+(SUM(E140:$L140)+SUM($M140:N140))*'2.2.3.1.TasasDeprec'!$C10</f>
        <v>-42333.216</v>
      </c>
      <c r="P205" s="76">
        <f>-+(SUM(F140:$L140)+SUM($M140:O140))*'2.2.3.1.TasasDeprec'!$C10</f>
        <v>-40770.720000000001</v>
      </c>
      <c r="Q205" s="76">
        <f>-+(SUM(G140:$L140)+SUM($M140:P140))*'2.2.3.1.TasasDeprec'!$C10</f>
        <v>-40770.720000000001</v>
      </c>
    </row>
    <row r="206" spans="1:17" x14ac:dyDescent="0.25">
      <c r="A206" s="174"/>
      <c r="B206" s="139" t="s">
        <v>120</v>
      </c>
      <c r="C206" s="177"/>
      <c r="D206" s="177">
        <f>-+(SUM($C141:C141))*'2.2.3.1.TasasDeprec'!$C11</f>
        <v>-16561.5</v>
      </c>
      <c r="E206" s="177">
        <f>-+(SUM($C141:D141))*'2.2.3.1.TasasDeprec'!$C11</f>
        <v>-21444.887999999995</v>
      </c>
      <c r="F206" s="177">
        <f>-+(SUM($C141:E141))*'2.2.3.1.TasasDeprec'!$C11</f>
        <v>-21444.887999999995</v>
      </c>
      <c r="G206" s="177">
        <f>-+(SUM($C141:F141))*'2.2.3.1.TasasDeprec'!$C11</f>
        <v>-21444.887999999995</v>
      </c>
      <c r="H206" s="177">
        <f>-+(SUM($C141:G141))*'2.2.3.1.TasasDeprec'!$C11</f>
        <v>-21444.887999999995</v>
      </c>
      <c r="I206" s="177">
        <f>-+(SUM(D141:H141))*'2.2.3.1.TasasDeprec'!$C11</f>
        <v>-26435.539999999997</v>
      </c>
      <c r="J206" s="177">
        <f>-+(SUM(E141:$H141)+SUM($I141:I141))*'2.2.3.1.TasasDeprec'!$C11</f>
        <v>-18315.080000000002</v>
      </c>
      <c r="K206" s="177">
        <f>-+(SUM(F141:$H141)+SUM($I141:J141))*'2.2.3.1.TasasDeprec'!$C11</f>
        <v>-18315.080000000002</v>
      </c>
      <c r="L206" s="177">
        <f>-+(SUM(G141:$H141)+SUM($I141:K141))*'2.2.3.1.TasasDeprec'!$C11</f>
        <v>-18315.080000000002</v>
      </c>
      <c r="M206" s="177">
        <f>-+(SUM(H141:$H141)+SUM($I141:L141))*'2.2.3.1.TasasDeprec'!$C11</f>
        <v>-18315.080000000002</v>
      </c>
      <c r="N206" s="183">
        <f>-+SUM(I141:M141)*'2.2.3.1.TasasDeprec'!$C11</f>
        <v>-54362.928000000007</v>
      </c>
      <c r="O206" s="177">
        <f>-+SUM(J141:N141)*'2.2.3.1.TasasDeprec'!$C11</f>
        <v>-57600</v>
      </c>
      <c r="P206" s="177">
        <f>-+SUM(K141:O141)*'2.2.3.1.TasasDeprec'!$C11</f>
        <v>-57600</v>
      </c>
      <c r="Q206" s="177">
        <f>-+SUM(L141:P141)*'2.2.3.1.TasasDeprec'!$C11</f>
        <v>-57600</v>
      </c>
    </row>
    <row r="207" spans="1:17" x14ac:dyDescent="0.25">
      <c r="A207" s="174"/>
      <c r="B207" s="139" t="s">
        <v>121</v>
      </c>
      <c r="C207" s="177"/>
      <c r="D207" s="177">
        <f>-+(SUM($C142:C142))*'2.2.3.1.TasasDeprec'!$C12</f>
        <v>-1313.335</v>
      </c>
      <c r="E207" s="177">
        <f>-+(SUM($C142:D142))*'2.2.3.1.TasasDeprec'!$C12</f>
        <v>-2195.5760000000005</v>
      </c>
      <c r="F207" s="177">
        <f>-+(SUM($C142:E142))*'2.2.3.1.TasasDeprec'!$C12</f>
        <v>-6822.380000000001</v>
      </c>
      <c r="G207" s="177">
        <f>-+(SUM($C142:F142))*'2.2.3.1.TasasDeprec'!$C12</f>
        <v>-6822.380000000001</v>
      </c>
      <c r="H207" s="177">
        <f>-+(SUM($C142:G142))*'2.2.3.1.TasasDeprec'!$C12</f>
        <v>-6859.880000000001</v>
      </c>
      <c r="I207" s="177">
        <f>-+(SUM($C142:H142))*'2.2.3.1.TasasDeprec'!$C12</f>
        <v>-7128.0180000000009</v>
      </c>
      <c r="J207" s="177">
        <f>-+(SUM($C142:I142))*'2.2.3.1.TasasDeprec'!$C12</f>
        <v>-7652.0040000000008</v>
      </c>
      <c r="K207" s="177">
        <f>-+(SUM($C142:J142))*'2.2.3.1.TasasDeprec'!$C12</f>
        <v>-7652.0040000000008</v>
      </c>
      <c r="L207" s="177">
        <f>-+(SUM($C142:K142))*'2.2.3.1.TasasDeprec'!$C12</f>
        <v>-15556.745000000003</v>
      </c>
      <c r="M207" s="177">
        <f>-+(SUM($C142:L142))*'2.2.3.1.TasasDeprec'!$C12</f>
        <v>-15840.259000000004</v>
      </c>
      <c r="N207" s="177">
        <f>-+(SUM(D142:$L142)+SUM($M142:M142))*'2.2.3.1.TasasDeprec'!$C12</f>
        <v>-16726.923999999999</v>
      </c>
      <c r="O207" s="177">
        <f>-+(SUM(E142:$L142)+SUM($M142:N142))*'2.2.3.1.TasasDeprec'!$C12</f>
        <v>-17344.683000000001</v>
      </c>
      <c r="P207" s="177">
        <f>-+(SUM(F142:$L142)+SUM($M142:O142))*'2.2.3.1.TasasDeprec'!$C12</f>
        <v>-14417.878999999999</v>
      </c>
      <c r="Q207" s="177">
        <f>-+(SUM(G142:$L142)+SUM($M142:P142))*'2.2.3.1.TasasDeprec'!$C12</f>
        <v>-14417.878999999999</v>
      </c>
    </row>
    <row r="208" spans="1:17" x14ac:dyDescent="0.25">
      <c r="A208" s="174"/>
      <c r="B208" s="139" t="s">
        <v>122</v>
      </c>
      <c r="C208" s="177"/>
      <c r="D208" s="177">
        <f>-+(SUM($C143:C143))*'2.2.3.1.TasasDeprec'!$C13</f>
        <v>-31398.07</v>
      </c>
      <c r="E208" s="177">
        <f>-+(SUM($C143:D143))*'2.2.3.1.TasasDeprec'!$C13</f>
        <v>-13992.817499999997</v>
      </c>
      <c r="F208" s="177">
        <f>-+(SUM($C143:E143))*'2.2.3.1.TasasDeprec'!$C13</f>
        <v>-72369.014999999985</v>
      </c>
      <c r="G208" s="177">
        <f>-+(SUM($C143:F143))*'2.2.3.1.TasasDeprec'!$C13</f>
        <v>-74646.792499999981</v>
      </c>
      <c r="H208" s="177">
        <f>-+(SUM(D143:G143))*'2.2.3.1.TasasDeprec'!$C13</f>
        <v>-46013.984999999986</v>
      </c>
      <c r="I208" s="177">
        <f>-+(SUM(E143:H143))*'2.2.3.1.TasasDeprec'!$C13</f>
        <v>-68112.604999999981</v>
      </c>
      <c r="J208" s="177">
        <f>-+(SUM(F143:$H143)+SUM($I143:I143))*'2.2.3.1.TasasDeprec'!$C13</f>
        <v>-12436.407500000001</v>
      </c>
      <c r="K208" s="177">
        <f>-+(SUM(G143:$H143)+SUM($I143:J143))*'2.2.3.1.TasasDeprec'!$C13</f>
        <v>-17006.385000000002</v>
      </c>
      <c r="L208" s="177">
        <f>-+(SUM(H143:$H143)+SUM($I143:K143))*'2.2.3.1.TasasDeprec'!$C13</f>
        <v>-20521.572500000002</v>
      </c>
      <c r="M208" s="76">
        <f>-+SUM(I143:L143)*'2.2.3.1.TasasDeprec'!$C13</f>
        <v>-21353.055</v>
      </c>
      <c r="N208" s="76">
        <f>-+SUM(J143:M143)*'2.2.3.1.TasasDeprec'!$C13</f>
        <v>-22153.055</v>
      </c>
      <c r="O208" s="76">
        <f>-+SUM(K143:N143)*'2.2.3.1.TasasDeprec'!$C13</f>
        <v>-18055.3</v>
      </c>
      <c r="P208" s="76">
        <f>-+SUM(L143:O143)*'2.2.3.1.TasasDeprec'!$C13</f>
        <v>-29024.85</v>
      </c>
      <c r="Q208" s="76">
        <f>-+SUM(M143:P143)*'2.2.3.1.TasasDeprec'!$C13</f>
        <v>-23500</v>
      </c>
    </row>
    <row r="209" spans="1:17" x14ac:dyDescent="0.25">
      <c r="A209" s="174"/>
      <c r="B209" s="139" t="s">
        <v>123</v>
      </c>
      <c r="C209" s="178"/>
      <c r="D209" s="178">
        <f>-+(SUM($C144:C144))*'2.2.3.1.TasasDeprec'!$C14</f>
        <v>-193.91200000000001</v>
      </c>
      <c r="E209" s="178">
        <f>-+(SUM($C144:D144))*'2.2.3.1.TasasDeprec'!$C14</f>
        <v>-13750.867000000002</v>
      </c>
      <c r="F209" s="178">
        <f>-+(SUM($C144:E144))*'2.2.3.1.TasasDeprec'!$C14</f>
        <v>-14235.609000000004</v>
      </c>
      <c r="G209" s="178">
        <f>-+(SUM($C144:F144))*'2.2.3.1.TasasDeprec'!$C14</f>
        <v>-16361.286000000002</v>
      </c>
      <c r="H209" s="178">
        <f>-+(SUM($C144:G144))*'2.2.3.1.TasasDeprec'!$C14</f>
        <v>-20500.651000000002</v>
      </c>
      <c r="I209" s="178">
        <f>-+(SUM($C144:H144))*'2.2.3.1.TasasDeprec'!$C14</f>
        <v>-20500.651000000002</v>
      </c>
      <c r="J209" s="178">
        <f>-+(SUM($C144:I144))*'2.2.3.1.TasasDeprec'!$C14</f>
        <v>-28361.043000000001</v>
      </c>
      <c r="K209" s="178">
        <f>-+(SUM($C144:J144))*'2.2.3.1.TasasDeprec'!$C14</f>
        <v>-28361.043000000001</v>
      </c>
      <c r="L209" s="178">
        <f>-+(SUM($C144:K144))*'2.2.3.1.TasasDeprec'!$C14</f>
        <v>-32580.332000000009</v>
      </c>
      <c r="M209" s="178">
        <f>-+(SUM(C144:L144))*'2.2.3.1.TasasDeprec'!$C14</f>
        <v>-36810.37200000001</v>
      </c>
      <c r="N209" s="178">
        <f>-+(SUM(D144:M144))*'2.2.3.1.TasasDeprec'!$C14</f>
        <v>-36616.460000000014</v>
      </c>
      <c r="O209" s="178">
        <f>-+(SUM(E144:N144))*'2.2.3.1.TasasDeprec'!$C14</f>
        <v>-35659.505000000012</v>
      </c>
      <c r="P209" s="178">
        <f>-+(SUM(F144:O144))*'2.2.3.1.TasasDeprec'!$C14</f>
        <v>-46874.763000000014</v>
      </c>
      <c r="Q209" s="178">
        <f>-+(SUM(G144:P144))*'2.2.3.1.TasasDeprec'!$C14</f>
        <v>-44749.08600000001</v>
      </c>
    </row>
    <row r="210" spans="1:17" x14ac:dyDescent="0.25">
      <c r="B210" s="122" t="s">
        <v>124</v>
      </c>
      <c r="C210" s="177"/>
      <c r="D210" s="177"/>
      <c r="E210" s="177"/>
      <c r="F210" s="177"/>
      <c r="G210" s="177"/>
      <c r="H210" s="184"/>
      <c r="I210" s="184"/>
      <c r="J210" s="184"/>
      <c r="K210" s="184"/>
      <c r="L210" s="184"/>
      <c r="M210" s="76"/>
    </row>
    <row r="211" spans="1:17" x14ac:dyDescent="0.25">
      <c r="A211" s="174"/>
      <c r="B211" s="185" t="s">
        <v>125</v>
      </c>
      <c r="C211" s="179"/>
      <c r="D211" s="179">
        <f>-+(SUM($C146:C146))*'2.2.3.1.TasasDeprec'!$C16</f>
        <v>-104337.16600000001</v>
      </c>
      <c r="E211" s="179">
        <f>-+(SUM($C146:D146))*'2.2.3.1.TasasDeprec'!$C16</f>
        <v>-104455.23300000001</v>
      </c>
      <c r="F211" s="179">
        <f>-+(SUM($C146:E146))*'2.2.3.1.TasasDeprec'!$C16</f>
        <v>-110363.54300000002</v>
      </c>
      <c r="G211" s="179">
        <f>-+(SUM($C146:F146))*'2.2.3.1.TasasDeprec'!$C16</f>
        <v>-110363.54300000002</v>
      </c>
      <c r="H211" s="179">
        <f>-+(SUM($C146:G146))*'2.2.3.1.TasasDeprec'!$C16</f>
        <v>-110363.54300000002</v>
      </c>
      <c r="I211" s="179">
        <f>-+(SUM($C146:H146))*'2.2.3.1.TasasDeprec'!$C16</f>
        <v>-110363.54300000002</v>
      </c>
      <c r="J211" s="179">
        <f>-+(SUM($C146:I146))*'2.2.3.1.TasasDeprec'!$C16</f>
        <v>-110363.54300000002</v>
      </c>
      <c r="K211" s="179">
        <f>-+(SUM($C146:J146))*'2.2.3.1.TasasDeprec'!$C16</f>
        <v>-110363.54300000002</v>
      </c>
      <c r="L211" s="179">
        <f>-+(SUM($C146:K146))*'2.2.3.1.TasasDeprec'!$C16</f>
        <v>-110363.54300000002</v>
      </c>
      <c r="M211" s="186">
        <f>-+(SUM($C146:L146))*'2.2.3.1.TasasDeprec'!$C16</f>
        <v>-110363.54300000002</v>
      </c>
      <c r="N211" s="186">
        <f>-+(SUM(D146:M146))*'2.2.3.1.TasasDeprec'!$C16</f>
        <v>-6026.3770000000004</v>
      </c>
      <c r="O211" s="186">
        <f>-+(SUM(E146:N146))*'2.2.3.1.TasasDeprec'!$C16</f>
        <v>-5908.31</v>
      </c>
      <c r="P211" s="176">
        <f>-+(SUM(F146:N146))*'2.2.3.1.TasasDeprec'!$C16</f>
        <v>0</v>
      </c>
      <c r="Q211" s="176">
        <f>-+(SUM(G146:O146))*'2.2.3.1.TasasDeprec'!$C16</f>
        <v>0</v>
      </c>
    </row>
    <row r="212" spans="1:17" x14ac:dyDescent="0.25">
      <c r="A212" s="174"/>
      <c r="B212" s="185" t="s">
        <v>126</v>
      </c>
      <c r="C212" s="177"/>
      <c r="D212" s="177">
        <f>-+(SUM($C147:C147))*'2.2.3.1.TasasDeprec'!$C17</f>
        <v>0</v>
      </c>
      <c r="E212" s="177">
        <f>-+(SUM($C147:D147))*'2.2.3.1.TasasDeprec'!$C17</f>
        <v>0</v>
      </c>
      <c r="F212" s="177">
        <f>-+(SUM($C147:E147))*'2.2.3.1.TasasDeprec'!$C17</f>
        <v>0</v>
      </c>
      <c r="G212" s="177">
        <f>-+(SUM($C147:F147))*'2.2.3.1.TasasDeprec'!$C17</f>
        <v>0</v>
      </c>
      <c r="H212" s="184">
        <f>-+(SUM($C147:G147))*'2.2.3.1.TasasDeprec'!$C17</f>
        <v>0</v>
      </c>
      <c r="I212" s="184">
        <f>-+(SUM($C147:H147))*'2.2.3.1.TasasDeprec'!$C17</f>
        <v>0</v>
      </c>
      <c r="J212" s="184">
        <f>-+(SUM($C147:$H147)+SUM($I147:I147))*'2.2.3.1.TasasDeprec'!$C17</f>
        <v>0</v>
      </c>
      <c r="K212" s="184">
        <f>-+(SUM($C147:$H147)+SUM($I147:J147))*'2.2.3.1.TasasDeprec'!$C17</f>
        <v>0</v>
      </c>
      <c r="L212" s="184">
        <f>-+(SUM($C147:$H147)+SUM($I147:K147))*'2.2.3.1.TasasDeprec'!$C17</f>
        <v>0</v>
      </c>
      <c r="M212" s="184">
        <f>-+(SUM($C147:$H147)+SUM($I147:L147))*'2.2.3.1.TasasDeprec'!$C17</f>
        <v>0</v>
      </c>
      <c r="N212" s="184">
        <f>-+(SUM($C147:$H147)+SUM($I147:M147))*'2.2.3.1.TasasDeprec'!$C17</f>
        <v>0</v>
      </c>
      <c r="O212" s="184">
        <f>-+(SUM($C147:$H147)+SUM($I147:N147))*'2.2.3.1.TasasDeprec'!$C17</f>
        <v>0</v>
      </c>
      <c r="P212" s="184">
        <f>-+(SUM($C147:$H147)+SUM($I147:O147))*'2.2.3.1.TasasDeprec'!$C17</f>
        <v>0</v>
      </c>
      <c r="Q212" s="184">
        <f>-+(SUM($C147:$H147)+SUM($I147:P147))*'2.2.3.1.TasasDeprec'!$C17</f>
        <v>0</v>
      </c>
    </row>
    <row r="213" spans="1:17" x14ac:dyDescent="0.25">
      <c r="A213" s="174"/>
      <c r="B213" s="185" t="s">
        <v>127</v>
      </c>
      <c r="C213" s="177"/>
      <c r="D213" s="177">
        <f>-+(SUM($C148:C148))*'2.2.3.1.TasasDeprec'!$C18</f>
        <v>0</v>
      </c>
      <c r="E213" s="177">
        <f>-+(SUM($C148:D148))*'2.2.3.1.TasasDeprec'!$C18</f>
        <v>0</v>
      </c>
      <c r="F213" s="177">
        <f>-+(SUM($C148:E148))*'2.2.3.1.TasasDeprec'!$C18</f>
        <v>0</v>
      </c>
      <c r="G213" s="177">
        <f>-+(SUM($C148:F148))*'2.2.3.1.TasasDeprec'!$C18</f>
        <v>0</v>
      </c>
      <c r="H213" s="184">
        <f>-+(SUM($C148:G148))*'2.2.3.1.TasasDeprec'!$C18</f>
        <v>0</v>
      </c>
      <c r="I213" s="184">
        <f>-+(SUM($C148:H148))*'2.2.3.1.TasasDeprec'!$C18</f>
        <v>0</v>
      </c>
      <c r="J213" s="184">
        <f>-+(SUM($C148:$H148)+SUM($I148:I148))*'2.2.3.1.TasasDeprec'!$C18</f>
        <v>0</v>
      </c>
      <c r="K213" s="184">
        <f>-+(SUM($C148:$H148)+SUM($I148:J148))*'2.2.3.1.TasasDeprec'!$C18</f>
        <v>0</v>
      </c>
      <c r="L213" s="184">
        <f>-+(SUM($C148:$H148)+SUM($I148:K148))*'2.2.3.1.TasasDeprec'!$C18</f>
        <v>0</v>
      </c>
      <c r="M213" s="184">
        <f>-+(SUM($C148:$H148)+SUM($I148:L148))*'2.2.3.1.TasasDeprec'!$C18</f>
        <v>0</v>
      </c>
      <c r="N213" s="184">
        <f>-+(SUM($C148:$H148)+SUM($I148:M148))*'2.2.3.1.TasasDeprec'!$C18</f>
        <v>0</v>
      </c>
      <c r="O213" s="184">
        <f>-+(SUM($C148:$H148)+SUM($I148:N148))*'2.2.3.1.TasasDeprec'!$C18</f>
        <v>0</v>
      </c>
      <c r="P213" s="184">
        <f>-+(SUM($C148:$H148)+SUM($I148:O148))*'2.2.3.1.TasasDeprec'!$C18</f>
        <v>0</v>
      </c>
      <c r="Q213" s="184">
        <f>-+(SUM($C148:$H148)+SUM($I148:P148))*'2.2.3.1.TasasDeprec'!$C18</f>
        <v>0</v>
      </c>
    </row>
    <row r="214" spans="1:17" x14ac:dyDescent="0.25">
      <c r="A214" s="174"/>
      <c r="B214" s="185" t="s">
        <v>128</v>
      </c>
      <c r="C214" s="177"/>
      <c r="D214" s="177">
        <f>-+(SUM($C149:C149))*'2.2.3.1.TasasDeprec'!$C19</f>
        <v>0</v>
      </c>
      <c r="E214" s="177">
        <f>-+(SUM($C149:D149))*'2.2.3.1.TasasDeprec'!$C19</f>
        <v>0</v>
      </c>
      <c r="F214" s="177">
        <f>-+(SUM($C149:E149))*'2.2.3.1.TasasDeprec'!$C19</f>
        <v>0</v>
      </c>
      <c r="G214" s="177">
        <f>-+(SUM($C149:F149))*'2.2.3.1.TasasDeprec'!$C19</f>
        <v>0</v>
      </c>
      <c r="H214" s="184">
        <f>-+(SUM($C149:G149))*'2.2.3.1.TasasDeprec'!$C19</f>
        <v>0</v>
      </c>
      <c r="I214" s="184">
        <f>-+(SUM($C149:H149))*'2.2.3.1.TasasDeprec'!$C19</f>
        <v>-4567065.7700000005</v>
      </c>
      <c r="J214" s="184">
        <f>-+(SUM($C149:$H149)+SUM($I149:I149))*'2.2.3.1.TasasDeprec'!$C19</f>
        <v>-4567065.7700000005</v>
      </c>
      <c r="K214" s="184">
        <f>-+(SUM($C149:$H149)+SUM($I149:J149))*'2.2.3.1.TasasDeprec'!$C19</f>
        <v>-4567065.7700000005</v>
      </c>
      <c r="L214" s="184">
        <f>-+(SUM($C149:$H149)+SUM($I149:K149))*'2.2.3.1.TasasDeprec'!$C19</f>
        <v>-4567065.7700000005</v>
      </c>
      <c r="M214" s="184">
        <f>-+(SUM($C149:$H149)+SUM($I149:L149))*'2.2.3.1.TasasDeprec'!$C19</f>
        <v>-4567065.7700000005</v>
      </c>
      <c r="N214" s="184">
        <f>-+(SUM($C149:$H149)+SUM($I149:M149))*'2.2.3.1.TasasDeprec'!$C19</f>
        <v>-4567065.7700000005</v>
      </c>
      <c r="O214" s="184">
        <f>-+(SUM($C149:$H149)+SUM($I149:N149))*'2.2.3.1.TasasDeprec'!$C19</f>
        <v>-4567065.7700000005</v>
      </c>
      <c r="P214" s="184">
        <f>-+(SUM($C149:$H149)+SUM($I149:O149))*'2.2.3.1.TasasDeprec'!$C19</f>
        <v>-4567065.7700000005</v>
      </c>
      <c r="Q214" s="184">
        <f>-+(SUM($C149:$H149)+SUM($I149:P149))*'2.2.3.1.TasasDeprec'!$C19</f>
        <v>-4567065.7700000005</v>
      </c>
    </row>
    <row r="215" spans="1:17" x14ac:dyDescent="0.25">
      <c r="A215" s="174"/>
      <c r="B215" s="185" t="s">
        <v>129</v>
      </c>
      <c r="C215" s="177"/>
      <c r="D215" s="177">
        <f>-+(SUM($C150:C150))*'2.2.3.1.TasasDeprec'!$C20</f>
        <v>0</v>
      </c>
      <c r="E215" s="177">
        <f>-+(SUM($C150:D150))*'2.2.3.1.TasasDeprec'!$C20</f>
        <v>0</v>
      </c>
      <c r="F215" s="177">
        <f>-+(SUM($C150:E150))*'2.2.3.1.TasasDeprec'!$C20</f>
        <v>0</v>
      </c>
      <c r="G215" s="177">
        <f>-+(SUM($C150:F150))*'2.2.3.1.TasasDeprec'!$C20</f>
        <v>0</v>
      </c>
      <c r="H215" s="184">
        <f>-+(SUM($C150:G150))*'2.2.3.1.TasasDeprec'!$C20</f>
        <v>0</v>
      </c>
      <c r="I215" s="184">
        <f>-+(SUM($C150:H150))*'2.2.3.1.TasasDeprec'!$C20</f>
        <v>-1807945.827</v>
      </c>
      <c r="J215" s="184">
        <f>-+(SUM($C150:$H150)+SUM($I150:I150))*'2.2.3.1.TasasDeprec'!$C20</f>
        <v>-1807945.827</v>
      </c>
      <c r="K215" s="184">
        <f>-+(SUM($C150:$H150)+SUM($I150:J150))*'2.2.3.1.TasasDeprec'!$C20</f>
        <v>-1807945.827</v>
      </c>
      <c r="L215" s="184">
        <f>-+(SUM($C150:$H150)+SUM($I150:K150))*'2.2.3.1.TasasDeprec'!$C20</f>
        <v>-1807945.827</v>
      </c>
      <c r="M215" s="184">
        <f>-+(SUM($C150:L150))*'2.2.3.1.TasasDeprec'!$C20</f>
        <v>-1807945.827</v>
      </c>
      <c r="N215" s="184">
        <f>-+(SUM($C150:$H150)+SUM($I150:M150))*'2.2.3.1.TasasDeprec'!$C20</f>
        <v>-1807945.827</v>
      </c>
      <c r="O215" s="184">
        <f>-+(SUM($C150:$H150)+SUM($I150:N150))*'2.2.3.1.TasasDeprec'!$C20</f>
        <v>-1807945.827</v>
      </c>
      <c r="P215" s="184">
        <f>-+(SUM($C150:$H150)+SUM($I150:O150))*'2.2.3.1.TasasDeprec'!$C20</f>
        <v>-1807945.827</v>
      </c>
      <c r="Q215" s="184">
        <f>-+(SUM($C150:P150))*'2.2.3.1.TasasDeprec'!$C20</f>
        <v>-1807945.827</v>
      </c>
    </row>
    <row r="216" spans="1:17" x14ac:dyDescent="0.25">
      <c r="A216" s="174"/>
      <c r="B216" s="139" t="s">
        <v>130</v>
      </c>
      <c r="C216" s="177"/>
      <c r="D216" s="177">
        <f>-+(SUM($C151:C151))*'2.2.3.1.TasasDeprec'!$C21</f>
        <v>0</v>
      </c>
      <c r="E216" s="177">
        <f>-+(SUM($C151:D151))*'2.2.3.1.TasasDeprec'!$C21</f>
        <v>0</v>
      </c>
      <c r="F216" s="177">
        <f>-+(SUM($C151:E151))*'2.2.3.1.TasasDeprec'!$C21</f>
        <v>0</v>
      </c>
      <c r="G216" s="177">
        <f>-+(SUM($C151:F151))*'2.2.3.1.TasasDeprec'!$C21</f>
        <v>0</v>
      </c>
      <c r="H216" s="184">
        <f>-+(SUM($C151:G151))*'2.2.3.1.TasasDeprec'!$C21</f>
        <v>0</v>
      </c>
      <c r="I216" s="184">
        <f>-+(SUM($C151:H151))*'2.2.3.1.TasasDeprec'!$C21</f>
        <v>0</v>
      </c>
      <c r="J216" s="184">
        <f>-+(SUM($C151:$H151)+SUM($I151:I151))*'2.2.3.1.TasasDeprec'!$C21</f>
        <v>0</v>
      </c>
      <c r="K216" s="184">
        <f>-+(SUM($C151:$H151)+SUM($I151:J151))*'2.2.3.1.TasasDeprec'!$C21</f>
        <v>-1517894.3796610171</v>
      </c>
      <c r="L216" s="184">
        <f>-+(SUM($C151:$H151)+SUM($I151:K151))*'2.2.3.1.TasasDeprec'!$C21</f>
        <v>-1517894.3796610171</v>
      </c>
      <c r="M216" s="184">
        <f>-+(SUM($C151:$H151)+SUM($I151:L151))*'2.2.3.1.TasasDeprec'!$C21</f>
        <v>-1517894.3796610171</v>
      </c>
      <c r="N216" s="184">
        <f>-+(SUM($C151:$H151)+SUM($I151:M151))*'2.2.3.1.TasasDeprec'!$C21</f>
        <v>-1517894.3796610171</v>
      </c>
      <c r="O216" s="184">
        <f>-+(SUM($C151:$H151)+SUM($I151:N151))*'2.2.3.1.TasasDeprec'!$C21</f>
        <v>-1517894.3796610171</v>
      </c>
      <c r="P216" s="184">
        <f>-+(SUM($C151:$H151)+SUM($I151:O151))*'2.2.3.1.TasasDeprec'!$C21</f>
        <v>-1517894.3796610171</v>
      </c>
      <c r="Q216" s="184">
        <f>-+(SUM($C151:$H151)+SUM($I151:P151))*'2.2.3.1.TasasDeprec'!$C21</f>
        <v>-1517894.3796610171</v>
      </c>
    </row>
    <row r="217" spans="1:17" x14ac:dyDescent="0.25">
      <c r="A217" s="174"/>
      <c r="B217" s="139" t="s">
        <v>131</v>
      </c>
      <c r="C217" s="177"/>
      <c r="D217" s="177">
        <f>-+(SUM($C152:C152))*'2.2.3.1.TasasDeprec'!$C22</f>
        <v>0</v>
      </c>
      <c r="E217" s="177">
        <f>-+(SUM($C152:D152))*'2.2.3.1.TasasDeprec'!$C22</f>
        <v>0</v>
      </c>
      <c r="F217" s="177">
        <f>-+(SUM($C152:E152))*'2.2.3.1.TasasDeprec'!$C22</f>
        <v>0</v>
      </c>
      <c r="G217" s="177">
        <f>-+(SUM($C152:F152))*'2.2.3.1.TasasDeprec'!$C22</f>
        <v>0</v>
      </c>
      <c r="H217" s="184">
        <f>-+(SUM($C152:G152))*'2.2.3.1.TasasDeprec'!$C22</f>
        <v>0</v>
      </c>
      <c r="I217" s="184">
        <f>-+(SUM($C152:H152))*'2.2.3.1.TasasDeprec'!$C22</f>
        <v>0</v>
      </c>
      <c r="J217" s="184">
        <f>-+(SUM($C152:$H152)+SUM($I152:I152))*'2.2.3.1.TasasDeprec'!$C22</f>
        <v>0</v>
      </c>
      <c r="K217" s="184">
        <f>-+(SUM($C152:$H152)+SUM($I152:J152))*'2.2.3.1.TasasDeprec'!$C22</f>
        <v>-114529.11016949153</v>
      </c>
      <c r="L217" s="184">
        <f>-+(SUM($C152:$H152)+SUM($I152:K152))*'2.2.3.1.TasasDeprec'!$C22</f>
        <v>-114529.11016949153</v>
      </c>
      <c r="M217" s="184">
        <f>-+(SUM($C152:$H152)+SUM($I152:L152))*'2.2.3.1.TasasDeprec'!$C22</f>
        <v>-114529.11016949153</v>
      </c>
      <c r="N217" s="184">
        <f>-+(SUM($C152:$H152)+SUM($I152:M152))*'2.2.3.1.TasasDeprec'!$C22</f>
        <v>-114529.11016949153</v>
      </c>
      <c r="O217" s="184">
        <f>-+(SUM($C152:$H152)+SUM($I152:N152))*'2.2.3.1.TasasDeprec'!$C22</f>
        <v>-114529.11016949153</v>
      </c>
      <c r="P217" s="184">
        <f>-+(SUM($C152:$H152)+SUM($I152:O152))*'2.2.3.1.TasasDeprec'!$C22</f>
        <v>-114529.11016949153</v>
      </c>
      <c r="Q217" s="184">
        <f>-+(SUM($C152:$H152)+SUM($I152:P152))*'2.2.3.1.TasasDeprec'!$C22</f>
        <v>-114529.11016949153</v>
      </c>
    </row>
    <row r="218" spans="1:17" x14ac:dyDescent="0.25">
      <c r="A218" s="174"/>
      <c r="B218" s="139" t="s">
        <v>132</v>
      </c>
      <c r="C218" s="177"/>
      <c r="D218" s="177">
        <f>-+(SUM($C153:C153))*'2.2.3.1.TasasDeprec'!$C23</f>
        <v>0</v>
      </c>
      <c r="E218" s="177">
        <f>-+(SUM($C153:D153))*'2.2.3.1.TasasDeprec'!$C23</f>
        <v>0</v>
      </c>
      <c r="F218" s="177">
        <f>-+(SUM($C153:E153))*'2.2.3.1.TasasDeprec'!$C23</f>
        <v>-27679.727796610172</v>
      </c>
      <c r="G218" s="177">
        <f>-+(SUM($C153:F153))*'2.2.3.1.TasasDeprec'!$C23</f>
        <v>-27679.727796610172</v>
      </c>
      <c r="H218" s="184">
        <f>-+(SUM($C153:G153))*'2.2.3.1.TasasDeprec'!$C23</f>
        <v>-27679.727796610172</v>
      </c>
      <c r="I218" s="184">
        <f>-+(SUM($C153:H153))*'2.2.3.1.TasasDeprec'!$C23</f>
        <v>-27679.727796610172</v>
      </c>
      <c r="J218" s="184">
        <f>-+(SUM($C153:$H153)+SUM($I153:I153))*'2.2.3.1.TasasDeprec'!$C23</f>
        <v>-27679.727796610172</v>
      </c>
      <c r="K218" s="184">
        <f>-+(SUM($C153:$H153)+SUM($I153:J153))*'2.2.3.1.TasasDeprec'!$C23</f>
        <v>-27679.727796610172</v>
      </c>
      <c r="L218" s="184">
        <f>-+(SUM($C153:$H153)+SUM($I153:K153))*'2.2.3.1.TasasDeprec'!$C23</f>
        <v>-27679.727796610172</v>
      </c>
      <c r="M218" s="184">
        <f>-+(SUM($C153:$H153)+SUM($I153:L153))*'2.2.3.1.TasasDeprec'!$C23</f>
        <v>-27679.727796610172</v>
      </c>
      <c r="N218" s="184">
        <f>-+(SUM($C153:$H153)+SUM($I153:M153))*'2.2.3.1.TasasDeprec'!$C23</f>
        <v>-27679.727796610172</v>
      </c>
      <c r="O218" s="184">
        <f>-+(SUM($C153:$H153)+SUM($I153:N153))*'2.2.3.1.TasasDeprec'!$C23</f>
        <v>-27679.727796610172</v>
      </c>
      <c r="P218" s="184">
        <f>-+(SUM($C153:$H153)+SUM($I153:O153))*'2.2.3.1.TasasDeprec'!$C23</f>
        <v>-27679.727796610172</v>
      </c>
      <c r="Q218" s="184">
        <f>-+(SUM($C153:$H153)+SUM($I153:P153))*'2.2.3.1.TasasDeprec'!$C23</f>
        <v>-27679.727796610172</v>
      </c>
    </row>
    <row r="219" spans="1:17" x14ac:dyDescent="0.25">
      <c r="A219" s="174"/>
      <c r="B219" s="139" t="s">
        <v>133</v>
      </c>
      <c r="C219" s="177"/>
      <c r="D219" s="177">
        <f>-+(SUM($C154:C154))*'2.2.3.1.TasasDeprec'!$C24</f>
        <v>0</v>
      </c>
      <c r="E219" s="177">
        <f>-+(SUM($C154:D154))*'2.2.3.1.TasasDeprec'!$C24</f>
        <v>0</v>
      </c>
      <c r="F219" s="177">
        <f>-+(SUM($C154:E154))*'2.2.3.1.TasasDeprec'!$C24</f>
        <v>-1270.7803389830508</v>
      </c>
      <c r="G219" s="177">
        <f>-+(SUM($C154:F154))*'2.2.3.1.TasasDeprec'!$C24</f>
        <v>-1270.7803389830508</v>
      </c>
      <c r="H219" s="184">
        <f>-+(SUM($C154:G154))*'2.2.3.1.TasasDeprec'!$C24</f>
        <v>-1270.7803389830508</v>
      </c>
      <c r="I219" s="184">
        <f>-+(SUM($C154:H154))*'2.2.3.1.TasasDeprec'!$C24</f>
        <v>-1270.7803389830508</v>
      </c>
      <c r="J219" s="184">
        <f>-+(SUM($C154:$H154)+SUM($I154:I154))*'2.2.3.1.TasasDeprec'!$C24</f>
        <v>-1270.7803389830508</v>
      </c>
      <c r="K219" s="184">
        <f>-+(SUM($C154:$H154)+SUM($I154:J154))*'2.2.3.1.TasasDeprec'!$C24</f>
        <v>-1270.7803389830508</v>
      </c>
      <c r="L219" s="184">
        <f>-+(SUM($C154:$H154)+SUM($I154:K154))*'2.2.3.1.TasasDeprec'!$C24</f>
        <v>-1270.7803389830508</v>
      </c>
      <c r="M219" s="184">
        <f>-+(SUM($C154:$H154)+SUM($I154:L154))*'2.2.3.1.TasasDeprec'!$C24</f>
        <v>-1270.7803389830508</v>
      </c>
      <c r="N219" s="184">
        <f>-+(SUM($C154:$H154)+SUM($I154:M154))*'2.2.3.1.TasasDeprec'!$C24</f>
        <v>-1270.7803389830508</v>
      </c>
      <c r="O219" s="184">
        <f>-+(SUM($C154:$H154)+SUM($I154:N154))*'2.2.3.1.TasasDeprec'!$C24</f>
        <v>-1270.7803389830508</v>
      </c>
      <c r="P219" s="184">
        <f>-+(SUM($C154:$H154)+SUM($I154:O154))*'2.2.3.1.TasasDeprec'!$C24</f>
        <v>-1270.7803389830508</v>
      </c>
      <c r="Q219" s="184">
        <f>-+(SUM($C154:$H154)+SUM($I154:P154))*'2.2.3.1.TasasDeprec'!$C24</f>
        <v>-1270.7803389830508</v>
      </c>
    </row>
    <row r="220" spans="1:17" x14ac:dyDescent="0.25">
      <c r="A220" s="174"/>
      <c r="B220" s="139" t="s">
        <v>134</v>
      </c>
      <c r="C220" s="177"/>
      <c r="D220" s="177">
        <f>-+(SUM($C155:C155))*'2.2.3.1.TasasDeprec'!$C25</f>
        <v>0</v>
      </c>
      <c r="E220" s="177">
        <f>-+(SUM($C155:D155))*'2.2.3.1.TasasDeprec'!$C25</f>
        <v>0</v>
      </c>
      <c r="F220" s="177">
        <f>-+(SUM($C155:E155))*'2.2.3.1.TasasDeprec'!$C25</f>
        <v>0</v>
      </c>
      <c r="G220" s="177">
        <f>-+(SUM($C155:F155))*'2.2.3.1.TasasDeprec'!$C25</f>
        <v>0</v>
      </c>
      <c r="H220" s="184">
        <f>-+(SUM($C155:G155))*'2.2.3.1.TasasDeprec'!$C25</f>
        <v>0</v>
      </c>
      <c r="I220" s="184">
        <f>-+(SUM($C155:H155))*'2.2.3.1.TasasDeprec'!$C25</f>
        <v>0</v>
      </c>
      <c r="J220" s="184">
        <f>-+(SUM($C155:$H155)+SUM($I155:I155))*'2.2.3.1.TasasDeprec'!$C25</f>
        <v>-9736.4436440677982</v>
      </c>
      <c r="K220" s="184">
        <f>-+(SUM($C155:$H155)+SUM($I155:J155))*'2.2.3.1.TasasDeprec'!$C25</f>
        <v>-9736.4436440677982</v>
      </c>
      <c r="L220" s="184">
        <f>-+(SUM($C155:$H155)+SUM($I155:K155))*'2.2.3.1.TasasDeprec'!$C25</f>
        <v>-9736.4436440677982</v>
      </c>
      <c r="M220" s="184">
        <f>-+(SUM($C155:$H155)+SUM($I155:L155))*'2.2.3.1.TasasDeprec'!$C25</f>
        <v>-9736.4436440677982</v>
      </c>
      <c r="N220" s="184">
        <f>-+(SUM($C155:$H155)+SUM($I155:M155))*'2.2.3.1.TasasDeprec'!$C25</f>
        <v>-9736.4436440677982</v>
      </c>
      <c r="O220" s="184">
        <f>-+(SUM($C155:$H155)+SUM($I155:N155))*'2.2.3.1.TasasDeprec'!$C25</f>
        <v>-9736.4436440677982</v>
      </c>
      <c r="P220" s="184">
        <f>-+(SUM($C155:$H155)+SUM($I155:O155))*'2.2.3.1.TasasDeprec'!$C25</f>
        <v>-9736.4436440677982</v>
      </c>
      <c r="Q220" s="184">
        <f>-+(SUM($C155:$H155)+SUM($I155:P155))*'2.2.3.1.TasasDeprec'!$C25</f>
        <v>-9736.4436440677982</v>
      </c>
    </row>
    <row r="221" spans="1:17" x14ac:dyDescent="0.25">
      <c r="A221" s="174"/>
      <c r="B221" s="139" t="s">
        <v>135</v>
      </c>
      <c r="C221" s="177"/>
      <c r="D221" s="177">
        <f>-+(SUM($C156:C156))*'2.2.3.1.TasasDeprec'!$C26</f>
        <v>0</v>
      </c>
      <c r="E221" s="177">
        <f>-+(SUM($C156:D156))*'2.2.3.1.TasasDeprec'!$C26</f>
        <v>0</v>
      </c>
      <c r="F221" s="177">
        <f>-+(SUM($C156:E156))*'2.2.3.1.TasasDeprec'!$C26</f>
        <v>0</v>
      </c>
      <c r="G221" s="177">
        <f>-+(SUM($C156:F156))*'2.2.3.1.TasasDeprec'!$C26</f>
        <v>0</v>
      </c>
      <c r="H221" s="184">
        <f>-+(SUM($C156:G156))*'2.2.3.1.TasasDeprec'!$C26</f>
        <v>-4390.5935593220338</v>
      </c>
      <c r="I221" s="184">
        <f>-+(SUM($C156:H156))*'2.2.3.1.TasasDeprec'!$C26</f>
        <v>-4390.5935593220338</v>
      </c>
      <c r="J221" s="184">
        <f>-+(SUM($C156:$H156)+SUM($I156:I156))*'2.2.3.1.TasasDeprec'!$C26</f>
        <v>-4390.5935593220338</v>
      </c>
      <c r="K221" s="184">
        <f>-+(SUM($C156:$H156)+SUM($I156:J156))*'2.2.3.1.TasasDeprec'!$C26</f>
        <v>-4390.5935593220338</v>
      </c>
      <c r="L221" s="184">
        <f>-+(SUM($C156:$H156)+SUM($I156:K156))*'2.2.3.1.TasasDeprec'!$C26</f>
        <v>-4390.5935593220338</v>
      </c>
      <c r="M221" s="184">
        <f>-+(SUM($C156:$H156)+SUM($I156:L156))*'2.2.3.1.TasasDeprec'!$C26</f>
        <v>-4390.5935593220338</v>
      </c>
      <c r="N221" s="184">
        <f>-+(SUM($C156:$H156)+SUM($I156:M156))*'2.2.3.1.TasasDeprec'!$C26</f>
        <v>-4390.5935593220338</v>
      </c>
      <c r="O221" s="184">
        <f>-+(SUM($C156:$H156)+SUM($I156:N156))*'2.2.3.1.TasasDeprec'!$C26</f>
        <v>-4390.5935593220338</v>
      </c>
      <c r="P221" s="184">
        <f>-+(SUM($C156:$H156)+SUM($I156:O156))*'2.2.3.1.TasasDeprec'!$C26</f>
        <v>-4390.5935593220338</v>
      </c>
      <c r="Q221" s="184">
        <f>-+(SUM($C156:$H156)+SUM($I156:P156))*'2.2.3.1.TasasDeprec'!$C26</f>
        <v>-4390.5935593220338</v>
      </c>
    </row>
    <row r="222" spans="1:17" x14ac:dyDescent="0.25">
      <c r="A222" s="174"/>
      <c r="B222" s="139" t="s">
        <v>136</v>
      </c>
      <c r="C222" s="177"/>
      <c r="D222" s="177">
        <f>-+(SUM($C157:C157))*'2.2.3.1.TasasDeprec'!$C27</f>
        <v>0</v>
      </c>
      <c r="E222" s="177">
        <f>-+(SUM($C157:D157))*'2.2.3.1.TasasDeprec'!$C27</f>
        <v>0</v>
      </c>
      <c r="F222" s="177">
        <f>-+(SUM($C157:E157))*'2.2.3.1.TasasDeprec'!$C27</f>
        <v>0</v>
      </c>
      <c r="G222" s="177">
        <f>-+(SUM($C157:F157))*'2.2.3.1.TasasDeprec'!$C27</f>
        <v>0</v>
      </c>
      <c r="H222" s="184">
        <f>-+(SUM($C157:G157))*'2.2.3.1.TasasDeprec'!$C27</f>
        <v>0</v>
      </c>
      <c r="I222" s="184">
        <f>-+(SUM($C157:H157))*'2.2.3.1.TasasDeprec'!$C27</f>
        <v>-67417.904406779664</v>
      </c>
      <c r="J222" s="184">
        <f>-+(SUM($C157:$H157)+SUM($I157:I157))*'2.2.3.1.TasasDeprec'!$C27</f>
        <v>-67417.904406779664</v>
      </c>
      <c r="K222" s="184">
        <f>-+(SUM($C157:$H157)+SUM($I157:J157))*'2.2.3.1.TasasDeprec'!$C27</f>
        <v>-67417.904406779664</v>
      </c>
      <c r="L222" s="184">
        <f>-+(SUM($C157:$H157)+SUM($I157:K157))*'2.2.3.1.TasasDeprec'!$C27</f>
        <v>-67417.904406779664</v>
      </c>
      <c r="M222" s="184">
        <f>-+(SUM($C157:$H157)+SUM($I157:L157))*'2.2.3.1.TasasDeprec'!$C27</f>
        <v>-67417.904406779664</v>
      </c>
      <c r="N222" s="184">
        <f>-+(SUM($C157:$H157)+SUM($I157:M157))*'2.2.3.1.TasasDeprec'!$C27</f>
        <v>-67417.904406779664</v>
      </c>
      <c r="O222" s="184">
        <f>-+(SUM($C157:$H157)+SUM($I157:N157))*'2.2.3.1.TasasDeprec'!$C27</f>
        <v>-67417.904406779664</v>
      </c>
      <c r="P222" s="184">
        <f>-+(SUM($C157:$H157)+SUM($I157:O157))*'2.2.3.1.TasasDeprec'!$C27</f>
        <v>-67417.904406779664</v>
      </c>
      <c r="Q222" s="184">
        <f>-+(SUM($C157:$H157)+SUM($I157:P157))*'2.2.3.1.TasasDeprec'!$C27</f>
        <v>-67417.904406779664</v>
      </c>
    </row>
    <row r="223" spans="1:17" x14ac:dyDescent="0.25">
      <c r="A223" s="174"/>
      <c r="B223" s="139" t="s">
        <v>137</v>
      </c>
      <c r="C223" s="177"/>
      <c r="D223" s="177">
        <f>-+(SUM($C158:C158))*'2.2.3.1.TasasDeprec'!$C28</f>
        <v>0</v>
      </c>
      <c r="E223" s="177">
        <f>-+(SUM($C158:D158))*'2.2.3.1.TasasDeprec'!$C28</f>
        <v>0</v>
      </c>
      <c r="F223" s="177">
        <f>-+(SUM($C158:E158))*'2.2.3.1.TasasDeprec'!$C28</f>
        <v>0</v>
      </c>
      <c r="G223" s="177">
        <f>-+(SUM($C158:F158))*'2.2.3.1.TasasDeprec'!$C28</f>
        <v>0</v>
      </c>
      <c r="H223" s="184">
        <f>-+(SUM($C158:G158))*'2.2.3.1.TasasDeprec'!$C28</f>
        <v>0</v>
      </c>
      <c r="I223" s="184">
        <f>-+(SUM($C158:H158))*'2.2.3.1.TasasDeprec'!$C28</f>
        <v>-127185.74881355932</v>
      </c>
      <c r="J223" s="184">
        <f>-+(SUM($C158:$H158)+SUM($I158:I158))*'2.2.3.1.TasasDeprec'!$C28</f>
        <v>-127185.74881355932</v>
      </c>
      <c r="K223" s="184">
        <f>-+(SUM($C158:$H158)+SUM($I158:J158))*'2.2.3.1.TasasDeprec'!$C28</f>
        <v>-127185.74881355932</v>
      </c>
      <c r="L223" s="184">
        <f>-+(SUM($C158:$H158)+SUM($I158:K158))*'2.2.3.1.TasasDeprec'!$C28</f>
        <v>-127185.74881355932</v>
      </c>
      <c r="M223" s="184">
        <f>-+(SUM($C158:$H158)+SUM($I158:L158))*'2.2.3.1.TasasDeprec'!$C28</f>
        <v>-127185.74881355932</v>
      </c>
      <c r="N223" s="184">
        <f>-+(SUM($C158:$H158)+SUM($I158:M158))*'2.2.3.1.TasasDeprec'!$C28</f>
        <v>-127185.74881355932</v>
      </c>
      <c r="O223" s="184">
        <f>-+(SUM($C158:$H158)+SUM($I158:N158))*'2.2.3.1.TasasDeprec'!$C28</f>
        <v>-127185.74881355932</v>
      </c>
      <c r="P223" s="184">
        <f>-+(SUM($C158:$H158)+SUM($I158:O158))*'2.2.3.1.TasasDeprec'!$C28</f>
        <v>-127185.74881355932</v>
      </c>
      <c r="Q223" s="184">
        <f>-+(SUM($C158:$H158)+SUM($I158:P158))*'2.2.3.1.TasasDeprec'!$C28</f>
        <v>-127185.74881355932</v>
      </c>
    </row>
    <row r="224" spans="1:17" x14ac:dyDescent="0.25">
      <c r="A224" s="174"/>
      <c r="B224" s="139" t="s">
        <v>138</v>
      </c>
      <c r="C224" s="177"/>
      <c r="D224" s="177">
        <f>-+(SUM($C159:C159))*'2.2.3.1.TasasDeprec'!$C29</f>
        <v>0</v>
      </c>
      <c r="E224" s="177">
        <f>-+(SUM($C159:D159))*'2.2.3.1.TasasDeprec'!$C29</f>
        <v>0</v>
      </c>
      <c r="F224" s="177">
        <f>-+(SUM($C159:E159))*'2.2.3.1.TasasDeprec'!$C29</f>
        <v>0</v>
      </c>
      <c r="G224" s="177">
        <f>-+(SUM($C159:F159))*'2.2.3.1.TasasDeprec'!$C29</f>
        <v>0</v>
      </c>
      <c r="H224" s="184">
        <f>-+(SUM($C159:G159))*'2.2.3.1.TasasDeprec'!$C29</f>
        <v>-761600</v>
      </c>
      <c r="I224" s="184">
        <f>-+(SUM($C159:H159))*'2.2.3.1.TasasDeprec'!$C29</f>
        <v>-761600</v>
      </c>
      <c r="J224" s="184">
        <f>-+(SUM($C159:$H159)+SUM($I159:I159))*'2.2.3.1.TasasDeprec'!$C29</f>
        <v>-761600</v>
      </c>
      <c r="K224" s="184">
        <f>-+(SUM($C159:$H159)+SUM($I159:J159))*'2.2.3.1.TasasDeprec'!$C29</f>
        <v>-761600</v>
      </c>
      <c r="L224" s="184">
        <f>-+(SUM($C159:$H159)+SUM($I159:K159))*'2.2.3.1.TasasDeprec'!$C29</f>
        <v>-761600</v>
      </c>
      <c r="M224" s="184">
        <f>-+(SUM($C159:L159))*'2.2.3.1.TasasDeprec'!$C29</f>
        <v>-761600</v>
      </c>
      <c r="N224" s="184">
        <f>-+(SUM($C159:M159))*'2.2.3.1.TasasDeprec'!$C29</f>
        <v>-761600</v>
      </c>
      <c r="O224" s="184">
        <f>-+(SUM($C159:$H159)+SUM($I159:N159))*'2.2.3.1.TasasDeprec'!$C29</f>
        <v>-761600</v>
      </c>
      <c r="P224" s="184">
        <f>-+(SUM($C159:$H159)+SUM($I159:O159))*'2.2.3.1.TasasDeprec'!$C29</f>
        <v>-761600</v>
      </c>
      <c r="Q224" s="184">
        <f>-+(SUM($C159:$H159)+SUM($I159:P159))*'2.2.3.1.TasasDeprec'!$C29</f>
        <v>-761600</v>
      </c>
    </row>
    <row r="225" spans="1:17" x14ac:dyDescent="0.25">
      <c r="A225" s="174"/>
      <c r="B225" s="139" t="s">
        <v>139</v>
      </c>
      <c r="C225" s="177"/>
      <c r="D225" s="177">
        <f>-+(SUM($C160:C160))*'2.2.3.1.TasasDeprec'!$C30</f>
        <v>0</v>
      </c>
      <c r="E225" s="177">
        <f>-+(SUM($C160:D160))*'2.2.3.1.TasasDeprec'!$C30</f>
        <v>0</v>
      </c>
      <c r="F225" s="177">
        <f>-+(SUM($C160:E160))*'2.2.3.1.TasasDeprec'!$C30</f>
        <v>0</v>
      </c>
      <c r="G225" s="177">
        <f>-+(SUM($C160:F160))*'2.2.3.1.TasasDeprec'!$C30</f>
        <v>0</v>
      </c>
      <c r="H225" s="184">
        <f>-+(SUM($C160:G160))*'2.2.3.1.TasasDeprec'!$C30</f>
        <v>0</v>
      </c>
      <c r="I225" s="184">
        <f>-+(SUM($C160:H160))*'2.2.3.1.TasasDeprec'!$C30</f>
        <v>-49899.005084745761</v>
      </c>
      <c r="J225" s="184">
        <f>-+(SUM($C160:$H160)+SUM($I160:I160))*'2.2.3.1.TasasDeprec'!$C30</f>
        <v>-49899.005084745761</v>
      </c>
      <c r="K225" s="184">
        <f>-+(SUM($C160:$H160)+SUM($I160:J160))*'2.2.3.1.TasasDeprec'!$C30</f>
        <v>-49899.005084745761</v>
      </c>
      <c r="L225" s="184">
        <f>-+(SUM($C160:$H160)+SUM($I160:K160))*'2.2.3.1.TasasDeprec'!$C30</f>
        <v>-49899.005084745761</v>
      </c>
      <c r="M225" s="184">
        <f>-+(SUM($C160:$H160)+SUM($I160:L160))*'2.2.3.1.TasasDeprec'!$C30</f>
        <v>-49899.005084745761</v>
      </c>
      <c r="N225" s="184">
        <f>-+(SUM($C160:$H160)+SUM($I160:M160))*'2.2.3.1.TasasDeprec'!$C30</f>
        <v>-49899.005084745761</v>
      </c>
      <c r="O225" s="184">
        <f>-+(SUM($C160:$H160)+SUM($I160:N160))*'2.2.3.1.TasasDeprec'!$C30</f>
        <v>-49899.005084745761</v>
      </c>
      <c r="P225" s="184">
        <f>-+(SUM($C160:$H160)+SUM($I160:O160))*'2.2.3.1.TasasDeprec'!$C30</f>
        <v>-49899.005084745761</v>
      </c>
      <c r="Q225" s="184">
        <f>-+(SUM($C160:$H160)+SUM($I160:P160))*'2.2.3.1.TasasDeprec'!$C30</f>
        <v>-49899.005084745761</v>
      </c>
    </row>
    <row r="226" spans="1:17" x14ac:dyDescent="0.25">
      <c r="A226" s="174"/>
      <c r="B226" s="139" t="s">
        <v>140</v>
      </c>
      <c r="C226" s="177"/>
      <c r="D226" s="177">
        <f>-+(SUM($C161:C161))*'2.2.3.1.TasasDeprec'!$C31</f>
        <v>0</v>
      </c>
      <c r="E226" s="177">
        <f>-+(SUM($C161:D161))*'2.2.3.1.TasasDeprec'!$C31</f>
        <v>0</v>
      </c>
      <c r="F226" s="177">
        <f>-+(SUM($C161:E161))*'2.2.3.1.TasasDeprec'!$C31</f>
        <v>0</v>
      </c>
      <c r="G226" s="177">
        <f>-+(SUM($C161:F161))*'2.2.3.1.TasasDeprec'!$C31</f>
        <v>0</v>
      </c>
      <c r="H226" s="184">
        <f>-+(SUM($C161:G161))*'2.2.3.1.TasasDeprec'!$C31</f>
        <v>0</v>
      </c>
      <c r="I226" s="184">
        <f>-+(SUM($C161:H161))*'2.2.3.1.TasasDeprec'!$C31</f>
        <v>-22750.867118644066</v>
      </c>
      <c r="J226" s="184">
        <f>-+(SUM($C161:$H161)+SUM($I161:I161))*'2.2.3.1.TasasDeprec'!$C31</f>
        <v>-22750.867118644066</v>
      </c>
      <c r="K226" s="184">
        <f>-+(SUM($C161:$H161)+SUM($I161:J161))*'2.2.3.1.TasasDeprec'!$C31</f>
        <v>-22750.867118644066</v>
      </c>
      <c r="L226" s="184">
        <f>-+(SUM($C161:$H161)+SUM($I161:K161))*'2.2.3.1.TasasDeprec'!$C31</f>
        <v>-22750.867118644066</v>
      </c>
      <c r="M226" s="184">
        <f>-+(SUM($C161:$H161)+SUM($I161:L161))*'2.2.3.1.TasasDeprec'!$C31</f>
        <v>-22750.867118644066</v>
      </c>
      <c r="N226" s="184">
        <f>-+(SUM($C161:$H161)+SUM($I161:M161))*'2.2.3.1.TasasDeprec'!$C31</f>
        <v>-22750.867118644066</v>
      </c>
      <c r="O226" s="184">
        <f>-+(SUM($C161:$H161)+SUM($I161:N161))*'2.2.3.1.TasasDeprec'!$C31</f>
        <v>-22750.867118644066</v>
      </c>
      <c r="P226" s="184">
        <f>-+(SUM($C161:$H161)+SUM($I161:O161))*'2.2.3.1.TasasDeprec'!$C31</f>
        <v>-22750.867118644066</v>
      </c>
      <c r="Q226" s="184">
        <f>-+(SUM($C161:$H161)+SUM($I161:P161))*'2.2.3.1.TasasDeprec'!$C31</f>
        <v>-22750.867118644066</v>
      </c>
    </row>
    <row r="227" spans="1:17" x14ac:dyDescent="0.25">
      <c r="A227" s="174"/>
      <c r="B227" s="139" t="s">
        <v>141</v>
      </c>
      <c r="C227" s="177"/>
      <c r="D227" s="177">
        <f>-+(SUM($C162:C162))*'2.2.3.1.TasasDeprec'!$C32</f>
        <v>0</v>
      </c>
      <c r="E227" s="177">
        <f>-+(SUM($C162:D162))*'2.2.3.1.TasasDeprec'!$C32</f>
        <v>0</v>
      </c>
      <c r="F227" s="177">
        <f>-+(SUM($C162:E162))*'2.2.3.1.TasasDeprec'!$C32</f>
        <v>0</v>
      </c>
      <c r="G227" s="177">
        <f>-+(SUM($C162:F162))*'2.2.3.1.TasasDeprec'!$C32</f>
        <v>0</v>
      </c>
      <c r="H227" s="184">
        <f>-+(SUM($C162:G162))*'2.2.3.1.TasasDeprec'!$C32</f>
        <v>0</v>
      </c>
      <c r="I227" s="184">
        <f>-+(SUM($C162:H162))*'2.2.3.1.TasasDeprec'!$C32</f>
        <v>-33074.222881355934</v>
      </c>
      <c r="J227" s="184">
        <f>-+(SUM($C162:$H162)+SUM($I162:I162))*'2.2.3.1.TasasDeprec'!$C32</f>
        <v>-33074.222881355934</v>
      </c>
      <c r="K227" s="184">
        <f>-+(SUM($C162:$H162)+SUM($I162:J162))*'2.2.3.1.TasasDeprec'!$C32</f>
        <v>-33074.222881355934</v>
      </c>
      <c r="L227" s="184">
        <f>-+(SUM($C162:$H162)+SUM($I162:K162))*'2.2.3.1.TasasDeprec'!$C32</f>
        <v>-33074.222881355934</v>
      </c>
      <c r="M227" s="184">
        <f>-+(SUM($C162:$H162)+SUM($I162:L162))*'2.2.3.1.TasasDeprec'!$C32</f>
        <v>-33074.222881355934</v>
      </c>
      <c r="N227" s="184">
        <f>-+(SUM($C162:$H162)+SUM($I162:M162))*'2.2.3.1.TasasDeprec'!$C32</f>
        <v>-33074.222881355934</v>
      </c>
      <c r="O227" s="184">
        <f>-+(SUM($C162:$H162)+SUM($I162:N162))*'2.2.3.1.TasasDeprec'!$C32</f>
        <v>-33074.222881355934</v>
      </c>
      <c r="P227" s="184">
        <f>-+(SUM($C162:$H162)+SUM($I162:O162))*'2.2.3.1.TasasDeprec'!$C32</f>
        <v>-33074.222881355934</v>
      </c>
      <c r="Q227" s="184">
        <f>-+(SUM($C162:$H162)+SUM($I162:P162))*'2.2.3.1.TasasDeprec'!$C32</f>
        <v>-33074.222881355934</v>
      </c>
    </row>
    <row r="228" spans="1:17" x14ac:dyDescent="0.25">
      <c r="A228" s="174"/>
      <c r="B228" s="185" t="s">
        <v>142</v>
      </c>
      <c r="C228" s="183"/>
      <c r="D228" s="183">
        <f>-+(SUM($C163:C163))*'2.2.3.1.TasasDeprec'!$C33</f>
        <v>0</v>
      </c>
      <c r="E228" s="183">
        <f>-+(SUM($C163:D163))*'2.2.3.1.TasasDeprec'!$C33</f>
        <v>0</v>
      </c>
      <c r="F228" s="183">
        <f>-+(SUM($C163:E163))*'2.2.3.1.TasasDeprec'!$C33</f>
        <v>0</v>
      </c>
      <c r="G228" s="183">
        <f>-+(SUM($C163:F163))*'2.2.3.1.TasasDeprec'!$C33</f>
        <v>0</v>
      </c>
      <c r="H228" s="187">
        <f>-+(SUM($C163:G163))*'2.2.3.1.TasasDeprec'!$C33</f>
        <v>0</v>
      </c>
      <c r="I228" s="187">
        <f>-+(SUM($C163:H163))*'2.2.3.1.TasasDeprec'!$C33</f>
        <v>0</v>
      </c>
      <c r="J228" s="187">
        <f>-+(SUM($C163:$H163)+SUM($I163:I163))*'2.2.3.1.TasasDeprec'!$C33</f>
        <v>0</v>
      </c>
      <c r="K228" s="187">
        <f>-+(SUM($C163:$H163)+SUM($I163:J163))*'2.2.3.1.TasasDeprec'!$C33</f>
        <v>0</v>
      </c>
      <c r="L228" s="187">
        <f>-+(SUM($C163:$H163)+SUM($I163:K163))*'2.2.3.1.TasasDeprec'!$C33</f>
        <v>-77164.107436440681</v>
      </c>
      <c r="M228" s="187">
        <f>-+(SUM($C163:$H163)+SUM($I163:L163))*'2.2.3.1.TasasDeprec'!$C33</f>
        <v>-77164.107436440681</v>
      </c>
      <c r="N228" s="187">
        <f>-+(SUM($C163:$H163)+SUM($I163:M163))*'2.2.3.1.TasasDeprec'!$C33</f>
        <v>-77164.107436440681</v>
      </c>
      <c r="O228" s="187">
        <f>-+(SUM($C163:$H163)+SUM($I163:N163))*'2.2.3.1.TasasDeprec'!$C33</f>
        <v>-77164.107436440681</v>
      </c>
      <c r="P228" s="187">
        <f>-+(SUM($C163:$H163)+SUM($I163:O163))*'2.2.3.1.TasasDeprec'!$C33</f>
        <v>-77164.107436440681</v>
      </c>
      <c r="Q228" s="187">
        <f>-+(SUM($C163:$H163)+SUM($I163:P163))*'2.2.3.1.TasasDeprec'!$C33</f>
        <v>-77164.107436440681</v>
      </c>
    </row>
    <row r="229" spans="1:17" x14ac:dyDescent="0.25">
      <c r="A229" s="174"/>
      <c r="B229" s="185" t="s">
        <v>143</v>
      </c>
      <c r="C229" s="183"/>
      <c r="D229" s="183">
        <f>-+(SUM($C164:C164))*'2.2.3.1.TasasDeprec'!$C34</f>
        <v>0</v>
      </c>
      <c r="E229" s="183">
        <f>-+(SUM($C164:D164))*'2.2.3.1.TasasDeprec'!$C34</f>
        <v>0</v>
      </c>
      <c r="F229" s="183">
        <f>-+(SUM($C164:E164))*'2.2.3.1.TasasDeprec'!$C34</f>
        <v>0</v>
      </c>
      <c r="G229" s="183">
        <f>-+(SUM($C164:F164))*'2.2.3.1.TasasDeprec'!$C34</f>
        <v>0</v>
      </c>
      <c r="H229" s="187">
        <f>-+(SUM($C164:G164))*'2.2.3.1.TasasDeprec'!$C34</f>
        <v>0</v>
      </c>
      <c r="I229" s="187">
        <f>-+(SUM($C164:H164))*'2.2.3.1.TasasDeprec'!$C34</f>
        <v>0</v>
      </c>
      <c r="J229" s="187">
        <f>-+(SUM($C164:$H164)+SUM($I164:I164))*'2.2.3.1.TasasDeprec'!$C34</f>
        <v>0</v>
      </c>
      <c r="K229" s="187">
        <f>-+(SUM($C164:$H164)+SUM($I164:J164))*'2.2.3.1.TasasDeprec'!$C34</f>
        <v>-7271.8755932203394</v>
      </c>
      <c r="L229" s="187">
        <f>-+(SUM($C164:$H164)+SUM($I164:K164))*'2.2.3.1.TasasDeprec'!$C34</f>
        <v>-7271.8755932203394</v>
      </c>
      <c r="M229" s="187">
        <f>-+(SUM($C164:$H164)+SUM($I164:L164))*'2.2.3.1.TasasDeprec'!$C34</f>
        <v>-7271.8755932203394</v>
      </c>
      <c r="N229" s="187">
        <f>-+(SUM($C164:$H164)+SUM($I164:M164))*'2.2.3.1.TasasDeprec'!$C34</f>
        <v>-7271.8755932203394</v>
      </c>
      <c r="O229" s="187">
        <f>-+(SUM($C164:$H164)+SUM($I164:N164))*'2.2.3.1.TasasDeprec'!$C34</f>
        <v>-7271.8755932203394</v>
      </c>
      <c r="P229" s="187">
        <f>-+(SUM($C164:$H164)+SUM($I164:O164))*'2.2.3.1.TasasDeprec'!$C34</f>
        <v>-7271.8755932203394</v>
      </c>
      <c r="Q229" s="187">
        <f>-+(SUM($C164:$H164)+SUM($I164:P164))*'2.2.3.1.TasasDeprec'!$C34</f>
        <v>-7271.8755932203394</v>
      </c>
    </row>
    <row r="230" spans="1:17" x14ac:dyDescent="0.25">
      <c r="A230" s="174"/>
      <c r="B230" s="185" t="s">
        <v>144</v>
      </c>
      <c r="C230" s="183"/>
      <c r="D230" s="183">
        <f>-+(SUM($C165:C165))*'2.2.3.1.TasasDeprec'!$C35</f>
        <v>0</v>
      </c>
      <c r="E230" s="183">
        <f>-+(SUM($C165:D165))*'2.2.3.1.TasasDeprec'!$C35</f>
        <v>0</v>
      </c>
      <c r="F230" s="183">
        <f>-+(SUM($C165:E165))*'2.2.3.1.TasasDeprec'!$C35</f>
        <v>0</v>
      </c>
      <c r="G230" s="183">
        <f>-+(SUM($C165:F165))*'2.2.3.1.TasasDeprec'!$C35</f>
        <v>0</v>
      </c>
      <c r="H230" s="187">
        <f>-+(SUM($C165:G165))*'2.2.3.1.TasasDeprec'!$C35</f>
        <v>0</v>
      </c>
      <c r="I230" s="187">
        <f>-+(SUM($C165:H165))*'2.2.3.1.TasasDeprec'!$C35</f>
        <v>0</v>
      </c>
      <c r="J230" s="187">
        <f>-+(SUM($C165:$H165)+SUM($I165:I165))*'2.2.3.1.TasasDeprec'!$C35</f>
        <v>0</v>
      </c>
      <c r="K230" s="187">
        <f>-+(SUM($C165:$H165)+SUM($I165:J165))*'2.2.3.1.TasasDeprec'!$C35</f>
        <v>0</v>
      </c>
      <c r="L230" s="187">
        <f>-+(SUM($C165:$H165)+SUM($I165:K165))*'2.2.3.1.TasasDeprec'!$C35</f>
        <v>-6237.1101845084959</v>
      </c>
      <c r="M230" s="187">
        <f>-+(SUM($C165:$H165)+SUM($I165:L165))*'2.2.3.1.TasasDeprec'!$C35</f>
        <v>-6237.1101845084959</v>
      </c>
      <c r="N230" s="187">
        <f>-+(SUM($C165:$H165)+SUM($I165:M165))*'2.2.3.1.TasasDeprec'!$C35</f>
        <v>-6237.1101845084959</v>
      </c>
      <c r="O230" s="187">
        <f>-+(SUM($C165:$H165)+SUM($I165:N165))*'2.2.3.1.TasasDeprec'!$C35</f>
        <v>-6237.1101845084959</v>
      </c>
      <c r="P230" s="187">
        <f>-+(SUM($C165:$H165)+SUM($I165:O165))*'2.2.3.1.TasasDeprec'!$C35</f>
        <v>-6237.1101845084959</v>
      </c>
      <c r="Q230" s="187">
        <f>-+(SUM($C165:$H165)+SUM($I165:P165))*'2.2.3.1.TasasDeprec'!$C35</f>
        <v>-6237.1101845084959</v>
      </c>
    </row>
    <row r="231" spans="1:17" x14ac:dyDescent="0.25">
      <c r="A231" s="174"/>
      <c r="B231" s="185" t="s">
        <v>145</v>
      </c>
      <c r="C231" s="183"/>
      <c r="D231" s="183">
        <f>-+(SUM($C166:C166))*'2.2.3.1.TasasDeprec'!$C36</f>
        <v>0</v>
      </c>
      <c r="E231" s="183">
        <f>-+(SUM($C166:D166))*'2.2.3.1.TasasDeprec'!$C36</f>
        <v>0</v>
      </c>
      <c r="F231" s="183">
        <f>-+(SUM($C166:E166))*'2.2.3.1.TasasDeprec'!$C36</f>
        <v>0</v>
      </c>
      <c r="G231" s="183">
        <f>-+(SUM($C166:F166))*'2.2.3.1.TasasDeprec'!$C36</f>
        <v>0</v>
      </c>
      <c r="H231" s="187">
        <f>-+(SUM($C166:G166))*'2.2.3.1.TasasDeprec'!$C36</f>
        <v>0</v>
      </c>
      <c r="I231" s="187">
        <f>-+(SUM($C166:H166))*'2.2.3.1.TasasDeprec'!$C36</f>
        <v>0</v>
      </c>
      <c r="J231" s="187">
        <f>-+(SUM($C166:$H166)+SUM($I166:I166))*'2.2.3.1.TasasDeprec'!$C36</f>
        <v>0</v>
      </c>
      <c r="K231" s="187">
        <f>-+(SUM($C166:$H166)+SUM($I166:J166))*'2.2.3.1.TasasDeprec'!$C36</f>
        <v>0</v>
      </c>
      <c r="L231" s="187">
        <f>-+(SUM($C166:$H166)+SUM($I166:K166))*'2.2.3.1.TasasDeprec'!$C36</f>
        <v>0</v>
      </c>
      <c r="M231" s="187">
        <f>-+(SUM($C166:$H166)+SUM($I166:L166))*'2.2.3.1.TasasDeprec'!$C36</f>
        <v>-372321.56708807062</v>
      </c>
      <c r="N231" s="187">
        <f>-+(SUM($C166:$H166)+SUM($I166:M166))*'2.2.3.1.TasasDeprec'!$C36</f>
        <v>-372321.56708807062</v>
      </c>
      <c r="O231" s="187">
        <f>-+(SUM($C166:$H166)+SUM($I166:N166))*'2.2.3.1.TasasDeprec'!$C36</f>
        <v>-372321.56708807062</v>
      </c>
      <c r="P231" s="187">
        <f>-+(SUM($C166:$H166)+SUM($I166:O166))*'2.2.3.1.TasasDeprec'!$C36</f>
        <v>-372321.56708807062</v>
      </c>
      <c r="Q231" s="187">
        <f>-+(SUM($C166:$H166)+SUM($I166:P166))*'2.2.3.1.TasasDeprec'!$C36</f>
        <v>-372321.56708807062</v>
      </c>
    </row>
    <row r="232" spans="1:17" x14ac:dyDescent="0.25">
      <c r="A232" s="174"/>
      <c r="B232" s="185" t="s">
        <v>146</v>
      </c>
      <c r="C232" s="188"/>
      <c r="D232" s="188">
        <f>-+(SUM($C167:C167))*'2.2.3.1.TasasDeprec'!$C37</f>
        <v>0</v>
      </c>
      <c r="E232" s="188">
        <f>-+(SUM($C167:D167))*'2.2.3.1.TasasDeprec'!$C37</f>
        <v>0</v>
      </c>
      <c r="F232" s="188">
        <f>-+(SUM($C167:E167))*'2.2.3.1.TasasDeprec'!$C37</f>
        <v>0</v>
      </c>
      <c r="G232" s="188">
        <f>-+(SUM($C167:F167))*'2.2.3.1.TasasDeprec'!$C37</f>
        <v>0</v>
      </c>
      <c r="H232" s="187">
        <f>-+(SUM($C167:G167))*'2.2.3.1.TasasDeprec'!$C37</f>
        <v>0</v>
      </c>
      <c r="I232" s="187">
        <f>-+(SUM($C167:H167))*'2.2.3.1.TasasDeprec'!$C37</f>
        <v>0</v>
      </c>
      <c r="J232" s="187">
        <f>-+(SUM($C167:$H167)+SUM($I167:I167))*'2.2.3.1.TasasDeprec'!$C37</f>
        <v>0</v>
      </c>
      <c r="K232" s="187">
        <f>-+(SUM($C167:$H167)+SUM($I167:J167))*'2.2.3.1.TasasDeprec'!$C37</f>
        <v>0</v>
      </c>
      <c r="L232" s="187">
        <f>-+(SUM($C167:$H167)+SUM($I167:K167))*'2.2.3.1.TasasDeprec'!$C37</f>
        <v>-21289.969480865584</v>
      </c>
      <c r="M232" s="187">
        <f>-+(SUM($C167:$H167)+SUM($I167:L167))*'2.2.3.1.TasasDeprec'!$C37</f>
        <v>-21289.969480865584</v>
      </c>
      <c r="N232" s="187">
        <f>-+(SUM($C167:$H167)+SUM($I167:M167))*'2.2.3.1.TasasDeprec'!$C37</f>
        <v>-21289.969480865584</v>
      </c>
      <c r="O232" s="187">
        <f>-+(SUM($C167:$H167)+SUM($I167:N167))*'2.2.3.1.TasasDeprec'!$C37</f>
        <v>-21289.969480865584</v>
      </c>
      <c r="P232" s="187">
        <f>-+(SUM($C167:$H167)+SUM($I167:O167))*'2.2.3.1.TasasDeprec'!$C37</f>
        <v>-21289.969480865584</v>
      </c>
      <c r="Q232" s="187">
        <f>-+(SUM($C167:$H167)+SUM($I167:P167))*'2.2.3.1.TasasDeprec'!$C37</f>
        <v>-21289.969480865584</v>
      </c>
    </row>
    <row r="233" spans="1:17" x14ac:dyDescent="0.25">
      <c r="A233" s="174"/>
      <c r="B233" s="185" t="s">
        <v>147</v>
      </c>
      <c r="C233" s="183"/>
      <c r="D233" s="183">
        <f>-+(SUM($C168:C168))*'2.2.3.1.TasasDeprec'!$C38</f>
        <v>-1336.9160000000002</v>
      </c>
      <c r="E233" s="183">
        <f>-+(SUM($C168:D168))*'2.2.3.1.TasasDeprec'!$C38</f>
        <v>-18091.772000000001</v>
      </c>
      <c r="F233" s="183">
        <f>-+(SUM($C168:E168))*'2.2.3.1.TasasDeprec'!$C38</f>
        <v>-18091.772000000001</v>
      </c>
      <c r="G233" s="183">
        <f>-+(SUM($C168:F168))*'2.2.3.1.TasasDeprec'!$C38</f>
        <v>-18091.772000000001</v>
      </c>
      <c r="H233" s="187">
        <f>-+(SUM($C168:G168))*'2.2.3.1.TasasDeprec'!$C38</f>
        <v>-18091.772000000001</v>
      </c>
      <c r="I233" s="187">
        <f>-+(SUM($C168:H168))*'2.2.3.1.TasasDeprec'!$C38</f>
        <v>-18110.772000000001</v>
      </c>
      <c r="J233" s="187">
        <f>-+(SUM($C168:$H168)+SUM($I168:I168))*'2.2.3.1.TasasDeprec'!$C38</f>
        <v>-18110.772000000001</v>
      </c>
      <c r="K233" s="187">
        <f>-+(SUM($C168:$H168)+SUM($I168:J168))*'2.2.3.1.TasasDeprec'!$C38</f>
        <v>-18110.772000000001</v>
      </c>
      <c r="L233" s="187">
        <f>-+(SUM($C168:$H168)+SUM($I168:K168))*'2.2.3.1.TasasDeprec'!$C38</f>
        <v>-18410.772000000001</v>
      </c>
      <c r="M233" s="187">
        <f>-+(SUM($C168:$H168)+SUM($I168:L168))*'2.2.3.1.TasasDeprec'!$C38</f>
        <v>-16410.772000000001</v>
      </c>
      <c r="N233" s="189">
        <f>-+(SUM(D168:$H168)+SUM($I168:M168))*'2.2.3.1.TasasDeprec'!$C38</f>
        <v>-15073.856</v>
      </c>
      <c r="O233" s="189">
        <f>-+(SUM(E168:$H168)+SUM($I168:N168))*'2.2.3.1.TasasDeprec'!$C38</f>
        <v>1681</v>
      </c>
      <c r="P233" s="189">
        <f>-+(SUM(F168:$H168)+SUM($I168:O168))*'2.2.3.1.TasasDeprec'!$C38</f>
        <v>1681</v>
      </c>
      <c r="Q233" s="189">
        <f>-+(SUM(G168:$H168)+SUM($I168:P168))*'2.2.3.1.TasasDeprec'!$C38</f>
        <v>1681</v>
      </c>
    </row>
    <row r="234" spans="1:17" x14ac:dyDescent="0.25">
      <c r="A234" s="174"/>
      <c r="B234" s="185" t="s">
        <v>148</v>
      </c>
      <c r="C234" s="190"/>
      <c r="D234" s="183">
        <f>-+(SUM($C169:C169))*'2.2.3.1.TasasDeprec'!$C39</f>
        <v>0</v>
      </c>
      <c r="E234" s="183">
        <f>-+(SUM($C169:D169))*'2.2.3.1.TasasDeprec'!$C39</f>
        <v>0</v>
      </c>
      <c r="F234" s="183">
        <f>-+(SUM($C169:E169))*'2.2.3.1.TasasDeprec'!$C39</f>
        <v>0</v>
      </c>
      <c r="G234" s="183">
        <f>-+(SUM($C169:F169))*'2.2.3.1.TasasDeprec'!$C39</f>
        <v>0</v>
      </c>
      <c r="H234" s="183">
        <f>-+(SUM($C169:G169))*'2.2.3.1.TasasDeprec'!$C39</f>
        <v>0</v>
      </c>
      <c r="I234" s="183">
        <f>-+(SUM($C169:H169))*'2.2.3.1.TasasDeprec'!$C39</f>
        <v>0</v>
      </c>
      <c r="J234" s="183">
        <f>-+(SUM($C169:I169))*'2.2.3.1.TasasDeprec'!$C39</f>
        <v>0</v>
      </c>
      <c r="K234" s="183">
        <f>-+(SUM($C169:J169))*'2.2.3.1.TasasDeprec'!$C39</f>
        <v>0</v>
      </c>
      <c r="L234" s="183">
        <f>-+(SUM($C169:K169))*'2.2.3.1.TasasDeprec'!$C39</f>
        <v>0</v>
      </c>
      <c r="M234" s="183">
        <f>-+(SUM($C169:L169))*'2.2.3.1.TasasDeprec'!$C39</f>
        <v>0</v>
      </c>
      <c r="N234" s="183">
        <f>-+(SUM($C169:M169))*'2.2.3.1.TasasDeprec'!$C39</f>
        <v>0</v>
      </c>
      <c r="O234" s="183">
        <f>-+(SUM($C169:N169))*'2.2.3.1.TasasDeprec'!$C39</f>
        <v>-450386.87155690347</v>
      </c>
      <c r="P234" s="183">
        <f>-+(SUM($C169:O169))*'2.2.3.1.TasasDeprec'!$C39</f>
        <v>-450386.87155690347</v>
      </c>
      <c r="Q234" s="183">
        <f>-+(SUM($C169:P169))*'2.2.3.1.TasasDeprec'!$C39</f>
        <v>-450386.87155690347</v>
      </c>
    </row>
    <row r="235" spans="1:17" x14ac:dyDescent="0.25">
      <c r="A235" s="174"/>
      <c r="B235" s="185" t="s">
        <v>149</v>
      </c>
      <c r="C235" s="190"/>
      <c r="D235" s="183">
        <f>-+(SUM($C170:C170))*'2.2.3.1.TasasDeprec'!$C40</f>
        <v>0</v>
      </c>
      <c r="E235" s="183">
        <f>-+(SUM($C170:D170))*'2.2.3.1.TasasDeprec'!$C40</f>
        <v>0</v>
      </c>
      <c r="F235" s="183">
        <f>-+(SUM($C170:E170))*'2.2.3.1.TasasDeprec'!$C40</f>
        <v>0</v>
      </c>
      <c r="G235" s="183">
        <f>-+(SUM($C170:F170))*'2.2.3.1.TasasDeprec'!$C40</f>
        <v>0</v>
      </c>
      <c r="H235" s="183">
        <f>-+(SUM($C170:G170))*'2.2.3.1.TasasDeprec'!$C40</f>
        <v>0</v>
      </c>
      <c r="I235" s="183">
        <f>-+(SUM($C170:H170))*'2.2.3.1.TasasDeprec'!$C40</f>
        <v>0</v>
      </c>
      <c r="J235" s="183">
        <f>-+(SUM($C170:I170))*'2.2.3.1.TasasDeprec'!$C40</f>
        <v>0</v>
      </c>
      <c r="K235" s="183">
        <f>-+(SUM($C170:J170))*'2.2.3.1.TasasDeprec'!$C40</f>
        <v>0</v>
      </c>
      <c r="L235" s="183">
        <f>-+(SUM($C170:K170))*'2.2.3.1.TasasDeprec'!$C40</f>
        <v>0</v>
      </c>
      <c r="M235" s="183">
        <f>-+(SUM($C170:L170))*'2.2.3.1.TasasDeprec'!$C40</f>
        <v>0</v>
      </c>
      <c r="N235" s="183">
        <f>-+(SUM($C170:M170))*'2.2.3.1.TasasDeprec'!$C40</f>
        <v>0</v>
      </c>
      <c r="O235" s="183">
        <f>-+(SUM($C170:N170))*'2.2.3.1.TasasDeprec'!$C40</f>
        <v>-33661.251430092256</v>
      </c>
      <c r="P235" s="183">
        <f>-+(SUM($C170:O170))*'2.2.3.1.TasasDeprec'!$C40</f>
        <v>-33661.251430092256</v>
      </c>
      <c r="Q235" s="183">
        <f>-+(SUM($C170:P170))*'2.2.3.1.TasasDeprec'!$C40</f>
        <v>-33661.251430092256</v>
      </c>
    </row>
    <row r="236" spans="1:17" x14ac:dyDescent="0.25">
      <c r="A236" s="174"/>
      <c r="B236" s="185" t="s">
        <v>150</v>
      </c>
      <c r="C236" s="190"/>
      <c r="D236" s="183">
        <f>-+(SUM($C171:C171))*'2.2.3.1.TasasDeprec'!$C41</f>
        <v>0</v>
      </c>
      <c r="E236" s="183">
        <f>-+(SUM($C171:D171))*'2.2.3.1.TasasDeprec'!$C41</f>
        <v>0</v>
      </c>
      <c r="F236" s="183">
        <f>-+(SUM($C171:E171))*'2.2.3.1.TasasDeprec'!$C41</f>
        <v>0</v>
      </c>
      <c r="G236" s="183">
        <f>-+(SUM($C171:F171))*'2.2.3.1.TasasDeprec'!$C41</f>
        <v>0</v>
      </c>
      <c r="H236" s="183">
        <f>-+(SUM($C171:G171))*'2.2.3.1.TasasDeprec'!$C41</f>
        <v>0</v>
      </c>
      <c r="I236" s="183">
        <f>-+(SUM($C171:H171))*'2.2.3.1.TasasDeprec'!$C41</f>
        <v>0</v>
      </c>
      <c r="J236" s="183">
        <f>-+(SUM($C171:I171))*'2.2.3.1.TasasDeprec'!$C41</f>
        <v>0</v>
      </c>
      <c r="K236" s="183">
        <f>-+(SUM($C171:J171))*'2.2.3.1.TasasDeprec'!$C41</f>
        <v>0</v>
      </c>
      <c r="L236" s="183">
        <f>-+(SUM($C171:K171))*'2.2.3.1.TasasDeprec'!$C41</f>
        <v>0</v>
      </c>
      <c r="M236" s="183">
        <f>-+(SUM($C171:L171))*'2.2.3.1.TasasDeprec'!$C41</f>
        <v>0</v>
      </c>
      <c r="N236" s="183">
        <f>-+(SUM($C171:M171))*'2.2.3.1.TasasDeprec'!$C41</f>
        <v>0</v>
      </c>
      <c r="O236" s="183">
        <f>-+(SUM($C171:N171))*'2.2.3.1.TasasDeprec'!$C41</f>
        <v>-304899.66654303478</v>
      </c>
      <c r="P236" s="183">
        <f>-+(SUM($C171:O171))*'2.2.3.1.TasasDeprec'!$C41</f>
        <v>-304899.66654303478</v>
      </c>
      <c r="Q236" s="183">
        <f>-+(SUM($C171:P171))*'2.2.3.1.TasasDeprec'!$C41</f>
        <v>-304899.66654303478</v>
      </c>
    </row>
    <row r="237" spans="1:17" x14ac:dyDescent="0.25">
      <c r="A237" s="174"/>
      <c r="B237" s="185" t="s">
        <v>151</v>
      </c>
      <c r="C237" s="190"/>
      <c r="D237" s="183">
        <f>-+(SUM($C172:C172))*'2.2.3.1.TasasDeprec'!$C42</f>
        <v>0</v>
      </c>
      <c r="E237" s="183">
        <f>-+(SUM($C172:D172))*'2.2.3.1.TasasDeprec'!$C42</f>
        <v>0</v>
      </c>
      <c r="F237" s="183">
        <f>-+(SUM($C172:E172))*'2.2.3.1.TasasDeprec'!$C42</f>
        <v>0</v>
      </c>
      <c r="G237" s="183">
        <f>-+(SUM($C172:F172))*'2.2.3.1.TasasDeprec'!$C42</f>
        <v>0</v>
      </c>
      <c r="H237" s="183">
        <f>-+(SUM($C172:G172))*'2.2.3.1.TasasDeprec'!$C42</f>
        <v>0</v>
      </c>
      <c r="I237" s="183">
        <f>-+(SUM($C172:H172))*'2.2.3.1.TasasDeprec'!$C42</f>
        <v>0</v>
      </c>
      <c r="J237" s="183">
        <f>-+(SUM($C172:I172))*'2.2.3.1.TasasDeprec'!$C42</f>
        <v>0</v>
      </c>
      <c r="K237" s="183">
        <f>-+(SUM($C172:J172))*'2.2.3.1.TasasDeprec'!$C42</f>
        <v>0</v>
      </c>
      <c r="L237" s="183">
        <f>-+(SUM($C172:K172))*'2.2.3.1.TasasDeprec'!$C42</f>
        <v>0</v>
      </c>
      <c r="M237" s="183">
        <f>-+(SUM($C172:L172))*'2.2.3.1.TasasDeprec'!$C42</f>
        <v>0</v>
      </c>
      <c r="N237" s="183">
        <f>-+(SUM($C172:M172))*'2.2.3.1.TasasDeprec'!$C42</f>
        <v>0</v>
      </c>
      <c r="O237" s="183">
        <f>-+(SUM($C172:N172))*'2.2.3.1.TasasDeprec'!$C42</f>
        <v>-25873</v>
      </c>
      <c r="P237" s="183">
        <f>-+(SUM($C172:O172))*'2.2.3.1.TasasDeprec'!$C42</f>
        <v>-25873</v>
      </c>
      <c r="Q237" s="183">
        <f>-+(SUM($C172:P172))*'2.2.3.1.TasasDeprec'!$C42</f>
        <v>-25873</v>
      </c>
    </row>
    <row r="238" spans="1:17" x14ac:dyDescent="0.25">
      <c r="A238" s="174"/>
      <c r="B238" s="185" t="s">
        <v>152</v>
      </c>
      <c r="C238" s="190"/>
      <c r="D238" s="183">
        <f>-+(SUM($C173:C173))*'2.2.3.1.TasasDeprec'!$C43</f>
        <v>0</v>
      </c>
      <c r="E238" s="183">
        <f>-+(SUM($C173:D173))*'2.2.3.1.TasasDeprec'!$C43</f>
        <v>0</v>
      </c>
      <c r="F238" s="183">
        <f>-+(SUM($C173:E173))*'2.2.3.1.TasasDeprec'!$C43</f>
        <v>0</v>
      </c>
      <c r="G238" s="183">
        <f>-+(SUM($C173:F173))*'2.2.3.1.TasasDeprec'!$C43</f>
        <v>0</v>
      </c>
      <c r="H238" s="183">
        <f>-+(SUM($C173:G173))*'2.2.3.1.TasasDeprec'!$C43</f>
        <v>0</v>
      </c>
      <c r="I238" s="183">
        <f>-+(SUM($C173:H173))*'2.2.3.1.TasasDeprec'!$C43</f>
        <v>0</v>
      </c>
      <c r="J238" s="183">
        <f>-+(SUM($C173:I173))*'2.2.3.1.TasasDeprec'!$C43</f>
        <v>0</v>
      </c>
      <c r="K238" s="183">
        <f>-+(SUM($C173:J173))*'2.2.3.1.TasasDeprec'!$C43</f>
        <v>0</v>
      </c>
      <c r="L238" s="183">
        <f>-+(SUM($C173:K173))*'2.2.3.1.TasasDeprec'!$C43</f>
        <v>0</v>
      </c>
      <c r="M238" s="183">
        <f>-+(SUM($C173:L173))*'2.2.3.1.TasasDeprec'!$C43</f>
        <v>0</v>
      </c>
      <c r="N238" s="183">
        <f>-+(SUM($C173:M173))*'2.2.3.1.TasasDeprec'!$C43</f>
        <v>0</v>
      </c>
      <c r="O238" s="183">
        <f>-+(SUM($C173:N173))*'2.2.3.1.TasasDeprec'!$C43</f>
        <v>0</v>
      </c>
      <c r="P238" s="183">
        <f>-+(SUM($C173:O173))*'2.2.3.1.TasasDeprec'!$C43</f>
        <v>-19097.332072017089</v>
      </c>
      <c r="Q238" s="183">
        <f>-+(SUM($C173:P173))*'2.2.3.1.TasasDeprec'!$C43</f>
        <v>-19097.332072017089</v>
      </c>
    </row>
    <row r="239" spans="1:17" x14ac:dyDescent="0.25">
      <c r="A239" s="174"/>
      <c r="B239" s="185" t="s">
        <v>153</v>
      </c>
      <c r="C239" s="190"/>
      <c r="D239" s="183">
        <f>-+(SUM($C174:C174))*'2.2.3.1.TasasDeprec'!$C44</f>
        <v>0</v>
      </c>
      <c r="E239" s="183">
        <f>-+(SUM($C174:D174))*'2.2.3.1.TasasDeprec'!$C44</f>
        <v>0</v>
      </c>
      <c r="F239" s="183">
        <f>-+(SUM($C174:E174))*'2.2.3.1.TasasDeprec'!$C44</f>
        <v>0</v>
      </c>
      <c r="G239" s="183">
        <f>-+(SUM($C174:F174))*'2.2.3.1.TasasDeprec'!$C44</f>
        <v>0</v>
      </c>
      <c r="H239" s="183">
        <f>-+(SUM($C174:G174))*'2.2.3.1.TasasDeprec'!$C44</f>
        <v>0</v>
      </c>
      <c r="I239" s="183">
        <f>-+(SUM($C174:H174))*'2.2.3.1.TasasDeprec'!$C44</f>
        <v>0</v>
      </c>
      <c r="J239" s="183">
        <f>-+(SUM($C174:I174))*'2.2.3.1.TasasDeprec'!$C44</f>
        <v>0</v>
      </c>
      <c r="K239" s="183">
        <f>-+(SUM($C174:J174))*'2.2.3.1.TasasDeprec'!$C44</f>
        <v>0</v>
      </c>
      <c r="L239" s="183">
        <f>-+(SUM($C174:K174))*'2.2.3.1.TasasDeprec'!$C44</f>
        <v>0</v>
      </c>
      <c r="M239" s="183">
        <f>-+(SUM($C174:L174))*'2.2.3.1.TasasDeprec'!$C44</f>
        <v>0</v>
      </c>
      <c r="N239" s="183">
        <f>-+(SUM($C174:M174))*'2.2.3.1.TasasDeprec'!$C44</f>
        <v>0</v>
      </c>
      <c r="O239" s="183">
        <f>-+(SUM($C174:N174))*'2.2.3.1.TasasDeprec'!$C44</f>
        <v>0</v>
      </c>
      <c r="P239" s="183">
        <f>-+(SUM($C174:O174))*'2.2.3.1.TasasDeprec'!$C44</f>
        <v>-3547.6052495040453</v>
      </c>
      <c r="Q239" s="183">
        <f>-+(SUM($C174:P174))*'2.2.3.1.TasasDeprec'!$C44</f>
        <v>-3547.6052495040453</v>
      </c>
    </row>
    <row r="240" spans="1:17" x14ac:dyDescent="0.25">
      <c r="A240" s="174"/>
      <c r="B240" s="185" t="s">
        <v>154</v>
      </c>
      <c r="C240" s="190"/>
      <c r="D240" s="183">
        <f>-+(SUM($C175:C175))*'2.2.3.1.TasasDeprec'!$C45</f>
        <v>0</v>
      </c>
      <c r="E240" s="183">
        <f>-+(SUM($C175:D175))*'2.2.3.1.TasasDeprec'!$C45</f>
        <v>0</v>
      </c>
      <c r="F240" s="183">
        <f>-+(SUM($C175:E175))*'2.2.3.1.TasasDeprec'!$C45</f>
        <v>0</v>
      </c>
      <c r="G240" s="183">
        <f>-+(SUM($C175:F175))*'2.2.3.1.TasasDeprec'!$C45</f>
        <v>0</v>
      </c>
      <c r="H240" s="183">
        <f>-+(SUM($C175:G175))*'2.2.3.1.TasasDeprec'!$C45</f>
        <v>0</v>
      </c>
      <c r="I240" s="183">
        <f>-+(SUM($C175:H175))*'2.2.3.1.TasasDeprec'!$C45</f>
        <v>0</v>
      </c>
      <c r="J240" s="183">
        <f>-+(SUM($C175:I175))*'2.2.3.1.TasasDeprec'!$C45</f>
        <v>0</v>
      </c>
      <c r="K240" s="183">
        <f>-+(SUM($C175:J175))*'2.2.3.1.TasasDeprec'!$C45</f>
        <v>0</v>
      </c>
      <c r="L240" s="183">
        <f>-+(SUM($C175:K175))*'2.2.3.1.TasasDeprec'!$C45</f>
        <v>0</v>
      </c>
      <c r="M240" s="183">
        <f>-+(SUM($C175:L175))*'2.2.3.1.TasasDeprec'!$C45</f>
        <v>0</v>
      </c>
      <c r="N240" s="183">
        <f>-+(SUM($C175:M175))*'2.2.3.1.TasasDeprec'!$C45</f>
        <v>0</v>
      </c>
      <c r="O240" s="183">
        <f>-+(SUM($C175:N175))*'2.2.3.1.TasasDeprec'!$C45</f>
        <v>0</v>
      </c>
      <c r="P240" s="183">
        <f>-+(SUM($C175:O175))*'2.2.3.1.TasasDeprec'!$C45</f>
        <v>0</v>
      </c>
      <c r="Q240" s="183">
        <f>-+(SUM($C175:P175))*'2.2.3.1.TasasDeprec'!$C45</f>
        <v>-671511.7415452865</v>
      </c>
    </row>
    <row r="241" spans="1:17" x14ac:dyDescent="0.25">
      <c r="A241" s="174"/>
      <c r="B241" s="185" t="s">
        <v>155</v>
      </c>
      <c r="C241" s="190"/>
      <c r="D241" s="183">
        <f>-+(SUM($C176:C176))*'2.2.3.1.TasasDeprec'!$C46</f>
        <v>0</v>
      </c>
      <c r="E241" s="183">
        <f>-+(SUM($C176:D176))*'2.2.3.1.TasasDeprec'!$C46</f>
        <v>0</v>
      </c>
      <c r="F241" s="183">
        <f>-+(SUM($C176:E176))*'2.2.3.1.TasasDeprec'!$C46</f>
        <v>0</v>
      </c>
      <c r="G241" s="183">
        <f>-+(SUM($C176:F176))*'2.2.3.1.TasasDeprec'!$C46</f>
        <v>0</v>
      </c>
      <c r="H241" s="183">
        <f>-+(SUM($C176:G176))*'2.2.3.1.TasasDeprec'!$C46</f>
        <v>0</v>
      </c>
      <c r="I241" s="183">
        <f>-+(SUM($C176:H176))*'2.2.3.1.TasasDeprec'!$C46</f>
        <v>0</v>
      </c>
      <c r="J241" s="183">
        <f>-+(SUM($C176:I176))*'2.2.3.1.TasasDeprec'!$C46</f>
        <v>0</v>
      </c>
      <c r="K241" s="183">
        <f>-+(SUM($C176:J176))*'2.2.3.1.TasasDeprec'!$C46</f>
        <v>0</v>
      </c>
      <c r="L241" s="183">
        <f>-+(SUM($C176:K176))*'2.2.3.1.TasasDeprec'!$C46</f>
        <v>0</v>
      </c>
      <c r="M241" s="183">
        <f>-+(SUM($C176:L176))*'2.2.3.1.TasasDeprec'!$C46</f>
        <v>0</v>
      </c>
      <c r="N241" s="183">
        <f>-+(SUM($C176:M176))*'2.2.3.1.TasasDeprec'!$C46</f>
        <v>0</v>
      </c>
      <c r="O241" s="183">
        <f>-+(SUM($C176:N176))*'2.2.3.1.TasasDeprec'!$C46</f>
        <v>0</v>
      </c>
      <c r="P241" s="183">
        <f>-+(SUM($C176:O176))*'2.2.3.1.TasasDeprec'!$C46</f>
        <v>0</v>
      </c>
      <c r="Q241" s="183">
        <f>-+(SUM($C176:P176))*'2.2.3.1.TasasDeprec'!$C46</f>
        <v>-6723.880000000001</v>
      </c>
    </row>
    <row r="242" spans="1:17" x14ac:dyDescent="0.25">
      <c r="A242" s="174"/>
      <c r="B242" s="185" t="s">
        <v>156</v>
      </c>
      <c r="C242" s="190"/>
      <c r="D242" s="183">
        <f>-+(SUM($C177:C177))*'2.2.3.1.TasasDeprec'!$C47</f>
        <v>0</v>
      </c>
      <c r="E242" s="183">
        <f>-+(SUM($C177:D177))*'2.2.3.1.TasasDeprec'!$C47</f>
        <v>0</v>
      </c>
      <c r="F242" s="183">
        <f>-+(SUM($C177:E177))*'2.2.3.1.TasasDeprec'!$C47</f>
        <v>0</v>
      </c>
      <c r="G242" s="183">
        <f>-+(SUM($C177:F177))*'2.2.3.1.TasasDeprec'!$C47</f>
        <v>0</v>
      </c>
      <c r="H242" s="183">
        <f>-+(SUM($C177:G177))*'2.2.3.1.TasasDeprec'!$C47</f>
        <v>0</v>
      </c>
      <c r="I242" s="183">
        <f>-+(SUM($C177:H177))*'2.2.3.1.TasasDeprec'!$C47</f>
        <v>0</v>
      </c>
      <c r="J242" s="183">
        <f>-+(SUM($C177:I177))*'2.2.3.1.TasasDeprec'!$C47</f>
        <v>0</v>
      </c>
      <c r="K242" s="183">
        <f>-+(SUM($C177:J177))*'2.2.3.1.TasasDeprec'!$C47</f>
        <v>0</v>
      </c>
      <c r="L242" s="183">
        <f>-+(SUM($C177:K177))*'2.2.3.1.TasasDeprec'!$C47</f>
        <v>0</v>
      </c>
      <c r="M242" s="183">
        <f>-+(SUM($C177:L177))*'2.2.3.1.TasasDeprec'!$C47</f>
        <v>0</v>
      </c>
      <c r="N242" s="183">
        <f>-+(SUM($C177:M177))*'2.2.3.1.TasasDeprec'!$C47</f>
        <v>0</v>
      </c>
      <c r="O242" s="183">
        <f>-+(SUM($C177:N177))*'2.2.3.1.TasasDeprec'!$C47</f>
        <v>0</v>
      </c>
      <c r="P242" s="183">
        <f>-+(SUM($C177:O177))*'2.2.3.1.TasasDeprec'!$C47</f>
        <v>0</v>
      </c>
      <c r="Q242" s="183">
        <f>-+(SUM($C177:P177))*'2.2.3.1.TasasDeprec'!$C47</f>
        <v>-2641.9400000000005</v>
      </c>
    </row>
    <row r="243" spans="1:17" x14ac:dyDescent="0.25">
      <c r="A243" s="174"/>
      <c r="B243" s="185" t="s">
        <v>157</v>
      </c>
      <c r="C243" s="190"/>
      <c r="D243" s="183">
        <f>-+(SUM($C178:C178))*'2.2.3.1.TasasDeprec'!$C48</f>
        <v>0</v>
      </c>
      <c r="E243" s="183">
        <f>-+(SUM($C178:D178))*'2.2.3.1.TasasDeprec'!$C48</f>
        <v>0</v>
      </c>
      <c r="F243" s="183">
        <f>-+(SUM($C178:E178))*'2.2.3.1.TasasDeprec'!$C48</f>
        <v>0</v>
      </c>
      <c r="G243" s="183">
        <f>-+(SUM($C178:F178))*'2.2.3.1.TasasDeprec'!$C48</f>
        <v>0</v>
      </c>
      <c r="H243" s="183">
        <f>-+(SUM($C178:G178))*'2.2.3.1.TasasDeprec'!$C48</f>
        <v>0</v>
      </c>
      <c r="I243" s="183">
        <f>-+(SUM($C178:H178))*'2.2.3.1.TasasDeprec'!$C48</f>
        <v>0</v>
      </c>
      <c r="J243" s="183">
        <f>-+(SUM($C178:I178))*'2.2.3.1.TasasDeprec'!$C48</f>
        <v>0</v>
      </c>
      <c r="K243" s="183">
        <f>-+(SUM($C178:J178))*'2.2.3.1.TasasDeprec'!$C48</f>
        <v>0</v>
      </c>
      <c r="L243" s="183">
        <f>-+(SUM($C178:K178))*'2.2.3.1.TasasDeprec'!$C48</f>
        <v>0</v>
      </c>
      <c r="M243" s="183">
        <f>-+(SUM($C178:L178))*'2.2.3.1.TasasDeprec'!$C48</f>
        <v>0</v>
      </c>
      <c r="N243" s="183">
        <f>-+(SUM($C178:M178))*'2.2.3.1.TasasDeprec'!$C48</f>
        <v>0</v>
      </c>
      <c r="O243" s="183">
        <f>-+(SUM($C178:N178))*'2.2.3.1.TasasDeprec'!$C48</f>
        <v>0</v>
      </c>
      <c r="P243" s="183">
        <f>-+(SUM($C178:O178))*'2.2.3.1.TasasDeprec'!$C48</f>
        <v>0</v>
      </c>
      <c r="Q243" s="183">
        <f>-+(SUM($C178:P178))*'2.2.3.1.TasasDeprec'!$C48</f>
        <v>-3833.6657903384844</v>
      </c>
    </row>
    <row r="244" spans="1:17" x14ac:dyDescent="0.25">
      <c r="A244" s="174"/>
      <c r="B244" s="185" t="s">
        <v>158</v>
      </c>
      <c r="C244" s="190"/>
      <c r="D244" s="183">
        <f>-+(SUM($C179:C179))*'2.2.3.1.TasasDeprec'!$C49</f>
        <v>0</v>
      </c>
      <c r="E244" s="183">
        <f>-+(SUM($C179:D179))*'2.2.3.1.TasasDeprec'!$C49</f>
        <v>0</v>
      </c>
      <c r="F244" s="183">
        <f>-+(SUM($C179:E179))*'2.2.3.1.TasasDeprec'!$C49</f>
        <v>0</v>
      </c>
      <c r="G244" s="183">
        <f>-+(SUM($C179:F179))*'2.2.3.1.TasasDeprec'!$C49</f>
        <v>0</v>
      </c>
      <c r="H244" s="183">
        <f>-+(SUM($C179:G179))*'2.2.3.1.TasasDeprec'!$C49</f>
        <v>0</v>
      </c>
      <c r="I244" s="183">
        <f>-+(SUM($C179:H179))*'2.2.3.1.TasasDeprec'!$C49</f>
        <v>0</v>
      </c>
      <c r="J244" s="183">
        <f>-+(SUM($C179:I179))*'2.2.3.1.TasasDeprec'!$C49</f>
        <v>0</v>
      </c>
      <c r="K244" s="183">
        <f>-+(SUM($C179:J179))*'2.2.3.1.TasasDeprec'!$C49</f>
        <v>0</v>
      </c>
      <c r="L244" s="183">
        <f>-+(SUM($C179:K179))*'2.2.3.1.TasasDeprec'!$C49</f>
        <v>0</v>
      </c>
      <c r="M244" s="183">
        <f>-+(SUM($C179:L179))*'2.2.3.1.TasasDeprec'!$C49</f>
        <v>0</v>
      </c>
      <c r="N244" s="183">
        <f>-+(SUM($C179:M179))*'2.2.3.1.TasasDeprec'!$C49</f>
        <v>0</v>
      </c>
      <c r="O244" s="183">
        <f>-+(SUM($C179:N179))*'2.2.3.1.TasasDeprec'!$C49</f>
        <v>0</v>
      </c>
      <c r="P244" s="183">
        <f>-+(SUM($C179:O179))*'2.2.3.1.TasasDeprec'!$C49</f>
        <v>0</v>
      </c>
      <c r="Q244" s="183">
        <f>-+(SUM($C179:P179))*'2.2.3.1.TasasDeprec'!$C49</f>
        <v>-35373.306435331899</v>
      </c>
    </row>
    <row r="245" spans="1:17" x14ac:dyDescent="0.25">
      <c r="A245" s="174"/>
      <c r="B245" s="185" t="s">
        <v>159</v>
      </c>
      <c r="C245" s="190"/>
      <c r="D245" s="183">
        <f>-+(SUM($C180:C180))*'2.2.3.1.TasasDeprec'!$C50</f>
        <v>0</v>
      </c>
      <c r="E245" s="183">
        <f>-+(SUM($C180:D180))*'2.2.3.1.TasasDeprec'!$C50</f>
        <v>0</v>
      </c>
      <c r="F245" s="183">
        <f>-+(SUM($C180:E180))*'2.2.3.1.TasasDeprec'!$C50</f>
        <v>0</v>
      </c>
      <c r="G245" s="183">
        <f>-+(SUM($C180:F180))*'2.2.3.1.TasasDeprec'!$C50</f>
        <v>0</v>
      </c>
      <c r="H245" s="183">
        <f>-+(SUM($C180:G180))*'2.2.3.1.TasasDeprec'!$C50</f>
        <v>0</v>
      </c>
      <c r="I245" s="183">
        <f>-+(SUM($C180:H180))*'2.2.3.1.TasasDeprec'!$C50</f>
        <v>0</v>
      </c>
      <c r="J245" s="183">
        <f>-+(SUM($C180:I180))*'2.2.3.1.TasasDeprec'!$C50</f>
        <v>0</v>
      </c>
      <c r="K245" s="183">
        <f>-+(SUM($C180:J180))*'2.2.3.1.TasasDeprec'!$C50</f>
        <v>0</v>
      </c>
      <c r="L245" s="183">
        <f>-+(SUM($C180:K180))*'2.2.3.1.TasasDeprec'!$C50</f>
        <v>0</v>
      </c>
      <c r="M245" s="183">
        <f>-+(SUM($C180:L180))*'2.2.3.1.TasasDeprec'!$C50</f>
        <v>0</v>
      </c>
      <c r="N245" s="183">
        <f>-+(SUM($C180:M180))*'2.2.3.1.TasasDeprec'!$C50</f>
        <v>0</v>
      </c>
      <c r="O245" s="183">
        <f>-+(SUM($C180:N180))*'2.2.3.1.TasasDeprec'!$C50</f>
        <v>0</v>
      </c>
      <c r="P245" s="183">
        <f>-+(SUM($C180:O180))*'2.2.3.1.TasasDeprec'!$C50</f>
        <v>0</v>
      </c>
      <c r="Q245" s="183">
        <f>-+(SUM($C180:P180))*'2.2.3.1.TasasDeprec'!$C50</f>
        <v>0</v>
      </c>
    </row>
    <row r="246" spans="1:17" x14ac:dyDescent="0.25">
      <c r="A246" s="174"/>
      <c r="B246" s="185" t="s">
        <v>160</v>
      </c>
      <c r="C246" s="190"/>
      <c r="D246" s="183">
        <f>-+(SUM($C181:C181))*'2.2.3.1.TasasDeprec'!$C51</f>
        <v>0</v>
      </c>
      <c r="E246" s="183">
        <f>-+(SUM($C181:D181))*'2.2.3.1.TasasDeprec'!$C51</f>
        <v>0</v>
      </c>
      <c r="F246" s="183">
        <f>-+(SUM($C181:E181))*'2.2.3.1.TasasDeprec'!$C51</f>
        <v>0</v>
      </c>
      <c r="G246" s="183">
        <f>-+(SUM($C181:F181))*'2.2.3.1.TasasDeprec'!$C51</f>
        <v>0</v>
      </c>
      <c r="H246" s="183">
        <f>-+(SUM($C181:G181))*'2.2.3.1.TasasDeprec'!$C51</f>
        <v>0</v>
      </c>
      <c r="I246" s="183">
        <f>-+(SUM($C181:H181))*'2.2.3.1.TasasDeprec'!$C51</f>
        <v>0</v>
      </c>
      <c r="J246" s="183">
        <f>-+(SUM($C181:I181))*'2.2.3.1.TasasDeprec'!$C51</f>
        <v>0</v>
      </c>
      <c r="K246" s="183">
        <f>-+(SUM($C181:J181))*'2.2.3.1.TasasDeprec'!$C51</f>
        <v>0</v>
      </c>
      <c r="L246" s="183">
        <f>-+(SUM($C181:K181))*'2.2.3.1.TasasDeprec'!$C51</f>
        <v>0</v>
      </c>
      <c r="M246" s="183">
        <f>-+(SUM($C181:L181))*'2.2.3.1.TasasDeprec'!$C51</f>
        <v>0</v>
      </c>
      <c r="N246" s="183">
        <f>-+(SUM($C181:M181))*'2.2.3.1.TasasDeprec'!$C51</f>
        <v>0</v>
      </c>
      <c r="O246" s="183">
        <f>-+(SUM($C181:N181))*'2.2.3.1.TasasDeprec'!$C51</f>
        <v>0</v>
      </c>
      <c r="P246" s="183">
        <f>-+(SUM($C181:O181))*'2.2.3.1.TasasDeprec'!$C51</f>
        <v>0</v>
      </c>
      <c r="Q246" s="183">
        <f>-+(SUM($C181:P181))*'2.2.3.1.TasasDeprec'!$C51</f>
        <v>0</v>
      </c>
    </row>
    <row r="247" spans="1:17" x14ac:dyDescent="0.25">
      <c r="A247" s="174"/>
      <c r="B247" s="185" t="s">
        <v>161</v>
      </c>
      <c r="C247" s="190"/>
      <c r="D247" s="183">
        <f>-+(SUM($C182:C182))*'2.2.3.1.TasasDeprec'!$C52</f>
        <v>0</v>
      </c>
      <c r="E247" s="183">
        <f>-+(SUM($C182:D182))*'2.2.3.1.TasasDeprec'!$C52</f>
        <v>0</v>
      </c>
      <c r="F247" s="183">
        <f>-+(SUM($C182:E182))*'2.2.3.1.TasasDeprec'!$C52</f>
        <v>0</v>
      </c>
      <c r="G247" s="183">
        <f>-+(SUM($C182:F182))*'2.2.3.1.TasasDeprec'!$C52</f>
        <v>0</v>
      </c>
      <c r="H247" s="183">
        <f>-+(SUM($C182:G182))*'2.2.3.1.TasasDeprec'!$C52</f>
        <v>0</v>
      </c>
      <c r="I247" s="183">
        <f>-+(SUM($C182:H182))*'2.2.3.1.TasasDeprec'!$C52</f>
        <v>0</v>
      </c>
      <c r="J247" s="183">
        <f>-+(SUM($C182:I182))*'2.2.3.1.TasasDeprec'!$C52</f>
        <v>0</v>
      </c>
      <c r="K247" s="183">
        <f>-+(SUM($C182:J182))*'2.2.3.1.TasasDeprec'!$C52</f>
        <v>0</v>
      </c>
      <c r="L247" s="183">
        <f>-+(SUM($C182:K182))*'2.2.3.1.TasasDeprec'!$C52</f>
        <v>0</v>
      </c>
      <c r="M247" s="183">
        <f>-+(SUM($C182:L182))*'2.2.3.1.TasasDeprec'!$C52</f>
        <v>0</v>
      </c>
      <c r="N247" s="183">
        <f>-+(SUM($C182:M182))*'2.2.3.1.TasasDeprec'!$C52</f>
        <v>0</v>
      </c>
      <c r="O247" s="183">
        <f>-+(SUM($C182:N182))*'2.2.3.1.TasasDeprec'!$C52</f>
        <v>0</v>
      </c>
      <c r="P247" s="183">
        <f>-+(SUM($C182:O182))*'2.2.3.1.TasasDeprec'!$C52</f>
        <v>0</v>
      </c>
      <c r="Q247" s="183">
        <f>-+(SUM($C182:P182))*'2.2.3.1.TasasDeprec'!$C52</f>
        <v>0</v>
      </c>
    </row>
    <row r="248" spans="1:17" x14ac:dyDescent="0.25">
      <c r="A248" s="174"/>
      <c r="B248" s="139" t="s">
        <v>162</v>
      </c>
      <c r="D248" s="177">
        <f>-+(SUM($C183:C183))*'2.2.3.1.TasasDeprec'!$C53</f>
        <v>0</v>
      </c>
      <c r="E248" s="177">
        <f>-+(SUM($C183:D183))*'2.2.3.1.TasasDeprec'!$C53</f>
        <v>0</v>
      </c>
      <c r="F248" s="177">
        <f>-+(SUM($C183:E183))*'2.2.3.1.TasasDeprec'!$C53</f>
        <v>0</v>
      </c>
      <c r="G248" s="177">
        <f>-+(SUM($C183:F183))*'2.2.3.1.TasasDeprec'!$C53</f>
        <v>0</v>
      </c>
      <c r="H248" s="177">
        <f>-+(SUM($C183:G183))*'2.2.3.1.TasasDeprec'!$C53</f>
        <v>0</v>
      </c>
      <c r="I248" s="177">
        <f>-+(SUM($C183:H183))*'2.2.3.1.TasasDeprec'!$C53</f>
        <v>0</v>
      </c>
      <c r="J248" s="177">
        <f>-+(SUM($C183:I183))*'2.2.3.1.TasasDeprec'!$C53</f>
        <v>0</v>
      </c>
      <c r="K248" s="177">
        <f>-+(SUM($C183:J183))*'2.2.3.1.TasasDeprec'!$C53</f>
        <v>0</v>
      </c>
      <c r="L248" s="177">
        <f>-+(SUM($C183:K183))*'2.2.3.1.TasasDeprec'!$C53</f>
        <v>0</v>
      </c>
      <c r="M248" s="177">
        <f>-+(SUM($C183:L183))*'2.2.3.1.TasasDeprec'!$C53</f>
        <v>0</v>
      </c>
      <c r="N248" s="177">
        <f>-+(SUM($C183:M183))*'2.2.3.1.TasasDeprec'!$C53</f>
        <v>0</v>
      </c>
      <c r="O248" s="177">
        <f>-+(SUM($C183:N183))*'2.2.3.1.TasasDeprec'!$C53</f>
        <v>0</v>
      </c>
      <c r="P248" s="177">
        <f>-+(SUM($C183:O183))*'2.2.3.1.TasasDeprec'!$C53</f>
        <v>0</v>
      </c>
      <c r="Q248" s="177">
        <f>-+(SUM($C183:P183))*'2.2.3.1.TasasDeprec'!$C53</f>
        <v>0</v>
      </c>
    </row>
    <row r="249" spans="1:17" x14ac:dyDescent="0.25">
      <c r="A249" s="174"/>
      <c r="B249" s="139" t="s">
        <v>163</v>
      </c>
      <c r="D249" s="177">
        <f>-+(SUM($C184:C184))*'2.2.3.1.TasasDeprec'!$C54</f>
        <v>0</v>
      </c>
      <c r="E249" s="177">
        <f>-+(SUM($C184:D184))*'2.2.3.1.TasasDeprec'!$C54</f>
        <v>0</v>
      </c>
      <c r="F249" s="177">
        <f>-+(SUM($C184:E184))*'2.2.3.1.TasasDeprec'!$C54</f>
        <v>0</v>
      </c>
      <c r="G249" s="177">
        <f>-+(SUM($C184:F184))*'2.2.3.1.TasasDeprec'!$C54</f>
        <v>0</v>
      </c>
      <c r="H249" s="177">
        <f>-+(SUM($C184:G184))*'2.2.3.1.TasasDeprec'!$C54</f>
        <v>0</v>
      </c>
      <c r="I249" s="177">
        <f>-+(SUM($C184:H184))*'2.2.3.1.TasasDeprec'!$C54</f>
        <v>0</v>
      </c>
      <c r="J249" s="177">
        <f>-+(SUM($C184:I184))*'2.2.3.1.TasasDeprec'!$C54</f>
        <v>0</v>
      </c>
      <c r="K249" s="177">
        <f>-+(SUM($C184:J184))*'2.2.3.1.TasasDeprec'!$C54</f>
        <v>0</v>
      </c>
      <c r="L249" s="177">
        <f>-+(SUM($C184:K184))*'2.2.3.1.TasasDeprec'!$C54</f>
        <v>0</v>
      </c>
      <c r="M249" s="177">
        <f>-+(SUM($C184:L184))*'2.2.3.1.TasasDeprec'!$C54</f>
        <v>0</v>
      </c>
      <c r="N249" s="177">
        <f>-+(SUM($C184:M184))*'2.2.3.1.TasasDeprec'!$C54</f>
        <v>0</v>
      </c>
      <c r="O249" s="177">
        <f>-+(SUM($C184:N184))*'2.2.3.1.TasasDeprec'!$C54</f>
        <v>0</v>
      </c>
      <c r="P249" s="177">
        <f>-+(SUM($C184:O184))*'2.2.3.1.TasasDeprec'!$C54</f>
        <v>0</v>
      </c>
      <c r="Q249" s="177">
        <f>-+(SUM($C184:P184))*'2.2.3.1.TasasDeprec'!$C54</f>
        <v>0</v>
      </c>
    </row>
    <row r="250" spans="1:17" x14ac:dyDescent="0.25">
      <c r="A250" s="174"/>
      <c r="B250" s="139" t="s">
        <v>164</v>
      </c>
      <c r="D250" s="177">
        <f>-+(SUM($C185:C185))*'2.2.3.1.TasasDeprec'!$C55</f>
        <v>0</v>
      </c>
      <c r="E250" s="177">
        <f>-+(SUM($C185:D185))*'2.2.3.1.TasasDeprec'!$C55</f>
        <v>0</v>
      </c>
      <c r="F250" s="177">
        <f>-+(SUM($C185:E185))*'2.2.3.1.TasasDeprec'!$C55</f>
        <v>0</v>
      </c>
      <c r="G250" s="177">
        <f>-+(SUM($C185:F185))*'2.2.3.1.TasasDeprec'!$C55</f>
        <v>0</v>
      </c>
      <c r="H250" s="177">
        <f>-+(SUM($C185:G185))*'2.2.3.1.TasasDeprec'!$C55</f>
        <v>0</v>
      </c>
      <c r="I250" s="177">
        <f>-+(SUM($C185:H185))*'2.2.3.1.TasasDeprec'!$C55</f>
        <v>0</v>
      </c>
      <c r="J250" s="177">
        <f>-+(SUM($C185:I185))*'2.2.3.1.TasasDeprec'!$C55</f>
        <v>0</v>
      </c>
      <c r="K250" s="177">
        <f>-+(SUM($C185:J185))*'2.2.3.1.TasasDeprec'!$C55</f>
        <v>0</v>
      </c>
      <c r="L250" s="177">
        <f>-+(SUM($C185:K185))*'2.2.3.1.TasasDeprec'!$C55</f>
        <v>0</v>
      </c>
      <c r="M250" s="177">
        <f>-+(SUM($C185:L185))*'2.2.3.1.TasasDeprec'!$C55</f>
        <v>0</v>
      </c>
      <c r="N250" s="177">
        <f>-+(SUM($C185:M185))*'2.2.3.1.TasasDeprec'!$C55</f>
        <v>0</v>
      </c>
      <c r="O250" s="177">
        <f>-+(SUM($C185:N185))*'2.2.3.1.TasasDeprec'!$C55</f>
        <v>0</v>
      </c>
      <c r="P250" s="177">
        <f>-+(SUM($C185:O185))*'2.2.3.1.TasasDeprec'!$C55</f>
        <v>0</v>
      </c>
      <c r="Q250" s="177">
        <f>-+(SUM($C185:P185))*'2.2.3.1.TasasDeprec'!$C55</f>
        <v>0</v>
      </c>
    </row>
    <row r="251" spans="1:17" x14ac:dyDescent="0.25">
      <c r="A251" s="174"/>
      <c r="B251" s="139" t="s">
        <v>165</v>
      </c>
      <c r="D251" s="177">
        <f>-+(SUM($C186:C186))*'2.2.3.1.TasasDeprec'!$C56</f>
        <v>0</v>
      </c>
      <c r="E251" s="177">
        <f>-+(SUM($C186:D186))*'2.2.3.1.TasasDeprec'!$C56</f>
        <v>0</v>
      </c>
      <c r="F251" s="177">
        <f>-+(SUM($C186:E186))*'2.2.3.1.TasasDeprec'!$C56</f>
        <v>0</v>
      </c>
      <c r="G251" s="177">
        <f>-+(SUM($C186:F186))*'2.2.3.1.TasasDeprec'!$C56</f>
        <v>0</v>
      </c>
      <c r="H251" s="177">
        <f>-+(SUM($C186:G186))*'2.2.3.1.TasasDeprec'!$C56</f>
        <v>0</v>
      </c>
      <c r="I251" s="177">
        <f>-+(SUM($C186:H186))*'2.2.3.1.TasasDeprec'!$C56</f>
        <v>0</v>
      </c>
      <c r="J251" s="177">
        <f>-+(SUM($C186:I186))*'2.2.3.1.TasasDeprec'!$C56</f>
        <v>0</v>
      </c>
      <c r="K251" s="177">
        <f>-+(SUM($C186:J186))*'2.2.3.1.TasasDeprec'!$C56</f>
        <v>0</v>
      </c>
      <c r="L251" s="177">
        <f>-+(SUM($C186:K186))*'2.2.3.1.TasasDeprec'!$C56</f>
        <v>0</v>
      </c>
      <c r="M251" s="177">
        <f>-+(SUM($C186:L186))*'2.2.3.1.TasasDeprec'!$C56</f>
        <v>0</v>
      </c>
      <c r="N251" s="177">
        <f>-+(SUM($C186:M186))*'2.2.3.1.TasasDeprec'!$C56</f>
        <v>0</v>
      </c>
      <c r="O251" s="177">
        <f>-+(SUM($C186:N186))*'2.2.3.1.TasasDeprec'!$C56</f>
        <v>0</v>
      </c>
      <c r="P251" s="177">
        <f>-+(SUM($C186:O186))*'2.2.3.1.TasasDeprec'!$C56</f>
        <v>0</v>
      </c>
      <c r="Q251" s="177">
        <f>-+(SUM($C186:P186))*'2.2.3.1.TasasDeprec'!$C56</f>
        <v>0</v>
      </c>
    </row>
    <row r="252" spans="1:17" x14ac:dyDescent="0.25">
      <c r="A252" s="174"/>
      <c r="B252" s="139" t="s">
        <v>166</v>
      </c>
      <c r="D252" s="177">
        <f>-+(SUM($C187:C187))*'2.2.3.1.TasasDeprec'!$C57</f>
        <v>0</v>
      </c>
      <c r="E252" s="177">
        <f>-+(SUM($C187:D187))*'2.2.3.1.TasasDeprec'!$C57</f>
        <v>0</v>
      </c>
      <c r="F252" s="177">
        <f>-+(SUM($C187:E187))*'2.2.3.1.TasasDeprec'!$C57</f>
        <v>0</v>
      </c>
      <c r="G252" s="177">
        <f>-+(SUM($C187:F187))*'2.2.3.1.TasasDeprec'!$C57</f>
        <v>0</v>
      </c>
      <c r="H252" s="177">
        <f>-+(SUM($C187:G187))*'2.2.3.1.TasasDeprec'!$C57</f>
        <v>0</v>
      </c>
      <c r="I252" s="177">
        <f>-+(SUM($C187:H187))*'2.2.3.1.TasasDeprec'!$C57</f>
        <v>0</v>
      </c>
      <c r="J252" s="177">
        <f>-+(SUM($C187:I187))*'2.2.3.1.TasasDeprec'!$C57</f>
        <v>0</v>
      </c>
      <c r="K252" s="177">
        <f>-+(SUM($C187:J187))*'2.2.3.1.TasasDeprec'!$C57</f>
        <v>0</v>
      </c>
      <c r="L252" s="177">
        <f>-+(SUM($C187:K187))*'2.2.3.1.TasasDeprec'!$C57</f>
        <v>0</v>
      </c>
      <c r="M252" s="177">
        <f>-+(SUM($C187:L187))*'2.2.3.1.TasasDeprec'!$C57</f>
        <v>0</v>
      </c>
      <c r="N252" s="177">
        <f>-+(SUM($C187:M187))*'2.2.3.1.TasasDeprec'!$C57</f>
        <v>0</v>
      </c>
      <c r="O252" s="177">
        <f>-+(SUM($C187:N187))*'2.2.3.1.TasasDeprec'!$C57</f>
        <v>0</v>
      </c>
      <c r="P252" s="177">
        <f>-+(SUM($C187:O187))*'2.2.3.1.TasasDeprec'!$C57</f>
        <v>0</v>
      </c>
      <c r="Q252" s="177">
        <f>-+(SUM($C187:P187))*'2.2.3.1.TasasDeprec'!$C57</f>
        <v>0</v>
      </c>
    </row>
    <row r="253" spans="1:17" x14ac:dyDescent="0.25">
      <c r="A253" s="174"/>
      <c r="B253" s="139" t="s">
        <v>167</v>
      </c>
      <c r="D253" s="177">
        <f>-+(SUM($C188:C188))*'2.2.3.1.TasasDeprec'!$C58</f>
        <v>0</v>
      </c>
      <c r="E253" s="177">
        <f>-+(SUM($C188:D188))*'2.2.3.1.TasasDeprec'!$C58</f>
        <v>0</v>
      </c>
      <c r="F253" s="177">
        <f>-+(SUM($C188:E188))*'2.2.3.1.TasasDeprec'!$C58</f>
        <v>0</v>
      </c>
      <c r="G253" s="177">
        <f>-+(SUM($C188:F188))*'2.2.3.1.TasasDeprec'!$C58</f>
        <v>0</v>
      </c>
      <c r="H253" s="177">
        <f>-+(SUM($C188:G188))*'2.2.3.1.TasasDeprec'!$C58</f>
        <v>0</v>
      </c>
      <c r="I253" s="177">
        <f>-+(SUM($C188:H188))*'2.2.3.1.TasasDeprec'!$C58</f>
        <v>0</v>
      </c>
      <c r="J253" s="177">
        <f>-+(SUM($C188:I188))*'2.2.3.1.TasasDeprec'!$C58</f>
        <v>0</v>
      </c>
      <c r="K253" s="177">
        <f>-+(SUM($C188:J188))*'2.2.3.1.TasasDeprec'!$C58</f>
        <v>0</v>
      </c>
      <c r="L253" s="177">
        <f>-+(SUM($C188:K188))*'2.2.3.1.TasasDeprec'!$C58</f>
        <v>0</v>
      </c>
      <c r="M253" s="177">
        <f>-+(SUM($C188:L188))*'2.2.3.1.TasasDeprec'!$C58</f>
        <v>0</v>
      </c>
      <c r="N253" s="177">
        <f>-+(SUM($C188:M188))*'2.2.3.1.TasasDeprec'!$C58</f>
        <v>0</v>
      </c>
      <c r="O253" s="177">
        <f>-+(SUM($C188:N188))*'2.2.3.1.TasasDeprec'!$C58</f>
        <v>0</v>
      </c>
      <c r="P253" s="177">
        <f>-+(SUM($C188:O188))*'2.2.3.1.TasasDeprec'!$C58</f>
        <v>0</v>
      </c>
      <c r="Q253" s="177">
        <f>-+(SUM($C188:P188))*'2.2.3.1.TasasDeprec'!$C58</f>
        <v>0</v>
      </c>
    </row>
    <row r="254" spans="1:17" x14ac:dyDescent="0.25">
      <c r="A254" s="174"/>
      <c r="B254" s="139" t="s">
        <v>168</v>
      </c>
      <c r="D254" s="177">
        <f>-+(SUM($C189:C189))*'2.2.3.1.TasasDeprec'!$C59</f>
        <v>0</v>
      </c>
      <c r="E254" s="177">
        <f>-+(SUM($C189:D189))*'2.2.3.1.TasasDeprec'!$C59</f>
        <v>0</v>
      </c>
      <c r="F254" s="177">
        <f>-+(SUM($C189:E189))*'2.2.3.1.TasasDeprec'!$C59</f>
        <v>0</v>
      </c>
      <c r="G254" s="177">
        <f>-+(SUM($C189:F189))*'2.2.3.1.TasasDeprec'!$C59</f>
        <v>0</v>
      </c>
      <c r="H254" s="177">
        <f>-+(SUM($C189:G189))*'2.2.3.1.TasasDeprec'!$C59</f>
        <v>0</v>
      </c>
      <c r="I254" s="177">
        <f>-+(SUM($C189:H189))*'2.2.3.1.TasasDeprec'!$C59</f>
        <v>0</v>
      </c>
      <c r="J254" s="177">
        <f>-+(SUM($C189:I189))*'2.2.3.1.TasasDeprec'!$C59</f>
        <v>0</v>
      </c>
      <c r="K254" s="177">
        <f>-+(SUM($C189:J189))*'2.2.3.1.TasasDeprec'!$C59</f>
        <v>0</v>
      </c>
      <c r="L254" s="177">
        <f>-+(SUM($C189:K189))*'2.2.3.1.TasasDeprec'!$C59</f>
        <v>0</v>
      </c>
      <c r="M254" s="177">
        <f>-+(SUM($C189:L189))*'2.2.3.1.TasasDeprec'!$C59</f>
        <v>0</v>
      </c>
      <c r="N254" s="177">
        <f>-+(SUM($C189:M189))*'2.2.3.1.TasasDeprec'!$C59</f>
        <v>0</v>
      </c>
      <c r="O254" s="177">
        <f>-+(SUM($C189:N189))*'2.2.3.1.TasasDeprec'!$C59</f>
        <v>0</v>
      </c>
      <c r="P254" s="177">
        <f>-+(SUM($C189:O189))*'2.2.3.1.TasasDeprec'!$C59</f>
        <v>0</v>
      </c>
      <c r="Q254" s="177">
        <f>-+(SUM($C189:P189))*'2.2.3.1.TasasDeprec'!$C59</f>
        <v>0</v>
      </c>
    </row>
    <row r="255" spans="1:17" x14ac:dyDescent="0.25">
      <c r="A255" s="174"/>
      <c r="B255" s="139" t="s">
        <v>169</v>
      </c>
      <c r="D255" s="177">
        <f>-+(SUM($C190:C190))*'2.2.3.1.TasasDeprec'!$C60</f>
        <v>0</v>
      </c>
      <c r="E255" s="177">
        <f>-+(SUM($C190:D190))*'2.2.3.1.TasasDeprec'!$C60</f>
        <v>0</v>
      </c>
      <c r="F255" s="177">
        <f>-+(SUM($C190:E190))*'2.2.3.1.TasasDeprec'!$C60</f>
        <v>0</v>
      </c>
      <c r="G255" s="177">
        <f>-+(SUM($C190:F190))*'2.2.3.1.TasasDeprec'!$C60</f>
        <v>0</v>
      </c>
      <c r="H255" s="177">
        <f>-+(SUM($C190:G190))*'2.2.3.1.TasasDeprec'!$C60</f>
        <v>0</v>
      </c>
      <c r="I255" s="177">
        <f>-+(SUM($C190:H190))*'2.2.3.1.TasasDeprec'!$C60</f>
        <v>0</v>
      </c>
      <c r="J255" s="177">
        <f>-+(SUM($C190:I190))*'2.2.3.1.TasasDeprec'!$C60</f>
        <v>0</v>
      </c>
      <c r="K255" s="177">
        <f>-+(SUM($C190:J190))*'2.2.3.1.TasasDeprec'!$C60</f>
        <v>0</v>
      </c>
      <c r="L255" s="177">
        <f>-+(SUM($C190:K190))*'2.2.3.1.TasasDeprec'!$C60</f>
        <v>0</v>
      </c>
      <c r="M255" s="177">
        <f>-+(SUM($C190:L190))*'2.2.3.1.TasasDeprec'!$C60</f>
        <v>0</v>
      </c>
      <c r="N255" s="177">
        <f>-+(SUM($C190:M190))*'2.2.3.1.TasasDeprec'!$C60</f>
        <v>0</v>
      </c>
      <c r="O255" s="177">
        <f>-+(SUM($C190:N190))*'2.2.3.1.TasasDeprec'!$C60</f>
        <v>0</v>
      </c>
      <c r="P255" s="177">
        <f>-+(SUM($C190:O190))*'2.2.3.1.TasasDeprec'!$C60</f>
        <v>0</v>
      </c>
      <c r="Q255" s="177">
        <f>-+(SUM($C190:P190))*'2.2.3.1.TasasDeprec'!$C60</f>
        <v>0</v>
      </c>
    </row>
    <row r="256" spans="1:17" x14ac:dyDescent="0.25">
      <c r="A256" s="174"/>
      <c r="B256" s="139" t="s">
        <v>170</v>
      </c>
      <c r="D256" s="177">
        <f>-+(SUM($C191:C191))*'2.2.3.1.TasasDeprec'!$C61</f>
        <v>0</v>
      </c>
      <c r="E256" s="177">
        <f>-+(SUM($C191:D191))*'2.2.3.1.TasasDeprec'!$C61</f>
        <v>0</v>
      </c>
      <c r="F256" s="177">
        <f>-+(SUM($C191:E191))*'2.2.3.1.TasasDeprec'!$C61</f>
        <v>0</v>
      </c>
      <c r="G256" s="177">
        <f>-+(SUM($C191:F191))*'2.2.3.1.TasasDeprec'!$C61</f>
        <v>0</v>
      </c>
      <c r="H256" s="177">
        <f>-+(SUM($C191:G191))*'2.2.3.1.TasasDeprec'!$C61</f>
        <v>0</v>
      </c>
      <c r="I256" s="177">
        <f>-+(SUM($C191:H191))*'2.2.3.1.TasasDeprec'!$C61</f>
        <v>0</v>
      </c>
      <c r="J256" s="177">
        <f>-+(SUM($C191:I191))*'2.2.3.1.TasasDeprec'!$C61</f>
        <v>0</v>
      </c>
      <c r="K256" s="177">
        <f>-+(SUM($C191:J191))*'2.2.3.1.TasasDeprec'!$C61</f>
        <v>0</v>
      </c>
      <c r="L256" s="177">
        <f>-+(SUM($C191:K191))*'2.2.3.1.TasasDeprec'!$C61</f>
        <v>0</v>
      </c>
      <c r="M256" s="177">
        <f>-+(SUM($C191:L191))*'2.2.3.1.TasasDeprec'!$C61</f>
        <v>0</v>
      </c>
      <c r="N256" s="177">
        <f>-+(SUM($C191:M191))*'2.2.3.1.TasasDeprec'!$C61</f>
        <v>0</v>
      </c>
      <c r="O256" s="177">
        <f>-+(SUM($C191:N191))*'2.2.3.1.TasasDeprec'!$C61</f>
        <v>0</v>
      </c>
      <c r="P256" s="177">
        <f>-+(SUM($C191:O191))*'2.2.3.1.TasasDeprec'!$C61</f>
        <v>0</v>
      </c>
      <c r="Q256" s="177">
        <f>-+(SUM($C191:P191))*'2.2.3.1.TasasDeprec'!$C61</f>
        <v>0</v>
      </c>
    </row>
    <row r="257" spans="1:17" x14ac:dyDescent="0.25">
      <c r="A257" s="174"/>
      <c r="B257" s="139" t="s">
        <v>171</v>
      </c>
      <c r="D257" s="177">
        <f>-+(SUM($C192:C192))*'2.2.3.1.TasasDeprec'!$C62</f>
        <v>0</v>
      </c>
      <c r="E257" s="177">
        <f>-+(SUM($C192:D192))*'2.2.3.1.TasasDeprec'!$C62</f>
        <v>0</v>
      </c>
      <c r="F257" s="177">
        <f>-+(SUM($C192:E192))*'2.2.3.1.TasasDeprec'!$C62</f>
        <v>0</v>
      </c>
      <c r="G257" s="177">
        <f>-+(SUM($C192:F192))*'2.2.3.1.TasasDeprec'!$C62</f>
        <v>0</v>
      </c>
      <c r="H257" s="177">
        <f>-+(SUM($C192:G192))*'2.2.3.1.TasasDeprec'!$C62</f>
        <v>0</v>
      </c>
      <c r="I257" s="177">
        <f>-+(SUM($C192:H192))*'2.2.3.1.TasasDeprec'!$C62</f>
        <v>0</v>
      </c>
      <c r="J257" s="177">
        <f>-+(SUM($C192:I192))*'2.2.3.1.TasasDeprec'!$C62</f>
        <v>0</v>
      </c>
      <c r="K257" s="177">
        <f>-+(SUM($C192:J192))*'2.2.3.1.TasasDeprec'!$C62</f>
        <v>0</v>
      </c>
      <c r="L257" s="177">
        <f>-+(SUM($C192:K192))*'2.2.3.1.TasasDeprec'!$C62</f>
        <v>0</v>
      </c>
      <c r="M257" s="177">
        <f>-+(SUM($C192:L192))*'2.2.3.1.TasasDeprec'!$C62</f>
        <v>0</v>
      </c>
      <c r="N257" s="177">
        <f>-+(SUM($C192:M192))*'2.2.3.1.TasasDeprec'!$C62</f>
        <v>0</v>
      </c>
      <c r="O257" s="177">
        <f>-+(SUM($C192:N192))*'2.2.3.1.TasasDeprec'!$C62</f>
        <v>0</v>
      </c>
      <c r="P257" s="177">
        <f>-+(SUM($C192:O192))*'2.2.3.1.TasasDeprec'!$C62</f>
        <v>0</v>
      </c>
      <c r="Q257" s="177">
        <f>-+(SUM($C192:P192))*'2.2.3.1.TasasDeprec'!$C62</f>
        <v>0</v>
      </c>
    </row>
    <row r="258" spans="1:17" x14ac:dyDescent="0.25">
      <c r="A258" s="174"/>
      <c r="B258" s="139" t="s">
        <v>172</v>
      </c>
      <c r="D258" s="177">
        <f>-+(SUM($C193:C193))*'2.2.3.1.TasasDeprec'!$C63</f>
        <v>0</v>
      </c>
      <c r="E258" s="177">
        <f>-+(SUM($C193:D193))*'2.2.3.1.TasasDeprec'!$C63</f>
        <v>0</v>
      </c>
      <c r="F258" s="177">
        <f>-+(SUM($C193:E193))*'2.2.3.1.TasasDeprec'!$C63</f>
        <v>0</v>
      </c>
      <c r="G258" s="177">
        <f>-+(SUM($C193:F193))*'2.2.3.1.TasasDeprec'!$C63</f>
        <v>0</v>
      </c>
      <c r="H258" s="177">
        <f>-+(SUM($C193:G193))*'2.2.3.1.TasasDeprec'!$C63</f>
        <v>0</v>
      </c>
      <c r="I258" s="177">
        <f>-+(SUM($C193:H193))*'2.2.3.1.TasasDeprec'!$C63</f>
        <v>0</v>
      </c>
      <c r="J258" s="177">
        <f>-+(SUM($C193:I193))*'2.2.3.1.TasasDeprec'!$C63</f>
        <v>0</v>
      </c>
      <c r="K258" s="177">
        <f>-+(SUM($C193:J193))*'2.2.3.1.TasasDeprec'!$C63</f>
        <v>0</v>
      </c>
      <c r="L258" s="177">
        <f>-+(SUM($C193:K193))*'2.2.3.1.TasasDeprec'!$C63</f>
        <v>0</v>
      </c>
      <c r="M258" s="177">
        <f>-+(SUM($C193:L193))*'2.2.3.1.TasasDeprec'!$C63</f>
        <v>0</v>
      </c>
      <c r="N258" s="177">
        <f>-+(SUM($C193:M193))*'2.2.3.1.TasasDeprec'!$C63</f>
        <v>0</v>
      </c>
      <c r="O258" s="177">
        <f>-+(SUM($C193:N193))*'2.2.3.1.TasasDeprec'!$C63</f>
        <v>0</v>
      </c>
      <c r="P258" s="177">
        <f>-+(SUM($C193:O193))*'2.2.3.1.TasasDeprec'!$C63</f>
        <v>0</v>
      </c>
      <c r="Q258" s="177">
        <f>-+(SUM($C193:P193))*'2.2.3.1.TasasDeprec'!$C63</f>
        <v>0</v>
      </c>
    </row>
    <row r="259" spans="1:17" x14ac:dyDescent="0.25">
      <c r="A259" s="174"/>
      <c r="B259" s="139" t="s">
        <v>173</v>
      </c>
      <c r="D259" s="177">
        <f>-+(SUM($C194:C194))*'2.2.3.1.TasasDeprec'!$C64</f>
        <v>0</v>
      </c>
      <c r="E259" s="177">
        <f>-+(SUM($C194:D194))*'2.2.3.1.TasasDeprec'!$C64</f>
        <v>0</v>
      </c>
      <c r="F259" s="177">
        <f>-+(SUM($C194:E194))*'2.2.3.1.TasasDeprec'!$C64</f>
        <v>0</v>
      </c>
      <c r="G259" s="177">
        <f>-+(SUM($C194:F194))*'2.2.3.1.TasasDeprec'!$C64</f>
        <v>0</v>
      </c>
      <c r="H259" s="177">
        <f>-+(SUM($C194:G194))*'2.2.3.1.TasasDeprec'!$C64</f>
        <v>0</v>
      </c>
      <c r="I259" s="177">
        <f>-+(SUM($C194:H194))*'2.2.3.1.TasasDeprec'!$C64</f>
        <v>0</v>
      </c>
      <c r="J259" s="177">
        <f>-+(SUM($C194:I194))*'2.2.3.1.TasasDeprec'!$C64</f>
        <v>0</v>
      </c>
      <c r="K259" s="177">
        <f>-+(SUM($C194:J194))*'2.2.3.1.TasasDeprec'!$C64</f>
        <v>0</v>
      </c>
      <c r="L259" s="177">
        <f>-+(SUM($C194:K194))*'2.2.3.1.TasasDeprec'!$C64</f>
        <v>0</v>
      </c>
      <c r="M259" s="177">
        <f>-+(SUM($C194:L194))*'2.2.3.1.TasasDeprec'!$C64</f>
        <v>0</v>
      </c>
      <c r="N259" s="177">
        <f>-+(SUM($C194:M194))*'2.2.3.1.TasasDeprec'!$C64</f>
        <v>0</v>
      </c>
      <c r="O259" s="177">
        <f>-+(SUM($C194:N194))*'2.2.3.1.TasasDeprec'!$C64</f>
        <v>0</v>
      </c>
      <c r="P259" s="177">
        <f>-+(SUM($C194:O194))*'2.2.3.1.TasasDeprec'!$C64</f>
        <v>0</v>
      </c>
      <c r="Q259" s="177">
        <f>-+(SUM($C194:P194))*'2.2.3.1.TasasDeprec'!$C64</f>
        <v>0</v>
      </c>
    </row>
    <row r="260" spans="1:17" x14ac:dyDescent="0.25">
      <c r="B260" s="139" t="s">
        <v>331</v>
      </c>
      <c r="D260" s="177">
        <f>-+(SUM($C195:C195))*'2.2.3.1.TasasDeprec'!$C65</f>
        <v>0</v>
      </c>
      <c r="E260" s="177">
        <f>-+(SUM($C195:D195))*'2.2.3.1.TasasDeprec'!$C65</f>
        <v>0</v>
      </c>
      <c r="F260" s="177">
        <f>-+(SUM($C195:E195))*'2.2.3.1.TasasDeprec'!$C65</f>
        <v>0</v>
      </c>
      <c r="G260" s="177">
        <f>-+(SUM($C195:F195))*'2.2.3.1.TasasDeprec'!$C65</f>
        <v>0</v>
      </c>
      <c r="H260" s="177">
        <f>-+(SUM($C195:G195))*'2.2.3.1.TasasDeprec'!$C65</f>
        <v>0</v>
      </c>
      <c r="I260" s="177">
        <f>-+(SUM($C195:H195))*'2.2.3.1.TasasDeprec'!$C65</f>
        <v>0</v>
      </c>
      <c r="J260" s="177">
        <f>-+(SUM($C195:I195))*'2.2.3.1.TasasDeprec'!$C65</f>
        <v>0</v>
      </c>
      <c r="K260" s="177">
        <f>-+(SUM($C195:J195))*'2.2.3.1.TasasDeprec'!$C65</f>
        <v>0</v>
      </c>
      <c r="L260" s="177">
        <f>-+(SUM($C195:K195))*'2.2.3.1.TasasDeprec'!$C65</f>
        <v>0</v>
      </c>
      <c r="M260" s="177">
        <f>-+(SUM($C195:L195))*'2.2.3.1.TasasDeprec'!$C65</f>
        <v>0</v>
      </c>
      <c r="N260" s="177">
        <f>-+(SUM($C195:M195))*'2.2.3.1.TasasDeprec'!$C65</f>
        <v>0</v>
      </c>
      <c r="O260" s="177">
        <f>-+(SUM($C195:N195))*'2.2.3.1.TasasDeprec'!$C65</f>
        <v>0</v>
      </c>
      <c r="P260" s="177">
        <f>-+(SUM($C195:O195))*'2.2.3.1.TasasDeprec'!$C65</f>
        <v>0</v>
      </c>
      <c r="Q260" s="177">
        <f>-+(SUM($C195:P195))*'2.2.3.1.TasasDeprec'!$C65</f>
        <v>0</v>
      </c>
    </row>
    <row r="261" spans="1:17" x14ac:dyDescent="0.25">
      <c r="B261" s="139" t="s">
        <v>332</v>
      </c>
      <c r="D261" s="177">
        <f>-+(SUM($C196:C196))*'2.2.3.1.TasasDeprec'!$C66</f>
        <v>0</v>
      </c>
      <c r="E261" s="177">
        <f>-+(SUM($C196:D196))*'2.2.3.1.TasasDeprec'!$C66</f>
        <v>0</v>
      </c>
      <c r="F261" s="177">
        <f>-+(SUM($C196:E196))*'2.2.3.1.TasasDeprec'!$C66</f>
        <v>0</v>
      </c>
      <c r="G261" s="177">
        <f>-+(SUM($C196:F196))*'2.2.3.1.TasasDeprec'!$C66</f>
        <v>0</v>
      </c>
      <c r="H261" s="177">
        <f>-+(SUM($C196:G196))*'2.2.3.1.TasasDeprec'!$C66</f>
        <v>0</v>
      </c>
      <c r="I261" s="177">
        <f>-+(SUM($C196:H196))*'2.2.3.1.TasasDeprec'!$C66</f>
        <v>0</v>
      </c>
      <c r="J261" s="177">
        <f>-+(SUM($C196:I196))*'2.2.3.1.TasasDeprec'!$C66</f>
        <v>0</v>
      </c>
      <c r="K261" s="177">
        <f>-+(SUM($C196:J196))*'2.2.3.1.TasasDeprec'!$C66</f>
        <v>0</v>
      </c>
      <c r="L261" s="177">
        <f>-+(SUM($C196:K196))*'2.2.3.1.TasasDeprec'!$C66</f>
        <v>0</v>
      </c>
      <c r="M261" s="177">
        <f>-+(SUM($C196:L196))*'2.2.3.1.TasasDeprec'!$C66</f>
        <v>0</v>
      </c>
      <c r="N261" s="177">
        <f>-+(SUM($C196:M196))*'2.2.3.1.TasasDeprec'!$C66</f>
        <v>0</v>
      </c>
      <c r="O261" s="177">
        <f>-+(SUM($C196:N196))*'2.2.3.1.TasasDeprec'!$C66</f>
        <v>0</v>
      </c>
      <c r="P261" s="177">
        <f>-+(SUM($C196:O196))*'2.2.3.1.TasasDeprec'!$C66</f>
        <v>0</v>
      </c>
      <c r="Q261" s="177">
        <f>-+(SUM($C196:P196))*'2.2.3.1.TasasDeprec'!$C66</f>
        <v>0</v>
      </c>
    </row>
    <row r="262" spans="1:17" x14ac:dyDescent="0.25"/>
    <row r="263" spans="1:17" x14ac:dyDescent="0.25"/>
    <row r="264" spans="1:17" x14ac:dyDescent="0.25"/>
    <row r="273" s="57" customFormat="1" hidden="1" x14ac:dyDescent="0.25"/>
    <row r="274" s="57" customFormat="1" hidden="1" x14ac:dyDescent="0.25"/>
    <row r="275" s="57" customFormat="1" hidden="1" x14ac:dyDescent="0.25"/>
    <row r="276" s="57" customFormat="1" hidden="1" x14ac:dyDescent="0.25"/>
    <row r="277" s="57" customFormat="1" hidden="1" x14ac:dyDescent="0.25"/>
    <row r="278" s="57" customFormat="1" hidden="1" x14ac:dyDescent="0.25"/>
    <row r="279" s="57" customFormat="1" hidden="1" x14ac:dyDescent="0.25"/>
    <row r="280" s="57" customFormat="1" hidden="1" x14ac:dyDescent="0.25"/>
    <row r="281" s="57" customFormat="1" hidden="1" x14ac:dyDescent="0.25"/>
    <row r="282" s="57" customFormat="1" hidden="1" x14ac:dyDescent="0.25"/>
    <row r="283" s="57" customFormat="1" hidden="1" x14ac:dyDescent="0.25"/>
    <row r="284" s="57" customFormat="1" hidden="1" x14ac:dyDescent="0.25"/>
    <row r="285" s="57" customFormat="1" hidden="1" x14ac:dyDescent="0.25"/>
    <row r="286" s="57" customFormat="1" hidden="1" x14ac:dyDescent="0.25"/>
    <row r="287" s="57" customFormat="1" hidden="1" x14ac:dyDescent="0.25"/>
    <row r="288" s="57" customFormat="1" hidden="1" x14ac:dyDescent="0.25"/>
    <row r="289" s="57" customFormat="1" hidden="1" x14ac:dyDescent="0.25"/>
    <row r="290" s="57" customFormat="1" hidden="1" x14ac:dyDescent="0.25"/>
    <row r="291" s="57" customFormat="1" hidden="1" x14ac:dyDescent="0.25"/>
    <row r="292" s="57" customFormat="1" hidden="1" x14ac:dyDescent="0.25"/>
    <row r="293" s="57" customFormat="1" hidden="1" x14ac:dyDescent="0.25"/>
    <row r="294" s="57" customFormat="1" hidden="1" x14ac:dyDescent="0.25"/>
    <row r="295" s="57" customFormat="1" hidden="1" x14ac:dyDescent="0.25"/>
    <row r="296" s="57" customFormat="1" hidden="1" x14ac:dyDescent="0.25"/>
    <row r="297" s="57" customFormat="1" hidden="1" x14ac:dyDescent="0.25"/>
    <row r="298" s="57" customFormat="1" hidden="1" x14ac:dyDescent="0.25"/>
    <row r="299" s="57" customFormat="1" hidden="1" x14ac:dyDescent="0.25"/>
    <row r="300" s="57" customFormat="1" hidden="1" x14ac:dyDescent="0.25"/>
    <row r="301" s="57" customFormat="1" hidden="1" x14ac:dyDescent="0.25"/>
    <row r="302" s="57" customFormat="1" hidden="1" x14ac:dyDescent="0.25"/>
    <row r="303" s="57" customFormat="1" hidden="1" x14ac:dyDescent="0.25"/>
    <row r="304" s="57" customFormat="1" hidden="1" x14ac:dyDescent="0.25"/>
    <row r="305" s="57" customFormat="1" hidden="1" x14ac:dyDescent="0.25"/>
    <row r="306" s="57" customFormat="1" hidden="1" x14ac:dyDescent="0.25"/>
    <row r="307" s="57" customFormat="1" hidden="1" x14ac:dyDescent="0.25"/>
    <row r="308" s="57" customFormat="1" hidden="1" x14ac:dyDescent="0.25"/>
  </sheetData>
  <hyperlinks>
    <hyperlink ref="A2" location="Índice!A1" display="Índice" xr:uid="{D8DB2F5C-985E-4066-99A3-8CEFDFB7EC82}"/>
  </hyperlinks>
  <pageMargins left="0.7" right="0.7" top="0.75" bottom="0.75" header="0.3" footer="0.3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473D-60BC-4F7F-B3A5-0D3081165CC9}">
  <sheetPr>
    <tabColor theme="5" tint="-0.249977111117893"/>
  </sheetPr>
  <dimension ref="A1:R69"/>
  <sheetViews>
    <sheetView showGridLines="0" zoomScale="80" zoomScaleNormal="80" workbookViewId="0">
      <selection activeCell="A70" sqref="A70:XFD80"/>
    </sheetView>
  </sheetViews>
  <sheetFormatPr baseColWidth="10" defaultColWidth="0" defaultRowHeight="13.2" zeroHeight="1" x14ac:dyDescent="0.25"/>
  <cols>
    <col min="1" max="1" width="11.44140625" style="57" customWidth="1"/>
    <col min="2" max="2" width="67.6640625" style="57" customWidth="1"/>
    <col min="3" max="3" width="12.88671875" style="57" hidden="1" customWidth="1"/>
    <col min="4" max="12" width="12.88671875" style="57" customWidth="1"/>
    <col min="13" max="18" width="11.44140625" style="57" customWidth="1"/>
    <col min="19" max="16384" width="11.44140625" style="57" hidden="1"/>
  </cols>
  <sheetData>
    <row r="1" spans="1:17" x14ac:dyDescent="0.25"/>
    <row r="2" spans="1:17" x14ac:dyDescent="0.25">
      <c r="A2" s="32" t="s">
        <v>29</v>
      </c>
    </row>
    <row r="3" spans="1:17" x14ac:dyDescent="0.25"/>
    <row r="4" spans="1:17" x14ac:dyDescent="0.25">
      <c r="B4" s="36" t="s">
        <v>193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7" x14ac:dyDescent="0.25"/>
    <row r="6" spans="1:17" x14ac:dyDescent="0.25"/>
    <row r="7" spans="1:17" x14ac:dyDescent="0.25">
      <c r="B7" s="73"/>
      <c r="C7" s="143">
        <v>2009</v>
      </c>
      <c r="D7" s="121">
        <v>2010</v>
      </c>
      <c r="E7" s="121">
        <v>2011</v>
      </c>
      <c r="F7" s="121">
        <v>2012</v>
      </c>
      <c r="G7" s="121">
        <v>2013</v>
      </c>
      <c r="H7" s="121">
        <v>2014</v>
      </c>
      <c r="I7" s="121">
        <v>2015</v>
      </c>
      <c r="J7" s="121">
        <v>2016</v>
      </c>
      <c r="K7" s="121">
        <v>2017</v>
      </c>
      <c r="L7" s="121">
        <v>2018</v>
      </c>
      <c r="M7" s="121">
        <v>2019</v>
      </c>
      <c r="N7" s="121">
        <v>2020</v>
      </c>
      <c r="O7" s="121">
        <v>2021</v>
      </c>
      <c r="P7" s="121">
        <v>2022</v>
      </c>
      <c r="Q7" s="121">
        <v>2023</v>
      </c>
    </row>
    <row r="8" spans="1:17" x14ac:dyDescent="0.25">
      <c r="B8" s="66" t="s">
        <v>117</v>
      </c>
    </row>
    <row r="9" spans="1:17" x14ac:dyDescent="0.25">
      <c r="B9" s="139" t="s">
        <v>118</v>
      </c>
      <c r="C9" s="147">
        <f>+'2.2.3.2.Inv-Ajus-Depr'!C139+'2.2.3.2.Inv-Ajus-Depr'!C204</f>
        <v>0</v>
      </c>
      <c r="D9" s="147">
        <f>+'2.2.3.2.Inv-Ajus-Depr'!D139+'2.2.3.2.Inv-Ajus-Depr'!D204+C9</f>
        <v>42761.64</v>
      </c>
      <c r="E9" s="147">
        <f>+'2.2.3.2.Inv-Ajus-Depr'!E139+'2.2.3.2.Inv-Ajus-Depr'!E204+D9</f>
        <v>41336.252000142536</v>
      </c>
      <c r="F9" s="147">
        <f>+'2.2.3.2.Inv-Ajus-Depr'!F139+'2.2.3.2.Inv-Ajus-Depr'!F204+E9</f>
        <v>39910.864000285073</v>
      </c>
      <c r="G9" s="147">
        <f>+'2.2.3.2.Inv-Ajus-Depr'!G139+'2.2.3.2.Inv-Ajus-Depr'!G204+F9</f>
        <v>38485.47600042761</v>
      </c>
      <c r="H9" s="147">
        <f>+'2.2.3.2.Inv-Ajus-Depr'!H139+'2.2.3.2.Inv-Ajus-Depr'!H204+G9</f>
        <v>747569.81800057017</v>
      </c>
      <c r="I9" s="147">
        <f>+'2.2.3.2.Inv-Ajus-Depr'!I139+'2.2.3.2.Inv-Ajus-Depr'!I204+H9</f>
        <v>857893.30233641434</v>
      </c>
      <c r="J9" s="147">
        <f>+'2.2.3.2.Inv-Ajus-Depr'!J139+'2.2.3.2.Inv-Ajus-Depr'!J204+I9</f>
        <v>828269.83900604339</v>
      </c>
      <c r="K9" s="147">
        <f>+'2.2.3.2.Inv-Ajus-Depr'!K139+'2.2.3.2.Inv-Ajus-Depr'!K204+J9</f>
        <v>1101123.9156756722</v>
      </c>
      <c r="L9" s="147">
        <f>+'2.2.3.2.Inv-Ajus-Depr'!L139+'2.2.3.2.Inv-Ajus-Depr'!L204+K9</f>
        <v>778537.29767964291</v>
      </c>
      <c r="M9" s="147">
        <f>+'2.2.3.2.Inv-Ajus-Depr'!M139+'2.2.3.2.Inv-Ajus-Depr'!M204+L9</f>
        <v>748260.60201600392</v>
      </c>
      <c r="N9" s="147">
        <f>+'2.2.3.2.Inv-Ajus-Depr'!N139+'2.2.3.2.Inv-Ajus-Depr'!N204+M9</f>
        <v>717983.90635236492</v>
      </c>
      <c r="O9" s="147">
        <f>+'2.2.3.2.Inv-Ajus-Depr'!O139+'2.2.3.2.Inv-Ajus-Depr'!O204+N9</f>
        <v>708707.21068872593</v>
      </c>
      <c r="P9" s="147">
        <f>+'2.2.3.2.Inv-Ajus-Depr'!P139+'2.2.3.2.Inv-Ajus-Depr'!P204+O9</f>
        <v>677730.5150251569</v>
      </c>
      <c r="Q9" s="147">
        <f>+'2.2.3.2.Inv-Ajus-Depr'!Q139+'2.2.3.2.Inv-Ajus-Depr'!Q204+P9</f>
        <v>646753.81936158787</v>
      </c>
    </row>
    <row r="10" spans="1:17" x14ac:dyDescent="0.25">
      <c r="B10" s="139" t="s">
        <v>119</v>
      </c>
      <c r="C10" s="177">
        <f>+'2.2.3.2.Inv-Ajus-Depr'!C140+'2.2.3.2.Inv-Ajus-Depr'!C205</f>
        <v>0</v>
      </c>
      <c r="D10" s="177">
        <f>+'2.2.3.2.Inv-Ajus-Depr'!D140+'2.2.3.2.Inv-Ajus-Depr'!D205+C10</f>
        <v>524261.64999999997</v>
      </c>
      <c r="E10" s="177">
        <f>+'2.2.3.2.Inv-Ajus-Depr'!E140+'2.2.3.2.Inv-Ajus-Depr'!E205+D10</f>
        <v>487460.44499999995</v>
      </c>
      <c r="F10" s="177">
        <f>+'2.2.3.2.Inv-Ajus-Depr'!F140+'2.2.3.2.Inv-Ajus-Depr'!F205+E10</f>
        <v>433471.78399999993</v>
      </c>
      <c r="G10" s="177">
        <f>+'2.2.3.2.Inv-Ajus-Depr'!G140+'2.2.3.2.Inv-Ajus-Depr'!G205+F10</f>
        <v>383347.65299999993</v>
      </c>
      <c r="H10" s="177">
        <f>+'2.2.3.2.Inv-Ajus-Depr'!H140+'2.2.3.2.Inv-Ajus-Depr'!H205+G10</f>
        <v>328972.53899999993</v>
      </c>
      <c r="I10" s="177">
        <f>+'2.2.3.2.Inv-Ajus-Depr'!I140+'2.2.3.2.Inv-Ajus-Depr'!I205+H10</f>
        <v>274597.42499999993</v>
      </c>
      <c r="J10" s="177">
        <f>+'2.2.3.2.Inv-Ajus-Depr'!J140+'2.2.3.2.Inv-Ajus-Depr'!J205+I10</f>
        <v>262964.98099999991</v>
      </c>
      <c r="K10" s="177">
        <f>+'2.2.3.2.Inv-Ajus-Depr'!K140+'2.2.3.2.Inv-Ajus-Depr'!K205+J10</f>
        <v>205755.36999999991</v>
      </c>
      <c r="L10" s="177">
        <f>+'2.2.3.2.Inv-Ajus-Depr'!L140+'2.2.3.2.Inv-Ajus-Depr'!L205+K10</f>
        <v>232622.24199999991</v>
      </c>
      <c r="M10" s="177">
        <f>+'2.2.3.2.Inv-Ajus-Depr'!M140+'2.2.3.2.Inv-Ajus-Depr'!M205+L10</f>
        <v>215262.86099999992</v>
      </c>
      <c r="N10" s="177">
        <f>+'2.2.3.2.Inv-Ajus-Depr'!N140+'2.2.3.2.Inv-Ajus-Depr'!N205+M10</f>
        <v>366903.47999999992</v>
      </c>
      <c r="O10" s="177">
        <f>+'2.2.3.2.Inv-Ajus-Depr'!O140+'2.2.3.2.Inv-Ajus-Depr'!O205+N10</f>
        <v>324570.26399999991</v>
      </c>
      <c r="P10" s="177">
        <f>+'2.2.3.2.Inv-Ajus-Depr'!P140+'2.2.3.2.Inv-Ajus-Depr'!P205+O10</f>
        <v>283799.54399999988</v>
      </c>
      <c r="Q10" s="177">
        <f>+'2.2.3.2.Inv-Ajus-Depr'!Q140+'2.2.3.2.Inv-Ajus-Depr'!Q205+P10</f>
        <v>243028.82399999988</v>
      </c>
    </row>
    <row r="11" spans="1:17" x14ac:dyDescent="0.25">
      <c r="B11" s="139" t="s">
        <v>120</v>
      </c>
      <c r="C11" s="177">
        <f>+'2.2.3.2.Inv-Ajus-Depr'!C141+'2.2.3.2.Inv-Ajus-Depr'!C206</f>
        <v>82807.5</v>
      </c>
      <c r="D11" s="177">
        <f>+'2.2.3.2.Inv-Ajus-Depr'!D141+'2.2.3.2.Inv-Ajus-Depr'!D206+C11</f>
        <v>90662.939999999973</v>
      </c>
      <c r="E11" s="177">
        <f>+'2.2.3.2.Inv-Ajus-Depr'!E141+'2.2.3.2.Inv-Ajus-Depr'!E206+D11</f>
        <v>69218.051999999981</v>
      </c>
      <c r="F11" s="177">
        <f>+'2.2.3.2.Inv-Ajus-Depr'!F141+'2.2.3.2.Inv-Ajus-Depr'!F206+E11</f>
        <v>47773.16399999999</v>
      </c>
      <c r="G11" s="177">
        <f>+'2.2.3.2.Inv-Ajus-Depr'!G141+'2.2.3.2.Inv-Ajus-Depr'!G206+F11</f>
        <v>26328.275999999994</v>
      </c>
      <c r="H11" s="177">
        <f>+'2.2.3.2.Inv-Ajus-Depr'!H141+'2.2.3.2.Inv-Ajus-Depr'!H206+G11</f>
        <v>112644.14800000002</v>
      </c>
      <c r="I11" s="177">
        <f>+'2.2.3.2.Inv-Ajus-Depr'!I141+'2.2.3.2.Inv-Ajus-Depr'!I206+H11</f>
        <v>70023.248000000021</v>
      </c>
      <c r="J11" s="177">
        <f>+'2.2.3.2.Inv-Ajus-Depr'!J141+'2.2.3.2.Inv-Ajus-Depr'!J206+I11</f>
        <v>51708.16800000002</v>
      </c>
      <c r="K11" s="177">
        <f>+'2.2.3.2.Inv-Ajus-Depr'!K141+'2.2.3.2.Inv-Ajus-Depr'!K206+J11</f>
        <v>33393.088000000018</v>
      </c>
      <c r="L11" s="177">
        <f>+'2.2.3.2.Inv-Ajus-Depr'!L141+'2.2.3.2.Inv-Ajus-Depr'!L206+K11</f>
        <v>15078.008000000016</v>
      </c>
      <c r="M11" s="177">
        <f>+'2.2.3.2.Inv-Ajus-Depr'!M141+'2.2.3.2.Inv-Ajus-Depr'!M206+L11</f>
        <v>284762.92800000001</v>
      </c>
      <c r="N11" s="177">
        <f>+'2.2.3.2.Inv-Ajus-Depr'!N141+'2.2.3.2.Inv-Ajus-Depr'!N206+M11</f>
        <v>230400</v>
      </c>
      <c r="O11" s="177">
        <f>+'2.2.3.2.Inv-Ajus-Depr'!O141+'2.2.3.2.Inv-Ajus-Depr'!O206+N11</f>
        <v>172800</v>
      </c>
      <c r="P11" s="177">
        <f>+'2.2.3.2.Inv-Ajus-Depr'!P141+'2.2.3.2.Inv-Ajus-Depr'!P206+O11</f>
        <v>115200</v>
      </c>
      <c r="Q11" s="177">
        <f>+'2.2.3.2.Inv-Ajus-Depr'!Q141+'2.2.3.2.Inv-Ajus-Depr'!Q206+P11</f>
        <v>57600</v>
      </c>
    </row>
    <row r="12" spans="1:17" x14ac:dyDescent="0.25">
      <c r="B12" s="139" t="s">
        <v>121</v>
      </c>
      <c r="C12" s="177">
        <f>+'2.2.3.2.Inv-Ajus-Depr'!C142+'2.2.3.2.Inv-Ajus-Depr'!C207</f>
        <v>13133.35</v>
      </c>
      <c r="D12" s="177">
        <f>+'2.2.3.2.Inv-Ajus-Depr'!D142+'2.2.3.2.Inv-Ajus-Depr'!D207+C12</f>
        <v>20642.425000000003</v>
      </c>
      <c r="E12" s="177">
        <f>+'2.2.3.2.Inv-Ajus-Depr'!E142+'2.2.3.2.Inv-Ajus-Depr'!E207+D12</f>
        <v>64714.889000000003</v>
      </c>
      <c r="F12" s="177">
        <f>+'2.2.3.2.Inv-Ajus-Depr'!F142+'2.2.3.2.Inv-Ajus-Depr'!F207+E12</f>
        <v>57892.509000000005</v>
      </c>
      <c r="G12" s="177">
        <f>+'2.2.3.2.Inv-Ajus-Depr'!G142+'2.2.3.2.Inv-Ajus-Depr'!G207+F12</f>
        <v>51445.129000000001</v>
      </c>
      <c r="H12" s="177">
        <f>+'2.2.3.2.Inv-Ajus-Depr'!H142+'2.2.3.2.Inv-Ajus-Depr'!H207+G12</f>
        <v>47266.629000000001</v>
      </c>
      <c r="I12" s="177">
        <f>+'2.2.3.2.Inv-Ajus-Depr'!I142+'2.2.3.2.Inv-Ajus-Depr'!I207+H12</f>
        <v>45378.470999999998</v>
      </c>
      <c r="J12" s="177">
        <f>+'2.2.3.2.Inv-Ajus-Depr'!J142+'2.2.3.2.Inv-Ajus-Depr'!J207+I12</f>
        <v>37726.466999999997</v>
      </c>
      <c r="K12" s="177">
        <f>+'2.2.3.2.Inv-Ajus-Depr'!K142+'2.2.3.2.Inv-Ajus-Depr'!K207+J12</f>
        <v>109121.87299999999</v>
      </c>
      <c r="L12" s="177">
        <f>+'2.2.3.2.Inv-Ajus-Depr'!L142+'2.2.3.2.Inv-Ajus-Depr'!L207+K12</f>
        <v>96400.267999999982</v>
      </c>
      <c r="M12" s="177">
        <f>+'2.2.3.2.Inv-Ajus-Depr'!M142+'2.2.3.2.Inv-Ajus-Depr'!M207+L12</f>
        <v>102560.00899999998</v>
      </c>
      <c r="N12" s="177">
        <f>+'2.2.3.2.Inv-Ajus-Depr'!N142+'2.2.3.2.Inv-Ajus-Depr'!N207+M12</f>
        <v>100833.08499999998</v>
      </c>
      <c r="O12" s="177">
        <f>+'2.2.3.2.Inv-Ajus-Depr'!O142+'2.2.3.2.Inv-Ajus-Depr'!O207+N12</f>
        <v>100488.40199999997</v>
      </c>
      <c r="P12" s="177">
        <f>+'2.2.3.2.Inv-Ajus-Depr'!P142+'2.2.3.2.Inv-Ajus-Depr'!P207+O12</f>
        <v>86070.522999999972</v>
      </c>
      <c r="Q12" s="177">
        <f>+'2.2.3.2.Inv-Ajus-Depr'!Q142+'2.2.3.2.Inv-Ajus-Depr'!Q207+P12</f>
        <v>71652.643999999971</v>
      </c>
    </row>
    <row r="13" spans="1:17" x14ac:dyDescent="0.25">
      <c r="B13" s="139" t="s">
        <v>122</v>
      </c>
      <c r="C13" s="177">
        <f>+'2.2.3.2.Inv-Ajus-Depr'!C143+'2.2.3.2.Inv-Ajus-Depr'!C208</f>
        <v>125592.28</v>
      </c>
      <c r="D13" s="177">
        <f>+'2.2.3.2.Inv-Ajus-Depr'!D143+'2.2.3.2.Inv-Ajus-Depr'!D208+C13</f>
        <v>24573.199999999983</v>
      </c>
      <c r="E13" s="177">
        <f>+'2.2.3.2.Inv-Ajus-Depr'!E143+'2.2.3.2.Inv-Ajus-Depr'!E208+D13</f>
        <v>244085.17249999996</v>
      </c>
      <c r="F13" s="177">
        <f>+'2.2.3.2.Inv-Ajus-Depr'!F143+'2.2.3.2.Inv-Ajus-Depr'!F208+E13</f>
        <v>180827.26749999996</v>
      </c>
      <c r="G13" s="177">
        <f>+'2.2.3.2.Inv-Ajus-Depr'!G143+'2.2.3.2.Inv-Ajus-Depr'!G208+F13</f>
        <v>117241.52499999998</v>
      </c>
      <c r="H13" s="177">
        <f>+'2.2.3.2.Inv-Ajus-Depr'!H143+'2.2.3.2.Inv-Ajus-Depr'!H208+G13</f>
        <v>90001.01</v>
      </c>
      <c r="I13" s="177">
        <f>+'2.2.3.2.Inv-Ajus-Depr'!I143+'2.2.3.2.Inv-Ajus-Depr'!I208+H13</f>
        <v>32688.405000000013</v>
      </c>
      <c r="J13" s="177">
        <f>+'2.2.3.2.Inv-Ajus-Depr'!J143+'2.2.3.2.Inv-Ajus-Depr'!J208+I13</f>
        <v>47643.017500000016</v>
      </c>
      <c r="K13" s="177">
        <f>+'2.2.3.2.Inv-Ajus-Depr'!K143+'2.2.3.2.Inv-Ajus-Depr'!K208+J13</f>
        <v>55758.432500000017</v>
      </c>
      <c r="L13" s="177">
        <f>+'2.2.3.2.Inv-Ajus-Depr'!L143+'2.2.3.2.Inv-Ajus-Depr'!L208+K13</f>
        <v>57336.260000000009</v>
      </c>
      <c r="M13" s="177">
        <f>+'2.2.3.2.Inv-Ajus-Depr'!M143+'2.2.3.2.Inv-Ajus-Depr'!M208+L13</f>
        <v>49983.205000000009</v>
      </c>
      <c r="N13" s="177">
        <f>+'2.2.3.2.Inv-Ajus-Depr'!N143+'2.2.3.2.Inv-Ajus-Depr'!N208+M13</f>
        <v>38830.150000000009</v>
      </c>
      <c r="O13" s="177">
        <f>+'2.2.3.2.Inv-Ajus-Depr'!O143+'2.2.3.2.Inv-Ajus-Depr'!O208+N13</f>
        <v>89774.85</v>
      </c>
      <c r="P13" s="177">
        <f>+'2.2.3.2.Inv-Ajus-Depr'!P143+'2.2.3.2.Inv-Ajus-Depr'!P208+O13</f>
        <v>60750.000000000007</v>
      </c>
      <c r="Q13" s="177">
        <f>+'2.2.3.2.Inv-Ajus-Depr'!Q143+'2.2.3.2.Inv-Ajus-Depr'!Q208+P13</f>
        <v>37250.000000000007</v>
      </c>
    </row>
    <row r="14" spans="1:17" x14ac:dyDescent="0.25">
      <c r="B14" s="139" t="s">
        <v>123</v>
      </c>
      <c r="C14" s="178">
        <f>+'2.2.3.2.Inv-Ajus-Depr'!C144+'2.2.3.2.Inv-Ajus-Depr'!C209</f>
        <v>1939.12</v>
      </c>
      <c r="D14" s="178">
        <f>+'2.2.3.2.Inv-Ajus-Depr'!D144+'2.2.3.2.Inv-Ajus-Depr'!D209+C14</f>
        <v>137314.758</v>
      </c>
      <c r="E14" s="178">
        <f>+'2.2.3.2.Inv-Ajus-Depr'!E144+'2.2.3.2.Inv-Ajus-Depr'!E209+D14</f>
        <v>128411.311</v>
      </c>
      <c r="F14" s="178">
        <f>+'2.2.3.2.Inv-Ajus-Depr'!F144+'2.2.3.2.Inv-Ajus-Depr'!F209+E14</f>
        <v>135432.47200000001</v>
      </c>
      <c r="G14" s="178">
        <f>+'2.2.3.2.Inv-Ajus-Depr'!G144+'2.2.3.2.Inv-Ajus-Depr'!G209+F14</f>
        <v>160464.83600000001</v>
      </c>
      <c r="H14" s="178">
        <f>+'2.2.3.2.Inv-Ajus-Depr'!H144+'2.2.3.2.Inv-Ajus-Depr'!H209+G14</f>
        <v>139964.185</v>
      </c>
      <c r="I14" s="178">
        <f>+'2.2.3.2.Inv-Ajus-Depr'!I144+'2.2.3.2.Inv-Ajus-Depr'!I209+H14</f>
        <v>198067.454</v>
      </c>
      <c r="J14" s="178">
        <f>+'2.2.3.2.Inv-Ajus-Depr'!J144+'2.2.3.2.Inv-Ajus-Depr'!J209+I14</f>
        <v>169706.41099999999</v>
      </c>
      <c r="K14" s="178">
        <f>+'2.2.3.2.Inv-Ajus-Depr'!K144+'2.2.3.2.Inv-Ajus-Depr'!K209+J14</f>
        <v>183538.25800000009</v>
      </c>
      <c r="L14" s="178">
        <f>+'2.2.3.2.Inv-Ajus-Depr'!L144+'2.2.3.2.Inv-Ajus-Depr'!L209+K14</f>
        <v>193258.32600000009</v>
      </c>
      <c r="M14" s="178">
        <f>+'2.2.3.2.Inv-Ajus-Depr'!M144+'2.2.3.2.Inv-Ajus-Depr'!M209+L14</f>
        <v>156447.95400000009</v>
      </c>
      <c r="N14" s="178">
        <f>+'2.2.3.2.Inv-Ajus-Depr'!N144+'2.2.3.2.Inv-Ajus-Depr'!N209+M14</f>
        <v>245831.49400000006</v>
      </c>
      <c r="O14" s="178">
        <f>+'2.2.3.2.Inv-Ajus-Depr'!O144+'2.2.3.2.Inv-Ajus-Depr'!O209+N14</f>
        <v>327171.98900000006</v>
      </c>
      <c r="P14" s="178">
        <f>+'2.2.3.2.Inv-Ajus-Depr'!P144+'2.2.3.2.Inv-Ajus-Depr'!P209+O14</f>
        <v>280297.22600000002</v>
      </c>
      <c r="Q14" s="178">
        <f>+'2.2.3.2.Inv-Ajus-Depr'!Q144+'2.2.3.2.Inv-Ajus-Depr'!Q209+P14</f>
        <v>235548.14</v>
      </c>
    </row>
    <row r="15" spans="1:17" x14ac:dyDescent="0.25">
      <c r="B15" s="122" t="s">
        <v>124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</row>
    <row r="16" spans="1:17" x14ac:dyDescent="0.25">
      <c r="B16" s="139" t="s">
        <v>125</v>
      </c>
      <c r="C16" s="179">
        <f>+'2.2.3.2.Inv-Ajus-Depr'!C146+'2.2.3.2.Inv-Ajus-Depr'!C211</f>
        <v>1043371.66</v>
      </c>
      <c r="D16" s="179">
        <f>+'2.2.3.2.Inv-Ajus-Depr'!D146+'2.2.3.2.Inv-Ajus-Depr'!D211+C16</f>
        <v>940215.16399999999</v>
      </c>
      <c r="E16" s="179">
        <f>+'2.2.3.2.Inv-Ajus-Depr'!E146+'2.2.3.2.Inv-Ajus-Depr'!E211+D16</f>
        <v>894843.03099999996</v>
      </c>
      <c r="F16" s="179">
        <f>+'2.2.3.2.Inv-Ajus-Depr'!F146+'2.2.3.2.Inv-Ajus-Depr'!F211+E16</f>
        <v>784479.4879999999</v>
      </c>
      <c r="G16" s="179">
        <f>+'2.2.3.2.Inv-Ajus-Depr'!G146+'2.2.3.2.Inv-Ajus-Depr'!G211+F16</f>
        <v>674115.94499999983</v>
      </c>
      <c r="H16" s="179">
        <f>+'2.2.3.2.Inv-Ajus-Depr'!H146+'2.2.3.2.Inv-Ajus-Depr'!H211+G16</f>
        <v>563752.40199999977</v>
      </c>
      <c r="I16" s="179">
        <f>+'2.2.3.2.Inv-Ajus-Depr'!I146+'2.2.3.2.Inv-Ajus-Depr'!I211+H16</f>
        <v>453388.85899999976</v>
      </c>
      <c r="J16" s="179">
        <f>+'2.2.3.2.Inv-Ajus-Depr'!J146+'2.2.3.2.Inv-Ajus-Depr'!J211+I16</f>
        <v>343025.31599999976</v>
      </c>
      <c r="K16" s="179">
        <f>+'2.2.3.2.Inv-Ajus-Depr'!K146+'2.2.3.2.Inv-Ajus-Depr'!K211+J16</f>
        <v>232661.77299999975</v>
      </c>
      <c r="L16" s="179">
        <f>+'2.2.3.2.Inv-Ajus-Depr'!L146+'2.2.3.2.Inv-Ajus-Depr'!L211+K16</f>
        <v>122298.22999999973</v>
      </c>
      <c r="M16" s="179">
        <f>+'2.2.3.2.Inv-Ajus-Depr'!M146+'2.2.3.2.Inv-Ajus-Depr'!M211+L16</f>
        <v>11934.686999999714</v>
      </c>
      <c r="N16" s="179">
        <f>+'2.2.3.2.Inv-Ajus-Depr'!N146+'2.2.3.2.Inv-Ajus-Depr'!N211+M16</f>
        <v>5908.3099999997139</v>
      </c>
      <c r="O16" s="179">
        <v>0</v>
      </c>
      <c r="P16" s="179">
        <f>+'2.2.3.2.Inv-Ajus-Depr'!P146+'2.2.3.2.Inv-Ajus-Depr'!P211+O16</f>
        <v>0</v>
      </c>
      <c r="Q16" s="179">
        <f>+'2.2.3.2.Inv-Ajus-Depr'!Q146+'2.2.3.2.Inv-Ajus-Depr'!Q211+P16</f>
        <v>0</v>
      </c>
    </row>
    <row r="17" spans="2:17" x14ac:dyDescent="0.25">
      <c r="B17" s="139" t="s">
        <v>126</v>
      </c>
      <c r="C17" s="177">
        <f>+'2.2.3.2.Inv-Ajus-Depr'!C147+'2.2.3.2.Inv-Ajus-Depr'!C212</f>
        <v>0</v>
      </c>
      <c r="D17" s="177">
        <f>+'2.2.3.2.Inv-Ajus-Depr'!D147+'2.2.3.2.Inv-Ajus-Depr'!D212+C17</f>
        <v>0</v>
      </c>
      <c r="E17" s="177">
        <f>+'2.2.3.2.Inv-Ajus-Depr'!E147+'2.2.3.2.Inv-Ajus-Depr'!E212+D17</f>
        <v>0</v>
      </c>
      <c r="F17" s="177">
        <f>+'2.2.3.2.Inv-Ajus-Depr'!F147+'2.2.3.2.Inv-Ajus-Depr'!F212+E17</f>
        <v>0</v>
      </c>
      <c r="G17" s="177">
        <f>+'2.2.3.2.Inv-Ajus-Depr'!G147+'2.2.3.2.Inv-Ajus-Depr'!G212+F17</f>
        <v>0</v>
      </c>
      <c r="H17" s="177">
        <f>+'2.2.3.2.Inv-Ajus-Depr'!H147+'2.2.3.2.Inv-Ajus-Depr'!H212+G17</f>
        <v>0</v>
      </c>
      <c r="I17" s="177">
        <f>+'2.2.3.2.Inv-Ajus-Depr'!I147+'2.2.3.2.Inv-Ajus-Depr'!I212+H17</f>
        <v>0</v>
      </c>
      <c r="J17" s="177">
        <f>+'2.2.3.2.Inv-Ajus-Depr'!J147+'2.2.3.2.Inv-Ajus-Depr'!J212+I17</f>
        <v>0</v>
      </c>
      <c r="K17" s="177">
        <f>+'2.2.3.2.Inv-Ajus-Depr'!K147+'2.2.3.2.Inv-Ajus-Depr'!K212+J17</f>
        <v>0</v>
      </c>
      <c r="L17" s="177">
        <f>+'2.2.3.2.Inv-Ajus-Depr'!L147+'2.2.3.2.Inv-Ajus-Depr'!L212+K17</f>
        <v>0</v>
      </c>
      <c r="M17" s="177">
        <f>+'2.2.3.2.Inv-Ajus-Depr'!M147+'2.2.3.2.Inv-Ajus-Depr'!M212+L17</f>
        <v>0</v>
      </c>
      <c r="N17" s="177">
        <f>+'2.2.3.2.Inv-Ajus-Depr'!N147+'2.2.3.2.Inv-Ajus-Depr'!N212+M17</f>
        <v>0</v>
      </c>
      <c r="O17" s="177">
        <f>+'2.2.3.2.Inv-Ajus-Depr'!O147+'2.2.3.2.Inv-Ajus-Depr'!O212+N17</f>
        <v>0</v>
      </c>
      <c r="P17" s="177">
        <f>+'2.2.3.2.Inv-Ajus-Depr'!P147+'2.2.3.2.Inv-Ajus-Depr'!P212+O17</f>
        <v>0</v>
      </c>
      <c r="Q17" s="177">
        <f>+'2.2.3.2.Inv-Ajus-Depr'!Q147+'2.2.3.2.Inv-Ajus-Depr'!Q212+P17</f>
        <v>0</v>
      </c>
    </row>
    <row r="18" spans="2:17" x14ac:dyDescent="0.25">
      <c r="B18" s="139" t="s">
        <v>127</v>
      </c>
      <c r="C18" s="177">
        <f>+'2.2.3.2.Inv-Ajus-Depr'!C148+'2.2.3.2.Inv-Ajus-Depr'!C213</f>
        <v>0</v>
      </c>
      <c r="D18" s="177">
        <f>+'2.2.3.2.Inv-Ajus-Depr'!D148+'2.2.3.2.Inv-Ajus-Depr'!D213+C18</f>
        <v>0</v>
      </c>
      <c r="E18" s="177">
        <f>+'2.2.3.2.Inv-Ajus-Depr'!E148+'2.2.3.2.Inv-Ajus-Depr'!E213+D18</f>
        <v>0</v>
      </c>
      <c r="F18" s="177">
        <f>+'2.2.3.2.Inv-Ajus-Depr'!F148+'2.2.3.2.Inv-Ajus-Depr'!F213+E18</f>
        <v>0</v>
      </c>
      <c r="G18" s="177">
        <f>+'2.2.3.2.Inv-Ajus-Depr'!G148+'2.2.3.2.Inv-Ajus-Depr'!G213+F18</f>
        <v>0</v>
      </c>
      <c r="H18" s="177">
        <f>+'2.2.3.2.Inv-Ajus-Depr'!H148+'2.2.3.2.Inv-Ajus-Depr'!H213+G18</f>
        <v>0</v>
      </c>
      <c r="I18" s="177">
        <f>+'2.2.3.2.Inv-Ajus-Depr'!I148+'2.2.3.2.Inv-Ajus-Depr'!I213+H18</f>
        <v>0</v>
      </c>
      <c r="J18" s="177">
        <f>+'2.2.3.2.Inv-Ajus-Depr'!J148+'2.2.3.2.Inv-Ajus-Depr'!J213+I18</f>
        <v>0</v>
      </c>
      <c r="K18" s="177">
        <f>+'2.2.3.2.Inv-Ajus-Depr'!K148+'2.2.3.2.Inv-Ajus-Depr'!K213+J18</f>
        <v>0</v>
      </c>
      <c r="L18" s="177">
        <f>+'2.2.3.2.Inv-Ajus-Depr'!L148+'2.2.3.2.Inv-Ajus-Depr'!L213+K18</f>
        <v>0</v>
      </c>
      <c r="M18" s="177">
        <f>+'2.2.3.2.Inv-Ajus-Depr'!M148+'2.2.3.2.Inv-Ajus-Depr'!M213+L18</f>
        <v>0</v>
      </c>
      <c r="N18" s="177">
        <f>+'2.2.3.2.Inv-Ajus-Depr'!N148+'2.2.3.2.Inv-Ajus-Depr'!N213+M18</f>
        <v>0</v>
      </c>
      <c r="O18" s="177">
        <f>+'2.2.3.2.Inv-Ajus-Depr'!O148+'2.2.3.2.Inv-Ajus-Depr'!O213+N18</f>
        <v>0</v>
      </c>
      <c r="P18" s="177">
        <f>+'2.2.3.2.Inv-Ajus-Depr'!P148+'2.2.3.2.Inv-Ajus-Depr'!P213+O18</f>
        <v>0</v>
      </c>
      <c r="Q18" s="177">
        <f>+'2.2.3.2.Inv-Ajus-Depr'!Q148+'2.2.3.2.Inv-Ajus-Depr'!Q213+P18</f>
        <v>0</v>
      </c>
    </row>
    <row r="19" spans="2:17" x14ac:dyDescent="0.25">
      <c r="B19" s="139" t="s">
        <v>128</v>
      </c>
      <c r="C19" s="177">
        <f>+'2.2.3.2.Inv-Ajus-Depr'!C149+'2.2.3.2.Inv-Ajus-Depr'!C214</f>
        <v>0</v>
      </c>
      <c r="D19" s="177">
        <f>+'2.2.3.2.Inv-Ajus-Depr'!D149+'2.2.3.2.Inv-Ajus-Depr'!D214+C19</f>
        <v>0</v>
      </c>
      <c r="E19" s="177">
        <f>+'2.2.3.2.Inv-Ajus-Depr'!E149+'2.2.3.2.Inv-Ajus-Depr'!E214+D19</f>
        <v>0</v>
      </c>
      <c r="F19" s="177">
        <f>+'2.2.3.2.Inv-Ajus-Depr'!F149+'2.2.3.2.Inv-Ajus-Depr'!F214+E19</f>
        <v>0</v>
      </c>
      <c r="G19" s="177">
        <f>+'2.2.3.2.Inv-Ajus-Depr'!G149+'2.2.3.2.Inv-Ajus-Depr'!G214+F19</f>
        <v>0</v>
      </c>
      <c r="H19" s="177">
        <f>+'2.2.3.2.Inv-Ajus-Depr'!H149+'2.2.3.2.Inv-Ajus-Depr'!H214+G19</f>
        <v>114176644.25000001</v>
      </c>
      <c r="I19" s="177">
        <f>+'2.2.3.2.Inv-Ajus-Depr'!I149+'2.2.3.2.Inv-Ajus-Depr'!I214+H19</f>
        <v>109609578.48000002</v>
      </c>
      <c r="J19" s="177">
        <f>+'2.2.3.2.Inv-Ajus-Depr'!J149+'2.2.3.2.Inv-Ajus-Depr'!J214+I19</f>
        <v>105042512.71000002</v>
      </c>
      <c r="K19" s="177">
        <f>+'2.2.3.2.Inv-Ajus-Depr'!K149+'2.2.3.2.Inv-Ajus-Depr'!K214+J19</f>
        <v>100475446.94000003</v>
      </c>
      <c r="L19" s="177">
        <f>+'2.2.3.2.Inv-Ajus-Depr'!L149+'2.2.3.2.Inv-Ajus-Depr'!L214+K19</f>
        <v>95908381.170000032</v>
      </c>
      <c r="M19" s="177">
        <f>+'2.2.3.2.Inv-Ajus-Depr'!M149+'2.2.3.2.Inv-Ajus-Depr'!M214+L19</f>
        <v>91341315.400000036</v>
      </c>
      <c r="N19" s="177">
        <f>+'2.2.3.2.Inv-Ajus-Depr'!N149+'2.2.3.2.Inv-Ajus-Depr'!N214+M19</f>
        <v>86774249.63000004</v>
      </c>
      <c r="O19" s="177">
        <f>+'2.2.3.2.Inv-Ajus-Depr'!O149+'2.2.3.2.Inv-Ajus-Depr'!O214+N19</f>
        <v>82207183.860000044</v>
      </c>
      <c r="P19" s="177">
        <f>+'2.2.3.2.Inv-Ajus-Depr'!P149+'2.2.3.2.Inv-Ajus-Depr'!P214+O19</f>
        <v>77640118.090000048</v>
      </c>
      <c r="Q19" s="177">
        <f>+'2.2.3.2.Inv-Ajus-Depr'!Q149+'2.2.3.2.Inv-Ajus-Depr'!Q214+P19</f>
        <v>73073052.320000052</v>
      </c>
    </row>
    <row r="20" spans="2:17" x14ac:dyDescent="0.25">
      <c r="B20" s="139" t="s">
        <v>129</v>
      </c>
      <c r="C20" s="177">
        <f>+'2.2.3.2.Inv-Ajus-Depr'!C150+'2.2.3.2.Inv-Ajus-Depr'!C215</f>
        <v>0</v>
      </c>
      <c r="D20" s="177">
        <f>+'2.2.3.2.Inv-Ajus-Depr'!D150+'2.2.3.2.Inv-Ajus-Depr'!D215+C20</f>
        <v>0</v>
      </c>
      <c r="E20" s="177">
        <f>+'2.2.3.2.Inv-Ajus-Depr'!E150+'2.2.3.2.Inv-Ajus-Depr'!E215+D20</f>
        <v>0</v>
      </c>
      <c r="F20" s="177">
        <f>+'2.2.3.2.Inv-Ajus-Depr'!F150+'2.2.3.2.Inv-Ajus-Depr'!F215+E20</f>
        <v>0</v>
      </c>
      <c r="G20" s="177">
        <f>+'2.2.3.2.Inv-Ajus-Depr'!G150+'2.2.3.2.Inv-Ajus-Depr'!G215+F20</f>
        <v>0</v>
      </c>
      <c r="H20" s="177">
        <f>+'2.2.3.2.Inv-Ajus-Depr'!H150+'2.2.3.2.Inv-Ajus-Depr'!H215+G20</f>
        <v>18079458.27</v>
      </c>
      <c r="I20" s="177">
        <f>+'2.2.3.2.Inv-Ajus-Depr'!I150+'2.2.3.2.Inv-Ajus-Depr'!I215+H20</f>
        <v>16271512.443</v>
      </c>
      <c r="J20" s="177">
        <f>+'2.2.3.2.Inv-Ajus-Depr'!J150+'2.2.3.2.Inv-Ajus-Depr'!J215+I20</f>
        <v>14463566.616</v>
      </c>
      <c r="K20" s="177">
        <f>+'2.2.3.2.Inv-Ajus-Depr'!K150+'2.2.3.2.Inv-Ajus-Depr'!K215+J20</f>
        <v>12655620.789000001</v>
      </c>
      <c r="L20" s="177">
        <f>+'2.2.3.2.Inv-Ajus-Depr'!L150+'2.2.3.2.Inv-Ajus-Depr'!L215+K20</f>
        <v>10847674.962000001</v>
      </c>
      <c r="M20" s="177">
        <f>+'2.2.3.2.Inv-Ajus-Depr'!M150+'2.2.3.2.Inv-Ajus-Depr'!M215+L20</f>
        <v>9039729.1350000016</v>
      </c>
      <c r="N20" s="177">
        <f>+'2.2.3.2.Inv-Ajus-Depr'!N150+'2.2.3.2.Inv-Ajus-Depr'!N215+M20</f>
        <v>7231783.3080000021</v>
      </c>
      <c r="O20" s="177">
        <f>+'2.2.3.2.Inv-Ajus-Depr'!O150+'2.2.3.2.Inv-Ajus-Depr'!O215+N20</f>
        <v>5423837.4810000025</v>
      </c>
      <c r="P20" s="177">
        <f>+'2.2.3.2.Inv-Ajus-Depr'!P150+'2.2.3.2.Inv-Ajus-Depr'!P215+O20</f>
        <v>3615891.6540000024</v>
      </c>
      <c r="Q20" s="177">
        <f>+'2.2.3.2.Inv-Ajus-Depr'!Q150+'2.2.3.2.Inv-Ajus-Depr'!Q215+P20</f>
        <v>1807945.8270000024</v>
      </c>
    </row>
    <row r="21" spans="2:17" x14ac:dyDescent="0.25">
      <c r="B21" s="139" t="s">
        <v>130</v>
      </c>
      <c r="C21" s="177">
        <f>+'2.2.3.2.Inv-Ajus-Depr'!C151+'2.2.3.2.Inv-Ajus-Depr'!C216</f>
        <v>0</v>
      </c>
      <c r="D21" s="177">
        <f>+'2.2.3.2.Inv-Ajus-Depr'!D151+'2.2.3.2.Inv-Ajus-Depr'!D216+C21</f>
        <v>0</v>
      </c>
      <c r="E21" s="177">
        <f>+'2.2.3.2.Inv-Ajus-Depr'!E151+'2.2.3.2.Inv-Ajus-Depr'!E216+D21</f>
        <v>0</v>
      </c>
      <c r="F21" s="177">
        <f>+'2.2.3.2.Inv-Ajus-Depr'!F151+'2.2.3.2.Inv-Ajus-Depr'!F216+E21</f>
        <v>0</v>
      </c>
      <c r="G21" s="177">
        <f>+'2.2.3.2.Inv-Ajus-Depr'!G151+'2.2.3.2.Inv-Ajus-Depr'!G216+F21</f>
        <v>0</v>
      </c>
      <c r="H21" s="177">
        <f>+'2.2.3.2.Inv-Ajus-Depr'!H151+'2.2.3.2.Inv-Ajus-Depr'!H216+G21</f>
        <v>0</v>
      </c>
      <c r="I21" s="177">
        <f>+'2.2.3.2.Inv-Ajus-Depr'!I151+'2.2.3.2.Inv-Ajus-Depr'!I216+H21</f>
        <v>0</v>
      </c>
      <c r="J21" s="177">
        <f>+'2.2.3.2.Inv-Ajus-Depr'!J151+'2.2.3.2.Inv-Ajus-Depr'!J216+I21</f>
        <v>15178943.796610169</v>
      </c>
      <c r="K21" s="177">
        <f>+'2.2.3.2.Inv-Ajus-Depr'!K151+'2.2.3.2.Inv-Ajus-Depr'!K216+J21</f>
        <v>13661049.416949153</v>
      </c>
      <c r="L21" s="177">
        <f>+'2.2.3.2.Inv-Ajus-Depr'!L151+'2.2.3.2.Inv-Ajus-Depr'!L216+K21</f>
        <v>12143155.037288137</v>
      </c>
      <c r="M21" s="177">
        <f>+'2.2.3.2.Inv-Ajus-Depr'!M151+'2.2.3.2.Inv-Ajus-Depr'!M216+L21</f>
        <v>10625260.657627121</v>
      </c>
      <c r="N21" s="177">
        <f>+'2.2.3.2.Inv-Ajus-Depr'!N151+'2.2.3.2.Inv-Ajus-Depr'!N216+M21</f>
        <v>9107366.2779661044</v>
      </c>
      <c r="O21" s="177">
        <f>+'2.2.3.2.Inv-Ajus-Depr'!O151+'2.2.3.2.Inv-Ajus-Depr'!O216+N21</f>
        <v>7589471.8983050874</v>
      </c>
      <c r="P21" s="177">
        <f>+'2.2.3.2.Inv-Ajus-Depr'!P151+'2.2.3.2.Inv-Ajus-Depr'!P216+O21</f>
        <v>6071577.5186440703</v>
      </c>
      <c r="Q21" s="177">
        <f>+'2.2.3.2.Inv-Ajus-Depr'!Q151+'2.2.3.2.Inv-Ajus-Depr'!Q216+P21</f>
        <v>4553683.1389830532</v>
      </c>
    </row>
    <row r="22" spans="2:17" x14ac:dyDescent="0.25">
      <c r="B22" s="139" t="s">
        <v>131</v>
      </c>
      <c r="C22" s="177">
        <f>+'2.2.3.2.Inv-Ajus-Depr'!C152+'2.2.3.2.Inv-Ajus-Depr'!C217</f>
        <v>0</v>
      </c>
      <c r="D22" s="177">
        <f>+'2.2.3.2.Inv-Ajus-Depr'!D152+'2.2.3.2.Inv-Ajus-Depr'!D217+C22</f>
        <v>0</v>
      </c>
      <c r="E22" s="177">
        <f>+'2.2.3.2.Inv-Ajus-Depr'!E152+'2.2.3.2.Inv-Ajus-Depr'!E217+D22</f>
        <v>0</v>
      </c>
      <c r="F22" s="177">
        <f>+'2.2.3.2.Inv-Ajus-Depr'!F152+'2.2.3.2.Inv-Ajus-Depr'!F217+E22</f>
        <v>0</v>
      </c>
      <c r="G22" s="177">
        <f>+'2.2.3.2.Inv-Ajus-Depr'!G152+'2.2.3.2.Inv-Ajus-Depr'!G217+F22</f>
        <v>0</v>
      </c>
      <c r="H22" s="177">
        <f>+'2.2.3.2.Inv-Ajus-Depr'!H152+'2.2.3.2.Inv-Ajus-Depr'!H217+G22</f>
        <v>0</v>
      </c>
      <c r="I22" s="177">
        <f>+'2.2.3.2.Inv-Ajus-Depr'!I152+'2.2.3.2.Inv-Ajus-Depr'!I217+H22</f>
        <v>0</v>
      </c>
      <c r="J22" s="177">
        <f>+'2.2.3.2.Inv-Ajus-Depr'!J152+'2.2.3.2.Inv-Ajus-Depr'!J217+I22</f>
        <v>2863227.7542372881</v>
      </c>
      <c r="K22" s="177">
        <f>+'2.2.3.2.Inv-Ajus-Depr'!K152+'2.2.3.2.Inv-Ajus-Depr'!K217+J22</f>
        <v>2748698.6440677964</v>
      </c>
      <c r="L22" s="177">
        <f>+'2.2.3.2.Inv-Ajus-Depr'!L152+'2.2.3.2.Inv-Ajus-Depr'!L217+K22</f>
        <v>2634169.5338983047</v>
      </c>
      <c r="M22" s="177">
        <f>+'2.2.3.2.Inv-Ajus-Depr'!M152+'2.2.3.2.Inv-Ajus-Depr'!M217+L22</f>
        <v>2519640.423728813</v>
      </c>
      <c r="N22" s="177">
        <f>+'2.2.3.2.Inv-Ajus-Depr'!N152+'2.2.3.2.Inv-Ajus-Depr'!N217+M22</f>
        <v>2405111.3135593212</v>
      </c>
      <c r="O22" s="177">
        <f>+'2.2.3.2.Inv-Ajus-Depr'!O152+'2.2.3.2.Inv-Ajus-Depr'!O217+N22</f>
        <v>2290582.2033898295</v>
      </c>
      <c r="P22" s="177">
        <f>+'2.2.3.2.Inv-Ajus-Depr'!P152+'2.2.3.2.Inv-Ajus-Depr'!P217+O22</f>
        <v>2176053.0932203378</v>
      </c>
      <c r="Q22" s="177">
        <f>+'2.2.3.2.Inv-Ajus-Depr'!Q152+'2.2.3.2.Inv-Ajus-Depr'!Q217+P22</f>
        <v>2061523.9830508463</v>
      </c>
    </row>
    <row r="23" spans="2:17" x14ac:dyDescent="0.25">
      <c r="B23" s="139" t="s">
        <v>132</v>
      </c>
      <c r="C23" s="177">
        <f>+'2.2.3.2.Inv-Ajus-Depr'!C153+'2.2.3.2.Inv-Ajus-Depr'!C218</f>
        <v>0</v>
      </c>
      <c r="D23" s="177">
        <f>+'2.2.3.2.Inv-Ajus-Depr'!D153+'2.2.3.2.Inv-Ajus-Depr'!D218+C23</f>
        <v>0</v>
      </c>
      <c r="E23" s="177">
        <f>+'2.2.3.2.Inv-Ajus-Depr'!E153+'2.2.3.2.Inv-Ajus-Depr'!E218+D23</f>
        <v>691993.19491525425</v>
      </c>
      <c r="F23" s="177">
        <f>+'2.2.3.2.Inv-Ajus-Depr'!F153+'2.2.3.2.Inv-Ajus-Depr'!F218+E23</f>
        <v>664313.46711864404</v>
      </c>
      <c r="G23" s="177">
        <f>+'2.2.3.2.Inv-Ajus-Depr'!G153+'2.2.3.2.Inv-Ajus-Depr'!G218+F23</f>
        <v>636633.73932203383</v>
      </c>
      <c r="H23" s="177">
        <f>+'2.2.3.2.Inv-Ajus-Depr'!H153+'2.2.3.2.Inv-Ajus-Depr'!H218+G23</f>
        <v>608954.01152542362</v>
      </c>
      <c r="I23" s="177">
        <f>+'2.2.3.2.Inv-Ajus-Depr'!I153+'2.2.3.2.Inv-Ajus-Depr'!I218+H23</f>
        <v>581274.2837288134</v>
      </c>
      <c r="J23" s="177">
        <f>+'2.2.3.2.Inv-Ajus-Depr'!J153+'2.2.3.2.Inv-Ajus-Depr'!J218+I23</f>
        <v>553594.55593220319</v>
      </c>
      <c r="K23" s="177">
        <f>+'2.2.3.2.Inv-Ajus-Depr'!K153+'2.2.3.2.Inv-Ajus-Depr'!K218+J23</f>
        <v>525914.82813559298</v>
      </c>
      <c r="L23" s="177">
        <f>+'2.2.3.2.Inv-Ajus-Depr'!L153+'2.2.3.2.Inv-Ajus-Depr'!L218+K23</f>
        <v>498235.10033898283</v>
      </c>
      <c r="M23" s="177">
        <f>+'2.2.3.2.Inv-Ajus-Depr'!M153+'2.2.3.2.Inv-Ajus-Depr'!M218+L23</f>
        <v>470555.37254237267</v>
      </c>
      <c r="N23" s="177">
        <f>+'2.2.3.2.Inv-Ajus-Depr'!N153+'2.2.3.2.Inv-Ajus-Depr'!N218+M23</f>
        <v>442875.64474576252</v>
      </c>
      <c r="O23" s="177">
        <f>+'2.2.3.2.Inv-Ajus-Depr'!O153+'2.2.3.2.Inv-Ajus-Depr'!O218+N23</f>
        <v>415195.91694915236</v>
      </c>
      <c r="P23" s="177">
        <f>+'2.2.3.2.Inv-Ajus-Depr'!P153+'2.2.3.2.Inv-Ajus-Depr'!P218+O23</f>
        <v>387516.18915254221</v>
      </c>
      <c r="Q23" s="177">
        <f>+'2.2.3.2.Inv-Ajus-Depr'!Q153+'2.2.3.2.Inv-Ajus-Depr'!Q218+P23</f>
        <v>359836.46135593206</v>
      </c>
    </row>
    <row r="24" spans="2:17" x14ac:dyDescent="0.25">
      <c r="B24" s="139" t="s">
        <v>133</v>
      </c>
      <c r="C24" s="177">
        <f>+'2.2.3.2.Inv-Ajus-Depr'!C154+'2.2.3.2.Inv-Ajus-Depr'!C219</f>
        <v>0</v>
      </c>
      <c r="D24" s="177">
        <f>+'2.2.3.2.Inv-Ajus-Depr'!D154+'2.2.3.2.Inv-Ajus-Depr'!D219+C24</f>
        <v>0</v>
      </c>
      <c r="E24" s="177">
        <f>+'2.2.3.2.Inv-Ajus-Depr'!E154+'2.2.3.2.Inv-Ajus-Depr'!E219+D24</f>
        <v>31769.508474576269</v>
      </c>
      <c r="F24" s="177">
        <f>+'2.2.3.2.Inv-Ajus-Depr'!F154+'2.2.3.2.Inv-Ajus-Depr'!F219+E24</f>
        <v>30498.728135593217</v>
      </c>
      <c r="G24" s="177">
        <f>+'2.2.3.2.Inv-Ajus-Depr'!G154+'2.2.3.2.Inv-Ajus-Depr'!G219+F24</f>
        <v>29227.947796610166</v>
      </c>
      <c r="H24" s="177">
        <f>+'2.2.3.2.Inv-Ajus-Depr'!H154+'2.2.3.2.Inv-Ajus-Depr'!H219+G24</f>
        <v>27957.167457627114</v>
      </c>
      <c r="I24" s="177">
        <f>+'2.2.3.2.Inv-Ajus-Depr'!I154+'2.2.3.2.Inv-Ajus-Depr'!I219+H24</f>
        <v>26686.387118644063</v>
      </c>
      <c r="J24" s="177">
        <f>+'2.2.3.2.Inv-Ajus-Depr'!J154+'2.2.3.2.Inv-Ajus-Depr'!J219+I24</f>
        <v>25415.606779661011</v>
      </c>
      <c r="K24" s="177">
        <f>+'2.2.3.2.Inv-Ajus-Depr'!K154+'2.2.3.2.Inv-Ajus-Depr'!K219+J24</f>
        <v>24144.82644067796</v>
      </c>
      <c r="L24" s="177">
        <f>+'2.2.3.2.Inv-Ajus-Depr'!L154+'2.2.3.2.Inv-Ajus-Depr'!L219+K24</f>
        <v>22874.046101694908</v>
      </c>
      <c r="M24" s="177">
        <f>+'2.2.3.2.Inv-Ajus-Depr'!M154+'2.2.3.2.Inv-Ajus-Depr'!M219+L24</f>
        <v>21603.265762711857</v>
      </c>
      <c r="N24" s="177">
        <f>+'2.2.3.2.Inv-Ajus-Depr'!N154+'2.2.3.2.Inv-Ajus-Depr'!N219+M24</f>
        <v>20332.485423728805</v>
      </c>
      <c r="O24" s="177">
        <f>+'2.2.3.2.Inv-Ajus-Depr'!O154+'2.2.3.2.Inv-Ajus-Depr'!O219+N24</f>
        <v>19061.705084745754</v>
      </c>
      <c r="P24" s="177">
        <f>+'2.2.3.2.Inv-Ajus-Depr'!P154+'2.2.3.2.Inv-Ajus-Depr'!P219+O24</f>
        <v>17790.924745762703</v>
      </c>
      <c r="Q24" s="177">
        <f>+'2.2.3.2.Inv-Ajus-Depr'!Q154+'2.2.3.2.Inv-Ajus-Depr'!Q219+P24</f>
        <v>16520.144406779651</v>
      </c>
    </row>
    <row r="25" spans="2:17" x14ac:dyDescent="0.25">
      <c r="B25" s="139" t="s">
        <v>134</v>
      </c>
      <c r="C25" s="177">
        <f>+'2.2.3.2.Inv-Ajus-Depr'!C155+'2.2.3.2.Inv-Ajus-Depr'!C220</f>
        <v>0</v>
      </c>
      <c r="D25" s="177">
        <f>+'2.2.3.2.Inv-Ajus-Depr'!D155+'2.2.3.2.Inv-Ajus-Depr'!D220+C25</f>
        <v>0</v>
      </c>
      <c r="E25" s="177">
        <f>+'2.2.3.2.Inv-Ajus-Depr'!E155+'2.2.3.2.Inv-Ajus-Depr'!E220+D25</f>
        <v>0</v>
      </c>
      <c r="F25" s="177">
        <f>+'2.2.3.2.Inv-Ajus-Depr'!F155+'2.2.3.2.Inv-Ajus-Depr'!F220+E25</f>
        <v>0</v>
      </c>
      <c r="G25" s="177">
        <f>+'2.2.3.2.Inv-Ajus-Depr'!G155+'2.2.3.2.Inv-Ajus-Depr'!G220+F25</f>
        <v>0</v>
      </c>
      <c r="H25" s="177">
        <f>+'2.2.3.2.Inv-Ajus-Depr'!H155+'2.2.3.2.Inv-Ajus-Depr'!H220+G25</f>
        <v>0</v>
      </c>
      <c r="I25" s="177">
        <f>+'2.2.3.2.Inv-Ajus-Depr'!I155+'2.2.3.2.Inv-Ajus-Depr'!I220+H25</f>
        <v>194728.87288135596</v>
      </c>
      <c r="J25" s="177">
        <f>+'2.2.3.2.Inv-Ajus-Depr'!J155+'2.2.3.2.Inv-Ajus-Depr'!J220+I25</f>
        <v>184992.42923728816</v>
      </c>
      <c r="K25" s="177">
        <f>+'2.2.3.2.Inv-Ajus-Depr'!K155+'2.2.3.2.Inv-Ajus-Depr'!K220+J25</f>
        <v>175255.98559322036</v>
      </c>
      <c r="L25" s="177">
        <f>+'2.2.3.2.Inv-Ajus-Depr'!L155+'2.2.3.2.Inv-Ajus-Depr'!L220+K25</f>
        <v>165519.54194915257</v>
      </c>
      <c r="M25" s="177">
        <f>+'2.2.3.2.Inv-Ajus-Depr'!M155+'2.2.3.2.Inv-Ajus-Depr'!M220+L25</f>
        <v>155783.09830508477</v>
      </c>
      <c r="N25" s="177">
        <f>+'2.2.3.2.Inv-Ajus-Depr'!N155+'2.2.3.2.Inv-Ajus-Depr'!N220+M25</f>
        <v>146046.65466101698</v>
      </c>
      <c r="O25" s="177">
        <f>+'2.2.3.2.Inv-Ajus-Depr'!O155+'2.2.3.2.Inv-Ajus-Depr'!O220+N25</f>
        <v>136310.21101694918</v>
      </c>
      <c r="P25" s="177">
        <f>+'2.2.3.2.Inv-Ajus-Depr'!P155+'2.2.3.2.Inv-Ajus-Depr'!P220+O25</f>
        <v>126573.76737288138</v>
      </c>
      <c r="Q25" s="177">
        <f>+'2.2.3.2.Inv-Ajus-Depr'!Q155+'2.2.3.2.Inv-Ajus-Depr'!Q220+P25</f>
        <v>116837.32372881359</v>
      </c>
    </row>
    <row r="26" spans="2:17" x14ac:dyDescent="0.25">
      <c r="B26" s="139" t="s">
        <v>135</v>
      </c>
      <c r="C26" s="177">
        <f>+'2.2.3.2.Inv-Ajus-Depr'!C156+'2.2.3.2.Inv-Ajus-Depr'!C221</f>
        <v>0</v>
      </c>
      <c r="D26" s="177">
        <f>+'2.2.3.2.Inv-Ajus-Depr'!D156+'2.2.3.2.Inv-Ajus-Depr'!D221+C26</f>
        <v>0</v>
      </c>
      <c r="E26" s="177">
        <f>+'2.2.3.2.Inv-Ajus-Depr'!E156+'2.2.3.2.Inv-Ajus-Depr'!E221+D26</f>
        <v>0</v>
      </c>
      <c r="F26" s="177">
        <f>+'2.2.3.2.Inv-Ajus-Depr'!F156+'2.2.3.2.Inv-Ajus-Depr'!F221+E26</f>
        <v>0</v>
      </c>
      <c r="G26" s="177">
        <f>+'2.2.3.2.Inv-Ajus-Depr'!G156+'2.2.3.2.Inv-Ajus-Depr'!G221+F26</f>
        <v>109764.83898305085</v>
      </c>
      <c r="H26" s="177">
        <f>+'2.2.3.2.Inv-Ajus-Depr'!H156+'2.2.3.2.Inv-Ajus-Depr'!H221+G26</f>
        <v>105374.24542372882</v>
      </c>
      <c r="I26" s="177">
        <f>+'2.2.3.2.Inv-Ajus-Depr'!I156+'2.2.3.2.Inv-Ajus-Depr'!I221+H26</f>
        <v>100983.65186440678</v>
      </c>
      <c r="J26" s="177">
        <f>+'2.2.3.2.Inv-Ajus-Depr'!J156+'2.2.3.2.Inv-Ajus-Depr'!J221+I26</f>
        <v>96593.058305084749</v>
      </c>
      <c r="K26" s="177">
        <f>+'2.2.3.2.Inv-Ajus-Depr'!K156+'2.2.3.2.Inv-Ajus-Depr'!K221+J26</f>
        <v>92202.464745762714</v>
      </c>
      <c r="L26" s="177">
        <f>+'2.2.3.2.Inv-Ajus-Depr'!L156+'2.2.3.2.Inv-Ajus-Depr'!L221+K26</f>
        <v>87811.87118644068</v>
      </c>
      <c r="M26" s="177">
        <f>+'2.2.3.2.Inv-Ajus-Depr'!M156+'2.2.3.2.Inv-Ajus-Depr'!M221+L26</f>
        <v>83421.277627118645</v>
      </c>
      <c r="N26" s="177">
        <f>+'2.2.3.2.Inv-Ajus-Depr'!N156+'2.2.3.2.Inv-Ajus-Depr'!N221+M26</f>
        <v>79030.68406779661</v>
      </c>
      <c r="O26" s="177">
        <f>+'2.2.3.2.Inv-Ajus-Depr'!O156+'2.2.3.2.Inv-Ajus-Depr'!O221+N26</f>
        <v>74640.090508474575</v>
      </c>
      <c r="P26" s="177">
        <f>+'2.2.3.2.Inv-Ajus-Depr'!P156+'2.2.3.2.Inv-Ajus-Depr'!P221+O26</f>
        <v>70249.496949152541</v>
      </c>
      <c r="Q26" s="177">
        <f>+'2.2.3.2.Inv-Ajus-Depr'!Q156+'2.2.3.2.Inv-Ajus-Depr'!Q221+P26</f>
        <v>65858.903389830506</v>
      </c>
    </row>
    <row r="27" spans="2:17" x14ac:dyDescent="0.25">
      <c r="B27" s="139" t="s">
        <v>136</v>
      </c>
      <c r="C27" s="177">
        <f>+'2.2.3.2.Inv-Ajus-Depr'!C157+'2.2.3.2.Inv-Ajus-Depr'!C222</f>
        <v>0</v>
      </c>
      <c r="D27" s="177">
        <f>+'2.2.3.2.Inv-Ajus-Depr'!D157+'2.2.3.2.Inv-Ajus-Depr'!D222+C27</f>
        <v>0</v>
      </c>
      <c r="E27" s="177">
        <f>+'2.2.3.2.Inv-Ajus-Depr'!E157+'2.2.3.2.Inv-Ajus-Depr'!E222+D27</f>
        <v>0</v>
      </c>
      <c r="F27" s="177">
        <f>+'2.2.3.2.Inv-Ajus-Depr'!F157+'2.2.3.2.Inv-Ajus-Depr'!F222+E27</f>
        <v>0</v>
      </c>
      <c r="G27" s="177">
        <f>+'2.2.3.2.Inv-Ajus-Depr'!G157+'2.2.3.2.Inv-Ajus-Depr'!G222+F27</f>
        <v>0</v>
      </c>
      <c r="H27" s="177">
        <f>+'2.2.3.2.Inv-Ajus-Depr'!H157+'2.2.3.2.Inv-Ajus-Depr'!H222+G27</f>
        <v>1685447.6101694915</v>
      </c>
      <c r="I27" s="177">
        <f>+'2.2.3.2.Inv-Ajus-Depr'!I157+'2.2.3.2.Inv-Ajus-Depr'!I222+H27</f>
        <v>1618029.7057627118</v>
      </c>
      <c r="J27" s="177">
        <f>+'2.2.3.2.Inv-Ajus-Depr'!J157+'2.2.3.2.Inv-Ajus-Depr'!J222+I27</f>
        <v>1550611.8013559321</v>
      </c>
      <c r="K27" s="177">
        <f>+'2.2.3.2.Inv-Ajus-Depr'!K157+'2.2.3.2.Inv-Ajus-Depr'!K222+J27</f>
        <v>1483193.8969491525</v>
      </c>
      <c r="L27" s="177">
        <f>+'2.2.3.2.Inv-Ajus-Depr'!L157+'2.2.3.2.Inv-Ajus-Depr'!L222+K27</f>
        <v>1415775.9925423728</v>
      </c>
      <c r="M27" s="177">
        <f>+'2.2.3.2.Inv-Ajus-Depr'!M157+'2.2.3.2.Inv-Ajus-Depr'!M222+L27</f>
        <v>1348358.0881355931</v>
      </c>
      <c r="N27" s="177">
        <f>+'2.2.3.2.Inv-Ajus-Depr'!N157+'2.2.3.2.Inv-Ajus-Depr'!N222+M27</f>
        <v>1280940.1837288134</v>
      </c>
      <c r="O27" s="177">
        <f>+'2.2.3.2.Inv-Ajus-Depr'!O157+'2.2.3.2.Inv-Ajus-Depr'!O222+N27</f>
        <v>1213522.2793220337</v>
      </c>
      <c r="P27" s="177">
        <f>+'2.2.3.2.Inv-Ajus-Depr'!P157+'2.2.3.2.Inv-Ajus-Depr'!P222+O27</f>
        <v>1146104.3749152541</v>
      </c>
      <c r="Q27" s="177">
        <f>+'2.2.3.2.Inv-Ajus-Depr'!Q157+'2.2.3.2.Inv-Ajus-Depr'!Q222+P27</f>
        <v>1078686.4705084744</v>
      </c>
    </row>
    <row r="28" spans="2:17" x14ac:dyDescent="0.25">
      <c r="B28" s="139" t="s">
        <v>137</v>
      </c>
      <c r="C28" s="177">
        <f>+'2.2.3.2.Inv-Ajus-Depr'!C158+'2.2.3.2.Inv-Ajus-Depr'!C223</f>
        <v>0</v>
      </c>
      <c r="D28" s="177">
        <f>+'2.2.3.2.Inv-Ajus-Depr'!D158+'2.2.3.2.Inv-Ajus-Depr'!D223+C28</f>
        <v>0</v>
      </c>
      <c r="E28" s="177">
        <f>+'2.2.3.2.Inv-Ajus-Depr'!E158+'2.2.3.2.Inv-Ajus-Depr'!E223+D28</f>
        <v>0</v>
      </c>
      <c r="F28" s="177">
        <f>+'2.2.3.2.Inv-Ajus-Depr'!F158+'2.2.3.2.Inv-Ajus-Depr'!F223+E28</f>
        <v>0</v>
      </c>
      <c r="G28" s="177">
        <f>+'2.2.3.2.Inv-Ajus-Depr'!G158+'2.2.3.2.Inv-Ajus-Depr'!G223+F28</f>
        <v>0</v>
      </c>
      <c r="H28" s="177">
        <f>+'2.2.3.2.Inv-Ajus-Depr'!H158+'2.2.3.2.Inv-Ajus-Depr'!H223+G28</f>
        <v>3179643.720338983</v>
      </c>
      <c r="I28" s="177">
        <f>+'2.2.3.2.Inv-Ajus-Depr'!I158+'2.2.3.2.Inv-Ajus-Depr'!I223+H28</f>
        <v>3052457.9715254237</v>
      </c>
      <c r="J28" s="177">
        <f>+'2.2.3.2.Inv-Ajus-Depr'!J158+'2.2.3.2.Inv-Ajus-Depr'!J223+I28</f>
        <v>2925272.2227118644</v>
      </c>
      <c r="K28" s="177">
        <f>+'2.2.3.2.Inv-Ajus-Depr'!K158+'2.2.3.2.Inv-Ajus-Depr'!K223+J28</f>
        <v>2798086.4738983051</v>
      </c>
      <c r="L28" s="177">
        <f>+'2.2.3.2.Inv-Ajus-Depr'!L158+'2.2.3.2.Inv-Ajus-Depr'!L223+K28</f>
        <v>2670900.7250847458</v>
      </c>
      <c r="M28" s="177">
        <f>+'2.2.3.2.Inv-Ajus-Depr'!M158+'2.2.3.2.Inv-Ajus-Depr'!M223+L28</f>
        <v>2543714.9762711865</v>
      </c>
      <c r="N28" s="177">
        <f>+'2.2.3.2.Inv-Ajus-Depr'!N158+'2.2.3.2.Inv-Ajus-Depr'!N223+M28</f>
        <v>2416529.2274576272</v>
      </c>
      <c r="O28" s="177">
        <f>+'2.2.3.2.Inv-Ajus-Depr'!O158+'2.2.3.2.Inv-Ajus-Depr'!O223+N28</f>
        <v>2289343.4786440679</v>
      </c>
      <c r="P28" s="177">
        <f>+'2.2.3.2.Inv-Ajus-Depr'!P158+'2.2.3.2.Inv-Ajus-Depr'!P223+O28</f>
        <v>2162157.7298305086</v>
      </c>
      <c r="Q28" s="177">
        <f>+'2.2.3.2.Inv-Ajus-Depr'!Q158+'2.2.3.2.Inv-Ajus-Depr'!Q223+P28</f>
        <v>2034971.9810169493</v>
      </c>
    </row>
    <row r="29" spans="2:17" x14ac:dyDescent="0.25">
      <c r="B29" s="139" t="s">
        <v>138</v>
      </c>
      <c r="C29" s="177">
        <f>+'2.2.3.2.Inv-Ajus-Depr'!C159+'2.2.3.2.Inv-Ajus-Depr'!C224</f>
        <v>0</v>
      </c>
      <c r="D29" s="177">
        <f>+'2.2.3.2.Inv-Ajus-Depr'!D159+'2.2.3.2.Inv-Ajus-Depr'!D224+C29</f>
        <v>0</v>
      </c>
      <c r="E29" s="177">
        <f>+'2.2.3.2.Inv-Ajus-Depr'!E159+'2.2.3.2.Inv-Ajus-Depr'!E224+D29</f>
        <v>0</v>
      </c>
      <c r="F29" s="177">
        <f>+'2.2.3.2.Inv-Ajus-Depr'!F159+'2.2.3.2.Inv-Ajus-Depr'!F224+E29</f>
        <v>0</v>
      </c>
      <c r="G29" s="177">
        <f>+'2.2.3.2.Inv-Ajus-Depr'!G159+'2.2.3.2.Inv-Ajus-Depr'!G224+F29</f>
        <v>9520000</v>
      </c>
      <c r="H29" s="177">
        <f>+'2.2.3.2.Inv-Ajus-Depr'!H159+'2.2.3.2.Inv-Ajus-Depr'!H224+G29</f>
        <v>8758400</v>
      </c>
      <c r="I29" s="177">
        <f>+'2.2.3.2.Inv-Ajus-Depr'!I159+'2.2.3.2.Inv-Ajus-Depr'!I224+H29</f>
        <v>7996800</v>
      </c>
      <c r="J29" s="177">
        <f>+'2.2.3.2.Inv-Ajus-Depr'!J159+'2.2.3.2.Inv-Ajus-Depr'!J224+I29</f>
        <v>7235200</v>
      </c>
      <c r="K29" s="177">
        <f>+'2.2.3.2.Inv-Ajus-Depr'!K159+'2.2.3.2.Inv-Ajus-Depr'!K224+J29</f>
        <v>6473600</v>
      </c>
      <c r="L29" s="177">
        <f>+'2.2.3.2.Inv-Ajus-Depr'!L159+'2.2.3.2.Inv-Ajus-Depr'!L224+K29</f>
        <v>5712000</v>
      </c>
      <c r="M29" s="177">
        <f>+'2.2.3.2.Inv-Ajus-Depr'!M159+'2.2.3.2.Inv-Ajus-Depr'!M224+L29</f>
        <v>4950400</v>
      </c>
      <c r="N29" s="177">
        <f>+'2.2.3.2.Inv-Ajus-Depr'!N159+'2.2.3.2.Inv-Ajus-Depr'!N224+M29</f>
        <v>4188800</v>
      </c>
      <c r="O29" s="177">
        <f>+'2.2.3.2.Inv-Ajus-Depr'!O159+'2.2.3.2.Inv-Ajus-Depr'!O224+N29</f>
        <v>3427200</v>
      </c>
      <c r="P29" s="177">
        <f>+'2.2.3.2.Inv-Ajus-Depr'!P159+'2.2.3.2.Inv-Ajus-Depr'!P224+O29</f>
        <v>2665600</v>
      </c>
      <c r="Q29" s="177">
        <f>+'2.2.3.2.Inv-Ajus-Depr'!Q159+'2.2.3.2.Inv-Ajus-Depr'!Q224+P29</f>
        <v>1904000</v>
      </c>
    </row>
    <row r="30" spans="2:17" x14ac:dyDescent="0.25">
      <c r="B30" s="139" t="s">
        <v>139</v>
      </c>
      <c r="C30" s="177">
        <f>+'2.2.3.2.Inv-Ajus-Depr'!C160+'2.2.3.2.Inv-Ajus-Depr'!C225</f>
        <v>0</v>
      </c>
      <c r="D30" s="177">
        <f>+'2.2.3.2.Inv-Ajus-Depr'!D160+'2.2.3.2.Inv-Ajus-Depr'!D225+C30</f>
        <v>0</v>
      </c>
      <c r="E30" s="177">
        <f>+'2.2.3.2.Inv-Ajus-Depr'!E160+'2.2.3.2.Inv-Ajus-Depr'!E225+D30</f>
        <v>0</v>
      </c>
      <c r="F30" s="177">
        <f>+'2.2.3.2.Inv-Ajus-Depr'!F160+'2.2.3.2.Inv-Ajus-Depr'!F225+E30</f>
        <v>0</v>
      </c>
      <c r="G30" s="177">
        <f>+'2.2.3.2.Inv-Ajus-Depr'!G160+'2.2.3.2.Inv-Ajus-Depr'!G225+F30</f>
        <v>0</v>
      </c>
      <c r="H30" s="177">
        <f>+'2.2.3.2.Inv-Ajus-Depr'!H160+'2.2.3.2.Inv-Ajus-Depr'!H225+G30</f>
        <v>1247475.1271186441</v>
      </c>
      <c r="I30" s="177">
        <f>+'2.2.3.2.Inv-Ajus-Depr'!I160+'2.2.3.2.Inv-Ajus-Depr'!I225+H30</f>
        <v>1197576.1220338983</v>
      </c>
      <c r="J30" s="177">
        <f>+'2.2.3.2.Inv-Ajus-Depr'!J160+'2.2.3.2.Inv-Ajus-Depr'!J225+I30</f>
        <v>1147677.1169491524</v>
      </c>
      <c r="K30" s="177">
        <f>+'2.2.3.2.Inv-Ajus-Depr'!K160+'2.2.3.2.Inv-Ajus-Depr'!K225+J30</f>
        <v>1097778.1118644066</v>
      </c>
      <c r="L30" s="177">
        <f>+'2.2.3.2.Inv-Ajus-Depr'!L160+'2.2.3.2.Inv-Ajus-Depr'!L225+K30</f>
        <v>1047879.1067796608</v>
      </c>
      <c r="M30" s="177">
        <f>+'2.2.3.2.Inv-Ajus-Depr'!M160+'2.2.3.2.Inv-Ajus-Depr'!M225+L30</f>
        <v>997980.10169491498</v>
      </c>
      <c r="N30" s="177">
        <f>+'2.2.3.2.Inv-Ajus-Depr'!N160+'2.2.3.2.Inv-Ajus-Depr'!N225+M30</f>
        <v>948081.09661016916</v>
      </c>
      <c r="O30" s="177">
        <f>+'2.2.3.2.Inv-Ajus-Depr'!O160+'2.2.3.2.Inv-Ajus-Depr'!O225+N30</f>
        <v>898182.09152542334</v>
      </c>
      <c r="P30" s="177">
        <f>+'2.2.3.2.Inv-Ajus-Depr'!P160+'2.2.3.2.Inv-Ajus-Depr'!P225+O30</f>
        <v>848283.08644067752</v>
      </c>
      <c r="Q30" s="177">
        <f>+'2.2.3.2.Inv-Ajus-Depr'!Q160+'2.2.3.2.Inv-Ajus-Depr'!Q225+P30</f>
        <v>798384.0813559317</v>
      </c>
    </row>
    <row r="31" spans="2:17" x14ac:dyDescent="0.25">
      <c r="B31" s="139" t="s">
        <v>140</v>
      </c>
      <c r="C31" s="177">
        <f>+'2.2.3.2.Inv-Ajus-Depr'!C161+'2.2.3.2.Inv-Ajus-Depr'!C226</f>
        <v>0</v>
      </c>
      <c r="D31" s="177">
        <f>+'2.2.3.2.Inv-Ajus-Depr'!D161+'2.2.3.2.Inv-Ajus-Depr'!D226+C31</f>
        <v>0</v>
      </c>
      <c r="E31" s="177">
        <f>+'2.2.3.2.Inv-Ajus-Depr'!E161+'2.2.3.2.Inv-Ajus-Depr'!E226+D31</f>
        <v>0</v>
      </c>
      <c r="F31" s="177">
        <f>+'2.2.3.2.Inv-Ajus-Depr'!F161+'2.2.3.2.Inv-Ajus-Depr'!F226+E31</f>
        <v>0</v>
      </c>
      <c r="G31" s="177">
        <f>+'2.2.3.2.Inv-Ajus-Depr'!G161+'2.2.3.2.Inv-Ajus-Depr'!G226+F31</f>
        <v>0</v>
      </c>
      <c r="H31" s="177">
        <f>+'2.2.3.2.Inv-Ajus-Depr'!H161+'2.2.3.2.Inv-Ajus-Depr'!H226+G31</f>
        <v>568771.67796610168</v>
      </c>
      <c r="I31" s="177">
        <f>+'2.2.3.2.Inv-Ajus-Depr'!I161+'2.2.3.2.Inv-Ajus-Depr'!I226+H31</f>
        <v>546020.81084745761</v>
      </c>
      <c r="J31" s="177">
        <f>+'2.2.3.2.Inv-Ajus-Depr'!J161+'2.2.3.2.Inv-Ajus-Depr'!J226+I31</f>
        <v>523269.94372881355</v>
      </c>
      <c r="K31" s="177">
        <f>+'2.2.3.2.Inv-Ajus-Depr'!K161+'2.2.3.2.Inv-Ajus-Depr'!K226+J31</f>
        <v>500519.07661016949</v>
      </c>
      <c r="L31" s="177">
        <f>+'2.2.3.2.Inv-Ajus-Depr'!L161+'2.2.3.2.Inv-Ajus-Depr'!L226+K31</f>
        <v>477768.20949152543</v>
      </c>
      <c r="M31" s="177">
        <f>+'2.2.3.2.Inv-Ajus-Depr'!M161+'2.2.3.2.Inv-Ajus-Depr'!M226+L31</f>
        <v>455017.34237288137</v>
      </c>
      <c r="N31" s="177">
        <f>+'2.2.3.2.Inv-Ajus-Depr'!N161+'2.2.3.2.Inv-Ajus-Depr'!N226+M31</f>
        <v>432266.4752542373</v>
      </c>
      <c r="O31" s="177">
        <f>+'2.2.3.2.Inv-Ajus-Depr'!O161+'2.2.3.2.Inv-Ajus-Depr'!O226+N31</f>
        <v>409515.60813559324</v>
      </c>
      <c r="P31" s="177">
        <f>+'2.2.3.2.Inv-Ajus-Depr'!P161+'2.2.3.2.Inv-Ajus-Depr'!P226+O31</f>
        <v>386764.74101694918</v>
      </c>
      <c r="Q31" s="177">
        <f>+'2.2.3.2.Inv-Ajus-Depr'!Q161+'2.2.3.2.Inv-Ajus-Depr'!Q226+P31</f>
        <v>364013.87389830512</v>
      </c>
    </row>
    <row r="32" spans="2:17" x14ac:dyDescent="0.25">
      <c r="B32" s="139" t="s">
        <v>141</v>
      </c>
      <c r="C32" s="177">
        <f>+'2.2.3.2.Inv-Ajus-Depr'!C162+'2.2.3.2.Inv-Ajus-Depr'!C227</f>
        <v>0</v>
      </c>
      <c r="D32" s="177">
        <f>+'2.2.3.2.Inv-Ajus-Depr'!D162+'2.2.3.2.Inv-Ajus-Depr'!D227+C32</f>
        <v>0</v>
      </c>
      <c r="E32" s="177">
        <f>+'2.2.3.2.Inv-Ajus-Depr'!E162+'2.2.3.2.Inv-Ajus-Depr'!E227+D32</f>
        <v>0</v>
      </c>
      <c r="F32" s="177">
        <f>+'2.2.3.2.Inv-Ajus-Depr'!F162+'2.2.3.2.Inv-Ajus-Depr'!F227+E32</f>
        <v>0</v>
      </c>
      <c r="G32" s="177">
        <f>+'2.2.3.2.Inv-Ajus-Depr'!G162+'2.2.3.2.Inv-Ajus-Depr'!G227+F32</f>
        <v>0</v>
      </c>
      <c r="H32" s="177">
        <f>+'2.2.3.2.Inv-Ajus-Depr'!H162+'2.2.3.2.Inv-Ajus-Depr'!H227+G32</f>
        <v>330742.22881355934</v>
      </c>
      <c r="I32" s="177">
        <f>+'2.2.3.2.Inv-Ajus-Depr'!I162+'2.2.3.2.Inv-Ajus-Depr'!I227+H32</f>
        <v>297668.00593220338</v>
      </c>
      <c r="J32" s="177">
        <f>+'2.2.3.2.Inv-Ajus-Depr'!J162+'2.2.3.2.Inv-Ajus-Depr'!J227+I32</f>
        <v>264593.78305084747</v>
      </c>
      <c r="K32" s="177">
        <f>+'2.2.3.2.Inv-Ajus-Depr'!K162+'2.2.3.2.Inv-Ajus-Depr'!K227+J32</f>
        <v>231519.56016949154</v>
      </c>
      <c r="L32" s="177">
        <f>+'2.2.3.2.Inv-Ajus-Depr'!L162+'2.2.3.2.Inv-Ajus-Depr'!L227+K32</f>
        <v>198445.3372881356</v>
      </c>
      <c r="M32" s="177">
        <f>+'2.2.3.2.Inv-Ajus-Depr'!M162+'2.2.3.2.Inv-Ajus-Depr'!M227+L32</f>
        <v>165371.11440677967</v>
      </c>
      <c r="N32" s="177">
        <f>+'2.2.3.2.Inv-Ajus-Depr'!N162+'2.2.3.2.Inv-Ajus-Depr'!N227+M32</f>
        <v>132296.89152542374</v>
      </c>
      <c r="O32" s="177">
        <f>+'2.2.3.2.Inv-Ajus-Depr'!O162+'2.2.3.2.Inv-Ajus-Depr'!O227+N32</f>
        <v>99222.668644067802</v>
      </c>
      <c r="P32" s="177">
        <f>+'2.2.3.2.Inv-Ajus-Depr'!P162+'2.2.3.2.Inv-Ajus-Depr'!P227+O32</f>
        <v>66148.445762711868</v>
      </c>
      <c r="Q32" s="177">
        <f>+'2.2.3.2.Inv-Ajus-Depr'!Q162+'2.2.3.2.Inv-Ajus-Depr'!Q227+P32</f>
        <v>33074.222881355934</v>
      </c>
    </row>
    <row r="33" spans="2:17" x14ac:dyDescent="0.25">
      <c r="B33" s="139" t="s">
        <v>142</v>
      </c>
      <c r="C33" s="177">
        <f>+'2.2.3.2.Inv-Ajus-Depr'!C163+'2.2.3.2.Inv-Ajus-Depr'!C228</f>
        <v>0</v>
      </c>
      <c r="D33" s="177">
        <f>+'2.2.3.2.Inv-Ajus-Depr'!D163+'2.2.3.2.Inv-Ajus-Depr'!D228+C33</f>
        <v>0</v>
      </c>
      <c r="E33" s="177">
        <f>+'2.2.3.2.Inv-Ajus-Depr'!E163+'2.2.3.2.Inv-Ajus-Depr'!E228+D33</f>
        <v>0</v>
      </c>
      <c r="F33" s="177">
        <f>+'2.2.3.2.Inv-Ajus-Depr'!F163+'2.2.3.2.Inv-Ajus-Depr'!F228+E33</f>
        <v>0</v>
      </c>
      <c r="G33" s="177">
        <f>+'2.2.3.2.Inv-Ajus-Depr'!G163+'2.2.3.2.Inv-Ajus-Depr'!G228+F33</f>
        <v>0</v>
      </c>
      <c r="H33" s="177">
        <f>+'2.2.3.2.Inv-Ajus-Depr'!H163+'2.2.3.2.Inv-Ajus-Depr'!H228+G33</f>
        <v>0</v>
      </c>
      <c r="I33" s="177">
        <f>+'2.2.3.2.Inv-Ajus-Depr'!I163+'2.2.3.2.Inv-Ajus-Depr'!I228+H33</f>
        <v>0</v>
      </c>
      <c r="J33" s="177">
        <f>+'2.2.3.2.Inv-Ajus-Depr'!J163+'2.2.3.2.Inv-Ajus-Depr'!J228+I33</f>
        <v>0</v>
      </c>
      <c r="K33" s="177">
        <f>+'2.2.3.2.Inv-Ajus-Depr'!K163+'2.2.3.2.Inv-Ajus-Depr'!K228+J33</f>
        <v>1695914.4491525425</v>
      </c>
      <c r="L33" s="177">
        <f>+'2.2.3.2.Inv-Ajus-Depr'!L163+'2.2.3.2.Inv-Ajus-Depr'!L228+K33</f>
        <v>1618750.3417161019</v>
      </c>
      <c r="M33" s="177">
        <f>+'2.2.3.2.Inv-Ajus-Depr'!M163+'2.2.3.2.Inv-Ajus-Depr'!M228+L33</f>
        <v>1541586.2342796612</v>
      </c>
      <c r="N33" s="177">
        <f>+'2.2.3.2.Inv-Ajus-Depr'!N163+'2.2.3.2.Inv-Ajus-Depr'!N228+M33</f>
        <v>1464422.1268432206</v>
      </c>
      <c r="O33" s="177">
        <f>+'2.2.3.2.Inv-Ajus-Depr'!O163+'2.2.3.2.Inv-Ajus-Depr'!O228+N33</f>
        <v>1387258.0194067799</v>
      </c>
      <c r="P33" s="177">
        <f>+'2.2.3.2.Inv-Ajus-Depr'!P163+'2.2.3.2.Inv-Ajus-Depr'!P228+O33</f>
        <v>1310093.9119703392</v>
      </c>
      <c r="Q33" s="177">
        <f>+'2.2.3.2.Inv-Ajus-Depr'!Q163+'2.2.3.2.Inv-Ajus-Depr'!Q228+P33</f>
        <v>1232929.8045338986</v>
      </c>
    </row>
    <row r="34" spans="2:17" x14ac:dyDescent="0.25">
      <c r="B34" s="139" t="s">
        <v>143</v>
      </c>
      <c r="C34" s="177">
        <f>+'2.2.3.2.Inv-Ajus-Depr'!C164+'2.2.3.2.Inv-Ajus-Depr'!C229</f>
        <v>0</v>
      </c>
      <c r="D34" s="177">
        <f>+'2.2.3.2.Inv-Ajus-Depr'!D164+'2.2.3.2.Inv-Ajus-Depr'!D229+C34</f>
        <v>0</v>
      </c>
      <c r="E34" s="177">
        <f>+'2.2.3.2.Inv-Ajus-Depr'!E164+'2.2.3.2.Inv-Ajus-Depr'!E229+D34</f>
        <v>0</v>
      </c>
      <c r="F34" s="177">
        <f>+'2.2.3.2.Inv-Ajus-Depr'!F164+'2.2.3.2.Inv-Ajus-Depr'!F229+E34</f>
        <v>0</v>
      </c>
      <c r="G34" s="177">
        <f>+'2.2.3.2.Inv-Ajus-Depr'!G164+'2.2.3.2.Inv-Ajus-Depr'!G229+F34</f>
        <v>0</v>
      </c>
      <c r="H34" s="177">
        <f>+'2.2.3.2.Inv-Ajus-Depr'!H164+'2.2.3.2.Inv-Ajus-Depr'!H229+G34</f>
        <v>0</v>
      </c>
      <c r="I34" s="177">
        <f>+'2.2.3.2.Inv-Ajus-Depr'!I164+'2.2.3.2.Inv-Ajus-Depr'!I229+H34</f>
        <v>0</v>
      </c>
      <c r="J34" s="177">
        <f>+'2.2.3.2.Inv-Ajus-Depr'!J164+'2.2.3.2.Inv-Ajus-Depr'!J229+I34</f>
        <v>181796.88983050847</v>
      </c>
      <c r="K34" s="177">
        <f>+'2.2.3.2.Inv-Ajus-Depr'!K164+'2.2.3.2.Inv-Ajus-Depr'!K229+J34</f>
        <v>174525.01423728812</v>
      </c>
      <c r="L34" s="177">
        <f>+'2.2.3.2.Inv-Ajus-Depr'!L164+'2.2.3.2.Inv-Ajus-Depr'!L229+K34</f>
        <v>167253.13864406777</v>
      </c>
      <c r="M34" s="177">
        <f>+'2.2.3.2.Inv-Ajus-Depr'!M164+'2.2.3.2.Inv-Ajus-Depr'!M229+L34</f>
        <v>159981.26305084742</v>
      </c>
      <c r="N34" s="177">
        <f>+'2.2.3.2.Inv-Ajus-Depr'!N164+'2.2.3.2.Inv-Ajus-Depr'!N229+M34</f>
        <v>152709.38745762708</v>
      </c>
      <c r="O34" s="177">
        <f>+'2.2.3.2.Inv-Ajus-Depr'!O164+'2.2.3.2.Inv-Ajus-Depr'!O229+N34</f>
        <v>145437.51186440673</v>
      </c>
      <c r="P34" s="177">
        <f>+'2.2.3.2.Inv-Ajus-Depr'!P164+'2.2.3.2.Inv-Ajus-Depr'!P229+O34</f>
        <v>138165.63627118638</v>
      </c>
      <c r="Q34" s="177">
        <f>+'2.2.3.2.Inv-Ajus-Depr'!Q164+'2.2.3.2.Inv-Ajus-Depr'!Q229+P34</f>
        <v>130893.76067796604</v>
      </c>
    </row>
    <row r="35" spans="2:17" x14ac:dyDescent="0.25">
      <c r="B35" s="139" t="s">
        <v>144</v>
      </c>
      <c r="C35" s="177">
        <f>+'2.2.3.2.Inv-Ajus-Depr'!C165+'2.2.3.2.Inv-Ajus-Depr'!C230</f>
        <v>0</v>
      </c>
      <c r="D35" s="177">
        <f>+'2.2.3.2.Inv-Ajus-Depr'!D165+'2.2.3.2.Inv-Ajus-Depr'!D230+C35</f>
        <v>0</v>
      </c>
      <c r="E35" s="177">
        <f>+'2.2.3.2.Inv-Ajus-Depr'!E165+'2.2.3.2.Inv-Ajus-Depr'!E230+D35</f>
        <v>0</v>
      </c>
      <c r="F35" s="177">
        <f>+'2.2.3.2.Inv-Ajus-Depr'!F165+'2.2.3.2.Inv-Ajus-Depr'!F230+E35</f>
        <v>0</v>
      </c>
      <c r="G35" s="177">
        <f>+'2.2.3.2.Inv-Ajus-Depr'!G165+'2.2.3.2.Inv-Ajus-Depr'!G230+F35</f>
        <v>0</v>
      </c>
      <c r="H35" s="177">
        <f>+'2.2.3.2.Inv-Ajus-Depr'!H165+'2.2.3.2.Inv-Ajus-Depr'!H230+G35</f>
        <v>0</v>
      </c>
      <c r="I35" s="177">
        <f>+'2.2.3.2.Inv-Ajus-Depr'!I165+'2.2.3.2.Inv-Ajus-Depr'!I230+H35</f>
        <v>0</v>
      </c>
      <c r="J35" s="177">
        <f>+'2.2.3.2.Inv-Ajus-Depr'!J165+'2.2.3.2.Inv-Ajus-Depr'!J230+I35</f>
        <v>0</v>
      </c>
      <c r="K35" s="177">
        <f>+'2.2.3.2.Inv-Ajus-Depr'!K165+'2.2.3.2.Inv-Ajus-Depr'!K230+J35</f>
        <v>62371.101845084951</v>
      </c>
      <c r="L35" s="177">
        <f>+'2.2.3.2.Inv-Ajus-Depr'!L165+'2.2.3.2.Inv-Ajus-Depr'!L230+K35</f>
        <v>56133.991660576459</v>
      </c>
      <c r="M35" s="177">
        <f>+'2.2.3.2.Inv-Ajus-Depr'!M165+'2.2.3.2.Inv-Ajus-Depr'!M230+L35</f>
        <v>49896.881476067967</v>
      </c>
      <c r="N35" s="177">
        <f>+'2.2.3.2.Inv-Ajus-Depr'!N165+'2.2.3.2.Inv-Ajus-Depr'!N230+M35</f>
        <v>43659.771291559475</v>
      </c>
      <c r="O35" s="177">
        <f>+'2.2.3.2.Inv-Ajus-Depr'!O165+'2.2.3.2.Inv-Ajus-Depr'!O230+N35</f>
        <v>37422.661107050983</v>
      </c>
      <c r="P35" s="177">
        <f>+'2.2.3.2.Inv-Ajus-Depr'!P165+'2.2.3.2.Inv-Ajus-Depr'!P230+O35</f>
        <v>31185.550922542487</v>
      </c>
      <c r="Q35" s="177">
        <f>+'2.2.3.2.Inv-Ajus-Depr'!Q165+'2.2.3.2.Inv-Ajus-Depr'!Q230+P35</f>
        <v>24948.440738033991</v>
      </c>
    </row>
    <row r="36" spans="2:17" x14ac:dyDescent="0.25">
      <c r="B36" s="139" t="s">
        <v>145</v>
      </c>
      <c r="C36" s="177">
        <f>+'2.2.3.2.Inv-Ajus-Depr'!C166+'2.2.3.2.Inv-Ajus-Depr'!C231</f>
        <v>0</v>
      </c>
      <c r="D36" s="177">
        <f>+'2.2.3.2.Inv-Ajus-Depr'!D166+'2.2.3.2.Inv-Ajus-Depr'!D231+C36</f>
        <v>0</v>
      </c>
      <c r="E36" s="177">
        <f>+'2.2.3.2.Inv-Ajus-Depr'!E166+'2.2.3.2.Inv-Ajus-Depr'!E231+D36</f>
        <v>0</v>
      </c>
      <c r="F36" s="177">
        <f>+'2.2.3.2.Inv-Ajus-Depr'!F166+'2.2.3.2.Inv-Ajus-Depr'!F231+E36</f>
        <v>0</v>
      </c>
      <c r="G36" s="177">
        <f>+'2.2.3.2.Inv-Ajus-Depr'!G166+'2.2.3.2.Inv-Ajus-Depr'!G231+F36</f>
        <v>0</v>
      </c>
      <c r="H36" s="177">
        <f>+'2.2.3.2.Inv-Ajus-Depr'!H166+'2.2.3.2.Inv-Ajus-Depr'!H231+G36</f>
        <v>0</v>
      </c>
      <c r="I36" s="177">
        <f>+'2.2.3.2.Inv-Ajus-Depr'!I166+'2.2.3.2.Inv-Ajus-Depr'!I231+H36</f>
        <v>0</v>
      </c>
      <c r="J36" s="177">
        <f>+'2.2.3.2.Inv-Ajus-Depr'!J166+'2.2.3.2.Inv-Ajus-Depr'!J231+I36</f>
        <v>0</v>
      </c>
      <c r="K36" s="177">
        <f>+'2.2.3.2.Inv-Ajus-Depr'!K166+'2.2.3.2.Inv-Ajus-Depr'!K231+J36</f>
        <v>0</v>
      </c>
      <c r="L36" s="177">
        <f>+'2.2.3.2.Inv-Ajus-Depr'!L166+'2.2.3.2.Inv-Ajus-Depr'!L231+K36</f>
        <v>7854950.8389830515</v>
      </c>
      <c r="M36" s="177">
        <f>+'2.2.3.2.Inv-Ajus-Depr'!M166+'2.2.3.2.Inv-Ajus-Depr'!M231+L36</f>
        <v>7482629.2718949812</v>
      </c>
      <c r="N36" s="177">
        <f>+'2.2.3.2.Inv-Ajus-Depr'!N166+'2.2.3.2.Inv-Ajus-Depr'!N231+M36</f>
        <v>7110307.7048069108</v>
      </c>
      <c r="O36" s="177">
        <f>+'2.2.3.2.Inv-Ajus-Depr'!O166+'2.2.3.2.Inv-Ajus-Depr'!O231+N36</f>
        <v>6737986.1377188405</v>
      </c>
      <c r="P36" s="177">
        <f>+'2.2.3.2.Inv-Ajus-Depr'!P166+'2.2.3.2.Inv-Ajus-Depr'!P231+O36</f>
        <v>6365664.5706307702</v>
      </c>
      <c r="Q36" s="177">
        <f>+'2.2.3.2.Inv-Ajus-Depr'!Q166+'2.2.3.2.Inv-Ajus-Depr'!Q231+P36</f>
        <v>5993343.0035426999</v>
      </c>
    </row>
    <row r="37" spans="2:17" x14ac:dyDescent="0.25">
      <c r="B37" s="139" t="s">
        <v>146</v>
      </c>
      <c r="C37" s="177">
        <f>+'2.2.3.2.Inv-Ajus-Depr'!C167+'2.2.3.2.Inv-Ajus-Depr'!C232</f>
        <v>0</v>
      </c>
      <c r="D37" s="177">
        <f>+'2.2.3.2.Inv-Ajus-Depr'!D167+'2.2.3.2.Inv-Ajus-Depr'!D232+C37</f>
        <v>0</v>
      </c>
      <c r="E37" s="177">
        <f>+'2.2.3.2.Inv-Ajus-Depr'!E167+'2.2.3.2.Inv-Ajus-Depr'!E232+D37</f>
        <v>0</v>
      </c>
      <c r="F37" s="177">
        <f>+'2.2.3.2.Inv-Ajus-Depr'!F167+'2.2.3.2.Inv-Ajus-Depr'!F232+E37</f>
        <v>0</v>
      </c>
      <c r="G37" s="177">
        <f>+'2.2.3.2.Inv-Ajus-Depr'!G167+'2.2.3.2.Inv-Ajus-Depr'!G232+F37</f>
        <v>0</v>
      </c>
      <c r="H37" s="177">
        <f>+'2.2.3.2.Inv-Ajus-Depr'!H167+'2.2.3.2.Inv-Ajus-Depr'!H232+G37</f>
        <v>0</v>
      </c>
      <c r="I37" s="177">
        <f>+'2.2.3.2.Inv-Ajus-Depr'!I167+'2.2.3.2.Inv-Ajus-Depr'!I232+H37</f>
        <v>0</v>
      </c>
      <c r="J37" s="177">
        <f>+'2.2.3.2.Inv-Ajus-Depr'!J167+'2.2.3.2.Inv-Ajus-Depr'!J232+I37</f>
        <v>0</v>
      </c>
      <c r="K37" s="177">
        <f>+'2.2.3.2.Inv-Ajus-Depr'!K167+'2.2.3.2.Inv-Ajus-Depr'!K232+J37</f>
        <v>463713.03389830509</v>
      </c>
      <c r="L37" s="177">
        <f>+'2.2.3.2.Inv-Ajus-Depr'!L167+'2.2.3.2.Inv-Ajus-Depr'!L232+K37</f>
        <v>442423.06441743951</v>
      </c>
      <c r="M37" s="177">
        <f>+'2.2.3.2.Inv-Ajus-Depr'!M167+'2.2.3.2.Inv-Ajus-Depr'!M232+L37</f>
        <v>421133.09493657394</v>
      </c>
      <c r="N37" s="177">
        <f>+'2.2.3.2.Inv-Ajus-Depr'!N167+'2.2.3.2.Inv-Ajus-Depr'!N232+M37</f>
        <v>399843.12545570836</v>
      </c>
      <c r="O37" s="177">
        <f>+'2.2.3.2.Inv-Ajus-Depr'!O167+'2.2.3.2.Inv-Ajus-Depr'!O232+N37</f>
        <v>378553.15597484278</v>
      </c>
      <c r="P37" s="177">
        <f>+'2.2.3.2.Inv-Ajus-Depr'!P167+'2.2.3.2.Inv-Ajus-Depr'!P232+O37</f>
        <v>357263.18649397721</v>
      </c>
      <c r="Q37" s="177">
        <f>+'2.2.3.2.Inv-Ajus-Depr'!Q167+'2.2.3.2.Inv-Ajus-Depr'!Q232+P37</f>
        <v>335973.21701311163</v>
      </c>
    </row>
    <row r="38" spans="2:17" x14ac:dyDescent="0.25">
      <c r="B38" s="139" t="s">
        <v>147</v>
      </c>
      <c r="C38" s="177">
        <f>+'2.2.3.2.Inv-Ajus-Depr'!C168+'2.2.3.2.Inv-Ajus-Depr'!C233</f>
        <v>13369.16</v>
      </c>
      <c r="D38" s="177">
        <f>+'2.2.3.2.Inv-Ajus-Depr'!D168+'2.2.3.2.Inv-Ajus-Depr'!D233+C38</f>
        <v>179580.804</v>
      </c>
      <c r="E38" s="177">
        <f>+'2.2.3.2.Inv-Ajus-Depr'!E168+'2.2.3.2.Inv-Ajus-Depr'!E233+D38</f>
        <v>161489.03200000001</v>
      </c>
      <c r="F38" s="177">
        <f>+'2.2.3.2.Inv-Ajus-Depr'!F168+'2.2.3.2.Inv-Ajus-Depr'!F233+E38</f>
        <v>143397.26</v>
      </c>
      <c r="G38" s="177">
        <f>+'2.2.3.2.Inv-Ajus-Depr'!G168+'2.2.3.2.Inv-Ajus-Depr'!G233+F38</f>
        <v>125305.48800000001</v>
      </c>
      <c r="H38" s="177">
        <f>+'2.2.3.2.Inv-Ajus-Depr'!H168+'2.2.3.2.Inv-Ajus-Depr'!H233+G38</f>
        <v>107403.71600000001</v>
      </c>
      <c r="I38" s="177">
        <f>+'2.2.3.2.Inv-Ajus-Depr'!I168+'2.2.3.2.Inv-Ajus-Depr'!I233+H38</f>
        <v>89292.944000000018</v>
      </c>
      <c r="J38" s="177">
        <f>+'2.2.3.2.Inv-Ajus-Depr'!J168+'2.2.3.2.Inv-Ajus-Depr'!J233+I38</f>
        <v>71182.17200000002</v>
      </c>
      <c r="K38" s="177">
        <f>+'2.2.3.2.Inv-Ajus-Depr'!K168+'2.2.3.2.Inv-Ajus-Depr'!K233+J38</f>
        <v>56071.400000000023</v>
      </c>
      <c r="L38" s="177">
        <f>+'2.2.3.2.Inv-Ajus-Depr'!L168+'2.2.3.2.Inv-Ajus-Depr'!L233+K38</f>
        <v>17660.628000000026</v>
      </c>
      <c r="M38" s="177">
        <f>+'2.2.3.2.Inv-Ajus-Depr'!M168+'2.2.3.2.Inv-Ajus-Depr'!M233+L38</f>
        <v>1249.8560000000252</v>
      </c>
      <c r="N38" s="177">
        <f>+'2.2.3.2.Inv-Ajus-Depr'!N168+'2.2.3.2.Inv-Ajus-Depr'!N233+M38</f>
        <v>-13823.999999999975</v>
      </c>
      <c r="O38" s="177">
        <f>+'2.2.3.2.Inv-Ajus-Depr'!O168+'2.2.3.2.Inv-Ajus-Depr'!O233+N38</f>
        <v>-12142.999999999975</v>
      </c>
      <c r="P38" s="177">
        <f>+'2.2.3.2.Inv-Ajus-Depr'!P168+'2.2.3.2.Inv-Ajus-Depr'!P233+O38</f>
        <v>-10461.999999999975</v>
      </c>
      <c r="Q38" s="177">
        <f>+'2.2.3.2.Inv-Ajus-Depr'!Q168+'2.2.3.2.Inv-Ajus-Depr'!Q233+P38</f>
        <v>-8780.9999999999745</v>
      </c>
    </row>
    <row r="39" spans="2:17" x14ac:dyDescent="0.25">
      <c r="B39" s="139" t="s">
        <v>148</v>
      </c>
      <c r="C39" s="177">
        <f>+'2.2.3.2.Inv-Ajus-Depr'!C169+'2.2.3.2.Inv-Ajus-Depr'!C234</f>
        <v>0</v>
      </c>
      <c r="D39" s="177">
        <f>+'2.2.3.2.Inv-Ajus-Depr'!D169+'2.2.3.2.Inv-Ajus-Depr'!D234+C39</f>
        <v>0</v>
      </c>
      <c r="E39" s="177">
        <f>+'2.2.3.2.Inv-Ajus-Depr'!E169+'2.2.3.2.Inv-Ajus-Depr'!E234+D39</f>
        <v>0</v>
      </c>
      <c r="F39" s="177">
        <f>+'2.2.3.2.Inv-Ajus-Depr'!F169+'2.2.3.2.Inv-Ajus-Depr'!F234+E39</f>
        <v>0</v>
      </c>
      <c r="G39" s="177">
        <f>+'2.2.3.2.Inv-Ajus-Depr'!G169+'2.2.3.2.Inv-Ajus-Depr'!G234+F39</f>
        <v>0</v>
      </c>
      <c r="H39" s="177">
        <f>+'2.2.3.2.Inv-Ajus-Depr'!H169+'2.2.3.2.Inv-Ajus-Depr'!H234+G39</f>
        <v>0</v>
      </c>
      <c r="I39" s="177">
        <f>+'2.2.3.2.Inv-Ajus-Depr'!I169+'2.2.3.2.Inv-Ajus-Depr'!I234+H39</f>
        <v>0</v>
      </c>
      <c r="J39" s="177">
        <f>+'2.2.3.2.Inv-Ajus-Depr'!J169+'2.2.3.2.Inv-Ajus-Depr'!J234+I39</f>
        <v>0</v>
      </c>
      <c r="K39" s="177">
        <f>+'2.2.3.2.Inv-Ajus-Depr'!K169+'2.2.3.2.Inv-Ajus-Depr'!K234+J39</f>
        <v>0</v>
      </c>
      <c r="L39" s="177">
        <f>+'2.2.3.2.Inv-Ajus-Depr'!L169+'2.2.3.2.Inv-Ajus-Depr'!L234+K39</f>
        <v>0</v>
      </c>
      <c r="M39" s="177">
        <f>+'2.2.3.2.Inv-Ajus-Depr'!M169+'2.2.3.2.Inv-Ajus-Depr'!M234+L39</f>
        <v>0</v>
      </c>
      <c r="N39" s="177">
        <f>+'2.2.3.2.Inv-Ajus-Depr'!N169+'2.2.3.2.Inv-Ajus-Depr'!N234+M39</f>
        <v>8837591.2796610203</v>
      </c>
      <c r="O39" s="177">
        <f>+'2.2.3.2.Inv-Ajus-Depr'!O169+'2.2.3.2.Inv-Ajus-Depr'!O234+N39</f>
        <v>8387204.408104117</v>
      </c>
      <c r="P39" s="177">
        <f>+'2.2.3.2.Inv-Ajus-Depr'!P169+'2.2.3.2.Inv-Ajus-Depr'!P234+O39</f>
        <v>7936817.5365472138</v>
      </c>
      <c r="Q39" s="177">
        <f>+'2.2.3.2.Inv-Ajus-Depr'!Q169+'2.2.3.2.Inv-Ajus-Depr'!Q234+P39</f>
        <v>7486430.6649903106</v>
      </c>
    </row>
    <row r="40" spans="2:17" x14ac:dyDescent="0.25">
      <c r="B40" s="139" t="s">
        <v>149</v>
      </c>
      <c r="C40" s="177">
        <f>+'2.2.3.2.Inv-Ajus-Depr'!C170+'2.2.3.2.Inv-Ajus-Depr'!C235</f>
        <v>0</v>
      </c>
      <c r="D40" s="177">
        <f>+'2.2.3.2.Inv-Ajus-Depr'!D170+'2.2.3.2.Inv-Ajus-Depr'!D235+C40</f>
        <v>0</v>
      </c>
      <c r="E40" s="177">
        <f>+'2.2.3.2.Inv-Ajus-Depr'!E170+'2.2.3.2.Inv-Ajus-Depr'!E235+D40</f>
        <v>0</v>
      </c>
      <c r="F40" s="177">
        <f>+'2.2.3.2.Inv-Ajus-Depr'!F170+'2.2.3.2.Inv-Ajus-Depr'!F235+E40</f>
        <v>0</v>
      </c>
      <c r="G40" s="177">
        <f>+'2.2.3.2.Inv-Ajus-Depr'!G170+'2.2.3.2.Inv-Ajus-Depr'!G235+F40</f>
        <v>0</v>
      </c>
      <c r="H40" s="177">
        <f>+'2.2.3.2.Inv-Ajus-Depr'!H170+'2.2.3.2.Inv-Ajus-Depr'!H235+G40</f>
        <v>0</v>
      </c>
      <c r="I40" s="177">
        <f>+'2.2.3.2.Inv-Ajus-Depr'!I170+'2.2.3.2.Inv-Ajus-Depr'!I235+H40</f>
        <v>0</v>
      </c>
      <c r="J40" s="177">
        <f>+'2.2.3.2.Inv-Ajus-Depr'!J170+'2.2.3.2.Inv-Ajus-Depr'!J235+I40</f>
        <v>0</v>
      </c>
      <c r="K40" s="177">
        <f>+'2.2.3.2.Inv-Ajus-Depr'!K170+'2.2.3.2.Inv-Ajus-Depr'!K235+J40</f>
        <v>0</v>
      </c>
      <c r="L40" s="177">
        <f>+'2.2.3.2.Inv-Ajus-Depr'!L170+'2.2.3.2.Inv-Ajus-Depr'!L235+K40</f>
        <v>0</v>
      </c>
      <c r="M40" s="177">
        <f>+'2.2.3.2.Inv-Ajus-Depr'!M170+'2.2.3.2.Inv-Ajus-Depr'!M235+L40</f>
        <v>0</v>
      </c>
      <c r="N40" s="177">
        <f>+'2.2.3.2.Inv-Ajus-Depr'!N170+'2.2.3.2.Inv-Ajus-Depr'!N235+M40</f>
        <v>648970.48305084754</v>
      </c>
      <c r="O40" s="177">
        <f>+'2.2.3.2.Inv-Ajus-Depr'!O170+'2.2.3.2.Inv-Ajus-Depr'!O235+N40</f>
        <v>615309.23162075528</v>
      </c>
      <c r="P40" s="177">
        <f>+'2.2.3.2.Inv-Ajus-Depr'!P170+'2.2.3.2.Inv-Ajus-Depr'!P235+O40</f>
        <v>581647.98019066302</v>
      </c>
      <c r="Q40" s="177">
        <f>+'2.2.3.2.Inv-Ajus-Depr'!Q170+'2.2.3.2.Inv-Ajus-Depr'!Q235+P40</f>
        <v>547986.72876057075</v>
      </c>
    </row>
    <row r="41" spans="2:17" x14ac:dyDescent="0.25">
      <c r="B41" s="139" t="s">
        <v>150</v>
      </c>
      <c r="C41" s="177">
        <f>+'2.2.3.2.Inv-Ajus-Depr'!C171+'2.2.3.2.Inv-Ajus-Depr'!C236</f>
        <v>0</v>
      </c>
      <c r="D41" s="177">
        <f>+'2.2.3.2.Inv-Ajus-Depr'!D171+'2.2.3.2.Inv-Ajus-Depr'!D236+C41</f>
        <v>0</v>
      </c>
      <c r="E41" s="177">
        <f>+'2.2.3.2.Inv-Ajus-Depr'!E171+'2.2.3.2.Inv-Ajus-Depr'!E236+D41</f>
        <v>0</v>
      </c>
      <c r="F41" s="177">
        <f>+'2.2.3.2.Inv-Ajus-Depr'!F171+'2.2.3.2.Inv-Ajus-Depr'!F236+E41</f>
        <v>0</v>
      </c>
      <c r="G41" s="177">
        <f>+'2.2.3.2.Inv-Ajus-Depr'!G171+'2.2.3.2.Inv-Ajus-Depr'!G236+F41</f>
        <v>0</v>
      </c>
      <c r="H41" s="177">
        <f>+'2.2.3.2.Inv-Ajus-Depr'!H171+'2.2.3.2.Inv-Ajus-Depr'!H236+G41</f>
        <v>0</v>
      </c>
      <c r="I41" s="177">
        <f>+'2.2.3.2.Inv-Ajus-Depr'!I171+'2.2.3.2.Inv-Ajus-Depr'!I236+H41</f>
        <v>0</v>
      </c>
      <c r="J41" s="177">
        <f>+'2.2.3.2.Inv-Ajus-Depr'!J171+'2.2.3.2.Inv-Ajus-Depr'!J236+I41</f>
        <v>0</v>
      </c>
      <c r="K41" s="177">
        <f>+'2.2.3.2.Inv-Ajus-Depr'!K171+'2.2.3.2.Inv-Ajus-Depr'!K236+J41</f>
        <v>0</v>
      </c>
      <c r="L41" s="177">
        <f>+'2.2.3.2.Inv-Ajus-Depr'!L171+'2.2.3.2.Inv-Ajus-Depr'!L236+K41</f>
        <v>0</v>
      </c>
      <c r="M41" s="177">
        <f>+'2.2.3.2.Inv-Ajus-Depr'!M171+'2.2.3.2.Inv-Ajus-Depr'!M236+L41</f>
        <v>0</v>
      </c>
      <c r="N41" s="177">
        <f>+'2.2.3.2.Inv-Ajus-Depr'!N171+'2.2.3.2.Inv-Ajus-Depr'!N236+M41</f>
        <v>5766838.4152542381</v>
      </c>
      <c r="O41" s="177">
        <f>+'2.2.3.2.Inv-Ajus-Depr'!O171+'2.2.3.2.Inv-Ajus-Depr'!O236+N41</f>
        <v>5461938.7487112032</v>
      </c>
      <c r="P41" s="177">
        <f>+'2.2.3.2.Inv-Ajus-Depr'!P171+'2.2.3.2.Inv-Ajus-Depr'!P236+O41</f>
        <v>5157039.0821681684</v>
      </c>
      <c r="Q41" s="177">
        <f>+'2.2.3.2.Inv-Ajus-Depr'!Q171+'2.2.3.2.Inv-Ajus-Depr'!Q236+P41</f>
        <v>4852139.4156251336</v>
      </c>
    </row>
    <row r="42" spans="2:17" x14ac:dyDescent="0.25">
      <c r="B42" s="139" t="s">
        <v>151</v>
      </c>
      <c r="C42" s="177">
        <f>+'2.2.3.2.Inv-Ajus-Depr'!C172+'2.2.3.2.Inv-Ajus-Depr'!C237</f>
        <v>0</v>
      </c>
      <c r="D42" s="177">
        <f>+'2.2.3.2.Inv-Ajus-Depr'!D172+'2.2.3.2.Inv-Ajus-Depr'!D237+C42</f>
        <v>0</v>
      </c>
      <c r="E42" s="177">
        <f>+'2.2.3.2.Inv-Ajus-Depr'!E172+'2.2.3.2.Inv-Ajus-Depr'!E237+D42</f>
        <v>0</v>
      </c>
      <c r="F42" s="177">
        <f>+'2.2.3.2.Inv-Ajus-Depr'!F172+'2.2.3.2.Inv-Ajus-Depr'!F237+E42</f>
        <v>0</v>
      </c>
      <c r="G42" s="177">
        <f>+'2.2.3.2.Inv-Ajus-Depr'!G172+'2.2.3.2.Inv-Ajus-Depr'!G237+F42</f>
        <v>0</v>
      </c>
      <c r="H42" s="177">
        <f>+'2.2.3.2.Inv-Ajus-Depr'!H172+'2.2.3.2.Inv-Ajus-Depr'!H237+G42</f>
        <v>0</v>
      </c>
      <c r="I42" s="177">
        <f>+'2.2.3.2.Inv-Ajus-Depr'!I172+'2.2.3.2.Inv-Ajus-Depr'!I237+H42</f>
        <v>0</v>
      </c>
      <c r="J42" s="177">
        <f>+'2.2.3.2.Inv-Ajus-Depr'!J172+'2.2.3.2.Inv-Ajus-Depr'!J237+I42</f>
        <v>0</v>
      </c>
      <c r="K42" s="177">
        <f>+'2.2.3.2.Inv-Ajus-Depr'!K172+'2.2.3.2.Inv-Ajus-Depr'!K237+J42</f>
        <v>0</v>
      </c>
      <c r="L42" s="177">
        <f>+'2.2.3.2.Inv-Ajus-Depr'!L172+'2.2.3.2.Inv-Ajus-Depr'!L237+K42</f>
        <v>0</v>
      </c>
      <c r="M42" s="177">
        <f>+'2.2.3.2.Inv-Ajus-Depr'!M172+'2.2.3.2.Inv-Ajus-Depr'!M237+L42</f>
        <v>0</v>
      </c>
      <c r="N42" s="177">
        <f>+'2.2.3.2.Inv-Ajus-Depr'!N172+'2.2.3.2.Inv-Ajus-Depr'!N237+M42</f>
        <v>258729.99999999997</v>
      </c>
      <c r="O42" s="177">
        <f>+'2.2.3.2.Inv-Ajus-Depr'!O172+'2.2.3.2.Inv-Ajus-Depr'!O237+N42</f>
        <v>232856.99999999997</v>
      </c>
      <c r="P42" s="177">
        <f>+'2.2.3.2.Inv-Ajus-Depr'!P172+'2.2.3.2.Inv-Ajus-Depr'!P237+O42</f>
        <v>206983.99999999997</v>
      </c>
      <c r="Q42" s="177">
        <f>+'2.2.3.2.Inv-Ajus-Depr'!Q172+'2.2.3.2.Inv-Ajus-Depr'!Q237+P42</f>
        <v>181110.99999999997</v>
      </c>
    </row>
    <row r="43" spans="2:17" x14ac:dyDescent="0.25">
      <c r="B43" s="139" t="s">
        <v>152</v>
      </c>
      <c r="C43" s="177">
        <f>+'2.2.3.2.Inv-Ajus-Depr'!C173+'2.2.3.2.Inv-Ajus-Depr'!C238</f>
        <v>0</v>
      </c>
      <c r="D43" s="177">
        <f>+'2.2.3.2.Inv-Ajus-Depr'!D173+'2.2.3.2.Inv-Ajus-Depr'!D238+C43</f>
        <v>0</v>
      </c>
      <c r="E43" s="177">
        <f>+'2.2.3.2.Inv-Ajus-Depr'!E173+'2.2.3.2.Inv-Ajus-Depr'!E238+D43</f>
        <v>0</v>
      </c>
      <c r="F43" s="177">
        <f>+'2.2.3.2.Inv-Ajus-Depr'!F173+'2.2.3.2.Inv-Ajus-Depr'!F238+E43</f>
        <v>0</v>
      </c>
      <c r="G43" s="177">
        <f>+'2.2.3.2.Inv-Ajus-Depr'!G173+'2.2.3.2.Inv-Ajus-Depr'!G238+F43</f>
        <v>0</v>
      </c>
      <c r="H43" s="177">
        <f>+'2.2.3.2.Inv-Ajus-Depr'!H173+'2.2.3.2.Inv-Ajus-Depr'!H238+G43</f>
        <v>0</v>
      </c>
      <c r="I43" s="177">
        <f>+'2.2.3.2.Inv-Ajus-Depr'!I173+'2.2.3.2.Inv-Ajus-Depr'!I238+H43</f>
        <v>0</v>
      </c>
      <c r="J43" s="177">
        <f>+'2.2.3.2.Inv-Ajus-Depr'!J173+'2.2.3.2.Inv-Ajus-Depr'!J238+I43</f>
        <v>0</v>
      </c>
      <c r="K43" s="177">
        <f>+'2.2.3.2.Inv-Ajus-Depr'!K173+'2.2.3.2.Inv-Ajus-Depr'!K238+J43</f>
        <v>0</v>
      </c>
      <c r="L43" s="177">
        <f>+'2.2.3.2.Inv-Ajus-Depr'!L173+'2.2.3.2.Inv-Ajus-Depr'!L238+K43</f>
        <v>0</v>
      </c>
      <c r="M43" s="177">
        <f>+'2.2.3.2.Inv-Ajus-Depr'!M173+'2.2.3.2.Inv-Ajus-Depr'!M238+L43</f>
        <v>0</v>
      </c>
      <c r="N43" s="177">
        <f>+'2.2.3.2.Inv-Ajus-Depr'!N173+'2.2.3.2.Inv-Ajus-Depr'!N238+M43</f>
        <v>0</v>
      </c>
      <c r="O43" s="177">
        <f>+'2.2.3.2.Inv-Ajus-Depr'!O173+'2.2.3.2.Inv-Ajus-Depr'!O238+N43</f>
        <v>347677.54</v>
      </c>
      <c r="P43" s="177">
        <f>+'2.2.3.2.Inv-Ajus-Depr'!P173+'2.2.3.2.Inv-Ajus-Depr'!P238+O43</f>
        <v>328580.2079279829</v>
      </c>
      <c r="Q43" s="177">
        <f>+'2.2.3.2.Inv-Ajus-Depr'!Q173+'2.2.3.2.Inv-Ajus-Depr'!Q238+P43</f>
        <v>309482.87585596583</v>
      </c>
    </row>
    <row r="44" spans="2:17" x14ac:dyDescent="0.25">
      <c r="B44" s="139" t="s">
        <v>153</v>
      </c>
      <c r="C44" s="177">
        <f>+'2.2.3.2.Inv-Ajus-Depr'!C174+'2.2.3.2.Inv-Ajus-Depr'!C239</f>
        <v>0</v>
      </c>
      <c r="D44" s="177">
        <f>+'2.2.3.2.Inv-Ajus-Depr'!D174+'2.2.3.2.Inv-Ajus-Depr'!D239+C44</f>
        <v>0</v>
      </c>
      <c r="E44" s="177">
        <f>+'2.2.3.2.Inv-Ajus-Depr'!E174+'2.2.3.2.Inv-Ajus-Depr'!E239+D44</f>
        <v>0</v>
      </c>
      <c r="F44" s="177">
        <f>+'2.2.3.2.Inv-Ajus-Depr'!F174+'2.2.3.2.Inv-Ajus-Depr'!F239+E44</f>
        <v>0</v>
      </c>
      <c r="G44" s="177">
        <f>+'2.2.3.2.Inv-Ajus-Depr'!G174+'2.2.3.2.Inv-Ajus-Depr'!G239+F44</f>
        <v>0</v>
      </c>
      <c r="H44" s="177">
        <f>+'2.2.3.2.Inv-Ajus-Depr'!H174+'2.2.3.2.Inv-Ajus-Depr'!H239+G44</f>
        <v>0</v>
      </c>
      <c r="I44" s="177">
        <f>+'2.2.3.2.Inv-Ajus-Depr'!I174+'2.2.3.2.Inv-Ajus-Depr'!I239+H44</f>
        <v>0</v>
      </c>
      <c r="J44" s="177">
        <f>+'2.2.3.2.Inv-Ajus-Depr'!J174+'2.2.3.2.Inv-Ajus-Depr'!J239+I44</f>
        <v>0</v>
      </c>
      <c r="K44" s="177">
        <f>+'2.2.3.2.Inv-Ajus-Depr'!K174+'2.2.3.2.Inv-Ajus-Depr'!K239+J44</f>
        <v>0</v>
      </c>
      <c r="L44" s="177">
        <f>+'2.2.3.2.Inv-Ajus-Depr'!L174+'2.2.3.2.Inv-Ajus-Depr'!L239+K44</f>
        <v>0</v>
      </c>
      <c r="M44" s="177">
        <f>+'2.2.3.2.Inv-Ajus-Depr'!M174+'2.2.3.2.Inv-Ajus-Depr'!M239+L44</f>
        <v>0</v>
      </c>
      <c r="N44" s="177">
        <f>+'2.2.3.2.Inv-Ajus-Depr'!N174+'2.2.3.2.Inv-Ajus-Depr'!N239+M44</f>
        <v>0</v>
      </c>
      <c r="O44" s="177">
        <f>+'2.2.3.2.Inv-Ajus-Depr'!O174+'2.2.3.2.Inv-Ajus-Depr'!O239+N44</f>
        <v>64576.27</v>
      </c>
      <c r="P44" s="177">
        <f>+'2.2.3.2.Inv-Ajus-Depr'!P174+'2.2.3.2.Inv-Ajus-Depr'!P239+O44</f>
        <v>61028.664750495955</v>
      </c>
      <c r="Q44" s="177">
        <f>+'2.2.3.2.Inv-Ajus-Depr'!Q174+'2.2.3.2.Inv-Ajus-Depr'!Q239+P44</f>
        <v>57481.059500991913</v>
      </c>
    </row>
    <row r="45" spans="2:17" x14ac:dyDescent="0.25">
      <c r="B45" s="139" t="s">
        <v>154</v>
      </c>
      <c r="C45" s="177">
        <f>+'2.2.3.2.Inv-Ajus-Depr'!C175+'2.2.3.2.Inv-Ajus-Depr'!C240</f>
        <v>0</v>
      </c>
      <c r="D45" s="177">
        <f>+'2.2.3.2.Inv-Ajus-Depr'!D175+'2.2.3.2.Inv-Ajus-Depr'!D240+C45</f>
        <v>0</v>
      </c>
      <c r="E45" s="177">
        <f>+'2.2.3.2.Inv-Ajus-Depr'!E175+'2.2.3.2.Inv-Ajus-Depr'!E240+D45</f>
        <v>0</v>
      </c>
      <c r="F45" s="177">
        <f>+'2.2.3.2.Inv-Ajus-Depr'!F175+'2.2.3.2.Inv-Ajus-Depr'!F240+E45</f>
        <v>0</v>
      </c>
      <c r="G45" s="177">
        <f>+'2.2.3.2.Inv-Ajus-Depr'!G175+'2.2.3.2.Inv-Ajus-Depr'!G240+F45</f>
        <v>0</v>
      </c>
      <c r="H45" s="177">
        <f>+'2.2.3.2.Inv-Ajus-Depr'!H175+'2.2.3.2.Inv-Ajus-Depr'!H240+G45</f>
        <v>0</v>
      </c>
      <c r="I45" s="177">
        <f>+'2.2.3.2.Inv-Ajus-Depr'!I175+'2.2.3.2.Inv-Ajus-Depr'!I240+H45</f>
        <v>0</v>
      </c>
      <c r="J45" s="177">
        <f>+'2.2.3.2.Inv-Ajus-Depr'!J175+'2.2.3.2.Inv-Ajus-Depr'!J240+I45</f>
        <v>0</v>
      </c>
      <c r="K45" s="177">
        <f>+'2.2.3.2.Inv-Ajus-Depr'!K175+'2.2.3.2.Inv-Ajus-Depr'!K240+J45</f>
        <v>0</v>
      </c>
      <c r="L45" s="177">
        <f>+'2.2.3.2.Inv-Ajus-Depr'!L175+'2.2.3.2.Inv-Ajus-Depr'!L240+K45</f>
        <v>0</v>
      </c>
      <c r="M45" s="177">
        <f>+'2.2.3.2.Inv-Ajus-Depr'!M175+'2.2.3.2.Inv-Ajus-Depr'!M240+L45</f>
        <v>0</v>
      </c>
      <c r="N45" s="177">
        <f>+'2.2.3.2.Inv-Ajus-Depr'!N175+'2.2.3.2.Inv-Ajus-Depr'!N240+M45</f>
        <v>0</v>
      </c>
      <c r="O45" s="177">
        <f>+'2.2.3.2.Inv-Ajus-Depr'!O175+'2.2.3.2.Inv-Ajus-Depr'!O240+N45</f>
        <v>0</v>
      </c>
      <c r="P45" s="177">
        <f>+'2.2.3.2.Inv-Ajus-Depr'!P175+'2.2.3.2.Inv-Ajus-Depr'!P240+O45</f>
        <v>11723475.821144801</v>
      </c>
      <c r="Q45" s="177">
        <f>+'2.2.3.2.Inv-Ajus-Depr'!Q175+'2.2.3.2.Inv-Ajus-Depr'!Q240+P45</f>
        <v>11051964.079599515</v>
      </c>
    </row>
    <row r="46" spans="2:17" x14ac:dyDescent="0.25">
      <c r="B46" s="139" t="s">
        <v>155</v>
      </c>
      <c r="C46" s="177">
        <f>+'2.2.3.2.Inv-Ajus-Depr'!C176+'2.2.3.2.Inv-Ajus-Depr'!C241</f>
        <v>0</v>
      </c>
      <c r="D46" s="177">
        <f>+'2.2.3.2.Inv-Ajus-Depr'!D176+'2.2.3.2.Inv-Ajus-Depr'!D241+C46</f>
        <v>0</v>
      </c>
      <c r="E46" s="177">
        <f>+'2.2.3.2.Inv-Ajus-Depr'!E176+'2.2.3.2.Inv-Ajus-Depr'!E241+D46</f>
        <v>0</v>
      </c>
      <c r="F46" s="177">
        <f>+'2.2.3.2.Inv-Ajus-Depr'!F176+'2.2.3.2.Inv-Ajus-Depr'!F241+E46</f>
        <v>0</v>
      </c>
      <c r="G46" s="177">
        <f>+'2.2.3.2.Inv-Ajus-Depr'!G176+'2.2.3.2.Inv-Ajus-Depr'!G241+F46</f>
        <v>0</v>
      </c>
      <c r="H46" s="177">
        <f>+'2.2.3.2.Inv-Ajus-Depr'!H176+'2.2.3.2.Inv-Ajus-Depr'!H241+G46</f>
        <v>0</v>
      </c>
      <c r="I46" s="177">
        <f>+'2.2.3.2.Inv-Ajus-Depr'!I176+'2.2.3.2.Inv-Ajus-Depr'!I241+H46</f>
        <v>0</v>
      </c>
      <c r="J46" s="177">
        <f>+'2.2.3.2.Inv-Ajus-Depr'!J176+'2.2.3.2.Inv-Ajus-Depr'!J241+I46</f>
        <v>0</v>
      </c>
      <c r="K46" s="177">
        <f>+'2.2.3.2.Inv-Ajus-Depr'!K176+'2.2.3.2.Inv-Ajus-Depr'!K241+J46</f>
        <v>0</v>
      </c>
      <c r="L46" s="177">
        <f>+'2.2.3.2.Inv-Ajus-Depr'!L176+'2.2.3.2.Inv-Ajus-Depr'!L241+K46</f>
        <v>0</v>
      </c>
      <c r="M46" s="177">
        <f>+'2.2.3.2.Inv-Ajus-Depr'!M176+'2.2.3.2.Inv-Ajus-Depr'!M241+L46</f>
        <v>0</v>
      </c>
      <c r="N46" s="177">
        <f>+'2.2.3.2.Inv-Ajus-Depr'!N176+'2.2.3.2.Inv-Ajus-Depr'!N241+M46</f>
        <v>0</v>
      </c>
      <c r="O46" s="177">
        <f>+'2.2.3.2.Inv-Ajus-Depr'!O176+'2.2.3.2.Inv-Ajus-Depr'!O241+N46</f>
        <v>0</v>
      </c>
      <c r="P46" s="177">
        <f>+'2.2.3.2.Inv-Ajus-Depr'!P176+'2.2.3.2.Inv-Ajus-Depr'!P241+O46</f>
        <v>33619.4</v>
      </c>
      <c r="Q46" s="177">
        <f>+'2.2.3.2.Inv-Ajus-Depr'!Q176+'2.2.3.2.Inv-Ajus-Depr'!Q241+P46</f>
        <v>26895.52</v>
      </c>
    </row>
    <row r="47" spans="2:17" x14ac:dyDescent="0.25">
      <c r="B47" s="139" t="s">
        <v>156</v>
      </c>
      <c r="C47" s="177">
        <f>+'2.2.3.2.Inv-Ajus-Depr'!C177+'2.2.3.2.Inv-Ajus-Depr'!C242</f>
        <v>0</v>
      </c>
      <c r="D47" s="177">
        <f>+'2.2.3.2.Inv-Ajus-Depr'!D177+'2.2.3.2.Inv-Ajus-Depr'!D242+C47</f>
        <v>0</v>
      </c>
      <c r="E47" s="177">
        <f>+'2.2.3.2.Inv-Ajus-Depr'!E177+'2.2.3.2.Inv-Ajus-Depr'!E242+D47</f>
        <v>0</v>
      </c>
      <c r="F47" s="177">
        <f>+'2.2.3.2.Inv-Ajus-Depr'!F177+'2.2.3.2.Inv-Ajus-Depr'!F242+E47</f>
        <v>0</v>
      </c>
      <c r="G47" s="177">
        <f>+'2.2.3.2.Inv-Ajus-Depr'!G177+'2.2.3.2.Inv-Ajus-Depr'!G242+F47</f>
        <v>0</v>
      </c>
      <c r="H47" s="177">
        <f>+'2.2.3.2.Inv-Ajus-Depr'!H177+'2.2.3.2.Inv-Ajus-Depr'!H242+G47</f>
        <v>0</v>
      </c>
      <c r="I47" s="177">
        <f>+'2.2.3.2.Inv-Ajus-Depr'!I177+'2.2.3.2.Inv-Ajus-Depr'!I242+H47</f>
        <v>0</v>
      </c>
      <c r="J47" s="177">
        <f>+'2.2.3.2.Inv-Ajus-Depr'!J177+'2.2.3.2.Inv-Ajus-Depr'!J242+I47</f>
        <v>0</v>
      </c>
      <c r="K47" s="177">
        <f>+'2.2.3.2.Inv-Ajus-Depr'!K177+'2.2.3.2.Inv-Ajus-Depr'!K242+J47</f>
        <v>0</v>
      </c>
      <c r="L47" s="177">
        <f>+'2.2.3.2.Inv-Ajus-Depr'!L177+'2.2.3.2.Inv-Ajus-Depr'!L242+K47</f>
        <v>0</v>
      </c>
      <c r="M47" s="177">
        <f>+'2.2.3.2.Inv-Ajus-Depr'!M177+'2.2.3.2.Inv-Ajus-Depr'!M242+L47</f>
        <v>0</v>
      </c>
      <c r="N47" s="177">
        <f>+'2.2.3.2.Inv-Ajus-Depr'!N177+'2.2.3.2.Inv-Ajus-Depr'!N242+M47</f>
        <v>0</v>
      </c>
      <c r="O47" s="177">
        <f>+'2.2.3.2.Inv-Ajus-Depr'!O177+'2.2.3.2.Inv-Ajus-Depr'!O242+N47</f>
        <v>0</v>
      </c>
      <c r="P47" s="177">
        <f>+'2.2.3.2.Inv-Ajus-Depr'!P177+'2.2.3.2.Inv-Ajus-Depr'!P242+O47</f>
        <v>26419.4</v>
      </c>
      <c r="Q47" s="177">
        <f>+'2.2.3.2.Inv-Ajus-Depr'!Q177+'2.2.3.2.Inv-Ajus-Depr'!Q242+P47</f>
        <v>23777.46</v>
      </c>
    </row>
    <row r="48" spans="2:17" x14ac:dyDescent="0.25">
      <c r="B48" s="139" t="s">
        <v>157</v>
      </c>
      <c r="C48" s="177">
        <f>+'2.2.3.2.Inv-Ajus-Depr'!C178+'2.2.3.2.Inv-Ajus-Depr'!C243</f>
        <v>0</v>
      </c>
      <c r="D48" s="177">
        <f>+'2.2.3.2.Inv-Ajus-Depr'!D178+'2.2.3.2.Inv-Ajus-Depr'!D243+C48</f>
        <v>0</v>
      </c>
      <c r="E48" s="177">
        <f>+'2.2.3.2.Inv-Ajus-Depr'!E178+'2.2.3.2.Inv-Ajus-Depr'!E243+D48</f>
        <v>0</v>
      </c>
      <c r="F48" s="177">
        <f>+'2.2.3.2.Inv-Ajus-Depr'!F178+'2.2.3.2.Inv-Ajus-Depr'!F243+E48</f>
        <v>0</v>
      </c>
      <c r="G48" s="177">
        <f>+'2.2.3.2.Inv-Ajus-Depr'!G178+'2.2.3.2.Inv-Ajus-Depr'!G243+F48</f>
        <v>0</v>
      </c>
      <c r="H48" s="177">
        <f>+'2.2.3.2.Inv-Ajus-Depr'!H178+'2.2.3.2.Inv-Ajus-Depr'!H243+G48</f>
        <v>0</v>
      </c>
      <c r="I48" s="177">
        <f>+'2.2.3.2.Inv-Ajus-Depr'!I178+'2.2.3.2.Inv-Ajus-Depr'!I243+H48</f>
        <v>0</v>
      </c>
      <c r="J48" s="177">
        <f>+'2.2.3.2.Inv-Ajus-Depr'!J178+'2.2.3.2.Inv-Ajus-Depr'!J243+I48</f>
        <v>0</v>
      </c>
      <c r="K48" s="177">
        <f>+'2.2.3.2.Inv-Ajus-Depr'!K178+'2.2.3.2.Inv-Ajus-Depr'!K243+J48</f>
        <v>0</v>
      </c>
      <c r="L48" s="177">
        <f>+'2.2.3.2.Inv-Ajus-Depr'!L178+'2.2.3.2.Inv-Ajus-Depr'!L243+K48</f>
        <v>0</v>
      </c>
      <c r="M48" s="177">
        <f>+'2.2.3.2.Inv-Ajus-Depr'!M178+'2.2.3.2.Inv-Ajus-Depr'!M243+L48</f>
        <v>0</v>
      </c>
      <c r="N48" s="177">
        <f>+'2.2.3.2.Inv-Ajus-Depr'!N178+'2.2.3.2.Inv-Ajus-Depr'!N243+M48</f>
        <v>0</v>
      </c>
      <c r="O48" s="177">
        <f>+'2.2.3.2.Inv-Ajus-Depr'!O178+'2.2.3.2.Inv-Ajus-Depr'!O243+N48</f>
        <v>0</v>
      </c>
      <c r="P48" s="177">
        <f>+'2.2.3.2.Inv-Ajus-Depr'!P178+'2.2.3.2.Inv-Ajus-Depr'!P243+O48</f>
        <v>64810.250000000015</v>
      </c>
      <c r="Q48" s="177">
        <f>+'2.2.3.2.Inv-Ajus-Depr'!Q178+'2.2.3.2.Inv-Ajus-Depr'!Q243+P48</f>
        <v>60976.584209661531</v>
      </c>
    </row>
    <row r="49" spans="2:17" x14ac:dyDescent="0.25">
      <c r="B49" s="139" t="s">
        <v>158</v>
      </c>
      <c r="C49" s="177">
        <f>+'2.2.3.2.Inv-Ajus-Depr'!C179+'2.2.3.2.Inv-Ajus-Depr'!C244</f>
        <v>0</v>
      </c>
      <c r="D49" s="177">
        <f>+'2.2.3.2.Inv-Ajus-Depr'!D179+'2.2.3.2.Inv-Ajus-Depr'!D244+C49</f>
        <v>0</v>
      </c>
      <c r="E49" s="177">
        <f>+'2.2.3.2.Inv-Ajus-Depr'!E179+'2.2.3.2.Inv-Ajus-Depr'!E244+D49</f>
        <v>0</v>
      </c>
      <c r="F49" s="177">
        <f>+'2.2.3.2.Inv-Ajus-Depr'!F179+'2.2.3.2.Inv-Ajus-Depr'!F244+E49</f>
        <v>0</v>
      </c>
      <c r="G49" s="177">
        <f>+'2.2.3.2.Inv-Ajus-Depr'!G179+'2.2.3.2.Inv-Ajus-Depr'!G244+F49</f>
        <v>0</v>
      </c>
      <c r="H49" s="177">
        <f>+'2.2.3.2.Inv-Ajus-Depr'!H179+'2.2.3.2.Inv-Ajus-Depr'!H244+G49</f>
        <v>0</v>
      </c>
      <c r="I49" s="177">
        <f>+'2.2.3.2.Inv-Ajus-Depr'!I179+'2.2.3.2.Inv-Ajus-Depr'!I244+H49</f>
        <v>0</v>
      </c>
      <c r="J49" s="177">
        <f>+'2.2.3.2.Inv-Ajus-Depr'!J179+'2.2.3.2.Inv-Ajus-Depr'!J244+I49</f>
        <v>0</v>
      </c>
      <c r="K49" s="177">
        <f>+'2.2.3.2.Inv-Ajus-Depr'!K179+'2.2.3.2.Inv-Ajus-Depr'!K244+J49</f>
        <v>0</v>
      </c>
      <c r="L49" s="177">
        <f>+'2.2.3.2.Inv-Ajus-Depr'!L179+'2.2.3.2.Inv-Ajus-Depr'!L244+K49</f>
        <v>0</v>
      </c>
      <c r="M49" s="177">
        <f>+'2.2.3.2.Inv-Ajus-Depr'!M179+'2.2.3.2.Inv-Ajus-Depr'!M244+L49</f>
        <v>0</v>
      </c>
      <c r="N49" s="177">
        <f>+'2.2.3.2.Inv-Ajus-Depr'!N179+'2.2.3.2.Inv-Ajus-Depr'!N244+M49</f>
        <v>0</v>
      </c>
      <c r="O49" s="177">
        <f>+'2.2.3.2.Inv-Ajus-Depr'!O179+'2.2.3.2.Inv-Ajus-Depr'!O244+N49</f>
        <v>0</v>
      </c>
      <c r="P49" s="177">
        <f>+'2.2.3.2.Inv-Ajus-Depr'!P179+'2.2.3.2.Inv-Ajus-Depr'!P244+O49</f>
        <v>530599.56999999995</v>
      </c>
      <c r="Q49" s="177">
        <f>+'2.2.3.2.Inv-Ajus-Depr'!Q179+'2.2.3.2.Inv-Ajus-Depr'!Q244+P49</f>
        <v>495226.26356466807</v>
      </c>
    </row>
    <row r="50" spans="2:17" x14ac:dyDescent="0.25">
      <c r="B50" s="139" t="s">
        <v>159</v>
      </c>
      <c r="C50" s="177">
        <f>+'2.2.3.2.Inv-Ajus-Depr'!C180+'2.2.3.2.Inv-Ajus-Depr'!C245</f>
        <v>0</v>
      </c>
      <c r="D50" s="177">
        <f>+'2.2.3.2.Inv-Ajus-Depr'!D180+'2.2.3.2.Inv-Ajus-Depr'!D245+C50</f>
        <v>0</v>
      </c>
      <c r="E50" s="177">
        <f>+'2.2.3.2.Inv-Ajus-Depr'!E180+'2.2.3.2.Inv-Ajus-Depr'!E245+D50</f>
        <v>0</v>
      </c>
      <c r="F50" s="177">
        <f>+'2.2.3.2.Inv-Ajus-Depr'!F180+'2.2.3.2.Inv-Ajus-Depr'!F245+E50</f>
        <v>0</v>
      </c>
      <c r="G50" s="177">
        <f>+'2.2.3.2.Inv-Ajus-Depr'!G180+'2.2.3.2.Inv-Ajus-Depr'!G245+F50</f>
        <v>0</v>
      </c>
      <c r="H50" s="177">
        <f>+'2.2.3.2.Inv-Ajus-Depr'!H180+'2.2.3.2.Inv-Ajus-Depr'!H245+G50</f>
        <v>0</v>
      </c>
      <c r="I50" s="177">
        <f>+'2.2.3.2.Inv-Ajus-Depr'!I180+'2.2.3.2.Inv-Ajus-Depr'!I245+H50</f>
        <v>0</v>
      </c>
      <c r="J50" s="177">
        <f>+'2.2.3.2.Inv-Ajus-Depr'!J180+'2.2.3.2.Inv-Ajus-Depr'!J245+I50</f>
        <v>0</v>
      </c>
      <c r="K50" s="177">
        <f>+'2.2.3.2.Inv-Ajus-Depr'!K180+'2.2.3.2.Inv-Ajus-Depr'!K245+J50</f>
        <v>0</v>
      </c>
      <c r="L50" s="177">
        <f>+'2.2.3.2.Inv-Ajus-Depr'!L180+'2.2.3.2.Inv-Ajus-Depr'!L245+K50</f>
        <v>0</v>
      </c>
      <c r="M50" s="177">
        <f>+'2.2.3.2.Inv-Ajus-Depr'!M180+'2.2.3.2.Inv-Ajus-Depr'!M245+L50</f>
        <v>0</v>
      </c>
      <c r="N50" s="177">
        <f>+'2.2.3.2.Inv-Ajus-Depr'!N180+'2.2.3.2.Inv-Ajus-Depr'!N245+M50</f>
        <v>0</v>
      </c>
      <c r="O50" s="177">
        <f>+'2.2.3.2.Inv-Ajus-Depr'!O180+'2.2.3.2.Inv-Ajus-Depr'!O245+N50</f>
        <v>0</v>
      </c>
      <c r="P50" s="177">
        <f>+'2.2.3.2.Inv-Ajus-Depr'!P180+'2.2.3.2.Inv-Ajus-Depr'!P245+O50</f>
        <v>0</v>
      </c>
      <c r="Q50" s="177">
        <f>+'2.2.3.2.Inv-Ajus-Depr'!Q180+'2.2.3.2.Inv-Ajus-Depr'!Q245+P50</f>
        <v>16141582.899999995</v>
      </c>
    </row>
    <row r="51" spans="2:17" x14ac:dyDescent="0.25">
      <c r="B51" s="139" t="s">
        <v>160</v>
      </c>
      <c r="C51" s="177">
        <f>+'2.2.3.2.Inv-Ajus-Depr'!C181+'2.2.3.2.Inv-Ajus-Depr'!C246</f>
        <v>0</v>
      </c>
      <c r="D51" s="177">
        <f>+'2.2.3.2.Inv-Ajus-Depr'!D181+'2.2.3.2.Inv-Ajus-Depr'!D246+C51</f>
        <v>0</v>
      </c>
      <c r="E51" s="177">
        <f>+'2.2.3.2.Inv-Ajus-Depr'!E181+'2.2.3.2.Inv-Ajus-Depr'!E246+D51</f>
        <v>0</v>
      </c>
      <c r="F51" s="177">
        <f>+'2.2.3.2.Inv-Ajus-Depr'!F181+'2.2.3.2.Inv-Ajus-Depr'!F246+E51</f>
        <v>0</v>
      </c>
      <c r="G51" s="177">
        <f>+'2.2.3.2.Inv-Ajus-Depr'!G181+'2.2.3.2.Inv-Ajus-Depr'!G246+F51</f>
        <v>0</v>
      </c>
      <c r="H51" s="177">
        <f>+'2.2.3.2.Inv-Ajus-Depr'!H181+'2.2.3.2.Inv-Ajus-Depr'!H246+G51</f>
        <v>0</v>
      </c>
      <c r="I51" s="177">
        <f>+'2.2.3.2.Inv-Ajus-Depr'!I181+'2.2.3.2.Inv-Ajus-Depr'!I246+H51</f>
        <v>0</v>
      </c>
      <c r="J51" s="177">
        <f>+'2.2.3.2.Inv-Ajus-Depr'!J181+'2.2.3.2.Inv-Ajus-Depr'!J246+I51</f>
        <v>0</v>
      </c>
      <c r="K51" s="177">
        <f>+'2.2.3.2.Inv-Ajus-Depr'!K181+'2.2.3.2.Inv-Ajus-Depr'!K246+J51</f>
        <v>0</v>
      </c>
      <c r="L51" s="177">
        <f>+'2.2.3.2.Inv-Ajus-Depr'!L181+'2.2.3.2.Inv-Ajus-Depr'!L246+K51</f>
        <v>0</v>
      </c>
      <c r="M51" s="177">
        <f>+'2.2.3.2.Inv-Ajus-Depr'!M181+'2.2.3.2.Inv-Ajus-Depr'!M246+L51</f>
        <v>0</v>
      </c>
      <c r="N51" s="177">
        <f>+'2.2.3.2.Inv-Ajus-Depr'!N181+'2.2.3.2.Inv-Ajus-Depr'!N246+M51</f>
        <v>0</v>
      </c>
      <c r="O51" s="177">
        <f>+'2.2.3.2.Inv-Ajus-Depr'!O181+'2.2.3.2.Inv-Ajus-Depr'!O246+N51</f>
        <v>0</v>
      </c>
      <c r="P51" s="177">
        <f>+'2.2.3.2.Inv-Ajus-Depr'!P181+'2.2.3.2.Inv-Ajus-Depr'!P246+O51</f>
        <v>0</v>
      </c>
      <c r="Q51" s="177">
        <f>+'2.2.3.2.Inv-Ajus-Depr'!Q181+'2.2.3.2.Inv-Ajus-Depr'!Q246+P51</f>
        <v>263610.93</v>
      </c>
    </row>
    <row r="52" spans="2:17" x14ac:dyDescent="0.25">
      <c r="B52" s="139" t="s">
        <v>161</v>
      </c>
      <c r="C52" s="177">
        <f>+'2.2.3.2.Inv-Ajus-Depr'!C182+'2.2.3.2.Inv-Ajus-Depr'!C247</f>
        <v>0</v>
      </c>
      <c r="D52" s="177">
        <f>+'2.2.3.2.Inv-Ajus-Depr'!D182+'2.2.3.2.Inv-Ajus-Depr'!D247+C52</f>
        <v>0</v>
      </c>
      <c r="E52" s="177">
        <f>+'2.2.3.2.Inv-Ajus-Depr'!E182+'2.2.3.2.Inv-Ajus-Depr'!E247+D52</f>
        <v>0</v>
      </c>
      <c r="F52" s="177">
        <f>+'2.2.3.2.Inv-Ajus-Depr'!F182+'2.2.3.2.Inv-Ajus-Depr'!F247+E52</f>
        <v>0</v>
      </c>
      <c r="G52" s="177">
        <f>+'2.2.3.2.Inv-Ajus-Depr'!G182+'2.2.3.2.Inv-Ajus-Depr'!G247+F52</f>
        <v>0</v>
      </c>
      <c r="H52" s="177">
        <f>+'2.2.3.2.Inv-Ajus-Depr'!H182+'2.2.3.2.Inv-Ajus-Depr'!H247+G52</f>
        <v>0</v>
      </c>
      <c r="I52" s="177">
        <f>+'2.2.3.2.Inv-Ajus-Depr'!I182+'2.2.3.2.Inv-Ajus-Depr'!I247+H52</f>
        <v>0</v>
      </c>
      <c r="J52" s="177">
        <f>+'2.2.3.2.Inv-Ajus-Depr'!J182+'2.2.3.2.Inv-Ajus-Depr'!J247+I52</f>
        <v>0</v>
      </c>
      <c r="K52" s="177">
        <f>+'2.2.3.2.Inv-Ajus-Depr'!K182+'2.2.3.2.Inv-Ajus-Depr'!K247+J52</f>
        <v>0</v>
      </c>
      <c r="L52" s="177">
        <f>+'2.2.3.2.Inv-Ajus-Depr'!L182+'2.2.3.2.Inv-Ajus-Depr'!L247+K52</f>
        <v>0</v>
      </c>
      <c r="M52" s="177">
        <f>+'2.2.3.2.Inv-Ajus-Depr'!M182+'2.2.3.2.Inv-Ajus-Depr'!M247+L52</f>
        <v>0</v>
      </c>
      <c r="N52" s="177">
        <f>+'2.2.3.2.Inv-Ajus-Depr'!N182+'2.2.3.2.Inv-Ajus-Depr'!N247+M52</f>
        <v>0</v>
      </c>
      <c r="O52" s="177">
        <f>+'2.2.3.2.Inv-Ajus-Depr'!O182+'2.2.3.2.Inv-Ajus-Depr'!O247+N52</f>
        <v>0</v>
      </c>
      <c r="P52" s="177">
        <f>+'2.2.3.2.Inv-Ajus-Depr'!P182+'2.2.3.2.Inv-Ajus-Depr'!P247+O52</f>
        <v>0</v>
      </c>
      <c r="Q52" s="177">
        <f>+'2.2.3.2.Inv-Ajus-Depr'!Q182+'2.2.3.2.Inv-Ajus-Depr'!Q247+P52</f>
        <v>184153.67</v>
      </c>
    </row>
    <row r="53" spans="2:17" x14ac:dyDescent="0.25">
      <c r="B53" s="139" t="s">
        <v>162</v>
      </c>
      <c r="C53" s="177">
        <f>+'2.2.3.2.Inv-Ajus-Depr'!C183+'2.2.3.2.Inv-Ajus-Depr'!C248</f>
        <v>0</v>
      </c>
      <c r="D53" s="177">
        <f>+'2.2.3.2.Inv-Ajus-Depr'!D183+'2.2.3.2.Inv-Ajus-Depr'!D248+C53</f>
        <v>0</v>
      </c>
      <c r="E53" s="177">
        <f>+'2.2.3.2.Inv-Ajus-Depr'!E183+'2.2.3.2.Inv-Ajus-Depr'!E248+D53</f>
        <v>0</v>
      </c>
      <c r="F53" s="177">
        <f>+'2.2.3.2.Inv-Ajus-Depr'!F183+'2.2.3.2.Inv-Ajus-Depr'!F248+E53</f>
        <v>0</v>
      </c>
      <c r="G53" s="177">
        <f>+'2.2.3.2.Inv-Ajus-Depr'!G183+'2.2.3.2.Inv-Ajus-Depr'!G248+F53</f>
        <v>0</v>
      </c>
      <c r="H53" s="177">
        <f>+'2.2.3.2.Inv-Ajus-Depr'!H183+'2.2.3.2.Inv-Ajus-Depr'!H248+G53</f>
        <v>0</v>
      </c>
      <c r="I53" s="177">
        <f>+'2.2.3.2.Inv-Ajus-Depr'!I183+'2.2.3.2.Inv-Ajus-Depr'!I248+H53</f>
        <v>0</v>
      </c>
      <c r="J53" s="177">
        <f>+'2.2.3.2.Inv-Ajus-Depr'!J183+'2.2.3.2.Inv-Ajus-Depr'!J248+I53</f>
        <v>0</v>
      </c>
      <c r="K53" s="177">
        <f>+'2.2.3.2.Inv-Ajus-Depr'!K183+'2.2.3.2.Inv-Ajus-Depr'!K248+J53</f>
        <v>0</v>
      </c>
      <c r="L53" s="177">
        <f>+'2.2.3.2.Inv-Ajus-Depr'!L183+'2.2.3.2.Inv-Ajus-Depr'!L248+K53</f>
        <v>0</v>
      </c>
      <c r="M53" s="177">
        <f>+'2.2.3.2.Inv-Ajus-Depr'!M183+'2.2.3.2.Inv-Ajus-Depr'!M248+L53</f>
        <v>0</v>
      </c>
      <c r="N53" s="177">
        <f>+'2.2.3.2.Inv-Ajus-Depr'!N183+'2.2.3.2.Inv-Ajus-Depr'!N248+M53</f>
        <v>0</v>
      </c>
      <c r="O53" s="177">
        <f>+'2.2.3.2.Inv-Ajus-Depr'!O183+'2.2.3.2.Inv-Ajus-Depr'!O248+N53</f>
        <v>0</v>
      </c>
      <c r="P53" s="177">
        <f>+'2.2.3.2.Inv-Ajus-Depr'!P183+'2.2.3.2.Inv-Ajus-Depr'!P248+O53</f>
        <v>0</v>
      </c>
      <c r="Q53" s="177">
        <f>+'2.2.3.2.Inv-Ajus-Depr'!Q183+'2.2.3.2.Inv-Ajus-Depr'!Q248+P53</f>
        <v>2437846.69</v>
      </c>
    </row>
    <row r="54" spans="2:17" x14ac:dyDescent="0.25">
      <c r="B54" s="139" t="s">
        <v>163</v>
      </c>
      <c r="C54" s="177">
        <f>+'2.2.3.2.Inv-Ajus-Depr'!C184+'2.2.3.2.Inv-Ajus-Depr'!C249</f>
        <v>0</v>
      </c>
      <c r="D54" s="177">
        <f>+'2.2.3.2.Inv-Ajus-Depr'!D184+'2.2.3.2.Inv-Ajus-Depr'!D249+C54</f>
        <v>0</v>
      </c>
      <c r="E54" s="177">
        <f>+'2.2.3.2.Inv-Ajus-Depr'!E184+'2.2.3.2.Inv-Ajus-Depr'!E249+D54</f>
        <v>0</v>
      </c>
      <c r="F54" s="177">
        <f>+'2.2.3.2.Inv-Ajus-Depr'!F184+'2.2.3.2.Inv-Ajus-Depr'!F249+E54</f>
        <v>0</v>
      </c>
      <c r="G54" s="177">
        <f>+'2.2.3.2.Inv-Ajus-Depr'!G184+'2.2.3.2.Inv-Ajus-Depr'!G249+F54</f>
        <v>0</v>
      </c>
      <c r="H54" s="177">
        <f>+'2.2.3.2.Inv-Ajus-Depr'!H184+'2.2.3.2.Inv-Ajus-Depr'!H249+G54</f>
        <v>0</v>
      </c>
      <c r="I54" s="177">
        <f>+'2.2.3.2.Inv-Ajus-Depr'!I184+'2.2.3.2.Inv-Ajus-Depr'!I249+H54</f>
        <v>0</v>
      </c>
      <c r="J54" s="177">
        <f>+'2.2.3.2.Inv-Ajus-Depr'!J184+'2.2.3.2.Inv-Ajus-Depr'!J249+I54</f>
        <v>0</v>
      </c>
      <c r="K54" s="177">
        <f>+'2.2.3.2.Inv-Ajus-Depr'!K184+'2.2.3.2.Inv-Ajus-Depr'!K249+J54</f>
        <v>0</v>
      </c>
      <c r="L54" s="177">
        <f>+'2.2.3.2.Inv-Ajus-Depr'!L184+'2.2.3.2.Inv-Ajus-Depr'!L249+K54</f>
        <v>0</v>
      </c>
      <c r="M54" s="177">
        <f>+'2.2.3.2.Inv-Ajus-Depr'!M184+'2.2.3.2.Inv-Ajus-Depr'!M249+L54</f>
        <v>0</v>
      </c>
      <c r="N54" s="177">
        <f>+'2.2.3.2.Inv-Ajus-Depr'!N184+'2.2.3.2.Inv-Ajus-Depr'!N249+M54</f>
        <v>0</v>
      </c>
      <c r="O54" s="177">
        <f>+'2.2.3.2.Inv-Ajus-Depr'!O184+'2.2.3.2.Inv-Ajus-Depr'!O249+N54</f>
        <v>0</v>
      </c>
      <c r="P54" s="177">
        <f>+'2.2.3.2.Inv-Ajus-Depr'!P184+'2.2.3.2.Inv-Ajus-Depr'!P249+O54</f>
        <v>0</v>
      </c>
      <c r="Q54" s="177">
        <f>+'2.2.3.2.Inv-Ajus-Depr'!Q184+'2.2.3.2.Inv-Ajus-Depr'!Q249+P54</f>
        <v>10514242.23</v>
      </c>
    </row>
    <row r="55" spans="2:17" x14ac:dyDescent="0.25">
      <c r="B55" s="139" t="s">
        <v>164</v>
      </c>
      <c r="C55" s="177">
        <f>+'2.2.3.2.Inv-Ajus-Depr'!C185+'2.2.3.2.Inv-Ajus-Depr'!C250</f>
        <v>0</v>
      </c>
      <c r="D55" s="177">
        <f>+'2.2.3.2.Inv-Ajus-Depr'!D185+'2.2.3.2.Inv-Ajus-Depr'!D250+C55</f>
        <v>0</v>
      </c>
      <c r="E55" s="177">
        <f>+'2.2.3.2.Inv-Ajus-Depr'!E185+'2.2.3.2.Inv-Ajus-Depr'!E250+D55</f>
        <v>0</v>
      </c>
      <c r="F55" s="177">
        <f>+'2.2.3.2.Inv-Ajus-Depr'!F185+'2.2.3.2.Inv-Ajus-Depr'!F250+E55</f>
        <v>0</v>
      </c>
      <c r="G55" s="177">
        <f>+'2.2.3.2.Inv-Ajus-Depr'!G185+'2.2.3.2.Inv-Ajus-Depr'!G250+F55</f>
        <v>0</v>
      </c>
      <c r="H55" s="177">
        <f>+'2.2.3.2.Inv-Ajus-Depr'!H185+'2.2.3.2.Inv-Ajus-Depr'!H250+G55</f>
        <v>0</v>
      </c>
      <c r="I55" s="177">
        <f>+'2.2.3.2.Inv-Ajus-Depr'!I185+'2.2.3.2.Inv-Ajus-Depr'!I250+H55</f>
        <v>0</v>
      </c>
      <c r="J55" s="177">
        <f>+'2.2.3.2.Inv-Ajus-Depr'!J185+'2.2.3.2.Inv-Ajus-Depr'!J250+I55</f>
        <v>0</v>
      </c>
      <c r="K55" s="177">
        <f>+'2.2.3.2.Inv-Ajus-Depr'!K185+'2.2.3.2.Inv-Ajus-Depr'!K250+J55</f>
        <v>0</v>
      </c>
      <c r="L55" s="177">
        <f>+'2.2.3.2.Inv-Ajus-Depr'!L185+'2.2.3.2.Inv-Ajus-Depr'!L250+K55</f>
        <v>0</v>
      </c>
      <c r="M55" s="177">
        <f>+'2.2.3.2.Inv-Ajus-Depr'!M185+'2.2.3.2.Inv-Ajus-Depr'!M250+L55</f>
        <v>0</v>
      </c>
      <c r="N55" s="177">
        <f>+'2.2.3.2.Inv-Ajus-Depr'!N185+'2.2.3.2.Inv-Ajus-Depr'!N250+M55</f>
        <v>0</v>
      </c>
      <c r="O55" s="177">
        <f>+'2.2.3.2.Inv-Ajus-Depr'!O185+'2.2.3.2.Inv-Ajus-Depr'!O250+N55</f>
        <v>0</v>
      </c>
      <c r="P55" s="177">
        <f>+'2.2.3.2.Inv-Ajus-Depr'!P185+'2.2.3.2.Inv-Ajus-Depr'!P250+O55</f>
        <v>0</v>
      </c>
      <c r="Q55" s="177">
        <f>+'2.2.3.2.Inv-Ajus-Depr'!Q185+'2.2.3.2.Inv-Ajus-Depr'!Q250+P55</f>
        <v>4173368.09</v>
      </c>
    </row>
    <row r="56" spans="2:17" x14ac:dyDescent="0.25">
      <c r="B56" s="139" t="s">
        <v>165</v>
      </c>
      <c r="C56" s="177">
        <f>+'2.2.3.2.Inv-Ajus-Depr'!C186+'2.2.3.2.Inv-Ajus-Depr'!C251</f>
        <v>0</v>
      </c>
      <c r="D56" s="177">
        <f>+'2.2.3.2.Inv-Ajus-Depr'!D186+'2.2.3.2.Inv-Ajus-Depr'!D251+C56</f>
        <v>0</v>
      </c>
      <c r="E56" s="177">
        <f>+'2.2.3.2.Inv-Ajus-Depr'!E186+'2.2.3.2.Inv-Ajus-Depr'!E251+D56</f>
        <v>0</v>
      </c>
      <c r="F56" s="177">
        <f>+'2.2.3.2.Inv-Ajus-Depr'!F186+'2.2.3.2.Inv-Ajus-Depr'!F251+E56</f>
        <v>0</v>
      </c>
      <c r="G56" s="177">
        <f>+'2.2.3.2.Inv-Ajus-Depr'!G186+'2.2.3.2.Inv-Ajus-Depr'!G251+F56</f>
        <v>0</v>
      </c>
      <c r="H56" s="177">
        <f>+'2.2.3.2.Inv-Ajus-Depr'!H186+'2.2.3.2.Inv-Ajus-Depr'!H251+G56</f>
        <v>0</v>
      </c>
      <c r="I56" s="177">
        <f>+'2.2.3.2.Inv-Ajus-Depr'!I186+'2.2.3.2.Inv-Ajus-Depr'!I251+H56</f>
        <v>0</v>
      </c>
      <c r="J56" s="177">
        <f>+'2.2.3.2.Inv-Ajus-Depr'!J186+'2.2.3.2.Inv-Ajus-Depr'!J251+I56</f>
        <v>0</v>
      </c>
      <c r="K56" s="177">
        <f>+'2.2.3.2.Inv-Ajus-Depr'!K186+'2.2.3.2.Inv-Ajus-Depr'!K251+J56</f>
        <v>0</v>
      </c>
      <c r="L56" s="177">
        <f>+'2.2.3.2.Inv-Ajus-Depr'!L186+'2.2.3.2.Inv-Ajus-Depr'!L251+K56</f>
        <v>0</v>
      </c>
      <c r="M56" s="177">
        <f>+'2.2.3.2.Inv-Ajus-Depr'!M186+'2.2.3.2.Inv-Ajus-Depr'!M251+L56</f>
        <v>0</v>
      </c>
      <c r="N56" s="177">
        <f>+'2.2.3.2.Inv-Ajus-Depr'!N186+'2.2.3.2.Inv-Ajus-Depr'!N251+M56</f>
        <v>0</v>
      </c>
      <c r="O56" s="177">
        <f>+'2.2.3.2.Inv-Ajus-Depr'!O186+'2.2.3.2.Inv-Ajus-Depr'!O251+N56</f>
        <v>0</v>
      </c>
      <c r="P56" s="177">
        <f>+'2.2.3.2.Inv-Ajus-Depr'!P186+'2.2.3.2.Inv-Ajus-Depr'!P251+O56</f>
        <v>0</v>
      </c>
      <c r="Q56" s="177">
        <f>+'2.2.3.2.Inv-Ajus-Depr'!Q186+'2.2.3.2.Inv-Ajus-Depr'!Q251+P56</f>
        <v>556228.40999999992</v>
      </c>
    </row>
    <row r="57" spans="2:17" x14ac:dyDescent="0.25">
      <c r="B57" s="139" t="s">
        <v>166</v>
      </c>
      <c r="C57" s="177">
        <f>+'2.2.3.2.Inv-Ajus-Depr'!C187+'2.2.3.2.Inv-Ajus-Depr'!C252</f>
        <v>0</v>
      </c>
      <c r="D57" s="177">
        <f>+'2.2.3.2.Inv-Ajus-Depr'!D187+'2.2.3.2.Inv-Ajus-Depr'!D252+C57</f>
        <v>0</v>
      </c>
      <c r="E57" s="177">
        <f>+'2.2.3.2.Inv-Ajus-Depr'!E187+'2.2.3.2.Inv-Ajus-Depr'!E252+D57</f>
        <v>0</v>
      </c>
      <c r="F57" s="177">
        <f>+'2.2.3.2.Inv-Ajus-Depr'!F187+'2.2.3.2.Inv-Ajus-Depr'!F252+E57</f>
        <v>0</v>
      </c>
      <c r="G57" s="177">
        <f>+'2.2.3.2.Inv-Ajus-Depr'!G187+'2.2.3.2.Inv-Ajus-Depr'!G252+F57</f>
        <v>0</v>
      </c>
      <c r="H57" s="177">
        <f>+'2.2.3.2.Inv-Ajus-Depr'!H187+'2.2.3.2.Inv-Ajus-Depr'!H252+G57</f>
        <v>0</v>
      </c>
      <c r="I57" s="177">
        <f>+'2.2.3.2.Inv-Ajus-Depr'!I187+'2.2.3.2.Inv-Ajus-Depr'!I252+H57</f>
        <v>0</v>
      </c>
      <c r="J57" s="177">
        <f>+'2.2.3.2.Inv-Ajus-Depr'!J187+'2.2.3.2.Inv-Ajus-Depr'!J252+I57</f>
        <v>0</v>
      </c>
      <c r="K57" s="177">
        <f>+'2.2.3.2.Inv-Ajus-Depr'!K187+'2.2.3.2.Inv-Ajus-Depr'!K252+J57</f>
        <v>0</v>
      </c>
      <c r="L57" s="177">
        <f>+'2.2.3.2.Inv-Ajus-Depr'!L187+'2.2.3.2.Inv-Ajus-Depr'!L252+K57</f>
        <v>0</v>
      </c>
      <c r="M57" s="177">
        <f>+'2.2.3.2.Inv-Ajus-Depr'!M187+'2.2.3.2.Inv-Ajus-Depr'!M252+L57</f>
        <v>0</v>
      </c>
      <c r="N57" s="177">
        <f>+'2.2.3.2.Inv-Ajus-Depr'!N187+'2.2.3.2.Inv-Ajus-Depr'!N252+M57</f>
        <v>0</v>
      </c>
      <c r="O57" s="177">
        <f>+'2.2.3.2.Inv-Ajus-Depr'!O187+'2.2.3.2.Inv-Ajus-Depr'!O252+N57</f>
        <v>0</v>
      </c>
      <c r="P57" s="177">
        <f>+'2.2.3.2.Inv-Ajus-Depr'!P187+'2.2.3.2.Inv-Ajus-Depr'!P252+O57</f>
        <v>0</v>
      </c>
      <c r="Q57" s="177">
        <f>+'2.2.3.2.Inv-Ajus-Depr'!Q187+'2.2.3.2.Inv-Ajus-Depr'!Q252+P57</f>
        <v>65905.41</v>
      </c>
    </row>
    <row r="58" spans="2:17" x14ac:dyDescent="0.25">
      <c r="B58" s="139" t="s">
        <v>167</v>
      </c>
      <c r="C58" s="177">
        <f>+'2.2.3.2.Inv-Ajus-Depr'!C188+'2.2.3.2.Inv-Ajus-Depr'!C253</f>
        <v>0</v>
      </c>
      <c r="D58" s="177">
        <f>+'2.2.3.2.Inv-Ajus-Depr'!D188+'2.2.3.2.Inv-Ajus-Depr'!D253+C58</f>
        <v>0</v>
      </c>
      <c r="E58" s="177">
        <f>+'2.2.3.2.Inv-Ajus-Depr'!E188+'2.2.3.2.Inv-Ajus-Depr'!E253+D58</f>
        <v>0</v>
      </c>
      <c r="F58" s="177">
        <f>+'2.2.3.2.Inv-Ajus-Depr'!F188+'2.2.3.2.Inv-Ajus-Depr'!F253+E58</f>
        <v>0</v>
      </c>
      <c r="G58" s="177">
        <f>+'2.2.3.2.Inv-Ajus-Depr'!G188+'2.2.3.2.Inv-Ajus-Depr'!G253+F58</f>
        <v>0</v>
      </c>
      <c r="H58" s="177">
        <f>+'2.2.3.2.Inv-Ajus-Depr'!H188+'2.2.3.2.Inv-Ajus-Depr'!H253+G58</f>
        <v>0</v>
      </c>
      <c r="I58" s="177">
        <f>+'2.2.3.2.Inv-Ajus-Depr'!I188+'2.2.3.2.Inv-Ajus-Depr'!I253+H58</f>
        <v>0</v>
      </c>
      <c r="J58" s="177">
        <f>+'2.2.3.2.Inv-Ajus-Depr'!J188+'2.2.3.2.Inv-Ajus-Depr'!J253+I58</f>
        <v>0</v>
      </c>
      <c r="K58" s="177">
        <f>+'2.2.3.2.Inv-Ajus-Depr'!K188+'2.2.3.2.Inv-Ajus-Depr'!K253+J58</f>
        <v>0</v>
      </c>
      <c r="L58" s="177">
        <f>+'2.2.3.2.Inv-Ajus-Depr'!L188+'2.2.3.2.Inv-Ajus-Depr'!L253+K58</f>
        <v>0</v>
      </c>
      <c r="M58" s="177">
        <f>+'2.2.3.2.Inv-Ajus-Depr'!M188+'2.2.3.2.Inv-Ajus-Depr'!M253+L58</f>
        <v>0</v>
      </c>
      <c r="N58" s="177">
        <f>+'2.2.3.2.Inv-Ajus-Depr'!N188+'2.2.3.2.Inv-Ajus-Depr'!N253+M58</f>
        <v>0</v>
      </c>
      <c r="O58" s="177">
        <f>+'2.2.3.2.Inv-Ajus-Depr'!O188+'2.2.3.2.Inv-Ajus-Depr'!O253+N58</f>
        <v>0</v>
      </c>
      <c r="P58" s="177">
        <f>+'2.2.3.2.Inv-Ajus-Depr'!P188+'2.2.3.2.Inv-Ajus-Depr'!P253+O58</f>
        <v>0</v>
      </c>
      <c r="Q58" s="177">
        <f>+'2.2.3.2.Inv-Ajus-Depr'!Q188+'2.2.3.2.Inv-Ajus-Depr'!Q253+P58</f>
        <v>0</v>
      </c>
    </row>
    <row r="59" spans="2:17" x14ac:dyDescent="0.25">
      <c r="B59" s="139" t="s">
        <v>168</v>
      </c>
      <c r="C59" s="177">
        <f>+'2.2.3.2.Inv-Ajus-Depr'!C189+'2.2.3.2.Inv-Ajus-Depr'!C254</f>
        <v>0</v>
      </c>
      <c r="D59" s="177">
        <f>+'2.2.3.2.Inv-Ajus-Depr'!D189+'2.2.3.2.Inv-Ajus-Depr'!D254+C59</f>
        <v>0</v>
      </c>
      <c r="E59" s="177">
        <f>+'2.2.3.2.Inv-Ajus-Depr'!E189+'2.2.3.2.Inv-Ajus-Depr'!E254+D59</f>
        <v>0</v>
      </c>
      <c r="F59" s="177">
        <f>+'2.2.3.2.Inv-Ajus-Depr'!F189+'2.2.3.2.Inv-Ajus-Depr'!F254+E59</f>
        <v>0</v>
      </c>
      <c r="G59" s="177">
        <f>+'2.2.3.2.Inv-Ajus-Depr'!G189+'2.2.3.2.Inv-Ajus-Depr'!G254+F59</f>
        <v>0</v>
      </c>
      <c r="H59" s="177">
        <f>+'2.2.3.2.Inv-Ajus-Depr'!H189+'2.2.3.2.Inv-Ajus-Depr'!H254+G59</f>
        <v>0</v>
      </c>
      <c r="I59" s="177">
        <f>+'2.2.3.2.Inv-Ajus-Depr'!I189+'2.2.3.2.Inv-Ajus-Depr'!I254+H59</f>
        <v>0</v>
      </c>
      <c r="J59" s="177">
        <f>+'2.2.3.2.Inv-Ajus-Depr'!J189+'2.2.3.2.Inv-Ajus-Depr'!J254+I59</f>
        <v>0</v>
      </c>
      <c r="K59" s="177">
        <f>+'2.2.3.2.Inv-Ajus-Depr'!K189+'2.2.3.2.Inv-Ajus-Depr'!K254+J59</f>
        <v>0</v>
      </c>
      <c r="L59" s="177">
        <f>+'2.2.3.2.Inv-Ajus-Depr'!L189+'2.2.3.2.Inv-Ajus-Depr'!L254+K59</f>
        <v>0</v>
      </c>
      <c r="M59" s="177">
        <f>+'2.2.3.2.Inv-Ajus-Depr'!M189+'2.2.3.2.Inv-Ajus-Depr'!M254+L59</f>
        <v>0</v>
      </c>
      <c r="N59" s="177">
        <f>+'2.2.3.2.Inv-Ajus-Depr'!N189+'2.2.3.2.Inv-Ajus-Depr'!N254+M59</f>
        <v>0</v>
      </c>
      <c r="O59" s="177">
        <f>+'2.2.3.2.Inv-Ajus-Depr'!O189+'2.2.3.2.Inv-Ajus-Depr'!O254+N59</f>
        <v>0</v>
      </c>
      <c r="P59" s="177">
        <f>+'2.2.3.2.Inv-Ajus-Depr'!P189+'2.2.3.2.Inv-Ajus-Depr'!P254+O59</f>
        <v>0</v>
      </c>
      <c r="Q59" s="177">
        <f>+'2.2.3.2.Inv-Ajus-Depr'!Q189+'2.2.3.2.Inv-Ajus-Depr'!Q254+P59</f>
        <v>0</v>
      </c>
    </row>
    <row r="60" spans="2:17" x14ac:dyDescent="0.25">
      <c r="B60" s="139" t="s">
        <v>169</v>
      </c>
      <c r="C60" s="177">
        <f>+'2.2.3.2.Inv-Ajus-Depr'!C190+'2.2.3.2.Inv-Ajus-Depr'!C255</f>
        <v>0</v>
      </c>
      <c r="D60" s="177">
        <f>+'2.2.3.2.Inv-Ajus-Depr'!D190+'2.2.3.2.Inv-Ajus-Depr'!D255+C60</f>
        <v>0</v>
      </c>
      <c r="E60" s="177">
        <f>+'2.2.3.2.Inv-Ajus-Depr'!E190+'2.2.3.2.Inv-Ajus-Depr'!E255+D60</f>
        <v>0</v>
      </c>
      <c r="F60" s="177">
        <f>+'2.2.3.2.Inv-Ajus-Depr'!F190+'2.2.3.2.Inv-Ajus-Depr'!F255+E60</f>
        <v>0</v>
      </c>
      <c r="G60" s="177">
        <f>+'2.2.3.2.Inv-Ajus-Depr'!G190+'2.2.3.2.Inv-Ajus-Depr'!G255+F60</f>
        <v>0</v>
      </c>
      <c r="H60" s="177">
        <f>+'2.2.3.2.Inv-Ajus-Depr'!H190+'2.2.3.2.Inv-Ajus-Depr'!H255+G60</f>
        <v>0</v>
      </c>
      <c r="I60" s="177">
        <f>+'2.2.3.2.Inv-Ajus-Depr'!I190+'2.2.3.2.Inv-Ajus-Depr'!I255+H60</f>
        <v>0</v>
      </c>
      <c r="J60" s="177">
        <f>+'2.2.3.2.Inv-Ajus-Depr'!J190+'2.2.3.2.Inv-Ajus-Depr'!J255+I60</f>
        <v>0</v>
      </c>
      <c r="K60" s="177">
        <f>+'2.2.3.2.Inv-Ajus-Depr'!K190+'2.2.3.2.Inv-Ajus-Depr'!K255+J60</f>
        <v>0</v>
      </c>
      <c r="L60" s="177">
        <f>+'2.2.3.2.Inv-Ajus-Depr'!L190+'2.2.3.2.Inv-Ajus-Depr'!L255+K60</f>
        <v>0</v>
      </c>
      <c r="M60" s="177">
        <f>+'2.2.3.2.Inv-Ajus-Depr'!M190+'2.2.3.2.Inv-Ajus-Depr'!M255+L60</f>
        <v>0</v>
      </c>
      <c r="N60" s="177">
        <f>+'2.2.3.2.Inv-Ajus-Depr'!N190+'2.2.3.2.Inv-Ajus-Depr'!N255+M60</f>
        <v>0</v>
      </c>
      <c r="O60" s="177">
        <f>+'2.2.3.2.Inv-Ajus-Depr'!O190+'2.2.3.2.Inv-Ajus-Depr'!O255+N60</f>
        <v>0</v>
      </c>
      <c r="P60" s="177">
        <f>+'2.2.3.2.Inv-Ajus-Depr'!P190+'2.2.3.2.Inv-Ajus-Depr'!P255+O60</f>
        <v>0</v>
      </c>
      <c r="Q60" s="177">
        <f>+'2.2.3.2.Inv-Ajus-Depr'!Q190+'2.2.3.2.Inv-Ajus-Depr'!Q255+P60</f>
        <v>280994.3</v>
      </c>
    </row>
    <row r="61" spans="2:17" x14ac:dyDescent="0.25">
      <c r="B61" s="139" t="s">
        <v>170</v>
      </c>
      <c r="C61" s="177">
        <f>+'2.2.3.2.Inv-Ajus-Depr'!C191+'2.2.3.2.Inv-Ajus-Depr'!C256</f>
        <v>0</v>
      </c>
      <c r="D61" s="177">
        <f>+'2.2.3.2.Inv-Ajus-Depr'!D191+'2.2.3.2.Inv-Ajus-Depr'!D256+C61</f>
        <v>0</v>
      </c>
      <c r="E61" s="177">
        <f>+'2.2.3.2.Inv-Ajus-Depr'!E191+'2.2.3.2.Inv-Ajus-Depr'!E256+D61</f>
        <v>0</v>
      </c>
      <c r="F61" s="177">
        <f>+'2.2.3.2.Inv-Ajus-Depr'!F191+'2.2.3.2.Inv-Ajus-Depr'!F256+E61</f>
        <v>0</v>
      </c>
      <c r="G61" s="177">
        <f>+'2.2.3.2.Inv-Ajus-Depr'!G191+'2.2.3.2.Inv-Ajus-Depr'!G256+F61</f>
        <v>0</v>
      </c>
      <c r="H61" s="177">
        <f>+'2.2.3.2.Inv-Ajus-Depr'!H191+'2.2.3.2.Inv-Ajus-Depr'!H256+G61</f>
        <v>0</v>
      </c>
      <c r="I61" s="177">
        <f>+'2.2.3.2.Inv-Ajus-Depr'!I191+'2.2.3.2.Inv-Ajus-Depr'!I256+H61</f>
        <v>0</v>
      </c>
      <c r="J61" s="177">
        <f>+'2.2.3.2.Inv-Ajus-Depr'!J191+'2.2.3.2.Inv-Ajus-Depr'!J256+I61</f>
        <v>0</v>
      </c>
      <c r="K61" s="177">
        <f>+'2.2.3.2.Inv-Ajus-Depr'!K191+'2.2.3.2.Inv-Ajus-Depr'!K256+J61</f>
        <v>0</v>
      </c>
      <c r="L61" s="177">
        <f>+'2.2.3.2.Inv-Ajus-Depr'!L191+'2.2.3.2.Inv-Ajus-Depr'!L256+K61</f>
        <v>0</v>
      </c>
      <c r="M61" s="177">
        <f>+'2.2.3.2.Inv-Ajus-Depr'!M191+'2.2.3.2.Inv-Ajus-Depr'!M256+L61</f>
        <v>0</v>
      </c>
      <c r="N61" s="177">
        <f>+'2.2.3.2.Inv-Ajus-Depr'!N191+'2.2.3.2.Inv-Ajus-Depr'!N256+M61</f>
        <v>0</v>
      </c>
      <c r="O61" s="177">
        <f>+'2.2.3.2.Inv-Ajus-Depr'!O191+'2.2.3.2.Inv-Ajus-Depr'!O256+N61</f>
        <v>0</v>
      </c>
      <c r="P61" s="177">
        <f>+'2.2.3.2.Inv-Ajus-Depr'!P191+'2.2.3.2.Inv-Ajus-Depr'!P256+O61</f>
        <v>0</v>
      </c>
      <c r="Q61" s="177">
        <f>+'2.2.3.2.Inv-Ajus-Depr'!Q191+'2.2.3.2.Inv-Ajus-Depr'!Q256+P61</f>
        <v>345566.78</v>
      </c>
    </row>
    <row r="62" spans="2:17" x14ac:dyDescent="0.25">
      <c r="B62" s="139" t="s">
        <v>171</v>
      </c>
      <c r="C62" s="177">
        <f>+'2.2.3.2.Inv-Ajus-Depr'!C192+'2.2.3.2.Inv-Ajus-Depr'!C257</f>
        <v>0</v>
      </c>
      <c r="D62" s="177">
        <f>+'2.2.3.2.Inv-Ajus-Depr'!D192+'2.2.3.2.Inv-Ajus-Depr'!D257+C62</f>
        <v>0</v>
      </c>
      <c r="E62" s="177">
        <f>+'2.2.3.2.Inv-Ajus-Depr'!E192+'2.2.3.2.Inv-Ajus-Depr'!E257+D62</f>
        <v>0</v>
      </c>
      <c r="F62" s="177">
        <f>+'2.2.3.2.Inv-Ajus-Depr'!F192+'2.2.3.2.Inv-Ajus-Depr'!F257+E62</f>
        <v>0</v>
      </c>
      <c r="G62" s="177">
        <f>+'2.2.3.2.Inv-Ajus-Depr'!G192+'2.2.3.2.Inv-Ajus-Depr'!G257+F62</f>
        <v>0</v>
      </c>
      <c r="H62" s="177">
        <f>+'2.2.3.2.Inv-Ajus-Depr'!H192+'2.2.3.2.Inv-Ajus-Depr'!H257+G62</f>
        <v>0</v>
      </c>
      <c r="I62" s="177">
        <f>+'2.2.3.2.Inv-Ajus-Depr'!I192+'2.2.3.2.Inv-Ajus-Depr'!I257+H62</f>
        <v>0</v>
      </c>
      <c r="J62" s="177">
        <f>+'2.2.3.2.Inv-Ajus-Depr'!J192+'2.2.3.2.Inv-Ajus-Depr'!J257+I62</f>
        <v>0</v>
      </c>
      <c r="K62" s="177">
        <f>+'2.2.3.2.Inv-Ajus-Depr'!K192+'2.2.3.2.Inv-Ajus-Depr'!K257+J62</f>
        <v>0</v>
      </c>
      <c r="L62" s="177">
        <f>+'2.2.3.2.Inv-Ajus-Depr'!L192+'2.2.3.2.Inv-Ajus-Depr'!L257+K62</f>
        <v>0</v>
      </c>
      <c r="M62" s="177">
        <f>+'2.2.3.2.Inv-Ajus-Depr'!M192+'2.2.3.2.Inv-Ajus-Depr'!M257+L62</f>
        <v>0</v>
      </c>
      <c r="N62" s="177">
        <f>+'2.2.3.2.Inv-Ajus-Depr'!N192+'2.2.3.2.Inv-Ajus-Depr'!N257+M62</f>
        <v>0</v>
      </c>
      <c r="O62" s="177">
        <f>+'2.2.3.2.Inv-Ajus-Depr'!O192+'2.2.3.2.Inv-Ajus-Depr'!O257+N62</f>
        <v>0</v>
      </c>
      <c r="P62" s="177">
        <f>+'2.2.3.2.Inv-Ajus-Depr'!P192+'2.2.3.2.Inv-Ajus-Depr'!P257+O62</f>
        <v>0</v>
      </c>
      <c r="Q62" s="177">
        <f>+'2.2.3.2.Inv-Ajus-Depr'!Q192+'2.2.3.2.Inv-Ajus-Depr'!Q257+P62</f>
        <v>503540.53</v>
      </c>
    </row>
    <row r="63" spans="2:17" x14ac:dyDescent="0.25">
      <c r="B63" s="139" t="s">
        <v>172</v>
      </c>
      <c r="C63" s="177">
        <f>+'2.2.3.2.Inv-Ajus-Depr'!C193+'2.2.3.2.Inv-Ajus-Depr'!C258</f>
        <v>0</v>
      </c>
      <c r="D63" s="177">
        <f>+'2.2.3.2.Inv-Ajus-Depr'!D193+'2.2.3.2.Inv-Ajus-Depr'!D258+C63</f>
        <v>0</v>
      </c>
      <c r="E63" s="177">
        <f>+'2.2.3.2.Inv-Ajus-Depr'!E193+'2.2.3.2.Inv-Ajus-Depr'!E258+D63</f>
        <v>0</v>
      </c>
      <c r="F63" s="177">
        <f>+'2.2.3.2.Inv-Ajus-Depr'!F193+'2.2.3.2.Inv-Ajus-Depr'!F258+E63</f>
        <v>0</v>
      </c>
      <c r="G63" s="177">
        <f>+'2.2.3.2.Inv-Ajus-Depr'!G193+'2.2.3.2.Inv-Ajus-Depr'!G258+F63</f>
        <v>0</v>
      </c>
      <c r="H63" s="177">
        <f>+'2.2.3.2.Inv-Ajus-Depr'!H193+'2.2.3.2.Inv-Ajus-Depr'!H258+G63</f>
        <v>0</v>
      </c>
      <c r="I63" s="177">
        <f>+'2.2.3.2.Inv-Ajus-Depr'!I193+'2.2.3.2.Inv-Ajus-Depr'!I258+H63</f>
        <v>0</v>
      </c>
      <c r="J63" s="177">
        <f>+'2.2.3.2.Inv-Ajus-Depr'!J193+'2.2.3.2.Inv-Ajus-Depr'!J258+I63</f>
        <v>0</v>
      </c>
      <c r="K63" s="177">
        <f>+'2.2.3.2.Inv-Ajus-Depr'!K193+'2.2.3.2.Inv-Ajus-Depr'!K258+J63</f>
        <v>0</v>
      </c>
      <c r="L63" s="177">
        <f>+'2.2.3.2.Inv-Ajus-Depr'!L193+'2.2.3.2.Inv-Ajus-Depr'!L258+K63</f>
        <v>0</v>
      </c>
      <c r="M63" s="177">
        <f>+'2.2.3.2.Inv-Ajus-Depr'!M193+'2.2.3.2.Inv-Ajus-Depr'!M258+L63</f>
        <v>0</v>
      </c>
      <c r="N63" s="177">
        <f>+'2.2.3.2.Inv-Ajus-Depr'!N193+'2.2.3.2.Inv-Ajus-Depr'!N258+M63</f>
        <v>0</v>
      </c>
      <c r="O63" s="177">
        <f>+'2.2.3.2.Inv-Ajus-Depr'!O193+'2.2.3.2.Inv-Ajus-Depr'!O258+N63</f>
        <v>0</v>
      </c>
      <c r="P63" s="177">
        <f>+'2.2.3.2.Inv-Ajus-Depr'!P193+'2.2.3.2.Inv-Ajus-Depr'!P258+O63</f>
        <v>0</v>
      </c>
      <c r="Q63" s="177">
        <f>+'2.2.3.2.Inv-Ajus-Depr'!Q193+'2.2.3.2.Inv-Ajus-Depr'!Q258+P63</f>
        <v>238469.72</v>
      </c>
    </row>
    <row r="64" spans="2:17" x14ac:dyDescent="0.25">
      <c r="B64" s="139" t="s">
        <v>173</v>
      </c>
      <c r="C64" s="177">
        <f>+'2.2.3.2.Inv-Ajus-Depr'!C194+'2.2.3.2.Inv-Ajus-Depr'!C259</f>
        <v>0</v>
      </c>
      <c r="D64" s="177">
        <f>+'2.2.3.2.Inv-Ajus-Depr'!D194+'2.2.3.2.Inv-Ajus-Depr'!D259+C64</f>
        <v>0</v>
      </c>
      <c r="E64" s="177">
        <f>+'2.2.3.2.Inv-Ajus-Depr'!E194+'2.2.3.2.Inv-Ajus-Depr'!E259+D64</f>
        <v>0</v>
      </c>
      <c r="F64" s="177">
        <f>+'2.2.3.2.Inv-Ajus-Depr'!F194+'2.2.3.2.Inv-Ajus-Depr'!F259+E64</f>
        <v>0</v>
      </c>
      <c r="G64" s="177">
        <f>+'2.2.3.2.Inv-Ajus-Depr'!G194+'2.2.3.2.Inv-Ajus-Depr'!G259+F64</f>
        <v>0</v>
      </c>
      <c r="H64" s="177">
        <f>+'2.2.3.2.Inv-Ajus-Depr'!H194+'2.2.3.2.Inv-Ajus-Depr'!H259+G64</f>
        <v>0</v>
      </c>
      <c r="I64" s="177">
        <f>+'2.2.3.2.Inv-Ajus-Depr'!I194+'2.2.3.2.Inv-Ajus-Depr'!I259+H64</f>
        <v>0</v>
      </c>
      <c r="J64" s="177">
        <f>+'2.2.3.2.Inv-Ajus-Depr'!J194+'2.2.3.2.Inv-Ajus-Depr'!J259+I64</f>
        <v>0</v>
      </c>
      <c r="K64" s="177">
        <f>+'2.2.3.2.Inv-Ajus-Depr'!K194+'2.2.3.2.Inv-Ajus-Depr'!K259+J64</f>
        <v>0</v>
      </c>
      <c r="L64" s="177">
        <f>+'2.2.3.2.Inv-Ajus-Depr'!L194+'2.2.3.2.Inv-Ajus-Depr'!L259+K64</f>
        <v>0</v>
      </c>
      <c r="M64" s="177">
        <f>+'2.2.3.2.Inv-Ajus-Depr'!M194+'2.2.3.2.Inv-Ajus-Depr'!M259+L64</f>
        <v>0</v>
      </c>
      <c r="N64" s="177">
        <f>+'2.2.3.2.Inv-Ajus-Depr'!N194+'2.2.3.2.Inv-Ajus-Depr'!N259+M64</f>
        <v>0</v>
      </c>
      <c r="O64" s="177">
        <f>+'2.2.3.2.Inv-Ajus-Depr'!O194+'2.2.3.2.Inv-Ajus-Depr'!O259+N64</f>
        <v>0</v>
      </c>
      <c r="P64" s="177">
        <f>+'2.2.3.2.Inv-Ajus-Depr'!P194+'2.2.3.2.Inv-Ajus-Depr'!P259+O64</f>
        <v>0</v>
      </c>
      <c r="Q64" s="177">
        <f>+'2.2.3.2.Inv-Ajus-Depr'!Q194+'2.2.3.2.Inv-Ajus-Depr'!Q259+P64</f>
        <v>371355.43</v>
      </c>
    </row>
    <row r="65" spans="2:17" x14ac:dyDescent="0.25">
      <c r="B65" s="139" t="s">
        <v>331</v>
      </c>
      <c r="D65" s="177">
        <f>+'2.2.3.2.Inv-Ajus-Depr'!D195+'2.2.3.2.Inv-Ajus-Depr'!D260+C65</f>
        <v>0</v>
      </c>
      <c r="E65" s="177">
        <f>+'2.2.3.2.Inv-Ajus-Depr'!E195+'2.2.3.2.Inv-Ajus-Depr'!E260+D65</f>
        <v>0</v>
      </c>
      <c r="F65" s="177">
        <f>+'2.2.3.2.Inv-Ajus-Depr'!F195+'2.2.3.2.Inv-Ajus-Depr'!F260+E65</f>
        <v>0</v>
      </c>
      <c r="G65" s="177">
        <f>+'2.2.3.2.Inv-Ajus-Depr'!G195+'2.2.3.2.Inv-Ajus-Depr'!G260+F65</f>
        <v>0</v>
      </c>
      <c r="H65" s="177">
        <f>+'2.2.3.2.Inv-Ajus-Depr'!H195+'2.2.3.2.Inv-Ajus-Depr'!H260+G65</f>
        <v>0</v>
      </c>
      <c r="I65" s="177">
        <f>+'2.2.3.2.Inv-Ajus-Depr'!I195+'2.2.3.2.Inv-Ajus-Depr'!I260+H65</f>
        <v>0</v>
      </c>
      <c r="J65" s="177">
        <f>+'2.2.3.2.Inv-Ajus-Depr'!J195+'2.2.3.2.Inv-Ajus-Depr'!J260+I65</f>
        <v>0</v>
      </c>
      <c r="K65" s="177">
        <f>+'2.2.3.2.Inv-Ajus-Depr'!K195+'2.2.3.2.Inv-Ajus-Depr'!K260+J65</f>
        <v>0</v>
      </c>
      <c r="L65" s="177">
        <f>+'2.2.3.2.Inv-Ajus-Depr'!L195+'2.2.3.2.Inv-Ajus-Depr'!L260+K65</f>
        <v>0</v>
      </c>
      <c r="M65" s="177">
        <f>+'2.2.3.2.Inv-Ajus-Depr'!M195+'2.2.3.2.Inv-Ajus-Depr'!M260+L65</f>
        <v>0</v>
      </c>
      <c r="N65" s="177">
        <f>+'2.2.3.2.Inv-Ajus-Depr'!N195+'2.2.3.2.Inv-Ajus-Depr'!N260+M65</f>
        <v>0</v>
      </c>
      <c r="O65" s="177">
        <f>+'2.2.3.2.Inv-Ajus-Depr'!O195+'2.2.3.2.Inv-Ajus-Depr'!O260+N65</f>
        <v>0</v>
      </c>
      <c r="P65" s="177">
        <f>+'2.2.3.2.Inv-Ajus-Depr'!P195+'2.2.3.2.Inv-Ajus-Depr'!P260+O65</f>
        <v>0</v>
      </c>
      <c r="Q65" s="177">
        <f>+'2.2.3.2.Inv-Ajus-Depr'!Q195+'2.2.3.2.Inv-Ajus-Depr'!Q260+P65</f>
        <v>115349.35</v>
      </c>
    </row>
    <row r="66" spans="2:17" x14ac:dyDescent="0.25">
      <c r="B66" s="139" t="s">
        <v>332</v>
      </c>
      <c r="D66" s="177">
        <f>+'2.2.3.2.Inv-Ajus-Depr'!D196+'2.2.3.2.Inv-Ajus-Depr'!D261+C66</f>
        <v>0</v>
      </c>
      <c r="E66" s="177">
        <f>+'2.2.3.2.Inv-Ajus-Depr'!E196+'2.2.3.2.Inv-Ajus-Depr'!E261+D66</f>
        <v>0</v>
      </c>
      <c r="F66" s="177">
        <f>+'2.2.3.2.Inv-Ajus-Depr'!F196+'2.2.3.2.Inv-Ajus-Depr'!F261+E66</f>
        <v>0</v>
      </c>
      <c r="G66" s="177">
        <f>+'2.2.3.2.Inv-Ajus-Depr'!G196+'2.2.3.2.Inv-Ajus-Depr'!G261+F66</f>
        <v>0</v>
      </c>
      <c r="H66" s="177">
        <f>+'2.2.3.2.Inv-Ajus-Depr'!H196+'2.2.3.2.Inv-Ajus-Depr'!H261+G66</f>
        <v>0</v>
      </c>
      <c r="I66" s="177">
        <f>+'2.2.3.2.Inv-Ajus-Depr'!I196+'2.2.3.2.Inv-Ajus-Depr'!I261+H66</f>
        <v>0</v>
      </c>
      <c r="J66" s="177">
        <f>+'2.2.3.2.Inv-Ajus-Depr'!J196+'2.2.3.2.Inv-Ajus-Depr'!J261+I66</f>
        <v>0</v>
      </c>
      <c r="K66" s="177">
        <f>+'2.2.3.2.Inv-Ajus-Depr'!K196+'2.2.3.2.Inv-Ajus-Depr'!K261+J66</f>
        <v>0</v>
      </c>
      <c r="L66" s="177">
        <f>+'2.2.3.2.Inv-Ajus-Depr'!L196+'2.2.3.2.Inv-Ajus-Depr'!L261+K66</f>
        <v>0</v>
      </c>
      <c r="M66" s="177">
        <f>+'2.2.3.2.Inv-Ajus-Depr'!M196+'2.2.3.2.Inv-Ajus-Depr'!M261+L66</f>
        <v>0</v>
      </c>
      <c r="N66" s="177">
        <f>+'2.2.3.2.Inv-Ajus-Depr'!N196+'2.2.3.2.Inv-Ajus-Depr'!N261+M66</f>
        <v>0</v>
      </c>
      <c r="O66" s="177">
        <f>+'2.2.3.2.Inv-Ajus-Depr'!O196+'2.2.3.2.Inv-Ajus-Depr'!O261+N66</f>
        <v>0</v>
      </c>
      <c r="P66" s="177">
        <f>+'2.2.3.2.Inv-Ajus-Depr'!P196+'2.2.3.2.Inv-Ajus-Depr'!P261+O66</f>
        <v>0</v>
      </c>
      <c r="Q66" s="177">
        <f>+'2.2.3.2.Inv-Ajus-Depr'!Q196+'2.2.3.2.Inv-Ajus-Depr'!Q261+P66</f>
        <v>105876</v>
      </c>
    </row>
    <row r="67" spans="2:17" x14ac:dyDescent="0.25"/>
    <row r="68" spans="2:17" x14ac:dyDescent="0.25"/>
    <row r="69" spans="2:17" x14ac:dyDescent="0.25"/>
  </sheetData>
  <hyperlinks>
    <hyperlink ref="A2" location="Índice!A1" display="Índice" xr:uid="{3103F275-B94B-4809-B479-DA3A6922762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52B5-FE32-4834-ADCD-77A1AB487521}">
  <sheetPr>
    <tabColor theme="5" tint="-0.249977111117893"/>
  </sheetPr>
  <dimension ref="A1:R49"/>
  <sheetViews>
    <sheetView showGridLines="0" topLeftCell="A28" zoomScale="80" zoomScaleNormal="80" workbookViewId="0">
      <selection activeCell="Q41" sqref="Q41"/>
    </sheetView>
  </sheetViews>
  <sheetFormatPr baseColWidth="10" defaultColWidth="0" defaultRowHeight="13.2" zeroHeight="1" x14ac:dyDescent="0.25"/>
  <cols>
    <col min="1" max="1" width="11.44140625" style="57" customWidth="1"/>
    <col min="2" max="2" width="35.88671875" style="57" customWidth="1"/>
    <col min="3" max="12" width="12.44140625" style="57" customWidth="1"/>
    <col min="13" max="18" width="11.44140625" style="57" customWidth="1"/>
    <col min="19" max="16384" width="11.44140625" style="57" hidden="1"/>
  </cols>
  <sheetData>
    <row r="1" spans="1:12" x14ac:dyDescent="0.25"/>
    <row r="2" spans="1:12" x14ac:dyDescent="0.25">
      <c r="A2" s="32" t="s">
        <v>29</v>
      </c>
    </row>
    <row r="3" spans="1:12" x14ac:dyDescent="0.25"/>
    <row r="4" spans="1:12" x14ac:dyDescent="0.25">
      <c r="B4" s="36" t="s">
        <v>14</v>
      </c>
    </row>
    <row r="5" spans="1:12" x14ac:dyDescent="0.25"/>
    <row r="6" spans="1:12" x14ac:dyDescent="0.25"/>
    <row r="7" spans="1:12" x14ac:dyDescent="0.25">
      <c r="B7" s="118" t="s">
        <v>194</v>
      </c>
    </row>
    <row r="8" spans="1:12" x14ac:dyDescent="0.25">
      <c r="L8" s="72"/>
    </row>
    <row r="9" spans="1:12" x14ac:dyDescent="0.25">
      <c r="B9" s="151"/>
      <c r="C9" s="151" t="s">
        <v>195</v>
      </c>
      <c r="L9" s="191"/>
    </row>
    <row r="10" spans="1:12" x14ac:dyDescent="0.25">
      <c r="B10" s="123" t="s">
        <v>126</v>
      </c>
      <c r="C10" s="192">
        <f>+((1+'2.2.3.1.TasasDeprec'!C17)^(1/12)-1)</f>
        <v>2.736221875423217E-3</v>
      </c>
    </row>
    <row r="11" spans="1:12" x14ac:dyDescent="0.25">
      <c r="B11" s="62" t="s">
        <v>127</v>
      </c>
      <c r="C11" s="193">
        <f>+((1+'2.2.3.1.TasasDeprec'!C18)^(1/12))-1</f>
        <v>7.9741404289037643E-3</v>
      </c>
      <c r="D11" s="61"/>
    </row>
    <row r="12" spans="1:12" x14ac:dyDescent="0.25"/>
    <row r="13" spans="1:12" x14ac:dyDescent="0.25"/>
    <row r="14" spans="1:12" x14ac:dyDescent="0.25">
      <c r="B14" s="118" t="s">
        <v>196</v>
      </c>
    </row>
    <row r="15" spans="1:12" x14ac:dyDescent="0.25"/>
    <row r="16" spans="1:12" x14ac:dyDescent="0.25">
      <c r="B16" s="151"/>
      <c r="C16" s="194" t="s">
        <v>82</v>
      </c>
    </row>
    <row r="17" spans="2:5" x14ac:dyDescent="0.25">
      <c r="B17" s="123" t="s">
        <v>197</v>
      </c>
      <c r="C17" s="147">
        <v>2654800</v>
      </c>
    </row>
    <row r="18" spans="2:5" x14ac:dyDescent="0.25">
      <c r="B18" s="57" t="s">
        <v>198</v>
      </c>
      <c r="C18" s="80">
        <v>4348023.7</v>
      </c>
    </row>
    <row r="19" spans="2:5" x14ac:dyDescent="0.25">
      <c r="B19" s="62" t="s">
        <v>199</v>
      </c>
      <c r="C19" s="145">
        <v>42167336.810000002</v>
      </c>
    </row>
    <row r="20" spans="2:5" x14ac:dyDescent="0.25">
      <c r="B20" s="66" t="s">
        <v>200</v>
      </c>
      <c r="C20" s="195">
        <f>+C17+C18+C19</f>
        <v>49170160.510000005</v>
      </c>
    </row>
    <row r="21" spans="2:5" x14ac:dyDescent="0.25">
      <c r="B21" s="196"/>
      <c r="C21" s="197"/>
    </row>
    <row r="22" spans="2:5" x14ac:dyDescent="0.25">
      <c r="B22" s="196"/>
      <c r="C22" s="197"/>
    </row>
    <row r="23" spans="2:5" x14ac:dyDescent="0.25">
      <c r="B23" s="118" t="s">
        <v>201</v>
      </c>
      <c r="C23" s="197"/>
    </row>
    <row r="24" spans="2:5" x14ac:dyDescent="0.25">
      <c r="B24" s="196"/>
      <c r="C24" s="198">
        <v>3</v>
      </c>
      <c r="D24" s="68">
        <v>2</v>
      </c>
      <c r="E24" s="68">
        <v>1</v>
      </c>
    </row>
    <row r="25" spans="2:5" x14ac:dyDescent="0.25">
      <c r="B25" s="349" t="s">
        <v>202</v>
      </c>
      <c r="C25" s="351">
        <v>2011</v>
      </c>
      <c r="D25" s="351"/>
      <c r="E25" s="351"/>
    </row>
    <row r="26" spans="2:5" x14ac:dyDescent="0.25">
      <c r="B26" s="350"/>
      <c r="C26" s="200" t="s">
        <v>203</v>
      </c>
      <c r="D26" s="201" t="s">
        <v>204</v>
      </c>
      <c r="E26" s="201" t="s">
        <v>205</v>
      </c>
    </row>
    <row r="27" spans="2:5" x14ac:dyDescent="0.25">
      <c r="B27" s="123" t="s">
        <v>126</v>
      </c>
      <c r="C27" s="147">
        <f>+D27*(1-($E$24-C$24)*$C10)</f>
        <v>46897886.063561596</v>
      </c>
      <c r="D27" s="147">
        <f>+E27*(1-($E$24-D$24)*$C10)</f>
        <v>46642636.856970668</v>
      </c>
      <c r="E27" s="146">
        <f>+C18+C19</f>
        <v>46515360.510000005</v>
      </c>
    </row>
    <row r="28" spans="2:5" x14ac:dyDescent="0.25">
      <c r="B28" s="62" t="s">
        <v>127</v>
      </c>
      <c r="C28" s="145">
        <f>+D28*(1-($E$24-C$24)*$C11)</f>
        <v>2718646.8651189241</v>
      </c>
      <c r="D28" s="145">
        <f>+E28*(1-($E$24-D$24)*$C11)</f>
        <v>2675969.7480106535</v>
      </c>
      <c r="E28" s="202">
        <f>+C17</f>
        <v>2654800</v>
      </c>
    </row>
    <row r="29" spans="2:5" x14ac:dyDescent="0.25">
      <c r="B29" s="196"/>
      <c r="C29" s="197"/>
    </row>
    <row r="30" spans="2:5" x14ac:dyDescent="0.25">
      <c r="B30" s="196"/>
      <c r="C30" s="197"/>
    </row>
    <row r="31" spans="2:5" x14ac:dyDescent="0.25">
      <c r="B31" s="349" t="s">
        <v>206</v>
      </c>
      <c r="C31" s="199">
        <v>2010</v>
      </c>
      <c r="D31" s="351">
        <v>2011</v>
      </c>
      <c r="E31" s="351"/>
    </row>
    <row r="32" spans="2:5" x14ac:dyDescent="0.25">
      <c r="B32" s="350"/>
      <c r="C32" s="200" t="s">
        <v>207</v>
      </c>
      <c r="D32" s="201" t="s">
        <v>203</v>
      </c>
      <c r="E32" s="201" t="s">
        <v>204</v>
      </c>
    </row>
    <row r="33" spans="2:17" x14ac:dyDescent="0.25">
      <c r="B33" s="123" t="s">
        <v>126</v>
      </c>
      <c r="C33" s="146">
        <f t="shared" ref="C33:D33" si="0">+C27</f>
        <v>46897886.063561596</v>
      </c>
      <c r="D33" s="146">
        <f t="shared" si="0"/>
        <v>46642636.856970668</v>
      </c>
      <c r="E33" s="146">
        <f>+E27</f>
        <v>46515360.510000005</v>
      </c>
    </row>
    <row r="34" spans="2:17" x14ac:dyDescent="0.25">
      <c r="B34" s="62" t="s">
        <v>127</v>
      </c>
      <c r="C34" s="202">
        <f t="shared" ref="C34:D34" si="1">+C28</f>
        <v>2718646.8651189241</v>
      </c>
      <c r="D34" s="202">
        <f t="shared" si="1"/>
        <v>2675969.7480106535</v>
      </c>
      <c r="E34" s="202">
        <f>+E28</f>
        <v>2654800</v>
      </c>
    </row>
    <row r="35" spans="2:17" x14ac:dyDescent="0.25">
      <c r="B35" s="196"/>
      <c r="C35" s="197"/>
    </row>
    <row r="36" spans="2:17" x14ac:dyDescent="0.25"/>
    <row r="37" spans="2:17" x14ac:dyDescent="0.25">
      <c r="B37" s="118" t="s">
        <v>208</v>
      </c>
    </row>
    <row r="38" spans="2:17" x14ac:dyDescent="0.25"/>
    <row r="39" spans="2:17" x14ac:dyDescent="0.25">
      <c r="B39" s="73"/>
      <c r="C39" s="168">
        <v>2009</v>
      </c>
      <c r="D39" s="168">
        <v>2010</v>
      </c>
      <c r="E39" s="168">
        <v>2011</v>
      </c>
      <c r="F39" s="168">
        <v>2012</v>
      </c>
      <c r="G39" s="168">
        <v>2013</v>
      </c>
      <c r="H39" s="168">
        <v>2014</v>
      </c>
      <c r="I39" s="168">
        <v>2015</v>
      </c>
      <c r="J39" s="168">
        <v>2016</v>
      </c>
      <c r="K39" s="168">
        <v>2017</v>
      </c>
      <c r="L39" s="168">
        <v>2018</v>
      </c>
      <c r="M39" s="168">
        <v>2019</v>
      </c>
      <c r="N39" s="168">
        <v>2020</v>
      </c>
      <c r="O39" s="168">
        <v>2021</v>
      </c>
      <c r="P39" s="168">
        <v>2022</v>
      </c>
      <c r="Q39" s="168">
        <v>2023</v>
      </c>
    </row>
    <row r="40" spans="2:17" x14ac:dyDescent="0.25">
      <c r="B40" s="123" t="s">
        <v>126</v>
      </c>
      <c r="C40" s="146">
        <f>+IF('2.2.3.1.TasasDeprec'!$D17&gt;=('2.2.3.4.ActivosIniciales'!C$39-'2.2.3.4.ActivosIniciales'!$D$39),'2.2.3.4.ActivosIniciales'!$D40*(1-('2.2.3.4.ActivosIniciales'!C$39-'2.2.3.4.ActivosIniciales'!$D$39)*'2.2.3.1.TasasDeprec'!$C17),0)</f>
        <v>48461148.932190664</v>
      </c>
      <c r="D40" s="146">
        <f>+C33</f>
        <v>46897886.063561596</v>
      </c>
      <c r="E40" s="146">
        <f>+IF('2.2.3.1.TasasDeprec'!$D17&gt;=('2.2.3.4.ActivosIniciales'!E$39-'2.2.3.4.ActivosIniciales'!$D$39),'2.2.3.4.ActivosIniciales'!$D40*(1-('2.2.3.4.ActivosIniciales'!E$39-'2.2.3.4.ActivosIniciales'!$D$39)*'2.2.3.1.TasasDeprec'!$C17),0)</f>
        <v>45334623.194932535</v>
      </c>
      <c r="F40" s="146">
        <f>+IF('2.2.3.1.TasasDeprec'!$D17&gt;=('2.2.3.4.ActivosIniciales'!F$39-'2.2.3.4.ActivosIniciales'!$D$39),'2.2.3.4.ActivosIniciales'!$D40*(1-('2.2.3.4.ActivosIniciales'!F$39-'2.2.3.4.ActivosIniciales'!$D$39)*'2.2.3.1.TasasDeprec'!$C17),0)</f>
        <v>43771360.326303475</v>
      </c>
      <c r="G40" s="146">
        <f>+IF('2.2.3.1.TasasDeprec'!$D17&gt;=('2.2.3.4.ActivosIniciales'!G$39-'2.2.3.4.ActivosIniciales'!$D$39),'2.2.3.4.ActivosIniciales'!$D40*(1-('2.2.3.4.ActivosIniciales'!G$39-'2.2.3.4.ActivosIniciales'!$D$39)*'2.2.3.1.TasasDeprec'!$C17),0)</f>
        <v>42208097.457674414</v>
      </c>
      <c r="H40" s="146">
        <f>+IF('2.2.3.1.TasasDeprec'!$D17&gt;=('2.2.3.4.ActivosIniciales'!H$39-'2.2.3.4.ActivosIniciales'!$D$39),'2.2.3.4.ActivosIniciales'!$D40*(1-('2.2.3.4.ActivosIniciales'!H$39-'2.2.3.4.ActivosIniciales'!$D$39)*'2.2.3.1.TasasDeprec'!$C17),0)</f>
        <v>40644834.589045353</v>
      </c>
      <c r="I40" s="146">
        <f>+IF('2.2.3.1.TasasDeprec'!$D17&gt;=('2.2.3.4.ActivosIniciales'!I$39-'2.2.3.4.ActivosIniciales'!$D$39),'2.2.3.4.ActivosIniciales'!$D40*(1-('2.2.3.4.ActivosIniciales'!I$39-'2.2.3.4.ActivosIniciales'!$D$39)*'2.2.3.1.TasasDeprec'!$C17),0)</f>
        <v>39081571.7204163</v>
      </c>
      <c r="J40" s="146">
        <f>+IF('2.2.3.1.TasasDeprec'!$D17&gt;=('2.2.3.4.ActivosIniciales'!J$39-'2.2.3.4.ActivosIniciales'!$D$39),'2.2.3.4.ActivosIniciales'!$D40*(1-('2.2.3.4.ActivosIniciales'!J$39-'2.2.3.4.ActivosIniciales'!$D$39)*'2.2.3.1.TasasDeprec'!$C17),0)</f>
        <v>37518308.851787239</v>
      </c>
      <c r="K40" s="146">
        <f>+IF('2.2.3.1.TasasDeprec'!$D17&gt;=('2.2.3.4.ActivosIniciales'!K$39-'2.2.3.4.ActivosIniciales'!$D$39),'2.2.3.4.ActivosIniciales'!$D40*(1-('2.2.3.4.ActivosIniciales'!K$39-'2.2.3.4.ActivosIniciales'!$D$39)*'2.2.3.1.TasasDeprec'!$C17),0)</f>
        <v>35955045.983158171</v>
      </c>
      <c r="L40" s="146">
        <f>+IF('2.2.3.1.TasasDeprec'!$D17&gt;=('2.2.3.4.ActivosIniciales'!L$39-'2.2.3.4.ActivosIniciales'!$D$39),'2.2.3.4.ActivosIniciales'!$D40*(1-('2.2.3.4.ActivosIniciales'!L$39-'2.2.3.4.ActivosIniciales'!$D$39)*'2.2.3.1.TasasDeprec'!$C17),0)</f>
        <v>34391783.114529118</v>
      </c>
      <c r="M40" s="146">
        <f>+IF('2.2.3.1.TasasDeprec'!$D17&gt;=('2.2.3.4.ActivosIniciales'!M$39-'2.2.3.4.ActivosIniciales'!$D$39),'2.2.3.4.ActivosIniciales'!$D40*(1-('2.2.3.4.ActivosIniciales'!M$39-'2.2.3.4.ActivosIniciales'!$D$39)*'2.2.3.1.TasasDeprec'!$C17),0)</f>
        <v>32828520.245900054</v>
      </c>
      <c r="N40" s="146">
        <f>+IF('2.2.3.1.TasasDeprec'!$D17&gt;=('2.2.3.4.ActivosIniciales'!N$39-'2.2.3.4.ActivosIniciales'!$D$39),'2.2.3.4.ActivosIniciales'!$D40*(1-('2.2.3.4.ActivosIniciales'!N$39-'2.2.3.4.ActivosIniciales'!$D$39)*'2.2.3.1.TasasDeprec'!$C17),0)</f>
        <v>31265257.377270997</v>
      </c>
      <c r="O40" s="146">
        <f>+IF('2.2.3.1.TasasDeprec'!$D17&gt;=('2.2.3.4.ActivosIniciales'!O$39-'2.2.3.4.ActivosIniciales'!$D$39),'2.2.3.4.ActivosIniciales'!$D40*(1-('2.2.3.4.ActivosIniciales'!O$39-'2.2.3.4.ActivosIniciales'!$D$39)*'2.2.3.1.TasasDeprec'!$C17),0)</f>
        <v>29701994.508641932</v>
      </c>
      <c r="P40" s="146">
        <f>+IF('2.2.3.1.TasasDeprec'!$D17&gt;=('2.2.3.4.ActivosIniciales'!P$39-'2.2.3.4.ActivosIniciales'!$D$39),'2.2.3.4.ActivosIniciales'!$D40*(1-('2.2.3.4.ActivosIniciales'!P$39-'2.2.3.4.ActivosIniciales'!$D$39)*'2.2.3.1.TasasDeprec'!$C17),0)</f>
        <v>28138731.640012871</v>
      </c>
      <c r="Q40" s="146">
        <f>+IF('2.2.3.1.TasasDeprec'!$D17&gt;=('2.2.3.4.ActivosIniciales'!Q$39-'2.2.3.4.ActivosIniciales'!$D$39),'2.2.3.4.ActivosIniciales'!$D40*(1-('2.2.3.4.ActivosIniciales'!Q$39-'2.2.3.4.ActivosIniciales'!$D$39)*'2.2.3.1.TasasDeprec'!$C17),0)</f>
        <v>26575468.771383811</v>
      </c>
    </row>
    <row r="41" spans="2:17" x14ac:dyDescent="0.25">
      <c r="B41" s="62" t="s">
        <v>127</v>
      </c>
      <c r="C41" s="202">
        <f>+IF('2.2.3.1.TasasDeprec'!$D18&gt;=('2.2.3.4.ActivosIniciales'!C$39-'2.2.3.4.ActivosIniciales'!$D$39),'2.2.3.4.ActivosIniciales'!$D41*(1-('2.2.3.4.ActivosIniciales'!C$39-'2.2.3.4.ActivosIniciales'!$D$39)*'2.2.3.1.TasasDeprec'!$C18),0)</f>
        <v>2990511.5516308169</v>
      </c>
      <c r="D41" s="202">
        <f>+C34</f>
        <v>2718646.8651189241</v>
      </c>
      <c r="E41" s="202">
        <f>+IF('2.2.3.1.TasasDeprec'!$D18&gt;=('2.2.3.4.ActivosIniciales'!E$39-'2.2.3.4.ActivosIniciales'!$D$39),'2.2.3.4.ActivosIniciales'!$D41*(1-('2.2.3.4.ActivosIniciales'!E$39-'2.2.3.4.ActivosIniciales'!$D$39)*'2.2.3.1.TasasDeprec'!$C18),0)</f>
        <v>2446782.1786070317</v>
      </c>
      <c r="F41" s="202">
        <f>+IF('2.2.3.1.TasasDeprec'!$D18&gt;=('2.2.3.4.ActivosIniciales'!F$39-'2.2.3.4.ActivosIniciales'!$D$39),'2.2.3.4.ActivosIniciales'!$D41*(1-('2.2.3.4.ActivosIniciales'!F$39-'2.2.3.4.ActivosIniciales'!$D$39)*'2.2.3.1.TasasDeprec'!$C18),0)</f>
        <v>2174917.4920951393</v>
      </c>
      <c r="G41" s="202">
        <f>+IF('2.2.3.1.TasasDeprec'!$D18&gt;=('2.2.3.4.ActivosIniciales'!G$39-'2.2.3.4.ActivosIniciales'!$D$39),'2.2.3.4.ActivosIniciales'!$D41*(1-('2.2.3.4.ActivosIniciales'!G$39-'2.2.3.4.ActivosIniciales'!$D$39)*'2.2.3.1.TasasDeprec'!$C18),0)</f>
        <v>1903052.8055832468</v>
      </c>
      <c r="H41" s="202">
        <f>+IF('2.2.3.1.TasasDeprec'!$D18&gt;=('2.2.3.4.ActivosIniciales'!H$39-'2.2.3.4.ActivosIniciales'!$D$39),'2.2.3.4.ActivosIniciales'!$D41*(1-('2.2.3.4.ActivosIniciales'!H$39-'2.2.3.4.ActivosIniciales'!$D$39)*'2.2.3.1.TasasDeprec'!$C18),0)</f>
        <v>1631188.1190713544</v>
      </c>
      <c r="I41" s="202">
        <f>+IF('2.2.3.1.TasasDeprec'!$D18&gt;=('2.2.3.4.ActivosIniciales'!I$39-'2.2.3.4.ActivosIniciales'!$D$39),'2.2.3.4.ActivosIniciales'!$D41*(1-('2.2.3.4.ActivosIniciales'!I$39-'2.2.3.4.ActivosIniciales'!$D$39)*'2.2.3.1.TasasDeprec'!$C18),0)</f>
        <v>1359323.432559462</v>
      </c>
      <c r="J41" s="202">
        <f>+IF('2.2.3.1.TasasDeprec'!$D18&gt;=('2.2.3.4.ActivosIniciales'!J$39-'2.2.3.4.ActivosIniciales'!$D$39),'2.2.3.4.ActivosIniciales'!$D41*(1-('2.2.3.4.ActivosIniciales'!J$39-'2.2.3.4.ActivosIniciales'!$D$39)*'2.2.3.1.TasasDeprec'!$C18),0)</f>
        <v>1087458.7460475694</v>
      </c>
      <c r="K41" s="202">
        <f>+IF('2.2.3.1.TasasDeprec'!$D18&gt;=('2.2.3.4.ActivosIniciales'!K$39-'2.2.3.4.ActivosIniciales'!$D$39),'2.2.3.4.ActivosIniciales'!$D41*(1-('2.2.3.4.ActivosIniciales'!K$39-'2.2.3.4.ActivosIniciales'!$D$39)*'2.2.3.1.TasasDeprec'!$C18),0)</f>
        <v>815594.05953567708</v>
      </c>
      <c r="L41" s="202">
        <f>+IF('2.2.3.1.TasasDeprec'!$D18&gt;=('2.2.3.4.ActivosIniciales'!L$39-'2.2.3.4.ActivosIniciales'!$D$39),'2.2.3.4.ActivosIniciales'!$D41*(1-('2.2.3.4.ActivosIniciales'!L$39-'2.2.3.4.ActivosIniciales'!$D$39)*'2.2.3.1.TasasDeprec'!$C18),0)</f>
        <v>543729.37302378472</v>
      </c>
      <c r="M41" s="202">
        <f>+IF('2.2.3.1.TasasDeprec'!$D18&gt;=('2.2.3.4.ActivosIniciales'!M$39-'2.2.3.4.ActivosIniciales'!$D$39),'2.2.3.4.ActivosIniciales'!$D41*(1-('2.2.3.4.ActivosIniciales'!M$39-'2.2.3.4.ActivosIniciales'!$D$39)*'2.2.3.1.TasasDeprec'!$C18),0)</f>
        <v>271864.68651189236</v>
      </c>
      <c r="N41" s="202">
        <f>+IF('2.2.3.1.TasasDeprec'!$D18&gt;=('2.2.3.4.ActivosIniciales'!N$39-'2.2.3.4.ActivosIniciales'!$D$39),'2.2.3.4.ActivosIniciales'!$D41*(1-('2.2.3.4.ActivosIniciales'!N$39-'2.2.3.4.ActivosIniciales'!$D$39)*'2.2.3.1.TasasDeprec'!$C18),0)</f>
        <v>0</v>
      </c>
      <c r="O41" s="202">
        <f>+IF('2.2.3.1.TasasDeprec'!$D18&gt;=('2.2.3.4.ActivosIniciales'!O$39-'2.2.3.4.ActivosIniciales'!$D$39),'2.2.3.4.ActivosIniciales'!$D41*(1-('2.2.3.4.ActivosIniciales'!O$39-'2.2.3.4.ActivosIniciales'!$D$39)*'2.2.3.1.TasasDeprec'!$C18),0)</f>
        <v>0</v>
      </c>
      <c r="P41" s="202">
        <f>+IF('2.2.3.1.TasasDeprec'!$D18&gt;=('2.2.3.4.ActivosIniciales'!P$39-'2.2.3.4.ActivosIniciales'!$D$39),'2.2.3.4.ActivosIniciales'!$D41*(1-('2.2.3.4.ActivosIniciales'!P$39-'2.2.3.4.ActivosIniciales'!$D$39)*'2.2.3.1.TasasDeprec'!$C18),0)</f>
        <v>0</v>
      </c>
      <c r="Q41" s="202">
        <f>+IF('2.2.3.1.TasasDeprec'!$D18&gt;=('2.2.3.4.ActivosIniciales'!Q$39-'2.2.3.4.ActivosIniciales'!$D$39),'2.2.3.4.ActivosIniciales'!$D41*(1-('2.2.3.4.ActivosIniciales'!Q$39-'2.2.3.4.ActivosIniciales'!$D$39)*'2.2.3.1.TasasDeprec'!$C18),0)</f>
        <v>0</v>
      </c>
    </row>
    <row r="42" spans="2:17" x14ac:dyDescent="0.2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2:17" x14ac:dyDescent="0.2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2:17" x14ac:dyDescent="0.25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2:17" x14ac:dyDescent="0.25"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2:17" x14ac:dyDescent="0.25"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2:17" x14ac:dyDescent="0.25"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2:17" x14ac:dyDescent="0.25">
      <c r="C48" s="61"/>
    </row>
    <row r="49" spans="3:3" x14ac:dyDescent="0.25">
      <c r="C49" s="61"/>
    </row>
  </sheetData>
  <mergeCells count="4">
    <mergeCell ref="B25:B26"/>
    <mergeCell ref="C25:E25"/>
    <mergeCell ref="B31:B32"/>
    <mergeCell ref="D31:E31"/>
  </mergeCells>
  <hyperlinks>
    <hyperlink ref="A2" location="Índice!A1" display="Índice" xr:uid="{2CF2C589-B73D-478B-86A7-0EBF285212A1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64F4-DD7A-4DB7-8077-6B6C9207C8E5}">
  <sheetPr>
    <tabColor theme="5" tint="-0.249977111117893"/>
  </sheetPr>
  <dimension ref="A1:Q71"/>
  <sheetViews>
    <sheetView showGridLines="0" zoomScale="90" zoomScaleNormal="90" workbookViewId="0">
      <selection activeCell="B69" sqref="B69"/>
    </sheetView>
  </sheetViews>
  <sheetFormatPr baseColWidth="10" defaultColWidth="0" defaultRowHeight="13.2" zeroHeight="1" x14ac:dyDescent="0.25"/>
  <cols>
    <col min="1" max="1" width="11.44140625" style="57" customWidth="1"/>
    <col min="2" max="2" width="67.6640625" style="57" customWidth="1"/>
    <col min="3" max="11" width="13.109375" style="57" customWidth="1"/>
    <col min="12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209</v>
      </c>
    </row>
    <row r="5" spans="1:16" x14ac:dyDescent="0.25"/>
    <row r="6" spans="1:16" x14ac:dyDescent="0.25"/>
    <row r="7" spans="1:16" x14ac:dyDescent="0.25">
      <c r="B7" s="73"/>
      <c r="C7" s="168">
        <v>2010</v>
      </c>
      <c r="D7" s="168">
        <v>2011</v>
      </c>
      <c r="E7" s="168">
        <v>2012</v>
      </c>
      <c r="F7" s="168">
        <v>2013</v>
      </c>
      <c r="G7" s="168">
        <v>2014</v>
      </c>
      <c r="H7" s="168">
        <v>2015</v>
      </c>
      <c r="I7" s="168">
        <v>2016</v>
      </c>
      <c r="J7" s="168">
        <v>2017</v>
      </c>
      <c r="K7" s="168">
        <v>2018</v>
      </c>
      <c r="L7" s="168">
        <v>2019</v>
      </c>
      <c r="M7" s="168">
        <v>2020</v>
      </c>
      <c r="N7" s="168">
        <v>2021</v>
      </c>
      <c r="O7" s="168">
        <v>2022</v>
      </c>
      <c r="P7" s="168">
        <v>2023</v>
      </c>
    </row>
    <row r="8" spans="1:16" x14ac:dyDescent="0.25">
      <c r="B8" s="66" t="s">
        <v>117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x14ac:dyDescent="0.25">
      <c r="B9" s="139" t="s">
        <v>118</v>
      </c>
      <c r="C9" s="184">
        <f>+'2.2.3.3.StockCapSinActIni'!D9</f>
        <v>42761.64</v>
      </c>
      <c r="D9" s="184">
        <f>+'2.2.3.3.StockCapSinActIni'!E9</f>
        <v>41336.252000142536</v>
      </c>
      <c r="E9" s="184">
        <f>+'2.2.3.3.StockCapSinActIni'!F9</f>
        <v>39910.864000285073</v>
      </c>
      <c r="F9" s="184">
        <f>+'2.2.3.3.StockCapSinActIni'!G9</f>
        <v>38485.47600042761</v>
      </c>
      <c r="G9" s="184">
        <f>+'2.2.3.3.StockCapSinActIni'!H9</f>
        <v>747569.81800057017</v>
      </c>
      <c r="H9" s="184">
        <f>+'2.2.3.3.StockCapSinActIni'!I9</f>
        <v>857893.30233641434</v>
      </c>
      <c r="I9" s="184">
        <f>+'2.2.3.3.StockCapSinActIni'!J9</f>
        <v>828269.83900604339</v>
      </c>
      <c r="J9" s="184">
        <f>+'2.2.3.3.StockCapSinActIni'!K9</f>
        <v>1101123.9156756722</v>
      </c>
      <c r="K9" s="184">
        <f>+'2.2.3.3.StockCapSinActIni'!L9</f>
        <v>778537.29767964291</v>
      </c>
      <c r="L9" s="184">
        <f>+'2.2.3.3.StockCapSinActIni'!M9</f>
        <v>748260.60201600392</v>
      </c>
      <c r="M9" s="184">
        <f>+'2.2.3.3.StockCapSinActIni'!N9</f>
        <v>717983.90635236492</v>
      </c>
      <c r="N9" s="184">
        <f>+'2.2.3.3.StockCapSinActIni'!O9</f>
        <v>708707.21068872593</v>
      </c>
      <c r="O9" s="184">
        <f>+'2.2.3.3.StockCapSinActIni'!P9</f>
        <v>677730.5150251569</v>
      </c>
      <c r="P9" s="184">
        <f>+'2.2.3.3.StockCapSinActIni'!Q9</f>
        <v>646753.81936158787</v>
      </c>
    </row>
    <row r="10" spans="1:16" x14ac:dyDescent="0.25">
      <c r="B10" s="139" t="s">
        <v>119</v>
      </c>
      <c r="C10" s="184">
        <f>+'2.2.3.3.StockCapSinActIni'!D10</f>
        <v>524261.64999999997</v>
      </c>
      <c r="D10" s="184">
        <f>+'2.2.3.3.StockCapSinActIni'!E10</f>
        <v>487460.44499999995</v>
      </c>
      <c r="E10" s="184">
        <f>+'2.2.3.3.StockCapSinActIni'!F10</f>
        <v>433471.78399999993</v>
      </c>
      <c r="F10" s="184">
        <f>+'2.2.3.3.StockCapSinActIni'!G10</f>
        <v>383347.65299999993</v>
      </c>
      <c r="G10" s="184">
        <f>+'2.2.3.3.StockCapSinActIni'!H10</f>
        <v>328972.53899999993</v>
      </c>
      <c r="H10" s="184">
        <f>+'2.2.3.3.StockCapSinActIni'!I10</f>
        <v>274597.42499999993</v>
      </c>
      <c r="I10" s="184">
        <f>+'2.2.3.3.StockCapSinActIni'!J10</f>
        <v>262964.98099999991</v>
      </c>
      <c r="J10" s="184">
        <f>+'2.2.3.3.StockCapSinActIni'!K10</f>
        <v>205755.36999999991</v>
      </c>
      <c r="K10" s="184">
        <f>+'2.2.3.3.StockCapSinActIni'!L10</f>
        <v>232622.24199999991</v>
      </c>
      <c r="L10" s="184">
        <f>+'2.2.3.3.StockCapSinActIni'!M10</f>
        <v>215262.86099999992</v>
      </c>
      <c r="M10" s="184">
        <f>+'2.2.3.3.StockCapSinActIni'!N10</f>
        <v>366903.47999999992</v>
      </c>
      <c r="N10" s="184">
        <f>+'2.2.3.3.StockCapSinActIni'!O10</f>
        <v>324570.26399999991</v>
      </c>
      <c r="O10" s="184">
        <f>+'2.2.3.3.StockCapSinActIni'!P10</f>
        <v>283799.54399999988</v>
      </c>
      <c r="P10" s="184">
        <f>+'2.2.3.3.StockCapSinActIni'!Q10</f>
        <v>243028.82399999988</v>
      </c>
    </row>
    <row r="11" spans="1:16" x14ac:dyDescent="0.25">
      <c r="B11" s="139" t="s">
        <v>120</v>
      </c>
      <c r="C11" s="184">
        <f>+'2.2.3.3.StockCapSinActIni'!D11</f>
        <v>90662.939999999973</v>
      </c>
      <c r="D11" s="184">
        <f>+'2.2.3.3.StockCapSinActIni'!E11</f>
        <v>69218.051999999981</v>
      </c>
      <c r="E11" s="184">
        <f>+'2.2.3.3.StockCapSinActIni'!F11</f>
        <v>47773.16399999999</v>
      </c>
      <c r="F11" s="184">
        <f>+'2.2.3.3.StockCapSinActIni'!G11</f>
        <v>26328.275999999994</v>
      </c>
      <c r="G11" s="184">
        <f>+'2.2.3.3.StockCapSinActIni'!H11</f>
        <v>112644.14800000002</v>
      </c>
      <c r="H11" s="184">
        <f>+'2.2.3.3.StockCapSinActIni'!I11</f>
        <v>70023.248000000021</v>
      </c>
      <c r="I11" s="184">
        <f>+'2.2.3.3.StockCapSinActIni'!J11</f>
        <v>51708.16800000002</v>
      </c>
      <c r="J11" s="184">
        <f>+'2.2.3.3.StockCapSinActIni'!K11</f>
        <v>33393.088000000018</v>
      </c>
      <c r="K11" s="184">
        <f>+'2.2.3.3.StockCapSinActIni'!L11</f>
        <v>15078.008000000016</v>
      </c>
      <c r="L11" s="184">
        <f>+'2.2.3.3.StockCapSinActIni'!M11</f>
        <v>284762.92800000001</v>
      </c>
      <c r="M11" s="184">
        <f>+'2.2.3.3.StockCapSinActIni'!N11</f>
        <v>230400</v>
      </c>
      <c r="N11" s="184">
        <f>+'2.2.3.3.StockCapSinActIni'!O11</f>
        <v>172800</v>
      </c>
      <c r="O11" s="184">
        <f>+'2.2.3.3.StockCapSinActIni'!P11</f>
        <v>115200</v>
      </c>
      <c r="P11" s="184">
        <f>+'2.2.3.3.StockCapSinActIni'!Q11</f>
        <v>57600</v>
      </c>
    </row>
    <row r="12" spans="1:16" x14ac:dyDescent="0.25">
      <c r="B12" s="139" t="s">
        <v>121</v>
      </c>
      <c r="C12" s="184">
        <f>+'2.2.3.3.StockCapSinActIni'!D12</f>
        <v>20642.425000000003</v>
      </c>
      <c r="D12" s="184">
        <f>+'2.2.3.3.StockCapSinActIni'!E12</f>
        <v>64714.889000000003</v>
      </c>
      <c r="E12" s="184">
        <f>+'2.2.3.3.StockCapSinActIni'!F12</f>
        <v>57892.509000000005</v>
      </c>
      <c r="F12" s="184">
        <f>+'2.2.3.3.StockCapSinActIni'!G12</f>
        <v>51445.129000000001</v>
      </c>
      <c r="G12" s="184">
        <f>+'2.2.3.3.StockCapSinActIni'!H12</f>
        <v>47266.629000000001</v>
      </c>
      <c r="H12" s="184">
        <f>+'2.2.3.3.StockCapSinActIni'!I12</f>
        <v>45378.470999999998</v>
      </c>
      <c r="I12" s="184">
        <f>+'2.2.3.3.StockCapSinActIni'!J12</f>
        <v>37726.466999999997</v>
      </c>
      <c r="J12" s="184">
        <f>+'2.2.3.3.StockCapSinActIni'!K12</f>
        <v>109121.87299999999</v>
      </c>
      <c r="K12" s="184">
        <f>+'2.2.3.3.StockCapSinActIni'!L12</f>
        <v>96400.267999999982</v>
      </c>
      <c r="L12" s="184">
        <f>+'2.2.3.3.StockCapSinActIni'!M12</f>
        <v>102560.00899999998</v>
      </c>
      <c r="M12" s="184">
        <f>+'2.2.3.3.StockCapSinActIni'!N12</f>
        <v>100833.08499999998</v>
      </c>
      <c r="N12" s="184">
        <f>+'2.2.3.3.StockCapSinActIni'!O12</f>
        <v>100488.40199999997</v>
      </c>
      <c r="O12" s="184">
        <f>+'2.2.3.3.StockCapSinActIni'!P12</f>
        <v>86070.522999999972</v>
      </c>
      <c r="P12" s="184">
        <f>+'2.2.3.3.StockCapSinActIni'!Q12</f>
        <v>71652.643999999971</v>
      </c>
    </row>
    <row r="13" spans="1:16" x14ac:dyDescent="0.25">
      <c r="B13" s="139" t="s">
        <v>122</v>
      </c>
      <c r="C13" s="184">
        <f>+'2.2.3.3.StockCapSinActIni'!D13</f>
        <v>24573.199999999983</v>
      </c>
      <c r="D13" s="184">
        <f>+'2.2.3.3.StockCapSinActIni'!E13</f>
        <v>244085.17249999996</v>
      </c>
      <c r="E13" s="184">
        <f>+'2.2.3.3.StockCapSinActIni'!F13</f>
        <v>180827.26749999996</v>
      </c>
      <c r="F13" s="184">
        <f>+'2.2.3.3.StockCapSinActIni'!G13</f>
        <v>117241.52499999998</v>
      </c>
      <c r="G13" s="184">
        <f>+'2.2.3.3.StockCapSinActIni'!H13</f>
        <v>90001.01</v>
      </c>
      <c r="H13" s="184">
        <f>+'2.2.3.3.StockCapSinActIni'!I13</f>
        <v>32688.405000000013</v>
      </c>
      <c r="I13" s="184">
        <f>+'2.2.3.3.StockCapSinActIni'!J13</f>
        <v>47643.017500000016</v>
      </c>
      <c r="J13" s="184">
        <f>+'2.2.3.3.StockCapSinActIni'!K13</f>
        <v>55758.432500000017</v>
      </c>
      <c r="K13" s="184">
        <f>+'2.2.3.3.StockCapSinActIni'!L13</f>
        <v>57336.260000000009</v>
      </c>
      <c r="L13" s="184">
        <f>+'2.2.3.3.StockCapSinActIni'!M13</f>
        <v>49983.205000000009</v>
      </c>
      <c r="M13" s="184">
        <f>+'2.2.3.3.StockCapSinActIni'!N13</f>
        <v>38830.150000000009</v>
      </c>
      <c r="N13" s="184">
        <f>+'2.2.3.3.StockCapSinActIni'!O13</f>
        <v>89774.85</v>
      </c>
      <c r="O13" s="184">
        <f>+'2.2.3.3.StockCapSinActIni'!P13</f>
        <v>60750.000000000007</v>
      </c>
      <c r="P13" s="184">
        <f>+'2.2.3.3.StockCapSinActIni'!Q13</f>
        <v>37250.000000000007</v>
      </c>
    </row>
    <row r="14" spans="1:16" x14ac:dyDescent="0.25">
      <c r="B14" s="139" t="s">
        <v>123</v>
      </c>
      <c r="C14" s="184">
        <f>+'2.2.3.3.StockCapSinActIni'!D14</f>
        <v>137314.758</v>
      </c>
      <c r="D14" s="184">
        <f>+'2.2.3.3.StockCapSinActIni'!E14</f>
        <v>128411.311</v>
      </c>
      <c r="E14" s="184">
        <f>+'2.2.3.3.StockCapSinActIni'!F14</f>
        <v>135432.47200000001</v>
      </c>
      <c r="F14" s="184">
        <f>+'2.2.3.3.StockCapSinActIni'!G14</f>
        <v>160464.83600000001</v>
      </c>
      <c r="G14" s="184">
        <f>+'2.2.3.3.StockCapSinActIni'!H14</f>
        <v>139964.185</v>
      </c>
      <c r="H14" s="184">
        <f>+'2.2.3.3.StockCapSinActIni'!I14</f>
        <v>198067.454</v>
      </c>
      <c r="I14" s="184">
        <f>+'2.2.3.3.StockCapSinActIni'!J14</f>
        <v>169706.41099999999</v>
      </c>
      <c r="J14" s="184">
        <f>+'2.2.3.3.StockCapSinActIni'!K14</f>
        <v>183538.25800000009</v>
      </c>
      <c r="K14" s="184">
        <f>+'2.2.3.3.StockCapSinActIni'!L14</f>
        <v>193258.32600000009</v>
      </c>
      <c r="L14" s="184">
        <f>+'2.2.3.3.StockCapSinActIni'!M14</f>
        <v>156447.95400000009</v>
      </c>
      <c r="M14" s="184">
        <f>+'2.2.3.3.StockCapSinActIni'!N14</f>
        <v>245831.49400000006</v>
      </c>
      <c r="N14" s="184">
        <f>+'2.2.3.3.StockCapSinActIni'!O14</f>
        <v>327171.98900000006</v>
      </c>
      <c r="O14" s="184">
        <f>+'2.2.3.3.StockCapSinActIni'!P14</f>
        <v>280297.22600000002</v>
      </c>
      <c r="P14" s="184">
        <f>+'2.2.3.3.StockCapSinActIni'!Q14</f>
        <v>235548.14</v>
      </c>
    </row>
    <row r="15" spans="1:16" x14ac:dyDescent="0.25">
      <c r="B15" s="122" t="s">
        <v>124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</row>
    <row r="16" spans="1:16" x14ac:dyDescent="0.25">
      <c r="B16" s="139" t="s">
        <v>125</v>
      </c>
      <c r="C16" s="176">
        <f>+'2.2.3.3.StockCapSinActIni'!D16</f>
        <v>940215.16399999999</v>
      </c>
      <c r="D16" s="176">
        <f>+'2.2.3.3.StockCapSinActIni'!E16</f>
        <v>894843.03099999996</v>
      </c>
      <c r="E16" s="176">
        <f>+'2.2.3.3.StockCapSinActIni'!F16</f>
        <v>784479.4879999999</v>
      </c>
      <c r="F16" s="176">
        <f>+'2.2.3.3.StockCapSinActIni'!G16</f>
        <v>674115.94499999983</v>
      </c>
      <c r="G16" s="176">
        <f>+'2.2.3.3.StockCapSinActIni'!H16</f>
        <v>563752.40199999977</v>
      </c>
      <c r="H16" s="176">
        <f>+'2.2.3.3.StockCapSinActIni'!I16</f>
        <v>453388.85899999976</v>
      </c>
      <c r="I16" s="176">
        <f>+'2.2.3.3.StockCapSinActIni'!J16</f>
        <v>343025.31599999976</v>
      </c>
      <c r="J16" s="176">
        <f>+'2.2.3.3.StockCapSinActIni'!K16</f>
        <v>232661.77299999975</v>
      </c>
      <c r="K16" s="176">
        <f>+'2.2.3.3.StockCapSinActIni'!L16</f>
        <v>122298.22999999973</v>
      </c>
      <c r="L16" s="176">
        <f>+'2.2.3.3.StockCapSinActIni'!M16</f>
        <v>11934.686999999714</v>
      </c>
      <c r="M16" s="176">
        <f>+'2.2.3.3.StockCapSinActIni'!N16</f>
        <v>5908.3099999997139</v>
      </c>
      <c r="N16" s="176">
        <f>+'2.2.3.3.StockCapSinActIni'!O16</f>
        <v>0</v>
      </c>
      <c r="O16" s="176">
        <f>+'2.2.3.3.StockCapSinActIni'!P16</f>
        <v>0</v>
      </c>
      <c r="P16" s="176">
        <f>+'2.2.3.3.StockCapSinActIni'!Q16</f>
        <v>0</v>
      </c>
    </row>
    <row r="17" spans="2:16" x14ac:dyDescent="0.25">
      <c r="B17" s="185" t="s">
        <v>126</v>
      </c>
      <c r="C17" s="187">
        <f>+'2.2.3.4.ActivosIniciales'!D40</f>
        <v>46897886.063561596</v>
      </c>
      <c r="D17" s="187">
        <f>+'2.2.3.4.ActivosIniciales'!E40</f>
        <v>45334623.194932535</v>
      </c>
      <c r="E17" s="187">
        <f>+'2.2.3.4.ActivosIniciales'!F40</f>
        <v>43771360.326303475</v>
      </c>
      <c r="F17" s="187">
        <f>+'2.2.3.4.ActivosIniciales'!G40</f>
        <v>42208097.457674414</v>
      </c>
      <c r="G17" s="187">
        <f>+'2.2.3.4.ActivosIniciales'!H40</f>
        <v>40644834.589045353</v>
      </c>
      <c r="H17" s="187">
        <f>+'2.2.3.4.ActivosIniciales'!I40</f>
        <v>39081571.7204163</v>
      </c>
      <c r="I17" s="187">
        <f>+'2.2.3.4.ActivosIniciales'!J40</f>
        <v>37518308.851787239</v>
      </c>
      <c r="J17" s="187">
        <f>+'2.2.3.4.ActivosIniciales'!K40</f>
        <v>35955045.983158171</v>
      </c>
      <c r="K17" s="187">
        <f>+'2.2.3.4.ActivosIniciales'!L40</f>
        <v>34391783.114529118</v>
      </c>
      <c r="L17" s="187">
        <f>+'2.2.3.4.ActivosIniciales'!M40</f>
        <v>32828520.245900054</v>
      </c>
      <c r="M17" s="187">
        <f>+'2.2.3.4.ActivosIniciales'!N40</f>
        <v>31265257.377270997</v>
      </c>
      <c r="N17" s="187">
        <f>+'2.2.3.4.ActivosIniciales'!O40</f>
        <v>29701994.508641932</v>
      </c>
      <c r="O17" s="187">
        <f>+'2.2.3.4.ActivosIniciales'!P40</f>
        <v>28138731.640012871</v>
      </c>
      <c r="P17" s="187">
        <f>+'2.2.3.4.ActivosIniciales'!Q40</f>
        <v>26575468.771383811</v>
      </c>
    </row>
    <row r="18" spans="2:16" x14ac:dyDescent="0.25">
      <c r="B18" s="185" t="s">
        <v>127</v>
      </c>
      <c r="C18" s="187">
        <f>+'2.2.3.4.ActivosIniciales'!D41</f>
        <v>2718646.8651189241</v>
      </c>
      <c r="D18" s="187">
        <f>+'2.2.3.4.ActivosIniciales'!E41</f>
        <v>2446782.1786070317</v>
      </c>
      <c r="E18" s="187">
        <f>+'2.2.3.4.ActivosIniciales'!F41</f>
        <v>2174917.4920951393</v>
      </c>
      <c r="F18" s="187">
        <f>+'2.2.3.4.ActivosIniciales'!G41</f>
        <v>1903052.8055832468</v>
      </c>
      <c r="G18" s="187">
        <f>+'2.2.3.4.ActivosIniciales'!H41</f>
        <v>1631188.1190713544</v>
      </c>
      <c r="H18" s="187">
        <f>+'2.2.3.4.ActivosIniciales'!I41</f>
        <v>1359323.432559462</v>
      </c>
      <c r="I18" s="187">
        <f>+'2.2.3.4.ActivosIniciales'!J41</f>
        <v>1087458.7460475694</v>
      </c>
      <c r="J18" s="187">
        <f>+'2.2.3.4.ActivosIniciales'!K41</f>
        <v>815594.05953567708</v>
      </c>
      <c r="K18" s="187">
        <f>+'2.2.3.4.ActivosIniciales'!L41</f>
        <v>543729.37302378472</v>
      </c>
      <c r="L18" s="187">
        <f>+'2.2.3.4.ActivosIniciales'!M41</f>
        <v>271864.68651189236</v>
      </c>
      <c r="M18" s="187">
        <f>+'2.2.3.4.ActivosIniciales'!N41</f>
        <v>0</v>
      </c>
      <c r="N18" s="187">
        <f>+'2.2.3.4.ActivosIniciales'!O41</f>
        <v>0</v>
      </c>
      <c r="O18" s="187">
        <f>+'2.2.3.4.ActivosIniciales'!P41</f>
        <v>0</v>
      </c>
      <c r="P18" s="187">
        <f>+'2.2.3.4.ActivosIniciales'!Q41</f>
        <v>0</v>
      </c>
    </row>
    <row r="19" spans="2:16" x14ac:dyDescent="0.25">
      <c r="B19" s="185" t="s">
        <v>128</v>
      </c>
      <c r="C19" s="183">
        <f>+'2.2.3.3.StockCapSinActIni'!D19</f>
        <v>0</v>
      </c>
      <c r="D19" s="183">
        <f>+'2.2.3.3.StockCapSinActIni'!E19</f>
        <v>0</v>
      </c>
      <c r="E19" s="183">
        <f>+'2.2.3.3.StockCapSinActIni'!F19</f>
        <v>0</v>
      </c>
      <c r="F19" s="183">
        <f>+'2.2.3.3.StockCapSinActIni'!G19</f>
        <v>0</v>
      </c>
      <c r="G19" s="183">
        <f>+'2.2.3.3.StockCapSinActIni'!H19</f>
        <v>114176644.25000001</v>
      </c>
      <c r="H19" s="183">
        <f>+'2.2.3.3.StockCapSinActIni'!I19</f>
        <v>109609578.48000002</v>
      </c>
      <c r="I19" s="183">
        <f>+'2.2.3.3.StockCapSinActIni'!J19</f>
        <v>105042512.71000002</v>
      </c>
      <c r="J19" s="183">
        <f>+'2.2.3.3.StockCapSinActIni'!K19</f>
        <v>100475446.94000003</v>
      </c>
      <c r="K19" s="183">
        <f>+'2.2.3.3.StockCapSinActIni'!L19</f>
        <v>95908381.170000032</v>
      </c>
      <c r="L19" s="183">
        <f>+'2.2.3.3.StockCapSinActIni'!M19</f>
        <v>91341315.400000036</v>
      </c>
      <c r="M19" s="183">
        <f>+'2.2.3.3.StockCapSinActIni'!N19</f>
        <v>86774249.63000004</v>
      </c>
      <c r="N19" s="183">
        <f>+'2.2.3.3.StockCapSinActIni'!O19</f>
        <v>82207183.860000044</v>
      </c>
      <c r="O19" s="183">
        <f>+'2.2.3.3.StockCapSinActIni'!P19</f>
        <v>77640118.090000048</v>
      </c>
      <c r="P19" s="183">
        <f>+'2.2.3.3.StockCapSinActIni'!Q19</f>
        <v>73073052.320000052</v>
      </c>
    </row>
    <row r="20" spans="2:16" x14ac:dyDescent="0.25">
      <c r="B20" s="185" t="s">
        <v>129</v>
      </c>
      <c r="C20" s="183">
        <f>+'2.2.3.3.StockCapSinActIni'!D20</f>
        <v>0</v>
      </c>
      <c r="D20" s="183">
        <f>+'2.2.3.3.StockCapSinActIni'!E20</f>
        <v>0</v>
      </c>
      <c r="E20" s="183">
        <f>+'2.2.3.3.StockCapSinActIni'!F20</f>
        <v>0</v>
      </c>
      <c r="F20" s="183">
        <f>+'2.2.3.3.StockCapSinActIni'!G20</f>
        <v>0</v>
      </c>
      <c r="G20" s="183">
        <f>+'2.2.3.3.StockCapSinActIni'!H20</f>
        <v>18079458.27</v>
      </c>
      <c r="H20" s="183">
        <f>+'2.2.3.3.StockCapSinActIni'!I20</f>
        <v>16271512.443</v>
      </c>
      <c r="I20" s="183">
        <f>+'2.2.3.3.StockCapSinActIni'!J20</f>
        <v>14463566.616</v>
      </c>
      <c r="J20" s="183">
        <f>+'2.2.3.3.StockCapSinActIni'!K20</f>
        <v>12655620.789000001</v>
      </c>
      <c r="K20" s="183">
        <f>+'2.2.3.3.StockCapSinActIni'!L20</f>
        <v>10847674.962000001</v>
      </c>
      <c r="L20" s="183">
        <f>+'2.2.3.3.StockCapSinActIni'!M20</f>
        <v>9039729.1350000016</v>
      </c>
      <c r="M20" s="183">
        <f>+'2.2.3.3.StockCapSinActIni'!N20</f>
        <v>7231783.3080000021</v>
      </c>
      <c r="N20" s="183">
        <f>+'2.2.3.3.StockCapSinActIni'!O20</f>
        <v>5423837.4810000025</v>
      </c>
      <c r="O20" s="183">
        <f>+'2.2.3.3.StockCapSinActIni'!P20</f>
        <v>3615891.6540000024</v>
      </c>
      <c r="P20" s="183">
        <f>+'2.2.3.3.StockCapSinActIni'!Q20</f>
        <v>1807945.8270000024</v>
      </c>
    </row>
    <row r="21" spans="2:16" x14ac:dyDescent="0.25">
      <c r="B21" s="185" t="s">
        <v>130</v>
      </c>
      <c r="C21" s="183">
        <f>+'2.2.3.3.StockCapSinActIni'!D21</f>
        <v>0</v>
      </c>
      <c r="D21" s="183">
        <f>+'2.2.3.3.StockCapSinActIni'!E21</f>
        <v>0</v>
      </c>
      <c r="E21" s="183">
        <f>+'2.2.3.3.StockCapSinActIni'!F21</f>
        <v>0</v>
      </c>
      <c r="F21" s="183">
        <f>+'2.2.3.3.StockCapSinActIni'!G21</f>
        <v>0</v>
      </c>
      <c r="G21" s="183">
        <f>+'2.2.3.3.StockCapSinActIni'!H21</f>
        <v>0</v>
      </c>
      <c r="H21" s="183">
        <f>+'2.2.3.3.StockCapSinActIni'!I21</f>
        <v>0</v>
      </c>
      <c r="I21" s="183">
        <f>+'2.2.3.3.StockCapSinActIni'!J21</f>
        <v>15178943.796610169</v>
      </c>
      <c r="J21" s="183">
        <f>+'2.2.3.3.StockCapSinActIni'!K21</f>
        <v>13661049.416949153</v>
      </c>
      <c r="K21" s="183">
        <f>+'2.2.3.3.StockCapSinActIni'!L21</f>
        <v>12143155.037288137</v>
      </c>
      <c r="L21" s="183">
        <f>+'2.2.3.3.StockCapSinActIni'!M21</f>
        <v>10625260.657627121</v>
      </c>
      <c r="M21" s="183">
        <f>+'2.2.3.3.StockCapSinActIni'!N21</f>
        <v>9107366.2779661044</v>
      </c>
      <c r="N21" s="183">
        <f>+'2.2.3.3.StockCapSinActIni'!O21</f>
        <v>7589471.8983050874</v>
      </c>
      <c r="O21" s="183">
        <f>+'2.2.3.3.StockCapSinActIni'!P21</f>
        <v>6071577.5186440703</v>
      </c>
      <c r="P21" s="183">
        <f>+'2.2.3.3.StockCapSinActIni'!Q21</f>
        <v>4553683.1389830532</v>
      </c>
    </row>
    <row r="22" spans="2:16" x14ac:dyDescent="0.25">
      <c r="B22" s="185" t="s">
        <v>131</v>
      </c>
      <c r="C22" s="183">
        <f>+'2.2.3.3.StockCapSinActIni'!D22</f>
        <v>0</v>
      </c>
      <c r="D22" s="183">
        <f>+'2.2.3.3.StockCapSinActIni'!E22</f>
        <v>0</v>
      </c>
      <c r="E22" s="183">
        <f>+'2.2.3.3.StockCapSinActIni'!F22</f>
        <v>0</v>
      </c>
      <c r="F22" s="183">
        <f>+'2.2.3.3.StockCapSinActIni'!G22</f>
        <v>0</v>
      </c>
      <c r="G22" s="183">
        <f>+'2.2.3.3.StockCapSinActIni'!H22</f>
        <v>0</v>
      </c>
      <c r="H22" s="183">
        <f>+'2.2.3.3.StockCapSinActIni'!I22</f>
        <v>0</v>
      </c>
      <c r="I22" s="183">
        <f>+'2.2.3.3.StockCapSinActIni'!J22</f>
        <v>2863227.7542372881</v>
      </c>
      <c r="J22" s="183">
        <f>+'2.2.3.3.StockCapSinActIni'!K22</f>
        <v>2748698.6440677964</v>
      </c>
      <c r="K22" s="183">
        <f>+'2.2.3.3.StockCapSinActIni'!L22</f>
        <v>2634169.5338983047</v>
      </c>
      <c r="L22" s="183">
        <f>+'2.2.3.3.StockCapSinActIni'!M22</f>
        <v>2519640.423728813</v>
      </c>
      <c r="M22" s="183">
        <f>+'2.2.3.3.StockCapSinActIni'!N22</f>
        <v>2405111.3135593212</v>
      </c>
      <c r="N22" s="183">
        <f>+'2.2.3.3.StockCapSinActIni'!O22</f>
        <v>2290582.2033898295</v>
      </c>
      <c r="O22" s="183">
        <f>+'2.2.3.3.StockCapSinActIni'!P22</f>
        <v>2176053.0932203378</v>
      </c>
      <c r="P22" s="183">
        <f>+'2.2.3.3.StockCapSinActIni'!Q22</f>
        <v>2061523.9830508463</v>
      </c>
    </row>
    <row r="23" spans="2:16" x14ac:dyDescent="0.25">
      <c r="B23" s="185" t="s">
        <v>132</v>
      </c>
      <c r="C23" s="183">
        <f>+'2.2.3.3.StockCapSinActIni'!D23</f>
        <v>0</v>
      </c>
      <c r="D23" s="183">
        <f>+'2.2.3.3.StockCapSinActIni'!E23</f>
        <v>691993.19491525425</v>
      </c>
      <c r="E23" s="183">
        <f>+'2.2.3.3.StockCapSinActIni'!F23</f>
        <v>664313.46711864404</v>
      </c>
      <c r="F23" s="183">
        <f>+'2.2.3.3.StockCapSinActIni'!G23</f>
        <v>636633.73932203383</v>
      </c>
      <c r="G23" s="183">
        <f>+'2.2.3.3.StockCapSinActIni'!H23</f>
        <v>608954.01152542362</v>
      </c>
      <c r="H23" s="183">
        <f>+'2.2.3.3.StockCapSinActIni'!I23</f>
        <v>581274.2837288134</v>
      </c>
      <c r="I23" s="183">
        <f>+'2.2.3.3.StockCapSinActIni'!J23</f>
        <v>553594.55593220319</v>
      </c>
      <c r="J23" s="183">
        <f>+'2.2.3.3.StockCapSinActIni'!K23</f>
        <v>525914.82813559298</v>
      </c>
      <c r="K23" s="183">
        <f>+'2.2.3.3.StockCapSinActIni'!L23</f>
        <v>498235.10033898283</v>
      </c>
      <c r="L23" s="183">
        <f>+'2.2.3.3.StockCapSinActIni'!M23</f>
        <v>470555.37254237267</v>
      </c>
      <c r="M23" s="183">
        <f>+'2.2.3.3.StockCapSinActIni'!N23</f>
        <v>442875.64474576252</v>
      </c>
      <c r="N23" s="183">
        <f>+'2.2.3.3.StockCapSinActIni'!O23</f>
        <v>415195.91694915236</v>
      </c>
      <c r="O23" s="183">
        <f>+'2.2.3.3.StockCapSinActIni'!P23</f>
        <v>387516.18915254221</v>
      </c>
      <c r="P23" s="183">
        <f>+'2.2.3.3.StockCapSinActIni'!Q23</f>
        <v>359836.46135593206</v>
      </c>
    </row>
    <row r="24" spans="2:16" x14ac:dyDescent="0.25">
      <c r="B24" s="185" t="s">
        <v>133</v>
      </c>
      <c r="C24" s="183">
        <f>+'2.2.3.3.StockCapSinActIni'!D24</f>
        <v>0</v>
      </c>
      <c r="D24" s="183">
        <f>+'2.2.3.3.StockCapSinActIni'!E24</f>
        <v>31769.508474576269</v>
      </c>
      <c r="E24" s="183">
        <f>+'2.2.3.3.StockCapSinActIni'!F24</f>
        <v>30498.728135593217</v>
      </c>
      <c r="F24" s="183">
        <f>+'2.2.3.3.StockCapSinActIni'!G24</f>
        <v>29227.947796610166</v>
      </c>
      <c r="G24" s="183">
        <f>+'2.2.3.3.StockCapSinActIni'!H24</f>
        <v>27957.167457627114</v>
      </c>
      <c r="H24" s="183">
        <f>+'2.2.3.3.StockCapSinActIni'!I24</f>
        <v>26686.387118644063</v>
      </c>
      <c r="I24" s="183">
        <f>+'2.2.3.3.StockCapSinActIni'!J24</f>
        <v>25415.606779661011</v>
      </c>
      <c r="J24" s="183">
        <f>+'2.2.3.3.StockCapSinActIni'!K24</f>
        <v>24144.82644067796</v>
      </c>
      <c r="K24" s="183">
        <f>+'2.2.3.3.StockCapSinActIni'!L24</f>
        <v>22874.046101694908</v>
      </c>
      <c r="L24" s="183">
        <f>+'2.2.3.3.StockCapSinActIni'!M24</f>
        <v>21603.265762711857</v>
      </c>
      <c r="M24" s="183">
        <f>+'2.2.3.3.StockCapSinActIni'!N24</f>
        <v>20332.485423728805</v>
      </c>
      <c r="N24" s="183">
        <f>+'2.2.3.3.StockCapSinActIni'!O24</f>
        <v>19061.705084745754</v>
      </c>
      <c r="O24" s="183">
        <f>+'2.2.3.3.StockCapSinActIni'!P24</f>
        <v>17790.924745762703</v>
      </c>
      <c r="P24" s="183">
        <f>+'2.2.3.3.StockCapSinActIni'!Q24</f>
        <v>16520.144406779651</v>
      </c>
    </row>
    <row r="25" spans="2:16" x14ac:dyDescent="0.25">
      <c r="B25" s="185" t="s">
        <v>134</v>
      </c>
      <c r="C25" s="183">
        <f>+'2.2.3.3.StockCapSinActIni'!D25</f>
        <v>0</v>
      </c>
      <c r="D25" s="183">
        <f>+'2.2.3.3.StockCapSinActIni'!E25</f>
        <v>0</v>
      </c>
      <c r="E25" s="183">
        <f>+'2.2.3.3.StockCapSinActIni'!F25</f>
        <v>0</v>
      </c>
      <c r="F25" s="183">
        <f>+'2.2.3.3.StockCapSinActIni'!G25</f>
        <v>0</v>
      </c>
      <c r="G25" s="183">
        <f>+'2.2.3.3.StockCapSinActIni'!H25</f>
        <v>0</v>
      </c>
      <c r="H25" s="183">
        <f>+'2.2.3.3.StockCapSinActIni'!I25</f>
        <v>194728.87288135596</v>
      </c>
      <c r="I25" s="183">
        <f>+'2.2.3.3.StockCapSinActIni'!J25</f>
        <v>184992.42923728816</v>
      </c>
      <c r="J25" s="183">
        <f>+'2.2.3.3.StockCapSinActIni'!K25</f>
        <v>175255.98559322036</v>
      </c>
      <c r="K25" s="183">
        <f>+'2.2.3.3.StockCapSinActIni'!L25</f>
        <v>165519.54194915257</v>
      </c>
      <c r="L25" s="183">
        <f>+'2.2.3.3.StockCapSinActIni'!M25</f>
        <v>155783.09830508477</v>
      </c>
      <c r="M25" s="183">
        <f>+'2.2.3.3.StockCapSinActIni'!N25</f>
        <v>146046.65466101698</v>
      </c>
      <c r="N25" s="183">
        <f>+'2.2.3.3.StockCapSinActIni'!O25</f>
        <v>136310.21101694918</v>
      </c>
      <c r="O25" s="183">
        <f>+'2.2.3.3.StockCapSinActIni'!P25</f>
        <v>126573.76737288138</v>
      </c>
      <c r="P25" s="183">
        <f>+'2.2.3.3.StockCapSinActIni'!Q25</f>
        <v>116837.32372881359</v>
      </c>
    </row>
    <row r="26" spans="2:16" x14ac:dyDescent="0.25">
      <c r="B26" s="185" t="s">
        <v>135</v>
      </c>
      <c r="C26" s="183">
        <f>+'2.2.3.3.StockCapSinActIni'!D26</f>
        <v>0</v>
      </c>
      <c r="D26" s="183">
        <f>+'2.2.3.3.StockCapSinActIni'!E26</f>
        <v>0</v>
      </c>
      <c r="E26" s="183">
        <f>+'2.2.3.3.StockCapSinActIni'!F26</f>
        <v>0</v>
      </c>
      <c r="F26" s="183">
        <f>+'2.2.3.3.StockCapSinActIni'!G26</f>
        <v>109764.83898305085</v>
      </c>
      <c r="G26" s="183">
        <f>+'2.2.3.3.StockCapSinActIni'!H26</f>
        <v>105374.24542372882</v>
      </c>
      <c r="H26" s="183">
        <f>+'2.2.3.3.StockCapSinActIni'!I26</f>
        <v>100983.65186440678</v>
      </c>
      <c r="I26" s="183">
        <f>+'2.2.3.3.StockCapSinActIni'!J26</f>
        <v>96593.058305084749</v>
      </c>
      <c r="J26" s="183">
        <f>+'2.2.3.3.StockCapSinActIni'!K26</f>
        <v>92202.464745762714</v>
      </c>
      <c r="K26" s="183">
        <f>+'2.2.3.3.StockCapSinActIni'!L26</f>
        <v>87811.87118644068</v>
      </c>
      <c r="L26" s="183">
        <f>+'2.2.3.3.StockCapSinActIni'!M26</f>
        <v>83421.277627118645</v>
      </c>
      <c r="M26" s="183">
        <f>+'2.2.3.3.StockCapSinActIni'!N26</f>
        <v>79030.68406779661</v>
      </c>
      <c r="N26" s="183">
        <f>+'2.2.3.3.StockCapSinActIni'!O26</f>
        <v>74640.090508474575</v>
      </c>
      <c r="O26" s="183">
        <f>+'2.2.3.3.StockCapSinActIni'!P26</f>
        <v>70249.496949152541</v>
      </c>
      <c r="P26" s="183">
        <f>+'2.2.3.3.StockCapSinActIni'!Q26</f>
        <v>65858.903389830506</v>
      </c>
    </row>
    <row r="27" spans="2:16" x14ac:dyDescent="0.25">
      <c r="B27" s="185" t="s">
        <v>136</v>
      </c>
      <c r="C27" s="183">
        <f>+'2.2.3.3.StockCapSinActIni'!D27</f>
        <v>0</v>
      </c>
      <c r="D27" s="183">
        <f>+'2.2.3.3.StockCapSinActIni'!E27</f>
        <v>0</v>
      </c>
      <c r="E27" s="183">
        <f>+'2.2.3.3.StockCapSinActIni'!F27</f>
        <v>0</v>
      </c>
      <c r="F27" s="183">
        <f>+'2.2.3.3.StockCapSinActIni'!G27</f>
        <v>0</v>
      </c>
      <c r="G27" s="183">
        <f>+'2.2.3.3.StockCapSinActIni'!H27</f>
        <v>1685447.6101694915</v>
      </c>
      <c r="H27" s="183">
        <f>+'2.2.3.3.StockCapSinActIni'!I27</f>
        <v>1618029.7057627118</v>
      </c>
      <c r="I27" s="183">
        <f>+'2.2.3.3.StockCapSinActIni'!J27</f>
        <v>1550611.8013559321</v>
      </c>
      <c r="J27" s="183">
        <f>+'2.2.3.3.StockCapSinActIni'!K27</f>
        <v>1483193.8969491525</v>
      </c>
      <c r="K27" s="183">
        <f>+'2.2.3.3.StockCapSinActIni'!L27</f>
        <v>1415775.9925423728</v>
      </c>
      <c r="L27" s="183">
        <f>+'2.2.3.3.StockCapSinActIni'!M27</f>
        <v>1348358.0881355931</v>
      </c>
      <c r="M27" s="183">
        <f>+'2.2.3.3.StockCapSinActIni'!N27</f>
        <v>1280940.1837288134</v>
      </c>
      <c r="N27" s="183">
        <f>+'2.2.3.3.StockCapSinActIni'!O27</f>
        <v>1213522.2793220337</v>
      </c>
      <c r="O27" s="183">
        <f>+'2.2.3.3.StockCapSinActIni'!P27</f>
        <v>1146104.3749152541</v>
      </c>
      <c r="P27" s="183">
        <f>+'2.2.3.3.StockCapSinActIni'!Q27</f>
        <v>1078686.4705084744</v>
      </c>
    </row>
    <row r="28" spans="2:16" x14ac:dyDescent="0.25">
      <c r="B28" s="185" t="s">
        <v>137</v>
      </c>
      <c r="C28" s="183">
        <f>+'2.2.3.3.StockCapSinActIni'!D28</f>
        <v>0</v>
      </c>
      <c r="D28" s="183">
        <f>+'2.2.3.3.StockCapSinActIni'!E28</f>
        <v>0</v>
      </c>
      <c r="E28" s="183">
        <f>+'2.2.3.3.StockCapSinActIni'!F28</f>
        <v>0</v>
      </c>
      <c r="F28" s="183">
        <f>+'2.2.3.3.StockCapSinActIni'!G28</f>
        <v>0</v>
      </c>
      <c r="G28" s="183">
        <f>+'2.2.3.3.StockCapSinActIni'!H28</f>
        <v>3179643.720338983</v>
      </c>
      <c r="H28" s="183">
        <f>+'2.2.3.3.StockCapSinActIni'!I28</f>
        <v>3052457.9715254237</v>
      </c>
      <c r="I28" s="183">
        <f>+'2.2.3.3.StockCapSinActIni'!J28</f>
        <v>2925272.2227118644</v>
      </c>
      <c r="J28" s="183">
        <f>+'2.2.3.3.StockCapSinActIni'!K28</f>
        <v>2798086.4738983051</v>
      </c>
      <c r="K28" s="183">
        <f>+'2.2.3.3.StockCapSinActIni'!L28</f>
        <v>2670900.7250847458</v>
      </c>
      <c r="L28" s="183">
        <f>+'2.2.3.3.StockCapSinActIni'!M28</f>
        <v>2543714.9762711865</v>
      </c>
      <c r="M28" s="183">
        <f>+'2.2.3.3.StockCapSinActIni'!N28</f>
        <v>2416529.2274576272</v>
      </c>
      <c r="N28" s="183">
        <f>+'2.2.3.3.StockCapSinActIni'!O28</f>
        <v>2289343.4786440679</v>
      </c>
      <c r="O28" s="183">
        <f>+'2.2.3.3.StockCapSinActIni'!P28</f>
        <v>2162157.7298305086</v>
      </c>
      <c r="P28" s="183">
        <f>+'2.2.3.3.StockCapSinActIni'!Q28</f>
        <v>2034971.9810169493</v>
      </c>
    </row>
    <row r="29" spans="2:16" x14ac:dyDescent="0.25">
      <c r="B29" s="185" t="s">
        <v>138</v>
      </c>
      <c r="C29" s="183">
        <f>+'2.2.3.3.StockCapSinActIni'!D29</f>
        <v>0</v>
      </c>
      <c r="D29" s="183">
        <f>+'2.2.3.3.StockCapSinActIni'!E29</f>
        <v>0</v>
      </c>
      <c r="E29" s="183">
        <f>+'2.2.3.3.StockCapSinActIni'!F29</f>
        <v>0</v>
      </c>
      <c r="F29" s="183">
        <f>+'2.2.3.3.StockCapSinActIni'!G29</f>
        <v>9520000</v>
      </c>
      <c r="G29" s="183">
        <f>+'2.2.3.3.StockCapSinActIni'!H29</f>
        <v>8758400</v>
      </c>
      <c r="H29" s="183">
        <f>+'2.2.3.3.StockCapSinActIni'!I29</f>
        <v>7996800</v>
      </c>
      <c r="I29" s="183">
        <f>+'2.2.3.3.StockCapSinActIni'!J29</f>
        <v>7235200</v>
      </c>
      <c r="J29" s="183">
        <f>+'2.2.3.3.StockCapSinActIni'!K29</f>
        <v>6473600</v>
      </c>
      <c r="K29" s="183">
        <f>+'2.2.3.3.StockCapSinActIni'!L29</f>
        <v>5712000</v>
      </c>
      <c r="L29" s="183">
        <f>+'2.2.3.3.StockCapSinActIni'!M29</f>
        <v>4950400</v>
      </c>
      <c r="M29" s="183">
        <f>+'2.2.3.3.StockCapSinActIni'!N29</f>
        <v>4188800</v>
      </c>
      <c r="N29" s="183">
        <f>+'2.2.3.3.StockCapSinActIni'!O29</f>
        <v>3427200</v>
      </c>
      <c r="O29" s="183">
        <f>+'2.2.3.3.StockCapSinActIni'!P29</f>
        <v>2665600</v>
      </c>
      <c r="P29" s="183">
        <f>+'2.2.3.3.StockCapSinActIni'!Q29</f>
        <v>1904000</v>
      </c>
    </row>
    <row r="30" spans="2:16" x14ac:dyDescent="0.25">
      <c r="B30" s="185" t="s">
        <v>139</v>
      </c>
      <c r="C30" s="183">
        <f>+'2.2.3.3.StockCapSinActIni'!D30</f>
        <v>0</v>
      </c>
      <c r="D30" s="183">
        <f>+'2.2.3.3.StockCapSinActIni'!E30</f>
        <v>0</v>
      </c>
      <c r="E30" s="183">
        <f>+'2.2.3.3.StockCapSinActIni'!F30</f>
        <v>0</v>
      </c>
      <c r="F30" s="183">
        <f>+'2.2.3.3.StockCapSinActIni'!G30</f>
        <v>0</v>
      </c>
      <c r="G30" s="183">
        <f>+'2.2.3.3.StockCapSinActIni'!H30</f>
        <v>1247475.1271186441</v>
      </c>
      <c r="H30" s="183">
        <f>+'2.2.3.3.StockCapSinActIni'!I30</f>
        <v>1197576.1220338983</v>
      </c>
      <c r="I30" s="183">
        <f>+'2.2.3.3.StockCapSinActIni'!J30</f>
        <v>1147677.1169491524</v>
      </c>
      <c r="J30" s="183">
        <f>+'2.2.3.3.StockCapSinActIni'!K30</f>
        <v>1097778.1118644066</v>
      </c>
      <c r="K30" s="183">
        <f>+'2.2.3.3.StockCapSinActIni'!L30</f>
        <v>1047879.1067796608</v>
      </c>
      <c r="L30" s="183">
        <f>+'2.2.3.3.StockCapSinActIni'!M30</f>
        <v>997980.10169491498</v>
      </c>
      <c r="M30" s="183">
        <f>+'2.2.3.3.StockCapSinActIni'!N30</f>
        <v>948081.09661016916</v>
      </c>
      <c r="N30" s="183">
        <f>+'2.2.3.3.StockCapSinActIni'!O30</f>
        <v>898182.09152542334</v>
      </c>
      <c r="O30" s="183">
        <f>+'2.2.3.3.StockCapSinActIni'!P30</f>
        <v>848283.08644067752</v>
      </c>
      <c r="P30" s="183">
        <f>+'2.2.3.3.StockCapSinActIni'!Q30</f>
        <v>798384.0813559317</v>
      </c>
    </row>
    <row r="31" spans="2:16" x14ac:dyDescent="0.25">
      <c r="B31" s="185" t="s">
        <v>140</v>
      </c>
      <c r="C31" s="183">
        <f>+'2.2.3.3.StockCapSinActIni'!D31</f>
        <v>0</v>
      </c>
      <c r="D31" s="183">
        <f>+'2.2.3.3.StockCapSinActIni'!E31</f>
        <v>0</v>
      </c>
      <c r="E31" s="183">
        <f>+'2.2.3.3.StockCapSinActIni'!F31</f>
        <v>0</v>
      </c>
      <c r="F31" s="183">
        <f>+'2.2.3.3.StockCapSinActIni'!G31</f>
        <v>0</v>
      </c>
      <c r="G31" s="183">
        <f>+'2.2.3.3.StockCapSinActIni'!H31</f>
        <v>568771.67796610168</v>
      </c>
      <c r="H31" s="183">
        <f>+'2.2.3.3.StockCapSinActIni'!I31</f>
        <v>546020.81084745761</v>
      </c>
      <c r="I31" s="183">
        <f>+'2.2.3.3.StockCapSinActIni'!J31</f>
        <v>523269.94372881355</v>
      </c>
      <c r="J31" s="183">
        <f>+'2.2.3.3.StockCapSinActIni'!K31</f>
        <v>500519.07661016949</v>
      </c>
      <c r="K31" s="183">
        <f>+'2.2.3.3.StockCapSinActIni'!L31</f>
        <v>477768.20949152543</v>
      </c>
      <c r="L31" s="183">
        <f>+'2.2.3.3.StockCapSinActIni'!M31</f>
        <v>455017.34237288137</v>
      </c>
      <c r="M31" s="183">
        <f>+'2.2.3.3.StockCapSinActIni'!N31</f>
        <v>432266.4752542373</v>
      </c>
      <c r="N31" s="183">
        <f>+'2.2.3.3.StockCapSinActIni'!O31</f>
        <v>409515.60813559324</v>
      </c>
      <c r="O31" s="183">
        <f>+'2.2.3.3.StockCapSinActIni'!P31</f>
        <v>386764.74101694918</v>
      </c>
      <c r="P31" s="183">
        <f>+'2.2.3.3.StockCapSinActIni'!Q31</f>
        <v>364013.87389830512</v>
      </c>
    </row>
    <row r="32" spans="2:16" x14ac:dyDescent="0.25">
      <c r="B32" s="185" t="s">
        <v>141</v>
      </c>
      <c r="C32" s="183">
        <f>+'2.2.3.3.StockCapSinActIni'!D32</f>
        <v>0</v>
      </c>
      <c r="D32" s="183">
        <f>+'2.2.3.3.StockCapSinActIni'!E32</f>
        <v>0</v>
      </c>
      <c r="E32" s="183">
        <f>+'2.2.3.3.StockCapSinActIni'!F32</f>
        <v>0</v>
      </c>
      <c r="F32" s="183">
        <f>+'2.2.3.3.StockCapSinActIni'!G32</f>
        <v>0</v>
      </c>
      <c r="G32" s="183">
        <f>+'2.2.3.3.StockCapSinActIni'!H32</f>
        <v>330742.22881355934</v>
      </c>
      <c r="H32" s="183">
        <f>+'2.2.3.3.StockCapSinActIni'!I32</f>
        <v>297668.00593220338</v>
      </c>
      <c r="I32" s="183">
        <f>+'2.2.3.3.StockCapSinActIni'!J32</f>
        <v>264593.78305084747</v>
      </c>
      <c r="J32" s="183">
        <f>+'2.2.3.3.StockCapSinActIni'!K32</f>
        <v>231519.56016949154</v>
      </c>
      <c r="K32" s="183">
        <f>+'2.2.3.3.StockCapSinActIni'!L32</f>
        <v>198445.3372881356</v>
      </c>
      <c r="L32" s="183">
        <f>+'2.2.3.3.StockCapSinActIni'!M32</f>
        <v>165371.11440677967</v>
      </c>
      <c r="M32" s="183">
        <f>+'2.2.3.3.StockCapSinActIni'!N32</f>
        <v>132296.89152542374</v>
      </c>
      <c r="N32" s="183">
        <f>+'2.2.3.3.StockCapSinActIni'!O32</f>
        <v>99222.668644067802</v>
      </c>
      <c r="O32" s="183">
        <f>+'2.2.3.3.StockCapSinActIni'!P32</f>
        <v>66148.445762711868</v>
      </c>
      <c r="P32" s="183">
        <f>+'2.2.3.3.StockCapSinActIni'!Q32</f>
        <v>33074.222881355934</v>
      </c>
    </row>
    <row r="33" spans="2:16" x14ac:dyDescent="0.25">
      <c r="B33" s="185" t="s">
        <v>142</v>
      </c>
      <c r="C33" s="183">
        <f>+'2.2.3.3.StockCapSinActIni'!D33</f>
        <v>0</v>
      </c>
      <c r="D33" s="183">
        <f>+'2.2.3.3.StockCapSinActIni'!E33</f>
        <v>0</v>
      </c>
      <c r="E33" s="183">
        <f>+'2.2.3.3.StockCapSinActIni'!F33</f>
        <v>0</v>
      </c>
      <c r="F33" s="183">
        <f>+'2.2.3.3.StockCapSinActIni'!G33</f>
        <v>0</v>
      </c>
      <c r="G33" s="183">
        <f>+'2.2.3.3.StockCapSinActIni'!H33</f>
        <v>0</v>
      </c>
      <c r="H33" s="183">
        <f>+'2.2.3.3.StockCapSinActIni'!I33</f>
        <v>0</v>
      </c>
      <c r="I33" s="183">
        <f>+'2.2.3.3.StockCapSinActIni'!J33</f>
        <v>0</v>
      </c>
      <c r="J33" s="183">
        <f>+'2.2.3.3.StockCapSinActIni'!K33</f>
        <v>1695914.4491525425</v>
      </c>
      <c r="K33" s="183">
        <f>+'2.2.3.3.StockCapSinActIni'!L33</f>
        <v>1618750.3417161019</v>
      </c>
      <c r="L33" s="183">
        <f>+'2.2.3.3.StockCapSinActIni'!M33</f>
        <v>1541586.2342796612</v>
      </c>
      <c r="M33" s="183">
        <f>+'2.2.3.3.StockCapSinActIni'!N33</f>
        <v>1464422.1268432206</v>
      </c>
      <c r="N33" s="183">
        <f>+'2.2.3.3.StockCapSinActIni'!O33</f>
        <v>1387258.0194067799</v>
      </c>
      <c r="O33" s="183">
        <f>+'2.2.3.3.StockCapSinActIni'!P33</f>
        <v>1310093.9119703392</v>
      </c>
      <c r="P33" s="183">
        <f>+'2.2.3.3.StockCapSinActIni'!Q33</f>
        <v>1232929.8045338986</v>
      </c>
    </row>
    <row r="34" spans="2:16" x14ac:dyDescent="0.25">
      <c r="B34" s="185" t="s">
        <v>143</v>
      </c>
      <c r="C34" s="183">
        <f>+'2.2.3.3.StockCapSinActIni'!D34</f>
        <v>0</v>
      </c>
      <c r="D34" s="183">
        <f>+'2.2.3.3.StockCapSinActIni'!E34</f>
        <v>0</v>
      </c>
      <c r="E34" s="183">
        <f>+'2.2.3.3.StockCapSinActIni'!F34</f>
        <v>0</v>
      </c>
      <c r="F34" s="183">
        <f>+'2.2.3.3.StockCapSinActIni'!G34</f>
        <v>0</v>
      </c>
      <c r="G34" s="183">
        <f>+'2.2.3.3.StockCapSinActIni'!H34</f>
        <v>0</v>
      </c>
      <c r="H34" s="183">
        <f>+'2.2.3.3.StockCapSinActIni'!I34</f>
        <v>0</v>
      </c>
      <c r="I34" s="183">
        <f>+'2.2.3.3.StockCapSinActIni'!J34</f>
        <v>181796.88983050847</v>
      </c>
      <c r="J34" s="183">
        <f>+'2.2.3.3.StockCapSinActIni'!K34</f>
        <v>174525.01423728812</v>
      </c>
      <c r="K34" s="183">
        <f>+'2.2.3.3.StockCapSinActIni'!L34</f>
        <v>167253.13864406777</v>
      </c>
      <c r="L34" s="183">
        <f>+'2.2.3.3.StockCapSinActIni'!M34</f>
        <v>159981.26305084742</v>
      </c>
      <c r="M34" s="183">
        <f>+'2.2.3.3.StockCapSinActIni'!N34</f>
        <v>152709.38745762708</v>
      </c>
      <c r="N34" s="183">
        <f>+'2.2.3.3.StockCapSinActIni'!O34</f>
        <v>145437.51186440673</v>
      </c>
      <c r="O34" s="183">
        <f>+'2.2.3.3.StockCapSinActIni'!P34</f>
        <v>138165.63627118638</v>
      </c>
      <c r="P34" s="183">
        <f>+'2.2.3.3.StockCapSinActIni'!Q34</f>
        <v>130893.76067796604</v>
      </c>
    </row>
    <row r="35" spans="2:16" x14ac:dyDescent="0.25">
      <c r="B35" s="185" t="s">
        <v>144</v>
      </c>
      <c r="C35" s="183">
        <f>+'2.2.3.3.StockCapSinActIni'!D35</f>
        <v>0</v>
      </c>
      <c r="D35" s="183">
        <f>+'2.2.3.3.StockCapSinActIni'!E35</f>
        <v>0</v>
      </c>
      <c r="E35" s="183">
        <f>+'2.2.3.3.StockCapSinActIni'!F35</f>
        <v>0</v>
      </c>
      <c r="F35" s="183">
        <f>+'2.2.3.3.StockCapSinActIni'!G35</f>
        <v>0</v>
      </c>
      <c r="G35" s="183">
        <f>+'2.2.3.3.StockCapSinActIni'!H35</f>
        <v>0</v>
      </c>
      <c r="H35" s="183">
        <f>+'2.2.3.3.StockCapSinActIni'!I35</f>
        <v>0</v>
      </c>
      <c r="I35" s="183">
        <f>+'2.2.3.3.StockCapSinActIni'!J35</f>
        <v>0</v>
      </c>
      <c r="J35" s="183">
        <f>+'2.2.3.3.StockCapSinActIni'!K35</f>
        <v>62371.101845084951</v>
      </c>
      <c r="K35" s="183">
        <f>+'2.2.3.3.StockCapSinActIni'!L35</f>
        <v>56133.991660576459</v>
      </c>
      <c r="L35" s="183">
        <f>+'2.2.3.3.StockCapSinActIni'!M35</f>
        <v>49896.881476067967</v>
      </c>
      <c r="M35" s="183">
        <f>+'2.2.3.3.StockCapSinActIni'!N35</f>
        <v>43659.771291559475</v>
      </c>
      <c r="N35" s="183">
        <f>+'2.2.3.3.StockCapSinActIni'!O35</f>
        <v>37422.661107050983</v>
      </c>
      <c r="O35" s="183">
        <f>+'2.2.3.3.StockCapSinActIni'!P35</f>
        <v>31185.550922542487</v>
      </c>
      <c r="P35" s="183">
        <f>+'2.2.3.3.StockCapSinActIni'!Q35</f>
        <v>24948.440738033991</v>
      </c>
    </row>
    <row r="36" spans="2:16" x14ac:dyDescent="0.25">
      <c r="B36" s="185" t="s">
        <v>145</v>
      </c>
      <c r="C36" s="183">
        <f>+'2.2.3.3.StockCapSinActIni'!D36</f>
        <v>0</v>
      </c>
      <c r="D36" s="183">
        <f>+'2.2.3.3.StockCapSinActIni'!E36</f>
        <v>0</v>
      </c>
      <c r="E36" s="183">
        <f>+'2.2.3.3.StockCapSinActIni'!F36</f>
        <v>0</v>
      </c>
      <c r="F36" s="183">
        <f>+'2.2.3.3.StockCapSinActIni'!G36</f>
        <v>0</v>
      </c>
      <c r="G36" s="183">
        <f>+'2.2.3.3.StockCapSinActIni'!H36</f>
        <v>0</v>
      </c>
      <c r="H36" s="183">
        <f>+'2.2.3.3.StockCapSinActIni'!I36</f>
        <v>0</v>
      </c>
      <c r="I36" s="183">
        <f>+'2.2.3.3.StockCapSinActIni'!J36</f>
        <v>0</v>
      </c>
      <c r="J36" s="183">
        <f>+'2.2.3.3.StockCapSinActIni'!K36</f>
        <v>0</v>
      </c>
      <c r="K36" s="183">
        <f>+'2.2.3.3.StockCapSinActIni'!L36</f>
        <v>7854950.8389830515</v>
      </c>
      <c r="L36" s="183">
        <f>+'2.2.3.3.StockCapSinActIni'!M36</f>
        <v>7482629.2718949812</v>
      </c>
      <c r="M36" s="183">
        <f>+'2.2.3.3.StockCapSinActIni'!N36</f>
        <v>7110307.7048069108</v>
      </c>
      <c r="N36" s="183">
        <f>+'2.2.3.3.StockCapSinActIni'!O36</f>
        <v>6737986.1377188405</v>
      </c>
      <c r="O36" s="183">
        <f>+'2.2.3.3.StockCapSinActIni'!P36</f>
        <v>6365664.5706307702</v>
      </c>
      <c r="P36" s="183">
        <f>+'2.2.3.3.StockCapSinActIni'!Q36</f>
        <v>5993343.0035426999</v>
      </c>
    </row>
    <row r="37" spans="2:16" x14ac:dyDescent="0.25">
      <c r="B37" s="185" t="s">
        <v>146</v>
      </c>
      <c r="C37" s="183">
        <f>+'2.2.3.3.StockCapSinActIni'!D37</f>
        <v>0</v>
      </c>
      <c r="D37" s="183">
        <f>+'2.2.3.3.StockCapSinActIni'!E37</f>
        <v>0</v>
      </c>
      <c r="E37" s="183">
        <f>+'2.2.3.3.StockCapSinActIni'!F37</f>
        <v>0</v>
      </c>
      <c r="F37" s="183">
        <f>+'2.2.3.3.StockCapSinActIni'!G37</f>
        <v>0</v>
      </c>
      <c r="G37" s="183">
        <f>+'2.2.3.3.StockCapSinActIni'!H37</f>
        <v>0</v>
      </c>
      <c r="H37" s="183">
        <f>+'2.2.3.3.StockCapSinActIni'!I37</f>
        <v>0</v>
      </c>
      <c r="I37" s="183">
        <f>+'2.2.3.3.StockCapSinActIni'!J37</f>
        <v>0</v>
      </c>
      <c r="J37" s="183">
        <f>+'2.2.3.3.StockCapSinActIni'!K37</f>
        <v>463713.03389830509</v>
      </c>
      <c r="K37" s="183">
        <f>+'2.2.3.3.StockCapSinActIni'!L37</f>
        <v>442423.06441743951</v>
      </c>
      <c r="L37" s="183">
        <f>+'2.2.3.3.StockCapSinActIni'!M37</f>
        <v>421133.09493657394</v>
      </c>
      <c r="M37" s="183">
        <f>+'2.2.3.3.StockCapSinActIni'!N37</f>
        <v>399843.12545570836</v>
      </c>
      <c r="N37" s="183">
        <f>+'2.2.3.3.StockCapSinActIni'!O37</f>
        <v>378553.15597484278</v>
      </c>
      <c r="O37" s="183">
        <f>+'2.2.3.3.StockCapSinActIni'!P37</f>
        <v>357263.18649397721</v>
      </c>
      <c r="P37" s="183">
        <f>+'2.2.3.3.StockCapSinActIni'!Q37</f>
        <v>335973.21701311163</v>
      </c>
    </row>
    <row r="38" spans="2:16" x14ac:dyDescent="0.25">
      <c r="B38" s="139" t="s">
        <v>147</v>
      </c>
      <c r="C38" s="177">
        <f>+'2.2.3.3.StockCapSinActIni'!D38</f>
        <v>179580.804</v>
      </c>
      <c r="D38" s="177">
        <f>+'2.2.3.3.StockCapSinActIni'!E38</f>
        <v>161489.03200000001</v>
      </c>
      <c r="E38" s="177">
        <f>+'2.2.3.3.StockCapSinActIni'!F38</f>
        <v>143397.26</v>
      </c>
      <c r="F38" s="177">
        <f>+'2.2.3.3.StockCapSinActIni'!G38</f>
        <v>125305.48800000001</v>
      </c>
      <c r="G38" s="177">
        <f>+'2.2.3.3.StockCapSinActIni'!H38</f>
        <v>107403.71600000001</v>
      </c>
      <c r="H38" s="177">
        <f>+'2.2.3.3.StockCapSinActIni'!I38</f>
        <v>89292.944000000018</v>
      </c>
      <c r="I38" s="177">
        <f>+'2.2.3.3.StockCapSinActIni'!J38</f>
        <v>71182.17200000002</v>
      </c>
      <c r="J38" s="177">
        <f>+'2.2.3.3.StockCapSinActIni'!K38</f>
        <v>56071.400000000023</v>
      </c>
      <c r="K38" s="177">
        <f>+'2.2.3.3.StockCapSinActIni'!L38</f>
        <v>17660.628000000026</v>
      </c>
      <c r="L38" s="177">
        <f>+'2.2.3.3.StockCapSinActIni'!M38</f>
        <v>1249.8560000000252</v>
      </c>
      <c r="M38" s="177">
        <f>+'2.2.3.3.StockCapSinActIni'!N38</f>
        <v>-13823.999999999975</v>
      </c>
      <c r="N38" s="177">
        <f>+'2.2.3.3.StockCapSinActIni'!O38</f>
        <v>-12142.999999999975</v>
      </c>
      <c r="O38" s="177">
        <f>+'2.2.3.3.StockCapSinActIni'!P38</f>
        <v>-10461.999999999975</v>
      </c>
      <c r="P38" s="177">
        <f>+'2.2.3.3.StockCapSinActIni'!Q38</f>
        <v>-8780.9999999999745</v>
      </c>
    </row>
    <row r="39" spans="2:16" x14ac:dyDescent="0.25">
      <c r="B39" s="139" t="s">
        <v>148</v>
      </c>
      <c r="C39" s="177">
        <f>+'2.2.3.3.StockCapSinActIni'!D39</f>
        <v>0</v>
      </c>
      <c r="D39" s="177">
        <f>+'2.2.3.3.StockCapSinActIni'!E39</f>
        <v>0</v>
      </c>
      <c r="E39" s="177">
        <f>+'2.2.3.3.StockCapSinActIni'!F39</f>
        <v>0</v>
      </c>
      <c r="F39" s="177">
        <f>+'2.2.3.3.StockCapSinActIni'!G39</f>
        <v>0</v>
      </c>
      <c r="G39" s="177">
        <f>+'2.2.3.3.StockCapSinActIni'!H39</f>
        <v>0</v>
      </c>
      <c r="H39" s="177">
        <f>+'2.2.3.3.StockCapSinActIni'!I39</f>
        <v>0</v>
      </c>
      <c r="I39" s="177">
        <f>+'2.2.3.3.StockCapSinActIni'!J39</f>
        <v>0</v>
      </c>
      <c r="J39" s="177">
        <f>+'2.2.3.3.StockCapSinActIni'!K39</f>
        <v>0</v>
      </c>
      <c r="K39" s="177">
        <f>+'2.2.3.3.StockCapSinActIni'!L39</f>
        <v>0</v>
      </c>
      <c r="L39" s="177">
        <f>+'2.2.3.3.StockCapSinActIni'!M39</f>
        <v>0</v>
      </c>
      <c r="M39" s="177">
        <f>+'2.2.3.3.StockCapSinActIni'!N39</f>
        <v>8837591.2796610203</v>
      </c>
      <c r="N39" s="177">
        <f>+'2.2.3.3.StockCapSinActIni'!O39</f>
        <v>8387204.408104117</v>
      </c>
      <c r="O39" s="177">
        <f>+'2.2.3.3.StockCapSinActIni'!P39</f>
        <v>7936817.5365472138</v>
      </c>
      <c r="P39" s="177">
        <f>+'2.2.3.3.StockCapSinActIni'!Q39</f>
        <v>7486430.6649903106</v>
      </c>
    </row>
    <row r="40" spans="2:16" x14ac:dyDescent="0.25">
      <c r="B40" s="139" t="s">
        <v>149</v>
      </c>
      <c r="C40" s="177">
        <f>+'2.2.3.3.StockCapSinActIni'!D40</f>
        <v>0</v>
      </c>
      <c r="D40" s="177">
        <f>+'2.2.3.3.StockCapSinActIni'!E40</f>
        <v>0</v>
      </c>
      <c r="E40" s="177">
        <f>+'2.2.3.3.StockCapSinActIni'!F40</f>
        <v>0</v>
      </c>
      <c r="F40" s="177">
        <f>+'2.2.3.3.StockCapSinActIni'!G40</f>
        <v>0</v>
      </c>
      <c r="G40" s="177">
        <f>+'2.2.3.3.StockCapSinActIni'!H40</f>
        <v>0</v>
      </c>
      <c r="H40" s="177">
        <f>+'2.2.3.3.StockCapSinActIni'!I40</f>
        <v>0</v>
      </c>
      <c r="I40" s="177">
        <f>+'2.2.3.3.StockCapSinActIni'!J40</f>
        <v>0</v>
      </c>
      <c r="J40" s="177">
        <f>+'2.2.3.3.StockCapSinActIni'!K40</f>
        <v>0</v>
      </c>
      <c r="K40" s="177">
        <f>+'2.2.3.3.StockCapSinActIni'!L40</f>
        <v>0</v>
      </c>
      <c r="L40" s="177">
        <f>+'2.2.3.3.StockCapSinActIni'!M40</f>
        <v>0</v>
      </c>
      <c r="M40" s="177">
        <f>+'2.2.3.3.StockCapSinActIni'!N40</f>
        <v>648970.48305084754</v>
      </c>
      <c r="N40" s="177">
        <f>+'2.2.3.3.StockCapSinActIni'!O40</f>
        <v>615309.23162075528</v>
      </c>
      <c r="O40" s="177">
        <f>+'2.2.3.3.StockCapSinActIni'!P40</f>
        <v>581647.98019066302</v>
      </c>
      <c r="P40" s="177">
        <f>+'2.2.3.3.StockCapSinActIni'!Q40</f>
        <v>547986.72876057075</v>
      </c>
    </row>
    <row r="41" spans="2:16" x14ac:dyDescent="0.25">
      <c r="B41" s="139" t="s">
        <v>150</v>
      </c>
      <c r="C41" s="177">
        <f>+'2.2.3.3.StockCapSinActIni'!D41</f>
        <v>0</v>
      </c>
      <c r="D41" s="177">
        <f>+'2.2.3.3.StockCapSinActIni'!E41</f>
        <v>0</v>
      </c>
      <c r="E41" s="177">
        <f>+'2.2.3.3.StockCapSinActIni'!F41</f>
        <v>0</v>
      </c>
      <c r="F41" s="177">
        <f>+'2.2.3.3.StockCapSinActIni'!G41</f>
        <v>0</v>
      </c>
      <c r="G41" s="177">
        <f>+'2.2.3.3.StockCapSinActIni'!H41</f>
        <v>0</v>
      </c>
      <c r="H41" s="177">
        <f>+'2.2.3.3.StockCapSinActIni'!I41</f>
        <v>0</v>
      </c>
      <c r="I41" s="177">
        <f>+'2.2.3.3.StockCapSinActIni'!J41</f>
        <v>0</v>
      </c>
      <c r="J41" s="177">
        <f>+'2.2.3.3.StockCapSinActIni'!K41</f>
        <v>0</v>
      </c>
      <c r="K41" s="177">
        <f>+'2.2.3.3.StockCapSinActIni'!L41</f>
        <v>0</v>
      </c>
      <c r="L41" s="177">
        <f>+'2.2.3.3.StockCapSinActIni'!M41</f>
        <v>0</v>
      </c>
      <c r="M41" s="177">
        <f>+'2.2.3.3.StockCapSinActIni'!N41</f>
        <v>5766838.4152542381</v>
      </c>
      <c r="N41" s="177">
        <f>+'2.2.3.3.StockCapSinActIni'!O41</f>
        <v>5461938.7487112032</v>
      </c>
      <c r="O41" s="177">
        <f>+'2.2.3.3.StockCapSinActIni'!P41</f>
        <v>5157039.0821681684</v>
      </c>
      <c r="P41" s="177">
        <f>+'2.2.3.3.StockCapSinActIni'!Q41</f>
        <v>4852139.4156251336</v>
      </c>
    </row>
    <row r="42" spans="2:16" x14ac:dyDescent="0.25">
      <c r="B42" s="139" t="s">
        <v>151</v>
      </c>
      <c r="C42" s="177">
        <f>+'2.2.3.3.StockCapSinActIni'!D42</f>
        <v>0</v>
      </c>
      <c r="D42" s="177">
        <f>+'2.2.3.3.StockCapSinActIni'!E42</f>
        <v>0</v>
      </c>
      <c r="E42" s="177">
        <f>+'2.2.3.3.StockCapSinActIni'!F42</f>
        <v>0</v>
      </c>
      <c r="F42" s="177">
        <f>+'2.2.3.3.StockCapSinActIni'!G42</f>
        <v>0</v>
      </c>
      <c r="G42" s="177">
        <f>+'2.2.3.3.StockCapSinActIni'!H42</f>
        <v>0</v>
      </c>
      <c r="H42" s="177">
        <f>+'2.2.3.3.StockCapSinActIni'!I42</f>
        <v>0</v>
      </c>
      <c r="I42" s="177">
        <f>+'2.2.3.3.StockCapSinActIni'!J42</f>
        <v>0</v>
      </c>
      <c r="J42" s="177">
        <f>+'2.2.3.3.StockCapSinActIni'!K42</f>
        <v>0</v>
      </c>
      <c r="K42" s="177">
        <f>+'2.2.3.3.StockCapSinActIni'!L42</f>
        <v>0</v>
      </c>
      <c r="L42" s="177">
        <f>+'2.2.3.3.StockCapSinActIni'!M42</f>
        <v>0</v>
      </c>
      <c r="M42" s="177">
        <f>+'2.2.3.3.StockCapSinActIni'!N42</f>
        <v>258729.99999999997</v>
      </c>
      <c r="N42" s="177">
        <f>+'2.2.3.3.StockCapSinActIni'!O42</f>
        <v>232856.99999999997</v>
      </c>
      <c r="O42" s="177">
        <f>+'2.2.3.3.StockCapSinActIni'!P42</f>
        <v>206983.99999999997</v>
      </c>
      <c r="P42" s="177">
        <f>+'2.2.3.3.StockCapSinActIni'!Q42</f>
        <v>181110.99999999997</v>
      </c>
    </row>
    <row r="43" spans="2:16" x14ac:dyDescent="0.25">
      <c r="B43" s="139" t="s">
        <v>152</v>
      </c>
      <c r="C43" s="177">
        <f>+'2.2.3.3.StockCapSinActIni'!D43</f>
        <v>0</v>
      </c>
      <c r="D43" s="177">
        <f>+'2.2.3.3.StockCapSinActIni'!E43</f>
        <v>0</v>
      </c>
      <c r="E43" s="177">
        <f>+'2.2.3.3.StockCapSinActIni'!F43</f>
        <v>0</v>
      </c>
      <c r="F43" s="177">
        <f>+'2.2.3.3.StockCapSinActIni'!G43</f>
        <v>0</v>
      </c>
      <c r="G43" s="177">
        <f>+'2.2.3.3.StockCapSinActIni'!H43</f>
        <v>0</v>
      </c>
      <c r="H43" s="177">
        <f>+'2.2.3.3.StockCapSinActIni'!I43</f>
        <v>0</v>
      </c>
      <c r="I43" s="177">
        <f>+'2.2.3.3.StockCapSinActIni'!J43</f>
        <v>0</v>
      </c>
      <c r="J43" s="177">
        <f>+'2.2.3.3.StockCapSinActIni'!K43</f>
        <v>0</v>
      </c>
      <c r="K43" s="177">
        <f>+'2.2.3.3.StockCapSinActIni'!L43</f>
        <v>0</v>
      </c>
      <c r="L43" s="177">
        <f>+'2.2.3.3.StockCapSinActIni'!M43</f>
        <v>0</v>
      </c>
      <c r="M43" s="177">
        <f>+'2.2.3.3.StockCapSinActIni'!N43</f>
        <v>0</v>
      </c>
      <c r="N43" s="177">
        <f>+'2.2.3.3.StockCapSinActIni'!O43</f>
        <v>347677.54</v>
      </c>
      <c r="O43" s="177">
        <f>+'2.2.3.3.StockCapSinActIni'!P43</f>
        <v>328580.2079279829</v>
      </c>
      <c r="P43" s="177">
        <f>+'2.2.3.3.StockCapSinActIni'!Q43</f>
        <v>309482.87585596583</v>
      </c>
    </row>
    <row r="44" spans="2:16" x14ac:dyDescent="0.25">
      <c r="B44" s="139" t="s">
        <v>153</v>
      </c>
      <c r="C44" s="177">
        <f>+'2.2.3.3.StockCapSinActIni'!D44</f>
        <v>0</v>
      </c>
      <c r="D44" s="177">
        <f>+'2.2.3.3.StockCapSinActIni'!E44</f>
        <v>0</v>
      </c>
      <c r="E44" s="177">
        <f>+'2.2.3.3.StockCapSinActIni'!F44</f>
        <v>0</v>
      </c>
      <c r="F44" s="177">
        <f>+'2.2.3.3.StockCapSinActIni'!G44</f>
        <v>0</v>
      </c>
      <c r="G44" s="177">
        <f>+'2.2.3.3.StockCapSinActIni'!H44</f>
        <v>0</v>
      </c>
      <c r="H44" s="177">
        <f>+'2.2.3.3.StockCapSinActIni'!I44</f>
        <v>0</v>
      </c>
      <c r="I44" s="177">
        <f>+'2.2.3.3.StockCapSinActIni'!J44</f>
        <v>0</v>
      </c>
      <c r="J44" s="177">
        <f>+'2.2.3.3.StockCapSinActIni'!K44</f>
        <v>0</v>
      </c>
      <c r="K44" s="177">
        <f>+'2.2.3.3.StockCapSinActIni'!L44</f>
        <v>0</v>
      </c>
      <c r="L44" s="177">
        <f>+'2.2.3.3.StockCapSinActIni'!M44</f>
        <v>0</v>
      </c>
      <c r="M44" s="177">
        <f>+'2.2.3.3.StockCapSinActIni'!N44</f>
        <v>0</v>
      </c>
      <c r="N44" s="177">
        <f>+'2.2.3.3.StockCapSinActIni'!O44</f>
        <v>64576.27</v>
      </c>
      <c r="O44" s="177">
        <f>+'2.2.3.3.StockCapSinActIni'!P44</f>
        <v>61028.664750495955</v>
      </c>
      <c r="P44" s="177">
        <f>+'2.2.3.3.StockCapSinActIni'!Q44</f>
        <v>57481.059500991913</v>
      </c>
    </row>
    <row r="45" spans="2:16" x14ac:dyDescent="0.25">
      <c r="B45" s="139" t="s">
        <v>154</v>
      </c>
      <c r="C45" s="177">
        <f>+'2.2.3.3.StockCapSinActIni'!D45</f>
        <v>0</v>
      </c>
      <c r="D45" s="177">
        <f>+'2.2.3.3.StockCapSinActIni'!E45</f>
        <v>0</v>
      </c>
      <c r="E45" s="177">
        <f>+'2.2.3.3.StockCapSinActIni'!F45</f>
        <v>0</v>
      </c>
      <c r="F45" s="177">
        <f>+'2.2.3.3.StockCapSinActIni'!G45</f>
        <v>0</v>
      </c>
      <c r="G45" s="177">
        <f>+'2.2.3.3.StockCapSinActIni'!H45</f>
        <v>0</v>
      </c>
      <c r="H45" s="177">
        <f>+'2.2.3.3.StockCapSinActIni'!I45</f>
        <v>0</v>
      </c>
      <c r="I45" s="177">
        <f>+'2.2.3.3.StockCapSinActIni'!J45</f>
        <v>0</v>
      </c>
      <c r="J45" s="177">
        <f>+'2.2.3.3.StockCapSinActIni'!K45</f>
        <v>0</v>
      </c>
      <c r="K45" s="177">
        <f>+'2.2.3.3.StockCapSinActIni'!L45</f>
        <v>0</v>
      </c>
      <c r="L45" s="177">
        <f>+'2.2.3.3.StockCapSinActIni'!M45</f>
        <v>0</v>
      </c>
      <c r="M45" s="177">
        <f>+'2.2.3.3.StockCapSinActIni'!N45</f>
        <v>0</v>
      </c>
      <c r="N45" s="177">
        <f>+'2.2.3.3.StockCapSinActIni'!O45</f>
        <v>0</v>
      </c>
      <c r="O45" s="177">
        <f>+'2.2.3.3.StockCapSinActIni'!P45</f>
        <v>11723475.821144801</v>
      </c>
      <c r="P45" s="177">
        <f>+'2.2.3.3.StockCapSinActIni'!Q45</f>
        <v>11051964.079599515</v>
      </c>
    </row>
    <row r="46" spans="2:16" x14ac:dyDescent="0.25">
      <c r="B46" s="139" t="s">
        <v>155</v>
      </c>
      <c r="C46" s="177">
        <f>+'2.2.3.3.StockCapSinActIni'!D46</f>
        <v>0</v>
      </c>
      <c r="D46" s="177">
        <f>+'2.2.3.3.StockCapSinActIni'!E46</f>
        <v>0</v>
      </c>
      <c r="E46" s="177">
        <f>+'2.2.3.3.StockCapSinActIni'!F46</f>
        <v>0</v>
      </c>
      <c r="F46" s="177">
        <f>+'2.2.3.3.StockCapSinActIni'!G46</f>
        <v>0</v>
      </c>
      <c r="G46" s="177">
        <f>+'2.2.3.3.StockCapSinActIni'!H46</f>
        <v>0</v>
      </c>
      <c r="H46" s="177">
        <f>+'2.2.3.3.StockCapSinActIni'!I46</f>
        <v>0</v>
      </c>
      <c r="I46" s="177">
        <f>+'2.2.3.3.StockCapSinActIni'!J46</f>
        <v>0</v>
      </c>
      <c r="J46" s="177">
        <f>+'2.2.3.3.StockCapSinActIni'!K46</f>
        <v>0</v>
      </c>
      <c r="K46" s="177">
        <f>+'2.2.3.3.StockCapSinActIni'!L46</f>
        <v>0</v>
      </c>
      <c r="L46" s="177">
        <f>+'2.2.3.3.StockCapSinActIni'!M46</f>
        <v>0</v>
      </c>
      <c r="M46" s="177">
        <f>+'2.2.3.3.StockCapSinActIni'!N46</f>
        <v>0</v>
      </c>
      <c r="N46" s="177">
        <f>+'2.2.3.3.StockCapSinActIni'!O46</f>
        <v>0</v>
      </c>
      <c r="O46" s="177">
        <f>+'2.2.3.3.StockCapSinActIni'!P46</f>
        <v>33619.4</v>
      </c>
      <c r="P46" s="177">
        <f>+'2.2.3.3.StockCapSinActIni'!Q46</f>
        <v>26895.52</v>
      </c>
    </row>
    <row r="47" spans="2:16" x14ac:dyDescent="0.25">
      <c r="B47" s="139" t="s">
        <v>156</v>
      </c>
      <c r="C47" s="177">
        <f>+'2.2.3.3.StockCapSinActIni'!D47</f>
        <v>0</v>
      </c>
      <c r="D47" s="177">
        <f>+'2.2.3.3.StockCapSinActIni'!E47</f>
        <v>0</v>
      </c>
      <c r="E47" s="177">
        <f>+'2.2.3.3.StockCapSinActIni'!F47</f>
        <v>0</v>
      </c>
      <c r="F47" s="177">
        <f>+'2.2.3.3.StockCapSinActIni'!G47</f>
        <v>0</v>
      </c>
      <c r="G47" s="177">
        <f>+'2.2.3.3.StockCapSinActIni'!H47</f>
        <v>0</v>
      </c>
      <c r="H47" s="177">
        <f>+'2.2.3.3.StockCapSinActIni'!I47</f>
        <v>0</v>
      </c>
      <c r="I47" s="177">
        <f>+'2.2.3.3.StockCapSinActIni'!J47</f>
        <v>0</v>
      </c>
      <c r="J47" s="177">
        <f>+'2.2.3.3.StockCapSinActIni'!K47</f>
        <v>0</v>
      </c>
      <c r="K47" s="177">
        <f>+'2.2.3.3.StockCapSinActIni'!L47</f>
        <v>0</v>
      </c>
      <c r="L47" s="177">
        <f>+'2.2.3.3.StockCapSinActIni'!M47</f>
        <v>0</v>
      </c>
      <c r="M47" s="177">
        <f>+'2.2.3.3.StockCapSinActIni'!N47</f>
        <v>0</v>
      </c>
      <c r="N47" s="177">
        <f>+'2.2.3.3.StockCapSinActIni'!O47</f>
        <v>0</v>
      </c>
      <c r="O47" s="177">
        <f>+'2.2.3.3.StockCapSinActIni'!P47</f>
        <v>26419.4</v>
      </c>
      <c r="P47" s="177">
        <f>+'2.2.3.3.StockCapSinActIni'!Q47</f>
        <v>23777.46</v>
      </c>
    </row>
    <row r="48" spans="2:16" x14ac:dyDescent="0.25">
      <c r="B48" s="139" t="s">
        <v>157</v>
      </c>
      <c r="C48" s="177">
        <f>+'2.2.3.3.StockCapSinActIni'!D48</f>
        <v>0</v>
      </c>
      <c r="D48" s="177">
        <f>+'2.2.3.3.StockCapSinActIni'!E48</f>
        <v>0</v>
      </c>
      <c r="E48" s="177">
        <f>+'2.2.3.3.StockCapSinActIni'!F48</f>
        <v>0</v>
      </c>
      <c r="F48" s="177">
        <f>+'2.2.3.3.StockCapSinActIni'!G48</f>
        <v>0</v>
      </c>
      <c r="G48" s="177">
        <f>+'2.2.3.3.StockCapSinActIni'!H48</f>
        <v>0</v>
      </c>
      <c r="H48" s="177">
        <f>+'2.2.3.3.StockCapSinActIni'!I48</f>
        <v>0</v>
      </c>
      <c r="I48" s="177">
        <f>+'2.2.3.3.StockCapSinActIni'!J48</f>
        <v>0</v>
      </c>
      <c r="J48" s="177">
        <f>+'2.2.3.3.StockCapSinActIni'!K48</f>
        <v>0</v>
      </c>
      <c r="K48" s="177">
        <f>+'2.2.3.3.StockCapSinActIni'!L48</f>
        <v>0</v>
      </c>
      <c r="L48" s="177">
        <f>+'2.2.3.3.StockCapSinActIni'!M48</f>
        <v>0</v>
      </c>
      <c r="M48" s="177">
        <f>+'2.2.3.3.StockCapSinActIni'!N48</f>
        <v>0</v>
      </c>
      <c r="N48" s="177">
        <f>+'2.2.3.3.StockCapSinActIni'!O48</f>
        <v>0</v>
      </c>
      <c r="O48" s="177">
        <f>+'2.2.3.3.StockCapSinActIni'!P48</f>
        <v>64810.250000000015</v>
      </c>
      <c r="P48" s="177">
        <f>+'2.2.3.3.StockCapSinActIni'!Q48</f>
        <v>60976.584209661531</v>
      </c>
    </row>
    <row r="49" spans="2:16" x14ac:dyDescent="0.25">
      <c r="B49" s="139" t="s">
        <v>158</v>
      </c>
      <c r="C49" s="177">
        <f>+'2.2.3.3.StockCapSinActIni'!D49</f>
        <v>0</v>
      </c>
      <c r="D49" s="177">
        <f>+'2.2.3.3.StockCapSinActIni'!E49</f>
        <v>0</v>
      </c>
      <c r="E49" s="177">
        <f>+'2.2.3.3.StockCapSinActIni'!F49</f>
        <v>0</v>
      </c>
      <c r="F49" s="177">
        <f>+'2.2.3.3.StockCapSinActIni'!G49</f>
        <v>0</v>
      </c>
      <c r="G49" s="177">
        <f>+'2.2.3.3.StockCapSinActIni'!H49</f>
        <v>0</v>
      </c>
      <c r="H49" s="177">
        <f>+'2.2.3.3.StockCapSinActIni'!I49</f>
        <v>0</v>
      </c>
      <c r="I49" s="177">
        <f>+'2.2.3.3.StockCapSinActIni'!J49</f>
        <v>0</v>
      </c>
      <c r="J49" s="177">
        <f>+'2.2.3.3.StockCapSinActIni'!K49</f>
        <v>0</v>
      </c>
      <c r="K49" s="177">
        <f>+'2.2.3.3.StockCapSinActIni'!L49</f>
        <v>0</v>
      </c>
      <c r="L49" s="177">
        <f>+'2.2.3.3.StockCapSinActIni'!M49</f>
        <v>0</v>
      </c>
      <c r="M49" s="177">
        <f>+'2.2.3.3.StockCapSinActIni'!N49</f>
        <v>0</v>
      </c>
      <c r="N49" s="177">
        <f>+'2.2.3.3.StockCapSinActIni'!O49</f>
        <v>0</v>
      </c>
      <c r="O49" s="177">
        <f>+'2.2.3.3.StockCapSinActIni'!P49</f>
        <v>530599.56999999995</v>
      </c>
      <c r="P49" s="177">
        <f>+'2.2.3.3.StockCapSinActIni'!Q49</f>
        <v>495226.26356466807</v>
      </c>
    </row>
    <row r="50" spans="2:16" x14ac:dyDescent="0.25">
      <c r="B50" s="139" t="s">
        <v>159</v>
      </c>
      <c r="C50" s="177">
        <f>+'2.2.3.3.StockCapSinActIni'!D50</f>
        <v>0</v>
      </c>
      <c r="D50" s="177">
        <f>+'2.2.3.3.StockCapSinActIni'!E50</f>
        <v>0</v>
      </c>
      <c r="E50" s="177">
        <f>+'2.2.3.3.StockCapSinActIni'!F50</f>
        <v>0</v>
      </c>
      <c r="F50" s="177">
        <f>+'2.2.3.3.StockCapSinActIni'!G50</f>
        <v>0</v>
      </c>
      <c r="G50" s="177">
        <f>+'2.2.3.3.StockCapSinActIni'!H50</f>
        <v>0</v>
      </c>
      <c r="H50" s="177">
        <f>+'2.2.3.3.StockCapSinActIni'!I50</f>
        <v>0</v>
      </c>
      <c r="I50" s="177">
        <f>+'2.2.3.3.StockCapSinActIni'!J50</f>
        <v>0</v>
      </c>
      <c r="J50" s="177">
        <f>+'2.2.3.3.StockCapSinActIni'!K50</f>
        <v>0</v>
      </c>
      <c r="K50" s="177">
        <f>+'2.2.3.3.StockCapSinActIni'!L50</f>
        <v>0</v>
      </c>
      <c r="L50" s="177">
        <f>+'2.2.3.3.StockCapSinActIni'!M50</f>
        <v>0</v>
      </c>
      <c r="M50" s="177">
        <f>+'2.2.3.3.StockCapSinActIni'!N50</f>
        <v>0</v>
      </c>
      <c r="N50" s="177">
        <f>+'2.2.3.3.StockCapSinActIni'!O50</f>
        <v>0</v>
      </c>
      <c r="O50" s="177">
        <f>+'2.2.3.3.StockCapSinActIni'!P50</f>
        <v>0</v>
      </c>
      <c r="P50" s="177">
        <f>+'2.2.3.3.StockCapSinActIni'!Q50</f>
        <v>16141582.899999995</v>
      </c>
    </row>
    <row r="51" spans="2:16" x14ac:dyDescent="0.25">
      <c r="B51" s="139" t="s">
        <v>160</v>
      </c>
      <c r="C51" s="177">
        <f>+'2.2.3.3.StockCapSinActIni'!D51</f>
        <v>0</v>
      </c>
      <c r="D51" s="177">
        <f>+'2.2.3.3.StockCapSinActIni'!E51</f>
        <v>0</v>
      </c>
      <c r="E51" s="177">
        <f>+'2.2.3.3.StockCapSinActIni'!F51</f>
        <v>0</v>
      </c>
      <c r="F51" s="177">
        <f>+'2.2.3.3.StockCapSinActIni'!G51</f>
        <v>0</v>
      </c>
      <c r="G51" s="177">
        <f>+'2.2.3.3.StockCapSinActIni'!H51</f>
        <v>0</v>
      </c>
      <c r="H51" s="177">
        <f>+'2.2.3.3.StockCapSinActIni'!I51</f>
        <v>0</v>
      </c>
      <c r="I51" s="177">
        <f>+'2.2.3.3.StockCapSinActIni'!J51</f>
        <v>0</v>
      </c>
      <c r="J51" s="177">
        <f>+'2.2.3.3.StockCapSinActIni'!K51</f>
        <v>0</v>
      </c>
      <c r="K51" s="177">
        <f>+'2.2.3.3.StockCapSinActIni'!L51</f>
        <v>0</v>
      </c>
      <c r="L51" s="177">
        <f>+'2.2.3.3.StockCapSinActIni'!M51</f>
        <v>0</v>
      </c>
      <c r="M51" s="177">
        <f>+'2.2.3.3.StockCapSinActIni'!N51</f>
        <v>0</v>
      </c>
      <c r="N51" s="177">
        <f>+'2.2.3.3.StockCapSinActIni'!O51</f>
        <v>0</v>
      </c>
      <c r="O51" s="177">
        <f>+'2.2.3.3.StockCapSinActIni'!P51</f>
        <v>0</v>
      </c>
      <c r="P51" s="177">
        <f>+'2.2.3.3.StockCapSinActIni'!Q51</f>
        <v>263610.93</v>
      </c>
    </row>
    <row r="52" spans="2:16" x14ac:dyDescent="0.25">
      <c r="B52" s="139" t="s">
        <v>161</v>
      </c>
      <c r="C52" s="177">
        <f>+'2.2.3.3.StockCapSinActIni'!D52</f>
        <v>0</v>
      </c>
      <c r="D52" s="177">
        <f>+'2.2.3.3.StockCapSinActIni'!E52</f>
        <v>0</v>
      </c>
      <c r="E52" s="177">
        <f>+'2.2.3.3.StockCapSinActIni'!F52</f>
        <v>0</v>
      </c>
      <c r="F52" s="177">
        <f>+'2.2.3.3.StockCapSinActIni'!G52</f>
        <v>0</v>
      </c>
      <c r="G52" s="177">
        <f>+'2.2.3.3.StockCapSinActIni'!H52</f>
        <v>0</v>
      </c>
      <c r="H52" s="177">
        <f>+'2.2.3.3.StockCapSinActIni'!I52</f>
        <v>0</v>
      </c>
      <c r="I52" s="177">
        <f>+'2.2.3.3.StockCapSinActIni'!J52</f>
        <v>0</v>
      </c>
      <c r="J52" s="177">
        <f>+'2.2.3.3.StockCapSinActIni'!K52</f>
        <v>0</v>
      </c>
      <c r="K52" s="177">
        <f>+'2.2.3.3.StockCapSinActIni'!L52</f>
        <v>0</v>
      </c>
      <c r="L52" s="177">
        <f>+'2.2.3.3.StockCapSinActIni'!M52</f>
        <v>0</v>
      </c>
      <c r="M52" s="177">
        <f>+'2.2.3.3.StockCapSinActIni'!N52</f>
        <v>0</v>
      </c>
      <c r="N52" s="177">
        <f>+'2.2.3.3.StockCapSinActIni'!O52</f>
        <v>0</v>
      </c>
      <c r="O52" s="177">
        <f>+'2.2.3.3.StockCapSinActIni'!P52</f>
        <v>0</v>
      </c>
      <c r="P52" s="177">
        <f>+'2.2.3.3.StockCapSinActIni'!Q52</f>
        <v>184153.67</v>
      </c>
    </row>
    <row r="53" spans="2:16" x14ac:dyDescent="0.25">
      <c r="B53" s="139" t="s">
        <v>162</v>
      </c>
      <c r="C53" s="177">
        <f>+'2.2.3.3.StockCapSinActIni'!D53</f>
        <v>0</v>
      </c>
      <c r="D53" s="177">
        <f>+'2.2.3.3.StockCapSinActIni'!E53</f>
        <v>0</v>
      </c>
      <c r="E53" s="177">
        <f>+'2.2.3.3.StockCapSinActIni'!F53</f>
        <v>0</v>
      </c>
      <c r="F53" s="177">
        <f>+'2.2.3.3.StockCapSinActIni'!G53</f>
        <v>0</v>
      </c>
      <c r="G53" s="177">
        <f>+'2.2.3.3.StockCapSinActIni'!H53</f>
        <v>0</v>
      </c>
      <c r="H53" s="177">
        <f>+'2.2.3.3.StockCapSinActIni'!I53</f>
        <v>0</v>
      </c>
      <c r="I53" s="177">
        <f>+'2.2.3.3.StockCapSinActIni'!J53</f>
        <v>0</v>
      </c>
      <c r="J53" s="177">
        <f>+'2.2.3.3.StockCapSinActIni'!K53</f>
        <v>0</v>
      </c>
      <c r="K53" s="177">
        <f>+'2.2.3.3.StockCapSinActIni'!L53</f>
        <v>0</v>
      </c>
      <c r="L53" s="177">
        <f>+'2.2.3.3.StockCapSinActIni'!M53</f>
        <v>0</v>
      </c>
      <c r="M53" s="177">
        <f>+'2.2.3.3.StockCapSinActIni'!N53</f>
        <v>0</v>
      </c>
      <c r="N53" s="177">
        <f>+'2.2.3.3.StockCapSinActIni'!O53</f>
        <v>0</v>
      </c>
      <c r="O53" s="177">
        <f>+'2.2.3.3.StockCapSinActIni'!P53</f>
        <v>0</v>
      </c>
      <c r="P53" s="177">
        <f>+'2.2.3.3.StockCapSinActIni'!Q53</f>
        <v>2437846.69</v>
      </c>
    </row>
    <row r="54" spans="2:16" x14ac:dyDescent="0.25">
      <c r="B54" s="139" t="s">
        <v>163</v>
      </c>
      <c r="C54" s="177">
        <f>+'2.2.3.3.StockCapSinActIni'!D54</f>
        <v>0</v>
      </c>
      <c r="D54" s="177">
        <f>+'2.2.3.3.StockCapSinActIni'!E54</f>
        <v>0</v>
      </c>
      <c r="E54" s="177">
        <f>+'2.2.3.3.StockCapSinActIni'!F54</f>
        <v>0</v>
      </c>
      <c r="F54" s="177">
        <f>+'2.2.3.3.StockCapSinActIni'!G54</f>
        <v>0</v>
      </c>
      <c r="G54" s="177">
        <f>+'2.2.3.3.StockCapSinActIni'!H54</f>
        <v>0</v>
      </c>
      <c r="H54" s="177">
        <f>+'2.2.3.3.StockCapSinActIni'!I54</f>
        <v>0</v>
      </c>
      <c r="I54" s="177">
        <f>+'2.2.3.3.StockCapSinActIni'!J54</f>
        <v>0</v>
      </c>
      <c r="J54" s="177">
        <f>+'2.2.3.3.StockCapSinActIni'!K54</f>
        <v>0</v>
      </c>
      <c r="K54" s="177">
        <f>+'2.2.3.3.StockCapSinActIni'!L54</f>
        <v>0</v>
      </c>
      <c r="L54" s="177">
        <f>+'2.2.3.3.StockCapSinActIni'!M54</f>
        <v>0</v>
      </c>
      <c r="M54" s="177">
        <f>+'2.2.3.3.StockCapSinActIni'!N54</f>
        <v>0</v>
      </c>
      <c r="N54" s="177">
        <f>+'2.2.3.3.StockCapSinActIni'!O54</f>
        <v>0</v>
      </c>
      <c r="O54" s="177">
        <f>+'2.2.3.3.StockCapSinActIni'!P54</f>
        <v>0</v>
      </c>
      <c r="P54" s="177">
        <f>+'2.2.3.3.StockCapSinActIni'!Q54</f>
        <v>10514242.23</v>
      </c>
    </row>
    <row r="55" spans="2:16" x14ac:dyDescent="0.25">
      <c r="B55" s="139" t="s">
        <v>164</v>
      </c>
      <c r="C55" s="177">
        <f>+'2.2.3.3.StockCapSinActIni'!D55</f>
        <v>0</v>
      </c>
      <c r="D55" s="177">
        <f>+'2.2.3.3.StockCapSinActIni'!E55</f>
        <v>0</v>
      </c>
      <c r="E55" s="177">
        <f>+'2.2.3.3.StockCapSinActIni'!F55</f>
        <v>0</v>
      </c>
      <c r="F55" s="177">
        <f>+'2.2.3.3.StockCapSinActIni'!G55</f>
        <v>0</v>
      </c>
      <c r="G55" s="177">
        <f>+'2.2.3.3.StockCapSinActIni'!H55</f>
        <v>0</v>
      </c>
      <c r="H55" s="177">
        <f>+'2.2.3.3.StockCapSinActIni'!I55</f>
        <v>0</v>
      </c>
      <c r="I55" s="177">
        <f>+'2.2.3.3.StockCapSinActIni'!J55</f>
        <v>0</v>
      </c>
      <c r="J55" s="177">
        <f>+'2.2.3.3.StockCapSinActIni'!K55</f>
        <v>0</v>
      </c>
      <c r="K55" s="177">
        <f>+'2.2.3.3.StockCapSinActIni'!L55</f>
        <v>0</v>
      </c>
      <c r="L55" s="177">
        <f>+'2.2.3.3.StockCapSinActIni'!M55</f>
        <v>0</v>
      </c>
      <c r="M55" s="177">
        <f>+'2.2.3.3.StockCapSinActIni'!N55</f>
        <v>0</v>
      </c>
      <c r="N55" s="177">
        <f>+'2.2.3.3.StockCapSinActIni'!O55</f>
        <v>0</v>
      </c>
      <c r="O55" s="177">
        <f>+'2.2.3.3.StockCapSinActIni'!P55</f>
        <v>0</v>
      </c>
      <c r="P55" s="177">
        <f>+'2.2.3.3.StockCapSinActIni'!Q55</f>
        <v>4173368.09</v>
      </c>
    </row>
    <row r="56" spans="2:16" x14ac:dyDescent="0.25">
      <c r="B56" s="139" t="s">
        <v>165</v>
      </c>
      <c r="C56" s="177">
        <f>+'2.2.3.3.StockCapSinActIni'!D56</f>
        <v>0</v>
      </c>
      <c r="D56" s="177">
        <f>+'2.2.3.3.StockCapSinActIni'!E56</f>
        <v>0</v>
      </c>
      <c r="E56" s="177">
        <f>+'2.2.3.3.StockCapSinActIni'!F56</f>
        <v>0</v>
      </c>
      <c r="F56" s="177">
        <f>+'2.2.3.3.StockCapSinActIni'!G56</f>
        <v>0</v>
      </c>
      <c r="G56" s="177">
        <f>+'2.2.3.3.StockCapSinActIni'!H56</f>
        <v>0</v>
      </c>
      <c r="H56" s="177">
        <f>+'2.2.3.3.StockCapSinActIni'!I56</f>
        <v>0</v>
      </c>
      <c r="I56" s="177">
        <f>+'2.2.3.3.StockCapSinActIni'!J56</f>
        <v>0</v>
      </c>
      <c r="J56" s="177">
        <f>+'2.2.3.3.StockCapSinActIni'!K56</f>
        <v>0</v>
      </c>
      <c r="K56" s="177">
        <f>+'2.2.3.3.StockCapSinActIni'!L56</f>
        <v>0</v>
      </c>
      <c r="L56" s="177">
        <f>+'2.2.3.3.StockCapSinActIni'!M56</f>
        <v>0</v>
      </c>
      <c r="M56" s="177">
        <f>+'2.2.3.3.StockCapSinActIni'!N56</f>
        <v>0</v>
      </c>
      <c r="N56" s="177">
        <f>+'2.2.3.3.StockCapSinActIni'!O56</f>
        <v>0</v>
      </c>
      <c r="O56" s="177">
        <f>+'2.2.3.3.StockCapSinActIni'!P56</f>
        <v>0</v>
      </c>
      <c r="P56" s="177">
        <f>+'2.2.3.3.StockCapSinActIni'!Q56</f>
        <v>556228.40999999992</v>
      </c>
    </row>
    <row r="57" spans="2:16" x14ac:dyDescent="0.25">
      <c r="B57" s="139" t="s">
        <v>166</v>
      </c>
      <c r="C57" s="177">
        <f>+'2.2.3.3.StockCapSinActIni'!D57</f>
        <v>0</v>
      </c>
      <c r="D57" s="177">
        <f>+'2.2.3.3.StockCapSinActIni'!E57</f>
        <v>0</v>
      </c>
      <c r="E57" s="177">
        <f>+'2.2.3.3.StockCapSinActIni'!F57</f>
        <v>0</v>
      </c>
      <c r="F57" s="177">
        <f>+'2.2.3.3.StockCapSinActIni'!G57</f>
        <v>0</v>
      </c>
      <c r="G57" s="177">
        <f>+'2.2.3.3.StockCapSinActIni'!H57</f>
        <v>0</v>
      </c>
      <c r="H57" s="177">
        <f>+'2.2.3.3.StockCapSinActIni'!I57</f>
        <v>0</v>
      </c>
      <c r="I57" s="177">
        <f>+'2.2.3.3.StockCapSinActIni'!J57</f>
        <v>0</v>
      </c>
      <c r="J57" s="177">
        <f>+'2.2.3.3.StockCapSinActIni'!K57</f>
        <v>0</v>
      </c>
      <c r="K57" s="177">
        <f>+'2.2.3.3.StockCapSinActIni'!L57</f>
        <v>0</v>
      </c>
      <c r="L57" s="177">
        <f>+'2.2.3.3.StockCapSinActIni'!M57</f>
        <v>0</v>
      </c>
      <c r="M57" s="177">
        <f>+'2.2.3.3.StockCapSinActIni'!N57</f>
        <v>0</v>
      </c>
      <c r="N57" s="177">
        <f>+'2.2.3.3.StockCapSinActIni'!O57</f>
        <v>0</v>
      </c>
      <c r="O57" s="177">
        <f>+'2.2.3.3.StockCapSinActIni'!P57</f>
        <v>0</v>
      </c>
      <c r="P57" s="177">
        <f>+'2.2.3.3.StockCapSinActIni'!Q57</f>
        <v>65905.41</v>
      </c>
    </row>
    <row r="58" spans="2:16" x14ac:dyDescent="0.25">
      <c r="B58" s="139" t="s">
        <v>167</v>
      </c>
      <c r="C58" s="177">
        <f>+'2.2.3.3.StockCapSinActIni'!D58</f>
        <v>0</v>
      </c>
      <c r="D58" s="177">
        <f>+'2.2.3.3.StockCapSinActIni'!E58</f>
        <v>0</v>
      </c>
      <c r="E58" s="177">
        <f>+'2.2.3.3.StockCapSinActIni'!F58</f>
        <v>0</v>
      </c>
      <c r="F58" s="177">
        <f>+'2.2.3.3.StockCapSinActIni'!G58</f>
        <v>0</v>
      </c>
      <c r="G58" s="177">
        <f>+'2.2.3.3.StockCapSinActIni'!H58</f>
        <v>0</v>
      </c>
      <c r="H58" s="177">
        <f>+'2.2.3.3.StockCapSinActIni'!I58</f>
        <v>0</v>
      </c>
      <c r="I58" s="177">
        <f>+'2.2.3.3.StockCapSinActIni'!J58</f>
        <v>0</v>
      </c>
      <c r="J58" s="177">
        <f>+'2.2.3.3.StockCapSinActIni'!K58</f>
        <v>0</v>
      </c>
      <c r="K58" s="177">
        <f>+'2.2.3.3.StockCapSinActIni'!L58</f>
        <v>0</v>
      </c>
      <c r="L58" s="177">
        <f>+'2.2.3.3.StockCapSinActIni'!M58</f>
        <v>0</v>
      </c>
      <c r="M58" s="177">
        <f>+'2.2.3.3.StockCapSinActIni'!N58</f>
        <v>0</v>
      </c>
      <c r="N58" s="177">
        <f>+'2.2.3.3.StockCapSinActIni'!O58</f>
        <v>0</v>
      </c>
      <c r="O58" s="177">
        <f>+'2.2.3.3.StockCapSinActIni'!P58</f>
        <v>0</v>
      </c>
      <c r="P58" s="177">
        <f>+'2.2.3.3.StockCapSinActIni'!Q58</f>
        <v>0</v>
      </c>
    </row>
    <row r="59" spans="2:16" x14ac:dyDescent="0.25">
      <c r="B59" s="139" t="s">
        <v>168</v>
      </c>
      <c r="C59" s="177">
        <f>+'2.2.3.3.StockCapSinActIni'!D59</f>
        <v>0</v>
      </c>
      <c r="D59" s="177">
        <f>+'2.2.3.3.StockCapSinActIni'!E59</f>
        <v>0</v>
      </c>
      <c r="E59" s="177">
        <f>+'2.2.3.3.StockCapSinActIni'!F59</f>
        <v>0</v>
      </c>
      <c r="F59" s="177">
        <f>+'2.2.3.3.StockCapSinActIni'!G59</f>
        <v>0</v>
      </c>
      <c r="G59" s="177">
        <f>+'2.2.3.3.StockCapSinActIni'!H59</f>
        <v>0</v>
      </c>
      <c r="H59" s="177">
        <f>+'2.2.3.3.StockCapSinActIni'!I59</f>
        <v>0</v>
      </c>
      <c r="I59" s="177">
        <f>+'2.2.3.3.StockCapSinActIni'!J59</f>
        <v>0</v>
      </c>
      <c r="J59" s="177">
        <f>+'2.2.3.3.StockCapSinActIni'!K59</f>
        <v>0</v>
      </c>
      <c r="K59" s="177">
        <f>+'2.2.3.3.StockCapSinActIni'!L59</f>
        <v>0</v>
      </c>
      <c r="L59" s="177">
        <f>+'2.2.3.3.StockCapSinActIni'!M59</f>
        <v>0</v>
      </c>
      <c r="M59" s="177">
        <f>+'2.2.3.3.StockCapSinActIni'!N59</f>
        <v>0</v>
      </c>
      <c r="N59" s="177">
        <f>+'2.2.3.3.StockCapSinActIni'!O59</f>
        <v>0</v>
      </c>
      <c r="O59" s="177">
        <f>+'2.2.3.3.StockCapSinActIni'!P59</f>
        <v>0</v>
      </c>
      <c r="P59" s="177">
        <f>+'2.2.3.3.StockCapSinActIni'!Q59</f>
        <v>0</v>
      </c>
    </row>
    <row r="60" spans="2:16" x14ac:dyDescent="0.25">
      <c r="B60" s="139" t="s">
        <v>169</v>
      </c>
      <c r="C60" s="177">
        <f>+'2.2.3.3.StockCapSinActIni'!D60</f>
        <v>0</v>
      </c>
      <c r="D60" s="177">
        <f>+'2.2.3.3.StockCapSinActIni'!E60</f>
        <v>0</v>
      </c>
      <c r="E60" s="177">
        <f>+'2.2.3.3.StockCapSinActIni'!F60</f>
        <v>0</v>
      </c>
      <c r="F60" s="177">
        <f>+'2.2.3.3.StockCapSinActIni'!G60</f>
        <v>0</v>
      </c>
      <c r="G60" s="177">
        <f>+'2.2.3.3.StockCapSinActIni'!H60</f>
        <v>0</v>
      </c>
      <c r="H60" s="177">
        <f>+'2.2.3.3.StockCapSinActIni'!I60</f>
        <v>0</v>
      </c>
      <c r="I60" s="177">
        <f>+'2.2.3.3.StockCapSinActIni'!J60</f>
        <v>0</v>
      </c>
      <c r="J60" s="177">
        <f>+'2.2.3.3.StockCapSinActIni'!K60</f>
        <v>0</v>
      </c>
      <c r="K60" s="177">
        <f>+'2.2.3.3.StockCapSinActIni'!L60</f>
        <v>0</v>
      </c>
      <c r="L60" s="177">
        <f>+'2.2.3.3.StockCapSinActIni'!M60</f>
        <v>0</v>
      </c>
      <c r="M60" s="177">
        <f>+'2.2.3.3.StockCapSinActIni'!N60</f>
        <v>0</v>
      </c>
      <c r="N60" s="177">
        <f>+'2.2.3.3.StockCapSinActIni'!O60</f>
        <v>0</v>
      </c>
      <c r="O60" s="177">
        <f>+'2.2.3.3.StockCapSinActIni'!P60</f>
        <v>0</v>
      </c>
      <c r="P60" s="177">
        <f>+'2.2.3.3.StockCapSinActIni'!Q60</f>
        <v>280994.3</v>
      </c>
    </row>
    <row r="61" spans="2:16" x14ac:dyDescent="0.25">
      <c r="B61" s="139" t="s">
        <v>170</v>
      </c>
      <c r="C61" s="177">
        <f>+'2.2.3.3.StockCapSinActIni'!D61</f>
        <v>0</v>
      </c>
      <c r="D61" s="177">
        <f>+'2.2.3.3.StockCapSinActIni'!E61</f>
        <v>0</v>
      </c>
      <c r="E61" s="177">
        <f>+'2.2.3.3.StockCapSinActIni'!F61</f>
        <v>0</v>
      </c>
      <c r="F61" s="177">
        <f>+'2.2.3.3.StockCapSinActIni'!G61</f>
        <v>0</v>
      </c>
      <c r="G61" s="177">
        <f>+'2.2.3.3.StockCapSinActIni'!H61</f>
        <v>0</v>
      </c>
      <c r="H61" s="177">
        <f>+'2.2.3.3.StockCapSinActIni'!I61</f>
        <v>0</v>
      </c>
      <c r="I61" s="177">
        <f>+'2.2.3.3.StockCapSinActIni'!J61</f>
        <v>0</v>
      </c>
      <c r="J61" s="177">
        <f>+'2.2.3.3.StockCapSinActIni'!K61</f>
        <v>0</v>
      </c>
      <c r="K61" s="177">
        <f>+'2.2.3.3.StockCapSinActIni'!L61</f>
        <v>0</v>
      </c>
      <c r="L61" s="177">
        <f>+'2.2.3.3.StockCapSinActIni'!M61</f>
        <v>0</v>
      </c>
      <c r="M61" s="177">
        <f>+'2.2.3.3.StockCapSinActIni'!N61</f>
        <v>0</v>
      </c>
      <c r="N61" s="177">
        <f>+'2.2.3.3.StockCapSinActIni'!O61</f>
        <v>0</v>
      </c>
      <c r="O61" s="177">
        <f>+'2.2.3.3.StockCapSinActIni'!P61</f>
        <v>0</v>
      </c>
      <c r="P61" s="177">
        <f>+'2.2.3.3.StockCapSinActIni'!Q61</f>
        <v>345566.78</v>
      </c>
    </row>
    <row r="62" spans="2:16" x14ac:dyDescent="0.25">
      <c r="B62" s="139" t="s">
        <v>171</v>
      </c>
      <c r="C62" s="177">
        <f>+'2.2.3.3.StockCapSinActIni'!D62</f>
        <v>0</v>
      </c>
      <c r="D62" s="177">
        <f>+'2.2.3.3.StockCapSinActIni'!E62</f>
        <v>0</v>
      </c>
      <c r="E62" s="177">
        <f>+'2.2.3.3.StockCapSinActIni'!F62</f>
        <v>0</v>
      </c>
      <c r="F62" s="177">
        <f>+'2.2.3.3.StockCapSinActIni'!G62</f>
        <v>0</v>
      </c>
      <c r="G62" s="177">
        <f>+'2.2.3.3.StockCapSinActIni'!H62</f>
        <v>0</v>
      </c>
      <c r="H62" s="177">
        <f>+'2.2.3.3.StockCapSinActIni'!I62</f>
        <v>0</v>
      </c>
      <c r="I62" s="177">
        <f>+'2.2.3.3.StockCapSinActIni'!J62</f>
        <v>0</v>
      </c>
      <c r="J62" s="177">
        <f>+'2.2.3.3.StockCapSinActIni'!K62</f>
        <v>0</v>
      </c>
      <c r="K62" s="177">
        <f>+'2.2.3.3.StockCapSinActIni'!L62</f>
        <v>0</v>
      </c>
      <c r="L62" s="177">
        <f>+'2.2.3.3.StockCapSinActIni'!M62</f>
        <v>0</v>
      </c>
      <c r="M62" s="177">
        <f>+'2.2.3.3.StockCapSinActIni'!N62</f>
        <v>0</v>
      </c>
      <c r="N62" s="177">
        <f>+'2.2.3.3.StockCapSinActIni'!O62</f>
        <v>0</v>
      </c>
      <c r="O62" s="177">
        <f>+'2.2.3.3.StockCapSinActIni'!P62</f>
        <v>0</v>
      </c>
      <c r="P62" s="177">
        <f>+'2.2.3.3.StockCapSinActIni'!Q62</f>
        <v>503540.53</v>
      </c>
    </row>
    <row r="63" spans="2:16" x14ac:dyDescent="0.25">
      <c r="B63" s="139" t="s">
        <v>172</v>
      </c>
      <c r="C63" s="177">
        <f>+'2.2.3.3.StockCapSinActIni'!D63</f>
        <v>0</v>
      </c>
      <c r="D63" s="177">
        <f>+'2.2.3.3.StockCapSinActIni'!E63</f>
        <v>0</v>
      </c>
      <c r="E63" s="177">
        <f>+'2.2.3.3.StockCapSinActIni'!F63</f>
        <v>0</v>
      </c>
      <c r="F63" s="177">
        <f>+'2.2.3.3.StockCapSinActIni'!G63</f>
        <v>0</v>
      </c>
      <c r="G63" s="177">
        <f>+'2.2.3.3.StockCapSinActIni'!H63</f>
        <v>0</v>
      </c>
      <c r="H63" s="177">
        <f>+'2.2.3.3.StockCapSinActIni'!I63</f>
        <v>0</v>
      </c>
      <c r="I63" s="177">
        <f>+'2.2.3.3.StockCapSinActIni'!J63</f>
        <v>0</v>
      </c>
      <c r="J63" s="177">
        <f>+'2.2.3.3.StockCapSinActIni'!K63</f>
        <v>0</v>
      </c>
      <c r="K63" s="177">
        <f>+'2.2.3.3.StockCapSinActIni'!L63</f>
        <v>0</v>
      </c>
      <c r="L63" s="177">
        <f>+'2.2.3.3.StockCapSinActIni'!M63</f>
        <v>0</v>
      </c>
      <c r="M63" s="177">
        <f>+'2.2.3.3.StockCapSinActIni'!N63</f>
        <v>0</v>
      </c>
      <c r="N63" s="177">
        <f>+'2.2.3.3.StockCapSinActIni'!O63</f>
        <v>0</v>
      </c>
      <c r="O63" s="177">
        <f>+'2.2.3.3.StockCapSinActIni'!P63</f>
        <v>0</v>
      </c>
      <c r="P63" s="177">
        <f>+'2.2.3.3.StockCapSinActIni'!Q63</f>
        <v>238469.72</v>
      </c>
    </row>
    <row r="64" spans="2:16" x14ac:dyDescent="0.25">
      <c r="B64" s="139" t="s">
        <v>173</v>
      </c>
      <c r="C64" s="177">
        <f>+'2.2.3.3.StockCapSinActIni'!D64</f>
        <v>0</v>
      </c>
      <c r="D64" s="177">
        <f>+'2.2.3.3.StockCapSinActIni'!E64</f>
        <v>0</v>
      </c>
      <c r="E64" s="177">
        <f>+'2.2.3.3.StockCapSinActIni'!F64</f>
        <v>0</v>
      </c>
      <c r="F64" s="177">
        <f>+'2.2.3.3.StockCapSinActIni'!G64</f>
        <v>0</v>
      </c>
      <c r="G64" s="177">
        <f>+'2.2.3.3.StockCapSinActIni'!H64</f>
        <v>0</v>
      </c>
      <c r="H64" s="177">
        <f>+'2.2.3.3.StockCapSinActIni'!I64</f>
        <v>0</v>
      </c>
      <c r="I64" s="177">
        <f>+'2.2.3.3.StockCapSinActIni'!J64</f>
        <v>0</v>
      </c>
      <c r="J64" s="177">
        <f>+'2.2.3.3.StockCapSinActIni'!K64</f>
        <v>0</v>
      </c>
      <c r="K64" s="177">
        <f>+'2.2.3.3.StockCapSinActIni'!L64</f>
        <v>0</v>
      </c>
      <c r="L64" s="177">
        <f>+'2.2.3.3.StockCapSinActIni'!M64</f>
        <v>0</v>
      </c>
      <c r="M64" s="177">
        <f>+'2.2.3.3.StockCapSinActIni'!N64</f>
        <v>0</v>
      </c>
      <c r="N64" s="177">
        <f>+'2.2.3.3.StockCapSinActIni'!O64</f>
        <v>0</v>
      </c>
      <c r="O64" s="177">
        <f>+'2.2.3.3.StockCapSinActIni'!P64</f>
        <v>0</v>
      </c>
      <c r="P64" s="177">
        <f>+'2.2.3.3.StockCapSinActIni'!Q64</f>
        <v>371355.43</v>
      </c>
    </row>
    <row r="65" spans="2:16" x14ac:dyDescent="0.25">
      <c r="B65" s="139" t="s">
        <v>331</v>
      </c>
      <c r="C65" s="177">
        <f>+'2.2.3.3.StockCapSinActIni'!D65</f>
        <v>0</v>
      </c>
      <c r="D65" s="177">
        <f>+'2.2.3.3.StockCapSinActIni'!E65</f>
        <v>0</v>
      </c>
      <c r="E65" s="177">
        <f>+'2.2.3.3.StockCapSinActIni'!F65</f>
        <v>0</v>
      </c>
      <c r="F65" s="177">
        <f>+'2.2.3.3.StockCapSinActIni'!G65</f>
        <v>0</v>
      </c>
      <c r="G65" s="177">
        <f>+'2.2.3.3.StockCapSinActIni'!H65</f>
        <v>0</v>
      </c>
      <c r="H65" s="177">
        <f>+'2.2.3.3.StockCapSinActIni'!I65</f>
        <v>0</v>
      </c>
      <c r="I65" s="177">
        <f>+'2.2.3.3.StockCapSinActIni'!J65</f>
        <v>0</v>
      </c>
      <c r="J65" s="177">
        <f>+'2.2.3.3.StockCapSinActIni'!K65</f>
        <v>0</v>
      </c>
      <c r="K65" s="177">
        <f>+'2.2.3.3.StockCapSinActIni'!L65</f>
        <v>0</v>
      </c>
      <c r="L65" s="177">
        <f>+'2.2.3.3.StockCapSinActIni'!M65</f>
        <v>0</v>
      </c>
      <c r="M65" s="177">
        <f>+'2.2.3.3.StockCapSinActIni'!N65</f>
        <v>0</v>
      </c>
      <c r="N65" s="177">
        <f>+'2.2.3.3.StockCapSinActIni'!O65</f>
        <v>0</v>
      </c>
      <c r="O65" s="177">
        <f>+'2.2.3.3.StockCapSinActIni'!P65</f>
        <v>0</v>
      </c>
      <c r="P65" s="177">
        <f>+'2.2.3.3.StockCapSinActIni'!Q65</f>
        <v>115349.35</v>
      </c>
    </row>
    <row r="66" spans="2:16" x14ac:dyDescent="0.25">
      <c r="B66" s="139" t="s">
        <v>332</v>
      </c>
      <c r="C66" s="177">
        <f>+'2.2.3.3.StockCapSinActIni'!D66</f>
        <v>0</v>
      </c>
      <c r="D66" s="177">
        <f>+'2.2.3.3.StockCapSinActIni'!E66</f>
        <v>0</v>
      </c>
      <c r="E66" s="177">
        <f>+'2.2.3.3.StockCapSinActIni'!F66</f>
        <v>0</v>
      </c>
      <c r="F66" s="177">
        <f>+'2.2.3.3.StockCapSinActIni'!G66</f>
        <v>0</v>
      </c>
      <c r="G66" s="177">
        <f>+'2.2.3.3.StockCapSinActIni'!H66</f>
        <v>0</v>
      </c>
      <c r="H66" s="177">
        <f>+'2.2.3.3.StockCapSinActIni'!I66</f>
        <v>0</v>
      </c>
      <c r="I66" s="177">
        <f>+'2.2.3.3.StockCapSinActIni'!J66</f>
        <v>0</v>
      </c>
      <c r="J66" s="177">
        <f>+'2.2.3.3.StockCapSinActIni'!K66</f>
        <v>0</v>
      </c>
      <c r="K66" s="177">
        <f>+'2.2.3.3.StockCapSinActIni'!L66</f>
        <v>0</v>
      </c>
      <c r="L66" s="177">
        <f>+'2.2.3.3.StockCapSinActIni'!M66</f>
        <v>0</v>
      </c>
      <c r="M66" s="177">
        <f>+'2.2.3.3.StockCapSinActIni'!N66</f>
        <v>0</v>
      </c>
      <c r="N66" s="177">
        <f>+'2.2.3.3.StockCapSinActIni'!O66</f>
        <v>0</v>
      </c>
      <c r="O66" s="177">
        <f>+'2.2.3.3.StockCapSinActIni'!P66</f>
        <v>0</v>
      </c>
      <c r="P66" s="177">
        <f>+'2.2.3.3.StockCapSinActIni'!Q66</f>
        <v>105876</v>
      </c>
    </row>
    <row r="67" spans="2:16" x14ac:dyDescent="0.25"/>
    <row r="68" spans="2:16" x14ac:dyDescent="0.25"/>
    <row r="69" spans="2:16" x14ac:dyDescent="0.25"/>
    <row r="70" spans="2:16" x14ac:dyDescent="0.25"/>
    <row r="71" spans="2:16" x14ac:dyDescent="0.25"/>
  </sheetData>
  <hyperlinks>
    <hyperlink ref="A2" location="Índice!A1" display="Índice" xr:uid="{DA11404A-F379-4FFF-A522-6A787EF01AE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FFE3-22AE-4896-B20D-B99FD49098B1}">
  <sheetPr>
    <tabColor theme="5" tint="-0.249977111117893"/>
  </sheetPr>
  <dimension ref="A1:Q78"/>
  <sheetViews>
    <sheetView showGridLines="0" zoomScale="90" zoomScaleNormal="90" workbookViewId="0">
      <selection activeCell="J29" sqref="J29"/>
    </sheetView>
  </sheetViews>
  <sheetFormatPr baseColWidth="10" defaultColWidth="0" defaultRowHeight="13.2" zeroHeight="1" x14ac:dyDescent="0.25"/>
  <cols>
    <col min="1" max="1" width="11.44140625" style="57" customWidth="1"/>
    <col min="2" max="2" width="77.77734375" style="57" customWidth="1"/>
    <col min="3" max="6" width="10.6640625" style="57" customWidth="1"/>
    <col min="7" max="10" width="11.109375" style="57" customWidth="1"/>
    <col min="11" max="16" width="10.6640625" style="57" customWidth="1"/>
    <col min="17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  <c r="D2" s="117"/>
    </row>
    <row r="3" spans="1:16" x14ac:dyDescent="0.25">
      <c r="C3" s="204"/>
      <c r="E3" s="61"/>
    </row>
    <row r="4" spans="1:16" x14ac:dyDescent="0.25">
      <c r="B4" s="36" t="s">
        <v>210</v>
      </c>
      <c r="C4" s="190"/>
    </row>
    <row r="5" spans="1:16" x14ac:dyDescent="0.25">
      <c r="C5" s="190"/>
    </row>
    <row r="6" spans="1:16" x14ac:dyDescent="0.25">
      <c r="C6" s="190"/>
    </row>
    <row r="7" spans="1:16" x14ac:dyDescent="0.25">
      <c r="B7" s="73"/>
      <c r="C7" s="168">
        <v>2010</v>
      </c>
      <c r="D7" s="168">
        <v>2011</v>
      </c>
      <c r="E7" s="168">
        <v>2012</v>
      </c>
      <c r="F7" s="168">
        <v>2013</v>
      </c>
      <c r="G7" s="168">
        <v>2014</v>
      </c>
      <c r="H7" s="168">
        <v>2015</v>
      </c>
      <c r="I7" s="168">
        <v>2016</v>
      </c>
      <c r="J7" s="168">
        <v>2017</v>
      </c>
      <c r="K7" s="168">
        <v>2018</v>
      </c>
      <c r="L7" s="168">
        <v>2019</v>
      </c>
      <c r="M7" s="168">
        <v>2020</v>
      </c>
      <c r="N7" s="168">
        <v>2021</v>
      </c>
      <c r="O7" s="168">
        <v>2022</v>
      </c>
      <c r="P7" s="168">
        <v>2023</v>
      </c>
    </row>
    <row r="8" spans="1:16" x14ac:dyDescent="0.25">
      <c r="B8" s="66" t="s">
        <v>117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x14ac:dyDescent="0.25">
      <c r="A9" s="205" t="s">
        <v>211</v>
      </c>
      <c r="B9" s="139" t="s">
        <v>118</v>
      </c>
      <c r="C9" s="206">
        <f>+'2.2.3.5.StockCapTotal'!C9/'6.4 IPMC'!D$22</f>
        <v>42761.64</v>
      </c>
      <c r="D9" s="206">
        <f>+'2.2.3.5.StockCapTotal'!D9/'6.4 IPMC'!E$22</f>
        <v>39202.982176905862</v>
      </c>
      <c r="E9" s="206">
        <f>+'2.2.3.5.StockCapTotal'!E9/'6.4 IPMC'!F$22</f>
        <v>36733.783701585045</v>
      </c>
      <c r="F9" s="206">
        <f>+'2.2.3.5.StockCapTotal'!F9/'6.4 IPMC'!G$22</f>
        <v>36140.379288665099</v>
      </c>
      <c r="G9" s="206">
        <f>+'2.2.3.5.StockCapTotal'!G9/'6.4 IPMC'!H$22</f>
        <v>724481.95543991739</v>
      </c>
      <c r="H9" s="206">
        <f>+'2.2.3.5.StockCapTotal'!H9/'6.4 IPMC'!I$22</f>
        <v>898949.87895116815</v>
      </c>
      <c r="I9" s="206">
        <f>+'2.2.3.5.StockCapTotal'!I9/'6.4 IPMC'!J$22</f>
        <v>892371.4750393281</v>
      </c>
      <c r="J9" s="206">
        <f>+'2.2.3.5.StockCapTotal'!J9/'6.4 IPMC'!K$22</f>
        <v>1123723.3179095658</v>
      </c>
      <c r="K9" s="206">
        <f>+'2.2.3.5.StockCapTotal'!K9/'6.4 IPMC'!L$22</f>
        <v>771356.08647516964</v>
      </c>
      <c r="L9" s="206">
        <f>+'2.2.3.5.StockCapTotal'!L9/'6.4 IPMC'!M$22</f>
        <v>748441.45626502833</v>
      </c>
      <c r="M9" s="206">
        <f>+'2.2.3.5.StockCapTotal'!M9/'6.4 IPMC'!N$22</f>
        <v>741603.20183802966</v>
      </c>
      <c r="N9" s="206">
        <f>+'2.2.3.5.StockCapTotal'!N9/'6.4 IPMC'!O$22</f>
        <v>728840.2572381061</v>
      </c>
      <c r="O9" s="206">
        <f>+'2.2.3.5.StockCapTotal'!O9/'6.4 IPMC'!P$22</f>
        <v>617787.67746822955</v>
      </c>
      <c r="P9" s="206">
        <f>+'2.2.3.5.StockCapTotal'!P9/'6.4 IPMC'!Q$22</f>
        <v>569858.57954243559</v>
      </c>
    </row>
    <row r="10" spans="1:16" x14ac:dyDescent="0.25">
      <c r="A10" s="57" t="s">
        <v>212</v>
      </c>
      <c r="B10" s="139" t="s">
        <v>119</v>
      </c>
      <c r="C10" s="80">
        <f>+'2.2.3.5.StockCapTotal'!C10/'6.3.IPME'!D$22</f>
        <v>524261.64999999997</v>
      </c>
      <c r="D10" s="80">
        <f>+'2.2.3.5.StockCapTotal'!D10/'6.3.IPME'!E$22</f>
        <v>477427.90804378525</v>
      </c>
      <c r="E10" s="80">
        <f>+'2.2.3.5.StockCapTotal'!E10/'6.3.IPME'!F$22</f>
        <v>411224.91605657456</v>
      </c>
      <c r="F10" s="80">
        <f>+'2.2.3.5.StockCapTotal'!F10/'6.3.IPME'!G$22</f>
        <v>364660.48412142048</v>
      </c>
      <c r="G10" s="80">
        <f>+'2.2.3.5.StockCapTotal'!G10/'6.3.IPME'!H$22</f>
        <v>314603.21915040712</v>
      </c>
      <c r="H10" s="80">
        <f>+'2.2.3.5.StockCapTotal'!H10/'6.3.IPME'!I$22</f>
        <v>271729.27131385071</v>
      </c>
      <c r="I10" s="80">
        <f>+'2.2.3.5.StockCapTotal'!I10/'6.3.IPME'!J$22</f>
        <v>263672.25627998833</v>
      </c>
      <c r="J10" s="80">
        <f>+'2.2.3.5.StockCapTotal'!J10/'6.3.IPME'!K$22</f>
        <v>204110.53658463884</v>
      </c>
      <c r="K10" s="80">
        <f>+'2.2.3.5.StockCapTotal'!K10/'6.3.IPME'!L$22</f>
        <v>231387.0477007131</v>
      </c>
      <c r="L10" s="207">
        <f>+'2.2.3.5.StockCapTotal'!L10/'6.3.IPME'!M$21</f>
        <v>214119.84278957717</v>
      </c>
      <c r="M10" s="207">
        <f>+'2.2.3.5.StockCapTotal'!M10/'6.3.IPME'!N$22</f>
        <v>369020.23389705067</v>
      </c>
      <c r="N10" s="80">
        <f>+'2.2.3.5.StockCapTotal'!N10/'6.3.IPME'!O$22</f>
        <v>330937.65472126973</v>
      </c>
      <c r="O10" s="80">
        <f>+'2.2.3.5.StockCapTotal'!O10/'6.3.IPME'!P$22</f>
        <v>275603.42800915794</v>
      </c>
      <c r="P10" s="80">
        <f>+'2.2.3.5.StockCapTotal'!P10/'6.3.IPME'!Q$22</f>
        <v>227315.72504642847</v>
      </c>
    </row>
    <row r="11" spans="1:16" x14ac:dyDescent="0.25">
      <c r="A11" s="57" t="s">
        <v>212</v>
      </c>
      <c r="B11" s="139" t="s">
        <v>120</v>
      </c>
      <c r="C11" s="80">
        <f>+'2.2.3.5.StockCapTotal'!C11/'6.3.IPME'!D$22</f>
        <v>90662.939999999973</v>
      </c>
      <c r="D11" s="80">
        <f>+'2.2.3.5.StockCapTotal'!D11/'6.3.IPME'!E$22</f>
        <v>67793.459149748945</v>
      </c>
      <c r="E11" s="80">
        <f>+'2.2.3.5.StockCapTotal'!E11/'6.3.IPME'!F$22</f>
        <v>45321.324434018912</v>
      </c>
      <c r="F11" s="80">
        <f>+'2.2.3.5.StockCapTotal'!F11/'6.3.IPME'!G$22</f>
        <v>25044.843230701546</v>
      </c>
      <c r="G11" s="80">
        <f>+'2.2.3.5.StockCapTotal'!G11/'6.3.IPME'!H$22</f>
        <v>107723.92032167435</v>
      </c>
      <c r="H11" s="80">
        <f>+'2.2.3.5.StockCapTotal'!H11/'6.3.IPME'!I$22</f>
        <v>69291.859361277922</v>
      </c>
      <c r="I11" s="80">
        <f>+'2.2.3.5.StockCapTotal'!I11/'6.3.IPME'!J$22</f>
        <v>51847.243206367093</v>
      </c>
      <c r="J11" s="80">
        <f>+'2.2.3.5.StockCapTotal'!J11/'6.3.IPME'!K$22</f>
        <v>33126.13959916609</v>
      </c>
      <c r="K11" s="80">
        <f>+'2.2.3.5.StockCapTotal'!K11/'6.3.IPME'!L$22</f>
        <v>14997.945709455156</v>
      </c>
      <c r="L11" s="207">
        <f>+'2.2.3.5.StockCapTotal'!L11/'6.3.IPME'!M$21</f>
        <v>283250.87333880464</v>
      </c>
      <c r="M11" s="207">
        <f>+'2.2.3.5.StockCapTotal'!M11/'6.3.IPME'!N$22</f>
        <v>231729.23268506609</v>
      </c>
      <c r="N11" s="80">
        <f>+'2.2.3.5.StockCapTotal'!N11/'6.3.IPME'!O$22</f>
        <v>176189.97511070647</v>
      </c>
      <c r="O11" s="80">
        <f>+'2.2.3.5.StockCapTotal'!O11/'6.3.IPME'!P$22</f>
        <v>111873.03002380797</v>
      </c>
      <c r="P11" s="80">
        <f>+'2.2.3.5.StockCapTotal'!P11/'6.3.IPME'!Q$22</f>
        <v>53875.855329301543</v>
      </c>
    </row>
    <row r="12" spans="1:16" x14ac:dyDescent="0.25">
      <c r="A12" s="57" t="s">
        <v>212</v>
      </c>
      <c r="B12" s="139" t="s">
        <v>121</v>
      </c>
      <c r="C12" s="80">
        <f>+'2.2.3.5.StockCapTotal'!C12/'6.3.IPME'!D$22</f>
        <v>20642.425000000003</v>
      </c>
      <c r="D12" s="80">
        <f>+'2.2.3.5.StockCapTotal'!D12/'6.3.IPME'!E$22</f>
        <v>63382.976796313749</v>
      </c>
      <c r="E12" s="80">
        <f>+'2.2.3.5.StockCapTotal'!E12/'6.3.IPME'!F$22</f>
        <v>54921.319062902359</v>
      </c>
      <c r="F12" s="80">
        <f>+'2.2.3.5.StockCapTotal'!F12/'6.3.IPME'!G$22</f>
        <v>48937.317080245513</v>
      </c>
      <c r="G12" s="80">
        <f>+'2.2.3.5.StockCapTotal'!G12/'6.3.IPME'!H$22</f>
        <v>45202.051475147571</v>
      </c>
      <c r="H12" s="80">
        <f>+'2.2.3.5.StockCapTotal'!H12/'6.3.IPME'!I$22</f>
        <v>44904.495583550022</v>
      </c>
      <c r="I12" s="80">
        <f>+'2.2.3.5.StockCapTotal'!I12/'6.3.IPME'!J$22</f>
        <v>37827.936775210859</v>
      </c>
      <c r="J12" s="80">
        <f>+'2.2.3.5.StockCapTotal'!J12/'6.3.IPME'!K$22</f>
        <v>108249.53949513358</v>
      </c>
      <c r="K12" s="80">
        <f>+'2.2.3.5.StockCapTotal'!K12/'6.3.IPME'!L$22</f>
        <v>95888.39492862222</v>
      </c>
      <c r="L12" s="207">
        <f>+'2.2.3.5.StockCapTotal'!L12/'6.3.IPME'!M$21</f>
        <v>102015.42849315573</v>
      </c>
      <c r="M12" s="207">
        <f>+'2.2.3.5.StockCapTotal'!M12/'6.3.IPME'!N$22</f>
        <v>101414.8151749915</v>
      </c>
      <c r="N12" s="80">
        <f>+'2.2.3.5.StockCapTotal'!N12/'6.3.IPME'!O$22</f>
        <v>102459.77457925152</v>
      </c>
      <c r="O12" s="80">
        <f>+'2.2.3.5.StockCapTotal'!O12/'6.3.IPME'!P$22</f>
        <v>83584.810796387595</v>
      </c>
      <c r="P12" s="80">
        <f>+'2.2.3.5.StockCapTotal'!P12/'6.3.IPME'!Q$22</f>
        <v>67019.921564339325</v>
      </c>
    </row>
    <row r="13" spans="1:16" x14ac:dyDescent="0.25">
      <c r="A13" s="57" t="s">
        <v>212</v>
      </c>
      <c r="B13" s="139" t="s">
        <v>122</v>
      </c>
      <c r="C13" s="80">
        <f>+'2.2.3.5.StockCapTotal'!C13/'6.3.IPME'!D$22</f>
        <v>24573.199999999983</v>
      </c>
      <c r="D13" s="80">
        <f>+'2.2.3.5.StockCapTotal'!D13/'6.3.IPME'!E$22</f>
        <v>239061.59871326885</v>
      </c>
      <c r="E13" s="80">
        <f>+'2.2.3.5.StockCapTotal'!E13/'6.3.IPME'!F$22</f>
        <v>171546.75492886812</v>
      </c>
      <c r="F13" s="80">
        <f>+'2.2.3.5.StockCapTotal'!F13/'6.3.IPME'!G$22</f>
        <v>111526.31542427526</v>
      </c>
      <c r="G13" s="80">
        <f>+'2.2.3.5.StockCapTotal'!G13/'6.3.IPME'!H$22</f>
        <v>86069.820778530047</v>
      </c>
      <c r="H13" s="80">
        <f>+'2.2.3.5.StockCapTotal'!H13/'6.3.IPME'!I$22</f>
        <v>32346.976564190431</v>
      </c>
      <c r="I13" s="80">
        <f>+'2.2.3.5.StockCapTotal'!I13/'6.3.IPME'!J$22</f>
        <v>47771.15900543418</v>
      </c>
      <c r="J13" s="80">
        <f>+'2.2.3.5.StockCapTotal'!J13/'6.3.IPME'!K$22</f>
        <v>55312.692819115116</v>
      </c>
      <c r="K13" s="80">
        <f>+'2.2.3.5.StockCapTotal'!K13/'6.3.IPME'!L$22</f>
        <v>57031.81180585688</v>
      </c>
      <c r="L13" s="207">
        <f>+'2.2.3.5.StockCapTotal'!L13/'6.3.IPME'!M$21</f>
        <v>49717.800585764831</v>
      </c>
      <c r="M13" s="207">
        <f>+'2.2.3.5.StockCapTotal'!M13/'6.3.IPME'!N$22</f>
        <v>39054.170419036549</v>
      </c>
      <c r="N13" s="80">
        <f>+'2.2.3.5.StockCapTotal'!N13/'6.3.IPME'!O$22</f>
        <v>91536.045064047503</v>
      </c>
      <c r="O13" s="80">
        <f>+'2.2.3.5.StockCapTotal'!O13/'6.3.IPME'!P$22</f>
        <v>58995.543176617488</v>
      </c>
      <c r="P13" s="80">
        <f>+'2.2.3.5.StockCapTotal'!P13/'6.3.IPME'!Q$22</f>
        <v>34841.590469036164</v>
      </c>
    </row>
    <row r="14" spans="1:16" x14ac:dyDescent="0.25">
      <c r="A14" s="57" t="s">
        <v>212</v>
      </c>
      <c r="B14" s="139" t="s">
        <v>123</v>
      </c>
      <c r="C14" s="80">
        <f>+'2.2.3.5.StockCapTotal'!C14/'6.3.IPME'!D$22</f>
        <v>137314.758</v>
      </c>
      <c r="D14" s="80">
        <f>+'2.2.3.5.StockCapTotal'!D14/'6.3.IPME'!E$22</f>
        <v>125768.44789917245</v>
      </c>
      <c r="E14" s="80">
        <f>+'2.2.3.5.StockCapTotal'!E14/'6.3.IPME'!F$22</f>
        <v>128481.73510997061</v>
      </c>
      <c r="F14" s="80">
        <f>+'2.2.3.5.StockCapTotal'!F14/'6.3.IPME'!G$22</f>
        <v>152642.60605822556</v>
      </c>
      <c r="G14" s="80">
        <f>+'2.2.3.5.StockCapTotal'!G14/'6.3.IPME'!H$22</f>
        <v>133850.6347691323</v>
      </c>
      <c r="H14" s="80">
        <f>+'2.2.3.5.StockCapTotal'!H14/'6.3.IPME'!I$22</f>
        <v>195998.65128527573</v>
      </c>
      <c r="I14" s="80">
        <f>+'2.2.3.5.StockCapTotal'!I14/'6.3.IPME'!J$22</f>
        <v>170162.85637496744</v>
      </c>
      <c r="J14" s="80">
        <f>+'2.2.3.5.StockCapTotal'!J14/'6.3.IPME'!K$22</f>
        <v>182071.03087608318</v>
      </c>
      <c r="K14" s="80">
        <f>+'2.2.3.5.StockCapTotal'!K14/'6.3.IPME'!L$22</f>
        <v>192232.14905100089</v>
      </c>
      <c r="L14" s="207">
        <f>+'2.2.3.5.StockCapTotal'!L14/'6.3.IPME'!M$21</f>
        <v>155617.23540983241</v>
      </c>
      <c r="M14" s="207">
        <f>+'2.2.3.5.StockCapTotal'!M14/'6.3.IPME'!N$22</f>
        <v>247249.75466338301</v>
      </c>
      <c r="N14" s="80">
        <f>+'2.2.3.5.StockCapTotal'!N14/'6.3.IPME'!O$22</f>
        <v>333590.42013212002</v>
      </c>
      <c r="O14" s="80">
        <f>+'2.2.3.5.StockCapTotal'!O14/'6.3.IPME'!P$22</f>
        <v>272202.25676986191</v>
      </c>
      <c r="P14" s="80">
        <f>+'2.2.3.5.StockCapTotal'!P14/'6.3.IPME'!Q$22</f>
        <v>220318.706835522</v>
      </c>
    </row>
    <row r="15" spans="1:16" x14ac:dyDescent="0.25">
      <c r="A15" s="57" t="s">
        <v>213</v>
      </c>
      <c r="B15" s="122" t="s">
        <v>124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</row>
    <row r="16" spans="1:16" x14ac:dyDescent="0.25">
      <c r="A16" s="57" t="s">
        <v>212</v>
      </c>
      <c r="B16" s="139" t="s">
        <v>125</v>
      </c>
      <c r="C16" s="147">
        <f>+'2.2.3.5.StockCapTotal'!C16/'6.3.IPME'!D$22</f>
        <v>940215.16399999999</v>
      </c>
      <c r="D16" s="147">
        <f>+'2.2.3.5.StockCapTotal'!D16/'6.3.IPME'!E$22</f>
        <v>876426.05815511884</v>
      </c>
      <c r="E16" s="147">
        <f>+'2.2.3.5.StockCapTotal'!E16/'6.3.IPME'!F$22</f>
        <v>744218.01720064122</v>
      </c>
      <c r="F16" s="147">
        <f>+'2.2.3.5.StockCapTotal'!F16/'6.3.IPME'!G$22</f>
        <v>641254.60253611836</v>
      </c>
      <c r="G16" s="147">
        <f>+'2.2.3.5.StockCapTotal'!G16/'6.3.IPME'!H$22</f>
        <v>539128.04093649401</v>
      </c>
      <c r="H16" s="147">
        <f>+'2.2.3.5.StockCapTotal'!H16/'6.3.IPME'!I$22</f>
        <v>448653.23947552737</v>
      </c>
      <c r="I16" s="147">
        <f>+'2.2.3.5.StockCapTotal'!I16/'6.3.IPME'!J$22</f>
        <v>343947.92297791142</v>
      </c>
      <c r="J16" s="147">
        <f>+'2.2.3.5.StockCapTotal'!J16/'6.3.IPME'!K$22</f>
        <v>230801.84653145823</v>
      </c>
      <c r="K16" s="147">
        <f>+'2.2.3.5.StockCapTotal'!K16/'6.3.IPME'!L$22</f>
        <v>121648.84206869063</v>
      </c>
      <c r="L16" s="147">
        <f>+'2.2.3.5.StockCapTotal'!L16/'6.3.IPME'!M$21</f>
        <v>11871.315341213225</v>
      </c>
      <c r="M16" s="147">
        <f>+'2.2.3.5.StockCapTotal'!M16/'6.3.IPME'!N$22</f>
        <v>5942.3964529749846</v>
      </c>
      <c r="N16" s="147">
        <f>+'2.2.3.5.StockCapTotal'!N16/'6.3.IPME'!O$22</f>
        <v>0</v>
      </c>
      <c r="O16" s="147">
        <f>+'2.2.3.5.StockCapTotal'!O16/'6.3.IPME'!P$22</f>
        <v>0</v>
      </c>
      <c r="P16" s="147">
        <f>+'2.2.3.5.StockCapTotal'!P16/'6.3.IPME'!Q$22</f>
        <v>0</v>
      </c>
    </row>
    <row r="17" spans="1:16" x14ac:dyDescent="0.25">
      <c r="A17" s="205" t="s">
        <v>211</v>
      </c>
      <c r="B17" s="139" t="s">
        <v>126</v>
      </c>
      <c r="C17" s="206">
        <f>+'2.2.3.5.StockCapTotal'!C17/'6.4 IPMC'!D$22</f>
        <v>46897886.063561596</v>
      </c>
      <c r="D17" s="206">
        <f>+'2.2.3.5.StockCapTotal'!D17/'6.4 IPMC'!E$22</f>
        <v>42995006.540543512</v>
      </c>
      <c r="E17" s="206">
        <f>+'2.2.3.5.StockCapTotal'!E17/'6.4 IPMC'!F$22</f>
        <v>40286967.541947678</v>
      </c>
      <c r="F17" s="206">
        <f>+'2.2.3.5.StockCapTotal'!F17/'6.4 IPMC'!G$22</f>
        <v>39636164.332652286</v>
      </c>
      <c r="G17" s="206">
        <f>+'2.2.3.5.StockCapTotal'!G17/'6.4 IPMC'!H$22</f>
        <v>39389564.068223402</v>
      </c>
      <c r="H17" s="206">
        <f>+'2.2.3.5.StockCapTotal'!H17/'6.4 IPMC'!I$22</f>
        <v>40951915.665513396</v>
      </c>
      <c r="I17" s="206">
        <f>+'2.2.3.5.StockCapTotal'!I17/'6.4 IPMC'!J$22</f>
        <v>40421933.812328734</v>
      </c>
      <c r="J17" s="206">
        <f>+'2.2.3.5.StockCapTotal'!J17/'6.4 IPMC'!K$22</f>
        <v>36692985.224095397</v>
      </c>
      <c r="K17" s="206">
        <f>+'2.2.3.5.StockCapTotal'!K17/'6.4 IPMC'!L$22</f>
        <v>34074554.050513871</v>
      </c>
      <c r="L17" s="206">
        <f>+'2.2.3.5.StockCapTotal'!L17/'6.4 IPMC'!M$22</f>
        <v>32836454.884393193</v>
      </c>
      <c r="M17" s="206">
        <f>+'2.2.3.5.StockCapTotal'!M17/'6.4 IPMC'!N$22</f>
        <v>32293780.922012828</v>
      </c>
      <c r="N17" s="206">
        <f>+'2.2.3.5.StockCapTotal'!N17/'6.4 IPMC'!O$22</f>
        <v>30545772.628905155</v>
      </c>
      <c r="O17" s="206">
        <f>+'2.2.3.5.StockCapTotal'!O17/'6.4 IPMC'!P$22</f>
        <v>25649961.572322097</v>
      </c>
      <c r="P17" s="206">
        <f>+'2.2.3.5.StockCapTotal'!P17/'6.4 IPMC'!Q$22</f>
        <v>23415801.23900013</v>
      </c>
    </row>
    <row r="18" spans="1:16" x14ac:dyDescent="0.25">
      <c r="A18" s="57" t="s">
        <v>212</v>
      </c>
      <c r="B18" s="139" t="s">
        <v>127</v>
      </c>
      <c r="C18" s="206">
        <f>+'2.2.3.5.StockCapTotal'!C18/'6.3.IPME'!D$22</f>
        <v>2718646.8651189241</v>
      </c>
      <c r="D18" s="206">
        <f>+'2.2.3.5.StockCapTotal'!D18/'6.3.IPME'!E$22</f>
        <v>2396424.3846927327</v>
      </c>
      <c r="E18" s="206">
        <f>+'2.2.3.5.StockCapTotal'!E18/'6.3.IPME'!F$22</f>
        <v>2063295.2273470226</v>
      </c>
      <c r="F18" s="206">
        <f>+'2.2.3.5.StockCapTotal'!F18/'6.3.IPME'!G$22</f>
        <v>1810284.0905944307</v>
      </c>
      <c r="G18" s="206">
        <f>+'2.2.3.5.StockCapTotal'!G18/'6.3.IPME'!H$22</f>
        <v>1559938.8169592654</v>
      </c>
      <c r="H18" s="206">
        <f>+'2.2.3.5.StockCapTotal'!H18/'6.3.IPME'!I$22</f>
        <v>1345125.3805793154</v>
      </c>
      <c r="I18" s="206">
        <f>+'2.2.3.5.StockCapTotal'!I18/'6.3.IPME'!J$22</f>
        <v>1090383.5943911085</v>
      </c>
      <c r="J18" s="206">
        <f>+'2.2.3.5.StockCapTotal'!J18/'6.3.IPME'!K$22</f>
        <v>809074.10157543398</v>
      </c>
      <c r="K18" s="206">
        <f>+'2.2.3.5.StockCapTotal'!K18/'6.3.IPME'!L$22</f>
        <v>540842.23972071148</v>
      </c>
      <c r="L18" s="206">
        <f>+'2.2.3.5.StockCapTotal'!L18/'6.3.IPME'!M$21</f>
        <v>270421.11986035574</v>
      </c>
      <c r="M18" s="206">
        <f>+'2.2.3.5.StockCapTotal'!M18/'6.3.IPME'!N$22</f>
        <v>0</v>
      </c>
      <c r="N18" s="206">
        <f>+'2.2.3.5.StockCapTotal'!N18/'6.3.IPME'!O$22</f>
        <v>0</v>
      </c>
      <c r="O18" s="206">
        <f>+'2.2.3.5.StockCapTotal'!O18/'6.3.IPME'!P$22</f>
        <v>0</v>
      </c>
      <c r="P18" s="206">
        <f>+'2.2.3.5.StockCapTotal'!P18/'6.3.IPME'!Q$22</f>
        <v>0</v>
      </c>
    </row>
    <row r="19" spans="1:16" x14ac:dyDescent="0.25">
      <c r="A19" s="205" t="s">
        <v>211</v>
      </c>
      <c r="B19" s="139" t="s">
        <v>128</v>
      </c>
      <c r="C19" s="177">
        <f>+'2.2.3.5.StockCapTotal'!C19/'6.4 IPMC'!D$22</f>
        <v>0</v>
      </c>
      <c r="D19" s="177">
        <f>+'2.2.3.5.StockCapTotal'!D19/'6.4 IPMC'!E$22</f>
        <v>0</v>
      </c>
      <c r="E19" s="177">
        <f>+'2.2.3.5.StockCapTotal'!E19/'6.4 IPMC'!F$22</f>
        <v>0</v>
      </c>
      <c r="F19" s="177">
        <f>+'2.2.3.5.StockCapTotal'!F19/'6.4 IPMC'!G$22</f>
        <v>0</v>
      </c>
      <c r="G19" s="177">
        <f>+'2.2.3.5.StockCapTotal'!G19/'6.4 IPMC'!H$22</f>
        <v>110650425.55228564</v>
      </c>
      <c r="H19" s="177">
        <f>+'2.2.3.5.StockCapTotal'!H19/'6.4 IPMC'!I$22</f>
        <v>114855212.22526766</v>
      </c>
      <c r="I19" s="177">
        <f>+'2.2.3.5.StockCapTotal'!I19/'6.4 IPMC'!J$22</f>
        <v>113171985.25706084</v>
      </c>
      <c r="J19" s="177">
        <f>+'2.2.3.5.StockCapTotal'!J19/'6.4 IPMC'!K$22</f>
        <v>102537599.08082785</v>
      </c>
      <c r="K19" s="177">
        <f>+'2.2.3.5.StockCapTotal'!K19/'6.4 IPMC'!L$22</f>
        <v>95023724.335300371</v>
      </c>
      <c r="L19" s="177">
        <f>+'2.2.3.5.StockCapTotal'!L19/'6.4 IPMC'!M$22</f>
        <v>91363392.554613099</v>
      </c>
      <c r="M19" s="177">
        <f>+'2.2.3.5.StockCapTotal'!M19/'6.4 IPMC'!N$22</f>
        <v>89628835.400550649</v>
      </c>
      <c r="N19" s="177">
        <f>+'2.2.3.5.StockCapTotal'!N19/'6.4 IPMC'!O$22</f>
        <v>84542536.223267838</v>
      </c>
      <c r="O19" s="177">
        <f>+'2.2.3.5.StockCapTotal'!O19/'6.4 IPMC'!P$22</f>
        <v>70773127.62197195</v>
      </c>
      <c r="P19" s="177">
        <f>+'2.2.3.5.StockCapTotal'!P19/'6.4 IPMC'!Q$22</f>
        <v>64385094.531037383</v>
      </c>
    </row>
    <row r="20" spans="1:16" x14ac:dyDescent="0.25">
      <c r="A20" s="57" t="s">
        <v>212</v>
      </c>
      <c r="B20" s="139" t="s">
        <v>129</v>
      </c>
      <c r="C20" s="177">
        <f>+'2.2.3.5.StockCapTotal'!C20/'6.3.IPME'!D$22</f>
        <v>0</v>
      </c>
      <c r="D20" s="177">
        <f>+'2.2.3.5.StockCapTotal'!D20/'6.3.IPME'!E$22</f>
        <v>0</v>
      </c>
      <c r="E20" s="177">
        <f>+'2.2.3.5.StockCapTotal'!E20/'6.3.IPME'!F$22</f>
        <v>0</v>
      </c>
      <c r="F20" s="177">
        <f>+'2.2.3.5.StockCapTotal'!F20/'6.3.IPME'!G$22</f>
        <v>0</v>
      </c>
      <c r="G20" s="177">
        <f>+'2.2.3.5.StockCapTotal'!G20/'6.3.IPME'!H$22</f>
        <v>17289758.560174081</v>
      </c>
      <c r="H20" s="177">
        <f>+'2.2.3.5.StockCapTotal'!H20/'6.3.IPME'!I$22</f>
        <v>16101557.46839449</v>
      </c>
      <c r="I20" s="177">
        <f>+'2.2.3.5.StockCapTotal'!I20/'6.3.IPME'!J$22</f>
        <v>14502468.081469132</v>
      </c>
      <c r="J20" s="177">
        <f>+'2.2.3.5.StockCapTotal'!J20/'6.3.IPME'!K$22</f>
        <v>12554450.219474232</v>
      </c>
      <c r="K20" s="177">
        <f>+'2.2.3.5.StockCapTotal'!K20/'6.3.IPME'!L$22</f>
        <v>10790075.197857162</v>
      </c>
      <c r="L20" s="177">
        <f>+'2.2.3.5.StockCapTotal'!L20/'6.3.IPME'!M$21</f>
        <v>8991729.3315476347</v>
      </c>
      <c r="M20" s="177">
        <f>+'2.2.3.5.StockCapTotal'!M20/'6.3.IPME'!N$22</f>
        <v>7273505.1949110655</v>
      </c>
      <c r="N20" s="177">
        <f>+'2.2.3.5.StockCapTotal'!N20/'6.3.IPME'!O$22</f>
        <v>5530241.8448027046</v>
      </c>
      <c r="O20" s="177">
        <f>+'2.2.3.5.StockCapTotal'!O20/'6.3.IPME'!P$22</f>
        <v>3511464.892107456</v>
      </c>
      <c r="P20" s="177">
        <f>+'2.2.3.5.StockCapTotal'!P20/'6.3.IPME'!Q$22</f>
        <v>1691052.5662962946</v>
      </c>
    </row>
    <row r="21" spans="1:16" x14ac:dyDescent="0.25">
      <c r="A21" s="57" t="s">
        <v>212</v>
      </c>
      <c r="B21" s="139" t="s">
        <v>130</v>
      </c>
      <c r="C21" s="177">
        <f>+'2.2.3.5.StockCapTotal'!C21/'6.3.IPME'!D$22</f>
        <v>0</v>
      </c>
      <c r="D21" s="177">
        <f>+'2.2.3.5.StockCapTotal'!D21/'6.3.IPME'!E$22</f>
        <v>0</v>
      </c>
      <c r="E21" s="177">
        <f>+'2.2.3.5.StockCapTotal'!E21/'6.3.IPME'!F$22</f>
        <v>0</v>
      </c>
      <c r="F21" s="177">
        <f>+'2.2.3.5.StockCapTotal'!F21/'6.3.IPME'!G$22</f>
        <v>0</v>
      </c>
      <c r="G21" s="177">
        <f>+'2.2.3.5.StockCapTotal'!G21/'6.3.IPME'!H$22</f>
        <v>0</v>
      </c>
      <c r="H21" s="177">
        <f>+'2.2.3.5.StockCapTotal'!H21/'6.3.IPME'!I$22</f>
        <v>0</v>
      </c>
      <c r="I21" s="177">
        <f>+'2.2.3.5.StockCapTotal'!I21/'6.3.IPME'!J$22</f>
        <v>15219769.353240753</v>
      </c>
      <c r="J21" s="177">
        <f>+'2.2.3.5.StockCapTotal'!J21/'6.3.IPME'!K$22</f>
        <v>13551841.328869134</v>
      </c>
      <c r="K21" s="177">
        <f>+'2.2.3.5.StockCapTotal'!K21/'6.3.IPME'!L$22</f>
        <v>12078676.439934518</v>
      </c>
      <c r="L21" s="177">
        <f>+'2.2.3.5.StockCapTotal'!L21/'6.3.IPME'!M$21</f>
        <v>10568841.884942703</v>
      </c>
      <c r="M21" s="177">
        <f>+'2.2.3.5.StockCapTotal'!M21/'6.3.IPME'!N$22</f>
        <v>9159908.8514536973</v>
      </c>
      <c r="N21" s="177">
        <f>+'2.2.3.5.StockCapTotal'!N21/'6.3.IPME'!O$22</f>
        <v>7738361.4864917798</v>
      </c>
      <c r="O21" s="177">
        <f>+'2.2.3.5.StockCapTotal'!O21/'6.3.IPME'!P$22</f>
        <v>5896230.6773884157</v>
      </c>
      <c r="P21" s="177">
        <f>+'2.2.3.5.StockCapTotal'!P21/'6.3.IPME'!Q$22</f>
        <v>4259263.437696714</v>
      </c>
    </row>
    <row r="22" spans="1:16" x14ac:dyDescent="0.25">
      <c r="A22" s="205" t="s">
        <v>211</v>
      </c>
      <c r="B22" s="139" t="s">
        <v>131</v>
      </c>
      <c r="C22" s="177">
        <f>+'2.2.3.5.StockCapTotal'!C22/'6.4 IPMC'!D$22</f>
        <v>0</v>
      </c>
      <c r="D22" s="177">
        <f>+'2.2.3.5.StockCapTotal'!D22/'6.4 IPMC'!E$22</f>
        <v>0</v>
      </c>
      <c r="E22" s="177">
        <f>+'2.2.3.5.StockCapTotal'!E22/'6.4 IPMC'!F$22</f>
        <v>0</v>
      </c>
      <c r="F22" s="177">
        <f>+'2.2.3.5.StockCapTotal'!F22/'6.4 IPMC'!G$22</f>
        <v>0</v>
      </c>
      <c r="G22" s="177">
        <f>+'2.2.3.5.StockCapTotal'!G22/'6.4 IPMC'!H$22</f>
        <v>0</v>
      </c>
      <c r="H22" s="177">
        <f>+'2.2.3.5.StockCapTotal'!H22/'6.4 IPMC'!I$22</f>
        <v>0</v>
      </c>
      <c r="I22" s="177">
        <f>+'2.2.3.5.StockCapTotal'!I22/'6.4 IPMC'!J$22</f>
        <v>3084819.2872608379</v>
      </c>
      <c r="J22" s="177">
        <f>+'2.2.3.5.StockCapTotal'!J22/'6.4 IPMC'!K$22</f>
        <v>2805112.7727527851</v>
      </c>
      <c r="K22" s="177">
        <f>+'2.2.3.5.StockCapTotal'!K22/'6.4 IPMC'!L$22</f>
        <v>2609872.0110593969</v>
      </c>
      <c r="L22" s="177">
        <f>+'2.2.3.5.StockCapTotal'!L22/'6.4 IPMC'!M$22</f>
        <v>2520249.4196794447</v>
      </c>
      <c r="M22" s="177">
        <f>+'2.2.3.5.StockCapTotal'!M22/'6.4 IPMC'!N$22</f>
        <v>2484231.519859591</v>
      </c>
      <c r="N22" s="177">
        <f>+'2.2.3.5.StockCapTotal'!N22/'6.4 IPMC'!O$22</f>
        <v>2355653.3603224833</v>
      </c>
      <c r="O22" s="177">
        <f>+'2.2.3.5.StockCapTotal'!O22/'6.4 IPMC'!P$22</f>
        <v>1983588.9881072396</v>
      </c>
      <c r="P22" s="177">
        <f>+'2.2.3.5.StockCapTotal'!P22/'6.4 IPMC'!Q$22</f>
        <v>1816420.8598468648</v>
      </c>
    </row>
    <row r="23" spans="1:16" x14ac:dyDescent="0.25">
      <c r="A23" s="205" t="s">
        <v>211</v>
      </c>
      <c r="B23" s="139" t="s">
        <v>132</v>
      </c>
      <c r="C23" s="177">
        <f>+'2.2.3.5.StockCapTotal'!C23/'6.4 IPMC'!D$22</f>
        <v>0</v>
      </c>
      <c r="D23" s="177">
        <f>+'2.2.3.5.StockCapTotal'!D23/'6.4 IPMC'!E$22</f>
        <v>656281.0021263978</v>
      </c>
      <c r="E23" s="177">
        <f>+'2.2.3.5.StockCapTotal'!E23/'6.4 IPMC'!F$22</f>
        <v>611431.19354700006</v>
      </c>
      <c r="F23" s="177">
        <f>+'2.2.3.5.StockCapTotal'!F23/'6.4 IPMC'!G$22</f>
        <v>597840.7232589199</v>
      </c>
      <c r="G23" s="177">
        <f>+'2.2.3.5.StockCapTotal'!G23/'6.4 IPMC'!H$22</f>
        <v>590147.14401241974</v>
      </c>
      <c r="H23" s="177">
        <f>+'2.2.3.5.StockCapTotal'!H23/'6.4 IPMC'!I$22</f>
        <v>609092.58246025594</v>
      </c>
      <c r="I23" s="177">
        <f>+'2.2.3.5.StockCapTotal'!I23/'6.4 IPMC'!J$22</f>
        <v>596438.46387524623</v>
      </c>
      <c r="J23" s="177">
        <f>+'2.2.3.5.StockCapTotal'!J23/'6.4 IPMC'!K$22</f>
        <v>536708.67301772162</v>
      </c>
      <c r="K23" s="177">
        <f>+'2.2.3.5.StockCapTotal'!K23/'6.4 IPMC'!L$22</f>
        <v>493639.39054360136</v>
      </c>
      <c r="L23" s="177">
        <f>+'2.2.3.5.StockCapTotal'!L23/'6.4 IPMC'!M$22</f>
        <v>470669.10556305596</v>
      </c>
      <c r="M23" s="177">
        <f>+'2.2.3.5.StockCapTotal'!M23/'6.4 IPMC'!N$22</f>
        <v>457444.78846069251</v>
      </c>
      <c r="N23" s="177">
        <f>+'2.2.3.5.StockCapTotal'!N23/'6.4 IPMC'!O$22</f>
        <v>426990.85651936842</v>
      </c>
      <c r="O23" s="177">
        <f>+'2.2.3.5.StockCapTotal'!O23/'6.4 IPMC'!P$22</f>
        <v>353241.76965678122</v>
      </c>
      <c r="P23" s="177">
        <f>+'2.2.3.5.StockCapTotal'!P23/'6.4 IPMC'!Q$22</f>
        <v>317054.01436713448</v>
      </c>
    </row>
    <row r="24" spans="1:16" x14ac:dyDescent="0.25">
      <c r="A24" s="205" t="s">
        <v>211</v>
      </c>
      <c r="B24" s="139" t="s">
        <v>133</v>
      </c>
      <c r="C24" s="177">
        <f>+'2.2.3.5.StockCapTotal'!C24/'6.4 IPMC'!D$22</f>
        <v>0</v>
      </c>
      <c r="D24" s="177">
        <f>+'2.2.3.5.StockCapTotal'!D24/'6.4 IPMC'!E$22</f>
        <v>30129.956496626222</v>
      </c>
      <c r="E24" s="177">
        <f>+'2.2.3.5.StockCapTotal'!E24/'6.4 IPMC'!F$22</f>
        <v>28070.895245423028</v>
      </c>
      <c r="F24" s="177">
        <f>+'2.2.3.5.StockCapTotal'!F24/'6.4 IPMC'!G$22</f>
        <v>27446.954772939749</v>
      </c>
      <c r="G24" s="177">
        <f>+'2.2.3.5.StockCapTotal'!G24/'6.4 IPMC'!H$22</f>
        <v>27093.74142797117</v>
      </c>
      <c r="H24" s="177">
        <f>+'2.2.3.5.StockCapTotal'!H24/'6.4 IPMC'!I$22</f>
        <v>27963.529269449595</v>
      </c>
      <c r="I24" s="177">
        <f>+'2.2.3.5.StockCapTotal'!I24/'6.4 IPMC'!J$22</f>
        <v>27382.576840178968</v>
      </c>
      <c r="J24" s="177">
        <f>+'2.2.3.5.StockCapTotal'!J24/'6.4 IPMC'!K$22</f>
        <v>24640.373433012246</v>
      </c>
      <c r="K24" s="177">
        <f>+'2.2.3.5.StockCapTotal'!K24/'6.4 IPMC'!L$22</f>
        <v>22663.056394911815</v>
      </c>
      <c r="L24" s="177">
        <f>+'2.2.3.5.StockCapTotal'!L24/'6.4 IPMC'!M$22</f>
        <v>21608.487262274259</v>
      </c>
      <c r="M24" s="177">
        <f>+'2.2.3.5.StockCapTotal'!M24/'6.4 IPMC'!N$22</f>
        <v>21001.356935934171</v>
      </c>
      <c r="N24" s="177">
        <f>+'2.2.3.5.StockCapTotal'!N24/'6.4 IPMC'!O$22</f>
        <v>19603.212480174669</v>
      </c>
      <c r="O24" s="177">
        <f>+'2.2.3.5.StockCapTotal'!O24/'6.4 IPMC'!P$22</f>
        <v>16217.3811493331</v>
      </c>
      <c r="P24" s="177">
        <f>+'2.2.3.5.StockCapTotal'!P24/'6.4 IPMC'!Q$22</f>
        <v>14555.996027632415</v>
      </c>
    </row>
    <row r="25" spans="1:16" x14ac:dyDescent="0.25">
      <c r="A25" s="205" t="s">
        <v>211</v>
      </c>
      <c r="B25" s="139" t="s">
        <v>134</v>
      </c>
      <c r="C25" s="177">
        <f>+'2.2.3.5.StockCapTotal'!C25/'6.4 IPMC'!D$22</f>
        <v>0</v>
      </c>
      <c r="D25" s="177">
        <f>+'2.2.3.5.StockCapTotal'!D25/'6.4 IPMC'!E$22</f>
        <v>0</v>
      </c>
      <c r="E25" s="177">
        <f>+'2.2.3.5.StockCapTotal'!E25/'6.4 IPMC'!F$22</f>
        <v>0</v>
      </c>
      <c r="F25" s="177">
        <f>+'2.2.3.5.StockCapTotal'!F25/'6.4 IPMC'!G$22</f>
        <v>0</v>
      </c>
      <c r="G25" s="177">
        <f>+'2.2.3.5.StockCapTotal'!G25/'6.4 IPMC'!H$22</f>
        <v>0</v>
      </c>
      <c r="H25" s="177">
        <f>+'2.2.3.5.StockCapTotal'!H25/'6.4 IPMC'!I$22</f>
        <v>204048.09808894817</v>
      </c>
      <c r="I25" s="177">
        <f>+'2.2.3.5.StockCapTotal'!I25/'6.4 IPMC'!J$22</f>
        <v>199309.40277590245</v>
      </c>
      <c r="J25" s="177">
        <f>+'2.2.3.5.StockCapTotal'!J25/'6.4 IPMC'!K$22</f>
        <v>178852.92909425066</v>
      </c>
      <c r="K25" s="177">
        <f>+'2.2.3.5.StockCapTotal'!K25/'6.4 IPMC'!L$22</f>
        <v>163992.79327218211</v>
      </c>
      <c r="L25" s="177">
        <f>+'2.2.3.5.StockCapTotal'!L25/'6.4 IPMC'!M$22</f>
        <v>155820.75100947512</v>
      </c>
      <c r="M25" s="177">
        <f>+'2.2.3.5.StockCapTotal'!M25/'6.4 IPMC'!N$22</f>
        <v>150851.10648871362</v>
      </c>
      <c r="N25" s="177">
        <f>+'2.2.3.5.StockCapTotal'!N25/'6.4 IPMC'!O$22</f>
        <v>140182.52920726803</v>
      </c>
      <c r="O25" s="177">
        <f>+'2.2.3.5.StockCapTotal'!O25/'6.4 IPMC'!P$22</f>
        <v>115378.77082426159</v>
      </c>
      <c r="P25" s="177">
        <f>+'2.2.3.5.StockCapTotal'!P25/'6.4 IPMC'!Q$22</f>
        <v>102946.05048233565</v>
      </c>
    </row>
    <row r="26" spans="1:16" x14ac:dyDescent="0.25">
      <c r="A26" s="57" t="s">
        <v>212</v>
      </c>
      <c r="B26" s="139" t="s">
        <v>135</v>
      </c>
      <c r="C26" s="177">
        <f>+'2.2.3.5.StockCapTotal'!C26/'6.3.IPME'!D$22</f>
        <v>0</v>
      </c>
      <c r="D26" s="177">
        <f>+'2.2.3.5.StockCapTotal'!D26/'6.3.IPME'!E$22</f>
        <v>0</v>
      </c>
      <c r="E26" s="177">
        <f>+'2.2.3.5.StockCapTotal'!E26/'6.3.IPME'!F$22</f>
        <v>0</v>
      </c>
      <c r="F26" s="177">
        <f>+'2.2.3.5.StockCapTotal'!F26/'6.3.IPME'!G$22</f>
        <v>104414.09777737467</v>
      </c>
      <c r="G26" s="177">
        <f>+'2.2.3.5.StockCapTotal'!G26/'6.3.IPME'!H$22</f>
        <v>100771.56265572109</v>
      </c>
      <c r="H26" s="177">
        <f>+'2.2.3.5.StockCapTotal'!H26/'6.3.IPME'!I$22</f>
        <v>99928.883658420484</v>
      </c>
      <c r="I26" s="177">
        <f>+'2.2.3.5.StockCapTotal'!I26/'6.3.IPME'!J$22</f>
        <v>96852.856709031417</v>
      </c>
      <c r="J26" s="177">
        <f>+'2.2.3.5.StockCapTotal'!J26/'6.3.IPME'!K$22</f>
        <v>91465.387045226962</v>
      </c>
      <c r="K26" s="177">
        <f>+'2.2.3.5.StockCapTotal'!K26/'6.3.IPME'!L$22</f>
        <v>87345.601401717344</v>
      </c>
      <c r="L26" s="177">
        <f>+'2.2.3.5.StockCapTotal'!L26/'6.3.IPME'!M$21</f>
        <v>82978.32133163148</v>
      </c>
      <c r="M26" s="177">
        <f>+'2.2.3.5.StockCapTotal'!M26/'6.3.IPME'!N$22</f>
        <v>79486.630979194379</v>
      </c>
      <c r="N26" s="177">
        <f>+'2.2.3.5.StockCapTotal'!N26/'6.3.IPME'!O$22</f>
        <v>76104.373199936424</v>
      </c>
      <c r="O26" s="177">
        <f>+'2.2.3.5.StockCapTotal'!O26/'6.3.IPME'!P$22</f>
        <v>68220.695150607193</v>
      </c>
      <c r="P26" s="177">
        <f>+'2.2.3.5.StockCapTotal'!P26/'6.3.IPME'!Q$22</f>
        <v>61600.77693015548</v>
      </c>
    </row>
    <row r="27" spans="1:16" x14ac:dyDescent="0.25">
      <c r="A27" s="205" t="s">
        <v>211</v>
      </c>
      <c r="B27" s="139" t="s">
        <v>136</v>
      </c>
      <c r="C27" s="177">
        <f>+'2.2.3.5.StockCapTotal'!C27/'6.4 IPMC'!D$22</f>
        <v>0</v>
      </c>
      <c r="D27" s="177">
        <f>+'2.2.3.5.StockCapTotal'!D27/'6.4 IPMC'!E$22</f>
        <v>0</v>
      </c>
      <c r="E27" s="177">
        <f>+'2.2.3.5.StockCapTotal'!E27/'6.4 IPMC'!F$22</f>
        <v>0</v>
      </c>
      <c r="F27" s="177">
        <f>+'2.2.3.5.StockCapTotal'!F27/'6.4 IPMC'!G$22</f>
        <v>0</v>
      </c>
      <c r="G27" s="177">
        <f>+'2.2.3.5.StockCapTotal'!G27/'6.4 IPMC'!H$22</f>
        <v>1633394.434880994</v>
      </c>
      <c r="H27" s="177">
        <f>+'2.2.3.5.StockCapTotal'!H27/'6.4 IPMC'!I$22</f>
        <v>1695464.4641396273</v>
      </c>
      <c r="I27" s="177">
        <f>+'2.2.3.5.StockCapTotal'!I27/'6.4 IPMC'!J$22</f>
        <v>1670617.0806000901</v>
      </c>
      <c r="J27" s="177">
        <f>+'2.2.3.5.StockCapTotal'!J27/'6.4 IPMC'!K$22</f>
        <v>1513634.8809209173</v>
      </c>
      <c r="K27" s="177">
        <f>+'2.2.3.5.StockCapTotal'!K27/'6.4 IPMC'!L$22</f>
        <v>1402716.9053914151</v>
      </c>
      <c r="L27" s="177">
        <f>+'2.2.3.5.StockCapTotal'!L27/'6.4 IPMC'!M$22</f>
        <v>1348683.9856755529</v>
      </c>
      <c r="M27" s="177">
        <f>+'2.2.3.5.StockCapTotal'!M27/'6.4 IPMC'!N$22</f>
        <v>1323078.8785258306</v>
      </c>
      <c r="N27" s="177">
        <f>+'2.2.3.5.StockCapTotal'!N27/'6.4 IPMC'!O$22</f>
        <v>1247996.1779501534</v>
      </c>
      <c r="O27" s="177">
        <f>+'2.2.3.5.StockCapTotal'!O27/'6.4 IPMC'!P$22</f>
        <v>1044735.5463827529</v>
      </c>
      <c r="P27" s="177">
        <f>+'2.2.3.5.StockCapTotal'!P27/'6.4 IPMC'!Q$22</f>
        <v>950436.9691428697</v>
      </c>
    </row>
    <row r="28" spans="1:16" x14ac:dyDescent="0.25">
      <c r="A28" s="205" t="s">
        <v>211</v>
      </c>
      <c r="B28" s="139" t="s">
        <v>137</v>
      </c>
      <c r="C28" s="177">
        <f>+'2.2.3.5.StockCapTotal'!C28/'6.4 IPMC'!D$22</f>
        <v>0</v>
      </c>
      <c r="D28" s="177">
        <f>+'2.2.3.5.StockCapTotal'!D28/'6.4 IPMC'!E$22</f>
        <v>0</v>
      </c>
      <c r="E28" s="177">
        <f>+'2.2.3.5.StockCapTotal'!E28/'6.4 IPMC'!F$22</f>
        <v>0</v>
      </c>
      <c r="F28" s="177">
        <f>+'2.2.3.5.StockCapTotal'!F28/'6.4 IPMC'!G$22</f>
        <v>0</v>
      </c>
      <c r="G28" s="177">
        <f>+'2.2.3.5.StockCapTotal'!G28/'6.4 IPMC'!H$22</f>
        <v>3081443.9596753265</v>
      </c>
      <c r="H28" s="177">
        <f>+'2.2.3.5.StockCapTotal'!H28/'6.4 IPMC'!I$22</f>
        <v>3198540.7935149875</v>
      </c>
      <c r="I28" s="177">
        <f>+'2.2.3.5.StockCapTotal'!I28/'6.4 IPMC'!J$22</f>
        <v>3151665.5144724082</v>
      </c>
      <c r="J28" s="177">
        <f>+'2.2.3.5.StockCapTotal'!J28/'6.4 IPMC'!K$22</f>
        <v>2855514.2354868292</v>
      </c>
      <c r="K28" s="177">
        <f>+'2.2.3.5.StockCapTotal'!K28/'6.4 IPMC'!L$22</f>
        <v>2646264.3945323373</v>
      </c>
      <c r="L28" s="177">
        <f>+'2.2.3.5.StockCapTotal'!L28/'6.4 IPMC'!M$22</f>
        <v>2544329.7910302775</v>
      </c>
      <c r="M28" s="177">
        <f>+'2.2.3.5.StockCapTotal'!M28/'6.4 IPMC'!N$22</f>
        <v>2496025.0453556054</v>
      </c>
      <c r="N28" s="177">
        <f>+'2.2.3.5.StockCapTotal'!N28/'6.4 IPMC'!O$22</f>
        <v>2354379.4457231513</v>
      </c>
      <c r="O28" s="177">
        <f>+'2.2.3.5.StockCapTotal'!O28/'6.4 IPMC'!P$22</f>
        <v>1970922.6198592922</v>
      </c>
      <c r="P28" s="177">
        <f>+'2.2.3.5.StockCapTotal'!P28/'6.4 IPMC'!Q$22</f>
        <v>1793025.735287755</v>
      </c>
    </row>
    <row r="29" spans="1:16" x14ac:dyDescent="0.25">
      <c r="A29" s="57" t="s">
        <v>212</v>
      </c>
      <c r="B29" s="139" t="s">
        <v>138</v>
      </c>
      <c r="C29" s="177">
        <f>+'2.2.3.5.StockCapTotal'!C29/'6.3.IPME'!D$22</f>
        <v>0</v>
      </c>
      <c r="D29" s="177">
        <f>+'2.2.3.5.StockCapTotal'!D29/'6.3.IPME'!E$22</f>
        <v>0</v>
      </c>
      <c r="E29" s="177">
        <f>+'2.2.3.5.StockCapTotal'!E29/'6.3.IPME'!F$22</f>
        <v>0</v>
      </c>
      <c r="F29" s="177">
        <f>+'2.2.3.5.StockCapTotal'!F29/'6.3.IPME'!G$22</f>
        <v>9055925.5591318924</v>
      </c>
      <c r="G29" s="177">
        <f>+'2.2.3.5.StockCapTotal'!G29/'6.3.IPME'!H$22</f>
        <v>8375838.4301095912</v>
      </c>
      <c r="H29" s="177">
        <f>+'2.2.3.5.StockCapTotal'!H29/'6.3.IPME'!I$22</f>
        <v>7913273.9021227229</v>
      </c>
      <c r="I29" s="177">
        <f>+'2.2.3.5.StockCapTotal'!I29/'6.3.IPME'!J$22</f>
        <v>7254659.9223300088</v>
      </c>
      <c r="J29" s="177">
        <f>+'2.2.3.5.StockCapTotal'!J29/'6.3.IPME'!K$22</f>
        <v>6421849.2554255985</v>
      </c>
      <c r="K29" s="177">
        <f>+'2.2.3.5.StockCapTotal'!K29/'6.3.IPME'!L$22</f>
        <v>5681670.0118747624</v>
      </c>
      <c r="L29" s="177">
        <f>+'2.2.3.5.StockCapTotal'!L29/'6.3.IPME'!M$21</f>
        <v>4924114.0102914609</v>
      </c>
      <c r="M29" s="177">
        <f>+'2.2.3.5.StockCapTotal'!M29/'6.3.IPME'!N$22</f>
        <v>4212966.1886771042</v>
      </c>
      <c r="N29" s="177">
        <f>+'2.2.3.5.StockCapTotal'!N29/'6.3.IPME'!O$22</f>
        <v>3494434.5063623451</v>
      </c>
      <c r="O29" s="177">
        <f>+'2.2.3.5.StockCapTotal'!O29/'6.3.IPME'!P$22</f>
        <v>2588617.6113842232</v>
      </c>
      <c r="P29" s="177">
        <f>+'2.2.3.5.StockCapTotal'!P29/'6.3.IPME'!Q$22</f>
        <v>1780896.3289408011</v>
      </c>
    </row>
    <row r="30" spans="1:16" x14ac:dyDescent="0.25">
      <c r="A30" s="57" t="s">
        <v>212</v>
      </c>
      <c r="B30" s="139" t="s">
        <v>139</v>
      </c>
      <c r="C30" s="177">
        <f>+'2.2.3.5.StockCapTotal'!C30/'6.3.IPME'!D$22</f>
        <v>0</v>
      </c>
      <c r="D30" s="177">
        <f>+'2.2.3.5.StockCapTotal'!D30/'6.3.IPME'!E$22</f>
        <v>0</v>
      </c>
      <c r="E30" s="177">
        <f>+'2.2.3.5.StockCapTotal'!E30/'6.3.IPME'!F$22</f>
        <v>0</v>
      </c>
      <c r="F30" s="177">
        <f>+'2.2.3.5.StockCapTotal'!F30/'6.3.IPME'!G$22</f>
        <v>0</v>
      </c>
      <c r="G30" s="177">
        <f>+'2.2.3.5.StockCapTotal'!G30/'6.3.IPME'!H$22</f>
        <v>1192986.1744526611</v>
      </c>
      <c r="H30" s="177">
        <f>+'2.2.3.5.StockCapTotal'!H30/'6.3.IPME'!I$22</f>
        <v>1185067.5110414396</v>
      </c>
      <c r="I30" s="177">
        <f>+'2.2.3.5.StockCapTotal'!I30/'6.3.IPME'!J$22</f>
        <v>1150763.9296918213</v>
      </c>
      <c r="J30" s="177">
        <f>+'2.2.3.5.StockCapTotal'!J30/'6.3.IPME'!K$22</f>
        <v>1089002.3403205264</v>
      </c>
      <c r="K30" s="177">
        <f>+'2.2.3.5.StockCapTotal'!K30/'6.3.IPME'!L$22</f>
        <v>1042315.002986714</v>
      </c>
      <c r="L30" s="177">
        <f>+'2.2.3.5.StockCapTotal'!L30/'6.3.IPME'!M$21</f>
        <v>992680.95522544184</v>
      </c>
      <c r="M30" s="177">
        <f>+'2.2.3.5.StockCapTotal'!M30/'6.3.IPME'!N$22</f>
        <v>953550.80312799697</v>
      </c>
      <c r="N30" s="177">
        <f>+'2.2.3.5.StockCapTotal'!N30/'6.3.IPME'!O$22</f>
        <v>915802.54832607997</v>
      </c>
      <c r="O30" s="177">
        <f>+'2.2.3.5.StockCapTotal'!O30/'6.3.IPME'!P$22</f>
        <v>823784.71526099311</v>
      </c>
      <c r="P30" s="177">
        <f>+'2.2.3.5.StockCapTotal'!P30/'6.3.IPME'!Q$22</f>
        <v>746764.32750606758</v>
      </c>
    </row>
    <row r="31" spans="1:16" x14ac:dyDescent="0.25">
      <c r="A31" s="205" t="s">
        <v>211</v>
      </c>
      <c r="B31" s="139" t="s">
        <v>140</v>
      </c>
      <c r="C31" s="177">
        <f>+'2.2.3.5.StockCapTotal'!C31/'6.4 IPMC'!D$22</f>
        <v>0</v>
      </c>
      <c r="D31" s="177">
        <f>+'2.2.3.5.StockCapTotal'!D31/'6.4 IPMC'!E$22</f>
        <v>0</v>
      </c>
      <c r="E31" s="177">
        <f>+'2.2.3.5.StockCapTotal'!E31/'6.4 IPMC'!F$22</f>
        <v>0</v>
      </c>
      <c r="F31" s="177">
        <f>+'2.2.3.5.StockCapTotal'!F31/'6.4 IPMC'!G$22</f>
        <v>0</v>
      </c>
      <c r="G31" s="177">
        <f>+'2.2.3.5.StockCapTotal'!G31/'6.4 IPMC'!H$22</f>
        <v>551205.79714389972</v>
      </c>
      <c r="H31" s="177">
        <f>+'2.2.3.5.StockCapTotal'!H31/'6.4 IPMC'!I$22</f>
        <v>572151.9686415043</v>
      </c>
      <c r="I31" s="177">
        <f>+'2.2.3.5.StockCapTotal'!I31/'6.4 IPMC'!J$22</f>
        <v>563766.96281659545</v>
      </c>
      <c r="J31" s="177">
        <f>+'2.2.3.5.StockCapTotal'!J31/'6.4 IPMC'!K$22</f>
        <v>510791.70058738033</v>
      </c>
      <c r="K31" s="177">
        <f>+'2.2.3.5.StockCapTotal'!K31/'6.4 IPMC'!L$22</f>
        <v>473361.28585489641</v>
      </c>
      <c r="L31" s="177">
        <f>+'2.2.3.5.StockCapTotal'!L31/'6.4 IPMC'!M$22</f>
        <v>455127.31985870143</v>
      </c>
      <c r="M31" s="177">
        <f>+'2.2.3.5.StockCapTotal'!M31/'6.4 IPMC'!N$22</f>
        <v>446486.61238718015</v>
      </c>
      <c r="N31" s="177">
        <f>+'2.2.3.5.StockCapTotal'!N31/'6.4 IPMC'!O$22</f>
        <v>421149.18075478432</v>
      </c>
      <c r="O31" s="177">
        <f>+'2.2.3.5.StockCapTotal'!O31/'6.4 IPMC'!P$22</f>
        <v>352556.78441835113</v>
      </c>
      <c r="P31" s="177">
        <f>+'2.2.3.5.StockCapTotal'!P31/'6.4 IPMC'!Q$22</f>
        <v>320734.75703350065</v>
      </c>
    </row>
    <row r="32" spans="1:16" x14ac:dyDescent="0.25">
      <c r="A32" s="57" t="s">
        <v>212</v>
      </c>
      <c r="B32" s="139" t="s">
        <v>141</v>
      </c>
      <c r="C32" s="177">
        <f>+'2.2.3.5.StockCapTotal'!C32/'6.3.IPME'!D$22</f>
        <v>0</v>
      </c>
      <c r="D32" s="177">
        <f>+'2.2.3.5.StockCapTotal'!D32/'6.3.IPME'!E$22</f>
        <v>0</v>
      </c>
      <c r="E32" s="177">
        <f>+'2.2.3.5.StockCapTotal'!E32/'6.3.IPME'!F$22</f>
        <v>0</v>
      </c>
      <c r="F32" s="177">
        <f>+'2.2.3.5.StockCapTotal'!F32/'6.3.IPME'!G$22</f>
        <v>0</v>
      </c>
      <c r="G32" s="177">
        <f>+'2.2.3.5.StockCapTotal'!G32/'6.3.IPME'!H$22</f>
        <v>316295.6099923171</v>
      </c>
      <c r="H32" s="177">
        <f>+'2.2.3.5.StockCapTotal'!H32/'6.3.IPME'!I$22</f>
        <v>294558.88140759018</v>
      </c>
      <c r="I32" s="177">
        <f>+'2.2.3.5.StockCapTotal'!I32/'6.3.IPME'!J$22</f>
        <v>265305.43918573973</v>
      </c>
      <c r="J32" s="177">
        <f>+'2.2.3.5.StockCapTotal'!J32/'6.3.IPME'!K$22</f>
        <v>229668.76468903103</v>
      </c>
      <c r="K32" s="177">
        <f>+'2.2.3.5.StockCapTotal'!K32/'6.3.IPME'!L$22</f>
        <v>197391.61797380474</v>
      </c>
      <c r="L32" s="177">
        <f>+'2.2.3.5.StockCapTotal'!L32/'6.3.IPME'!M$21</f>
        <v>164493.0149781706</v>
      </c>
      <c r="M32" s="177">
        <f>+'2.2.3.5.StockCapTotal'!M32/'6.3.IPME'!N$22</f>
        <v>133060.1439227685</v>
      </c>
      <c r="N32" s="177">
        <f>+'2.2.3.5.StockCapTotal'!N32/'6.3.IPME'!O$22</f>
        <v>101169.21017833438</v>
      </c>
      <c r="O32" s="177">
        <f>+'2.2.3.5.StockCapTotal'!O32/'6.3.IPME'!P$22</f>
        <v>64238.082107986957</v>
      </c>
      <c r="P32" s="177">
        <f>+'2.2.3.5.StockCapTotal'!P32/'6.3.IPME'!Q$22</f>
        <v>30935.799428559152</v>
      </c>
    </row>
    <row r="33" spans="1:16" x14ac:dyDescent="0.25">
      <c r="A33" s="57" t="s">
        <v>212</v>
      </c>
      <c r="B33" s="139" t="s">
        <v>142</v>
      </c>
      <c r="C33" s="177">
        <f>+'2.2.3.5.StockCapTotal'!C33/'6.3.IPME'!D$22</f>
        <v>0</v>
      </c>
      <c r="D33" s="177">
        <f>+'2.2.3.5.StockCapTotal'!D33/'6.3.IPME'!E$22</f>
        <v>0</v>
      </c>
      <c r="E33" s="177">
        <f>+'2.2.3.5.StockCapTotal'!E33/'6.3.IPME'!F$22</f>
        <v>0</v>
      </c>
      <c r="F33" s="177">
        <f>+'2.2.3.5.StockCapTotal'!F33/'6.3.IPME'!G$22</f>
        <v>0</v>
      </c>
      <c r="G33" s="177">
        <f>+'2.2.3.5.StockCapTotal'!G33/'6.3.IPME'!H$22</f>
        <v>0</v>
      </c>
      <c r="H33" s="177">
        <f>+'2.2.3.5.StockCapTotal'!H33/'6.3.IPME'!I$22</f>
        <v>0</v>
      </c>
      <c r="I33" s="177">
        <f>+'2.2.3.5.StockCapTotal'!I33/'6.3.IPME'!J$22</f>
        <v>0</v>
      </c>
      <c r="J33" s="177">
        <f>+'2.2.3.5.StockCapTotal'!J33/'6.3.IPME'!K$22</f>
        <v>1682357.1030888176</v>
      </c>
      <c r="K33" s="177">
        <f>+'2.2.3.5.StockCapTotal'!K33/'6.3.IPME'!L$22</f>
        <v>1610154.9848109942</v>
      </c>
      <c r="L33" s="183">
        <f>+'2.2.3.5.StockCapTotal'!L33/'6.3.IPME'!M$21</f>
        <v>1533400.6088980555</v>
      </c>
      <c r="M33" s="183">
        <f>+'2.2.3.5.StockCapTotal'!M33/'6.3.IPME'!N$22</f>
        <v>1472870.7282135938</v>
      </c>
      <c r="N33" s="183">
        <f>+'2.2.3.5.StockCapTotal'!N33/'6.3.IPME'!O$22</f>
        <v>1414473.1244873176</v>
      </c>
      <c r="O33" s="183">
        <f>+'2.2.3.5.StockCapTotal'!O33/'6.3.IPME'!P$22</f>
        <v>1272258.4682974461</v>
      </c>
      <c r="P33" s="183">
        <f>+'2.2.3.5.StockCapTotal'!P33/'6.3.IPME'!Q$22</f>
        <v>1153214.3711849367</v>
      </c>
    </row>
    <row r="34" spans="1:16" x14ac:dyDescent="0.25">
      <c r="A34" s="57" t="s">
        <v>212</v>
      </c>
      <c r="B34" s="139" t="s">
        <v>143</v>
      </c>
      <c r="C34" s="177">
        <f>+'2.2.3.5.StockCapTotal'!C34/'6.3.IPME'!D$22</f>
        <v>0</v>
      </c>
      <c r="D34" s="177">
        <f>+'2.2.3.5.StockCapTotal'!D34/'6.3.IPME'!E$22</f>
        <v>0</v>
      </c>
      <c r="E34" s="177">
        <f>+'2.2.3.5.StockCapTotal'!E34/'6.3.IPME'!F$22</f>
        <v>0</v>
      </c>
      <c r="F34" s="177">
        <f>+'2.2.3.5.StockCapTotal'!F34/'6.3.IPME'!G$22</f>
        <v>0</v>
      </c>
      <c r="G34" s="177">
        <f>+'2.2.3.5.StockCapTotal'!G34/'6.3.IPME'!H$22</f>
        <v>0</v>
      </c>
      <c r="H34" s="177">
        <f>+'2.2.3.5.StockCapTotal'!H34/'6.3.IPME'!I$22</f>
        <v>0</v>
      </c>
      <c r="I34" s="177">
        <f>+'2.2.3.5.StockCapTotal'!I34/'6.3.IPME'!J$22</f>
        <v>182285.85397191974</v>
      </c>
      <c r="J34" s="177">
        <f>+'2.2.3.5.StockCapTotal'!J34/'6.3.IPME'!K$22</f>
        <v>173129.84007860709</v>
      </c>
      <c r="K34" s="177">
        <f>+'2.2.3.5.StockCapTotal'!K34/'6.3.IPME'!L$22</f>
        <v>166365.04590790122</v>
      </c>
      <c r="L34" s="183">
        <f>+'2.2.3.5.StockCapTotal'!L34/'6.3.IPME'!M$21</f>
        <v>159131.78304234028</v>
      </c>
      <c r="M34" s="183">
        <f>+'2.2.3.5.StockCapTotal'!M34/'6.3.IPME'!N$22</f>
        <v>153590.40442431587</v>
      </c>
      <c r="N34" s="183">
        <f>+'2.2.3.5.StockCapTotal'!N34/'6.3.IPME'!O$22</f>
        <v>148290.69210389408</v>
      </c>
      <c r="O34" s="183">
        <f>+'2.2.3.5.StockCapTotal'!O34/'6.3.IPME'!P$22</f>
        <v>134175.41992035561</v>
      </c>
      <c r="P34" s="183">
        <f>+'2.2.3.5.StockCapTotal'!P34/'6.3.IPME'!Q$22</f>
        <v>122430.78669781802</v>
      </c>
    </row>
    <row r="35" spans="1:16" x14ac:dyDescent="0.25">
      <c r="A35" s="57" t="s">
        <v>212</v>
      </c>
      <c r="B35" s="139" t="s">
        <v>144</v>
      </c>
      <c r="C35" s="177">
        <f>+'2.2.3.5.StockCapTotal'!C35/'6.3.IPME'!D$22</f>
        <v>0</v>
      </c>
      <c r="D35" s="177">
        <f>+'2.2.3.5.StockCapTotal'!D35/'6.3.IPME'!E$22</f>
        <v>0</v>
      </c>
      <c r="E35" s="177">
        <f>+'2.2.3.5.StockCapTotal'!E35/'6.3.IPME'!F$22</f>
        <v>0</v>
      </c>
      <c r="F35" s="177">
        <f>+'2.2.3.5.StockCapTotal'!F35/'6.3.IPME'!G$22</f>
        <v>0</v>
      </c>
      <c r="G35" s="177">
        <f>+'2.2.3.5.StockCapTotal'!G35/'6.3.IPME'!H$22</f>
        <v>0</v>
      </c>
      <c r="H35" s="177">
        <f>+'2.2.3.5.StockCapTotal'!H35/'6.3.IPME'!I$22</f>
        <v>0</v>
      </c>
      <c r="I35" s="177">
        <f>+'2.2.3.5.StockCapTotal'!I35/'6.3.IPME'!J$22</f>
        <v>0</v>
      </c>
      <c r="J35" s="177">
        <f>+'2.2.3.5.StockCapTotal'!J35/'6.3.IPME'!K$22</f>
        <v>61872.499682392023</v>
      </c>
      <c r="K35" s="177">
        <f>+'2.2.3.5.StockCapTotal'!K35/'6.3.IPME'!L$22</f>
        <v>55835.927357269829</v>
      </c>
      <c r="L35" s="183">
        <f>+'2.2.3.5.StockCapTotal'!L35/'6.3.IPME'!M$21</f>
        <v>49631.935428684294</v>
      </c>
      <c r="M35" s="183">
        <f>+'2.2.3.5.StockCapTotal'!M35/'6.3.IPME'!N$22</f>
        <v>43911.654950514559</v>
      </c>
      <c r="N35" s="183">
        <f>+'2.2.3.5.StockCapTotal'!N35/'6.3.IPME'!O$22</f>
        <v>38156.815561502983</v>
      </c>
      <c r="O35" s="183">
        <f>+'2.2.3.5.StockCapTotal'!O35/'6.3.IPME'!P$22</f>
        <v>30284.913842591908</v>
      </c>
      <c r="P35" s="183">
        <f>+'2.2.3.5.StockCapTotal'!P35/'6.3.IPME'!Q$22</f>
        <v>23335.392081492577</v>
      </c>
    </row>
    <row r="36" spans="1:16" x14ac:dyDescent="0.25">
      <c r="A36" s="205" t="s">
        <v>211</v>
      </c>
      <c r="B36" s="139" t="s">
        <v>145</v>
      </c>
      <c r="C36" s="177">
        <f>+'2.2.3.5.StockCapTotal'!C36/'6.4 IPMC'!D$22</f>
        <v>0</v>
      </c>
      <c r="D36" s="177">
        <f>+'2.2.3.5.StockCapTotal'!D36/'6.4 IPMC'!E$22</f>
        <v>0</v>
      </c>
      <c r="E36" s="177">
        <f>+'2.2.3.5.StockCapTotal'!E36/'6.4 IPMC'!F$22</f>
        <v>0</v>
      </c>
      <c r="F36" s="177">
        <f>+'2.2.3.5.StockCapTotal'!F36/'6.4 IPMC'!G$22</f>
        <v>0</v>
      </c>
      <c r="G36" s="177">
        <f>+'2.2.3.5.StockCapTotal'!G36/'6.4 IPMC'!H$22</f>
        <v>0</v>
      </c>
      <c r="H36" s="177">
        <f>+'2.2.3.5.StockCapTotal'!H36/'6.4 IPMC'!I$22</f>
        <v>0</v>
      </c>
      <c r="I36" s="177">
        <f>+'2.2.3.5.StockCapTotal'!I36/'6.4 IPMC'!J$22</f>
        <v>0</v>
      </c>
      <c r="J36" s="177">
        <f>+'2.2.3.5.StockCapTotal'!J36/'6.4 IPMC'!K$22</f>
        <v>0</v>
      </c>
      <c r="K36" s="177">
        <f>+'2.2.3.5.StockCapTotal'!K36/'6.4 IPMC'!L$22</f>
        <v>7782496.9422415458</v>
      </c>
      <c r="L36" s="183">
        <f>+'2.2.3.5.StockCapTotal'!L36/'6.4 IPMC'!M$22</f>
        <v>7484437.8200051589</v>
      </c>
      <c r="M36" s="183">
        <f>+'2.2.3.5.StockCapTotal'!M36/'6.4 IPMC'!N$22</f>
        <v>7344213.3079659501</v>
      </c>
      <c r="N36" s="183">
        <f>+'2.2.3.5.StockCapTotal'!N36/'6.4 IPMC'!O$22</f>
        <v>6929399.7236310551</v>
      </c>
      <c r="O36" s="183">
        <f>+'2.2.3.5.StockCapTotal'!O36/'6.4 IPMC'!P$22</f>
        <v>5802644.3305209614</v>
      </c>
      <c r="P36" s="183">
        <f>+'2.2.3.5.StockCapTotal'!P36/'6.4 IPMC'!Q$22</f>
        <v>5280769.63516156</v>
      </c>
    </row>
    <row r="37" spans="1:16" x14ac:dyDescent="0.25">
      <c r="A37" s="205" t="s">
        <v>211</v>
      </c>
      <c r="B37" s="139" t="s">
        <v>146</v>
      </c>
      <c r="C37" s="177">
        <f>+'2.2.3.5.StockCapTotal'!C37/'6.4 IPMC'!D$22</f>
        <v>0</v>
      </c>
      <c r="D37" s="177">
        <f>+'2.2.3.5.StockCapTotal'!D37/'6.4 IPMC'!E$22</f>
        <v>0</v>
      </c>
      <c r="E37" s="177">
        <f>+'2.2.3.5.StockCapTotal'!E37/'6.4 IPMC'!F$22</f>
        <v>0</v>
      </c>
      <c r="F37" s="177">
        <f>+'2.2.3.5.StockCapTotal'!F37/'6.4 IPMC'!G$22</f>
        <v>0</v>
      </c>
      <c r="G37" s="177">
        <f>+'2.2.3.5.StockCapTotal'!G37/'6.4 IPMC'!H$22</f>
        <v>0</v>
      </c>
      <c r="H37" s="177">
        <f>+'2.2.3.5.StockCapTotal'!H37/'6.4 IPMC'!I$22</f>
        <v>0</v>
      </c>
      <c r="I37" s="177">
        <f>+'2.2.3.5.StockCapTotal'!I37/'6.4 IPMC'!J$22</f>
        <v>0</v>
      </c>
      <c r="J37" s="177">
        <f>+'2.2.3.5.StockCapTotal'!J37/'6.4 IPMC'!K$22</f>
        <v>473230.25282796245</v>
      </c>
      <c r="K37" s="177">
        <f>+'2.2.3.5.StockCapTotal'!K37/'6.4 IPMC'!L$22</f>
        <v>438342.16363493231</v>
      </c>
      <c r="L37" s="183">
        <f>+'2.2.3.5.StockCapTotal'!L37/'6.4 IPMC'!M$22</f>
        <v>421234.88261511654</v>
      </c>
      <c r="M37" s="183">
        <f>+'2.2.3.5.StockCapTotal'!M37/'6.4 IPMC'!N$22</f>
        <v>412996.64163412707</v>
      </c>
      <c r="N37" s="183">
        <f>+'2.2.3.5.StockCapTotal'!N37/'6.4 IPMC'!O$22</f>
        <v>389307.14322897239</v>
      </c>
      <c r="O37" s="183">
        <f>+'2.2.3.5.StockCapTotal'!O37/'6.4 IPMC'!P$22</f>
        <v>325664.53676771576</v>
      </c>
      <c r="P37" s="183">
        <f>+'2.2.3.5.StockCapTotal'!P37/'6.4 IPMC'!Q$22</f>
        <v>296027.96996294835</v>
      </c>
    </row>
    <row r="38" spans="1:16" x14ac:dyDescent="0.25">
      <c r="A38" s="57" t="s">
        <v>212</v>
      </c>
      <c r="B38" s="139" t="s">
        <v>147</v>
      </c>
      <c r="C38" s="177">
        <f>+'2.2.3.5.StockCapTotal'!C38/'6.3.IPME'!D$22</f>
        <v>179580.804</v>
      </c>
      <c r="D38" s="177">
        <f>+'2.2.3.5.StockCapTotal'!D38/'6.3.IPME'!E$22</f>
        <v>158165.38861891843</v>
      </c>
      <c r="E38" s="177">
        <f>+'2.2.3.5.StockCapTotal'!E38/'6.3.IPME'!F$22</f>
        <v>136037.75005166844</v>
      </c>
      <c r="F38" s="177">
        <f>+'2.2.3.5.StockCapTotal'!F38/'6.3.IPME'!G$22</f>
        <v>119197.18187801415</v>
      </c>
      <c r="G38" s="177">
        <f>+'2.2.3.5.StockCapTotal'!G38/'6.3.IPME'!H$22</f>
        <v>102712.38719507861</v>
      </c>
      <c r="H38" s="177">
        <f>+'2.2.3.5.StockCapTotal'!H38/'6.3.IPME'!I$22</f>
        <v>88360.284538678708</v>
      </c>
      <c r="I38" s="177">
        <f>+'2.2.3.5.StockCapTotal'!I38/'6.3.IPME'!J$22</f>
        <v>71373.624833149253</v>
      </c>
      <c r="J38" s="177">
        <f>+'2.2.3.5.StockCapTotal'!J38/'6.3.IPME'!K$22</f>
        <v>55623.158418912361</v>
      </c>
      <c r="K38" s="177">
        <f>+'2.2.3.5.StockCapTotal'!K38/'6.3.IPME'!L$22</f>
        <v>17566.85232816455</v>
      </c>
      <c r="L38" s="183">
        <f>+'2.2.3.5.StockCapTotal'!L38/'6.3.IPME'!M$21</f>
        <v>1243.2194247832433</v>
      </c>
      <c r="M38" s="183">
        <f>+'2.2.3.5.StockCapTotal'!M38/'6.3.IPME'!N$22</f>
        <v>-13903.753961103939</v>
      </c>
      <c r="N38" s="183">
        <f>+'2.2.3.5.StockCapTotal'!N38/'6.3.IPME'!O$22</f>
        <v>-12381.220299590881</v>
      </c>
      <c r="O38" s="183">
        <f>+'2.2.3.5.StockCapTotal'!O38/'6.3.IPME'!P$22</f>
        <v>-10159.857987057952</v>
      </c>
      <c r="P38" s="183">
        <f>+'2.2.3.5.StockCapTotal'!P38/'6.3.IPME'!Q$22</f>
        <v>-8213.2619035867283</v>
      </c>
    </row>
    <row r="39" spans="1:16" x14ac:dyDescent="0.25">
      <c r="A39" s="205" t="s">
        <v>211</v>
      </c>
      <c r="B39" s="139" t="s">
        <v>148</v>
      </c>
      <c r="C39" s="177">
        <f>+'2.2.3.5.StockCapTotal'!C39/'6.4 IPMC'!D$22</f>
        <v>0</v>
      </c>
      <c r="D39" s="177">
        <f>+'2.2.3.5.StockCapTotal'!D39/'6.4 IPMC'!E$22</f>
        <v>0</v>
      </c>
      <c r="E39" s="177">
        <f>+'2.2.3.5.StockCapTotal'!E39/'6.4 IPMC'!F$22</f>
        <v>0</v>
      </c>
      <c r="F39" s="177">
        <f>+'2.2.3.5.StockCapTotal'!F39/'6.4 IPMC'!G$22</f>
        <v>0</v>
      </c>
      <c r="G39" s="177">
        <f>+'2.2.3.5.StockCapTotal'!G39/'6.4 IPMC'!H$22</f>
        <v>0</v>
      </c>
      <c r="H39" s="177">
        <f>+'2.2.3.5.StockCapTotal'!H39/'6.4 IPMC'!I$22</f>
        <v>0</v>
      </c>
      <c r="I39" s="177">
        <f>+'2.2.3.5.StockCapTotal'!I39/'6.4 IPMC'!J$22</f>
        <v>0</v>
      </c>
      <c r="J39" s="177">
        <f>+'2.2.3.5.StockCapTotal'!J39/'6.4 IPMC'!K$22</f>
        <v>0</v>
      </c>
      <c r="K39" s="177">
        <f>+'2.2.3.5.StockCapTotal'!K39/'6.4 IPMC'!L$22</f>
        <v>0</v>
      </c>
      <c r="L39" s="183">
        <f>+'2.2.3.5.StockCapTotal'!L39/'6.4 IPMC'!M$22</f>
        <v>0</v>
      </c>
      <c r="M39" s="183">
        <f>+'2.2.3.5.StockCapTotal'!M39/'6.4 IPMC'!N$22</f>
        <v>9128318.7987168655</v>
      </c>
      <c r="N39" s="183">
        <f>+'2.2.3.5.StockCapTotal'!N39/'6.4 IPMC'!O$22</f>
        <v>8625469.2009844203</v>
      </c>
      <c r="O39" s="183">
        <f>+'2.2.3.5.StockCapTotal'!O39/'6.4 IPMC'!P$22</f>
        <v>7234834.441843912</v>
      </c>
      <c r="P39" s="183">
        <f>+'2.2.3.5.StockCapTotal'!P39/'6.4 IPMC'!Q$22</f>
        <v>6596337.9215997402</v>
      </c>
    </row>
    <row r="40" spans="1:16" x14ac:dyDescent="0.25">
      <c r="A40" s="57" t="s">
        <v>212</v>
      </c>
      <c r="B40" s="139" t="s">
        <v>149</v>
      </c>
      <c r="C40" s="177">
        <f>+'2.2.3.5.StockCapTotal'!C40/'6.3.IPME'!D$22</f>
        <v>0</v>
      </c>
      <c r="D40" s="177">
        <f>+'2.2.3.5.StockCapTotal'!D40/'6.3.IPME'!E$22</f>
        <v>0</v>
      </c>
      <c r="E40" s="177">
        <f>+'2.2.3.5.StockCapTotal'!E40/'6.3.IPME'!F$22</f>
        <v>0</v>
      </c>
      <c r="F40" s="177">
        <f>+'2.2.3.5.StockCapTotal'!F40/'6.3.IPME'!G$22</f>
        <v>0</v>
      </c>
      <c r="G40" s="177">
        <f>+'2.2.3.5.StockCapTotal'!G40/'6.3.IPME'!H$22</f>
        <v>0</v>
      </c>
      <c r="H40" s="177">
        <f>+'2.2.3.5.StockCapTotal'!H40/'6.3.IPME'!I$22</f>
        <v>0</v>
      </c>
      <c r="I40" s="177">
        <f>+'2.2.3.5.StockCapTotal'!I40/'6.3.IPME'!J$22</f>
        <v>0</v>
      </c>
      <c r="J40" s="177">
        <f>+'2.2.3.5.StockCapTotal'!J40/'6.3.IPME'!K$22</f>
        <v>0</v>
      </c>
      <c r="K40" s="177">
        <f>+'2.2.3.5.StockCapTotal'!K40/'6.3.IPME'!L$22</f>
        <v>0</v>
      </c>
      <c r="L40" s="183">
        <f>+'2.2.3.5.StockCapTotal'!L40/'6.3.IPME'!M$21</f>
        <v>0</v>
      </c>
      <c r="M40" s="183">
        <f>+'2.2.3.5.StockCapTotal'!M40/'6.3.IPME'!N$22</f>
        <v>652714.54892634368</v>
      </c>
      <c r="N40" s="183">
        <f>+'2.2.3.5.StockCapTotal'!N40/'6.3.IPME'!O$22</f>
        <v>627380.31368431018</v>
      </c>
      <c r="O40" s="183">
        <f>+'2.2.3.5.StockCapTotal'!O40/'6.3.IPME'!P$22</f>
        <v>564850.01693712943</v>
      </c>
      <c r="P40" s="183">
        <f>+'2.2.3.5.StockCapTotal'!P40/'6.3.IPME'!Q$22</f>
        <v>512556.48821322422</v>
      </c>
    </row>
    <row r="41" spans="1:16" x14ac:dyDescent="0.25">
      <c r="A41" s="57" t="s">
        <v>212</v>
      </c>
      <c r="B41" s="139" t="s">
        <v>150</v>
      </c>
      <c r="C41" s="177">
        <f>+'2.2.3.5.StockCapTotal'!C41/'6.3.IPME'!D$22</f>
        <v>0</v>
      </c>
      <c r="D41" s="177">
        <f>+'2.2.3.5.StockCapTotal'!D41/'6.3.IPME'!E$22</f>
        <v>0</v>
      </c>
      <c r="E41" s="177">
        <f>+'2.2.3.5.StockCapTotal'!E41/'6.3.IPME'!F$22</f>
        <v>0</v>
      </c>
      <c r="F41" s="177">
        <f>+'2.2.3.5.StockCapTotal'!F41/'6.3.IPME'!G$22</f>
        <v>0</v>
      </c>
      <c r="G41" s="177">
        <f>+'2.2.3.5.StockCapTotal'!G41/'6.3.IPME'!H$22</f>
        <v>0</v>
      </c>
      <c r="H41" s="177">
        <f>+'2.2.3.5.StockCapTotal'!H41/'6.3.IPME'!I$22</f>
        <v>0</v>
      </c>
      <c r="I41" s="177">
        <f>+'2.2.3.5.StockCapTotal'!I41/'6.3.IPME'!J$22</f>
        <v>0</v>
      </c>
      <c r="J41" s="177">
        <f>+'2.2.3.5.StockCapTotal'!J41/'6.3.IPME'!K$22</f>
        <v>0</v>
      </c>
      <c r="K41" s="177">
        <f>+'2.2.3.5.StockCapTotal'!K41/'6.3.IPME'!L$22</f>
        <v>0</v>
      </c>
      <c r="L41" s="183">
        <f>+'2.2.3.5.StockCapTotal'!L41/'6.3.IPME'!M$21</f>
        <v>0</v>
      </c>
      <c r="M41" s="183">
        <f>+'2.2.3.5.StockCapTotal'!M41/'6.3.IPME'!N$22</f>
        <v>5800108.6848334512</v>
      </c>
      <c r="N41" s="183">
        <f>+'2.2.3.5.StockCapTotal'!N41/'6.3.IPME'!O$22</f>
        <v>5569090.5798126748</v>
      </c>
      <c r="O41" s="183">
        <f>+'2.2.3.5.StockCapTotal'!O41/'6.3.IPME'!P$22</f>
        <v>5008104.0631367238</v>
      </c>
      <c r="P41" s="183">
        <f>+'2.2.3.5.StockCapTotal'!P41/'6.3.IPME'!Q$22</f>
        <v>4538422.9373927331</v>
      </c>
    </row>
    <row r="42" spans="1:16" x14ac:dyDescent="0.25">
      <c r="A42" s="57" t="s">
        <v>212</v>
      </c>
      <c r="B42" s="139" t="s">
        <v>151</v>
      </c>
      <c r="C42" s="177">
        <f>+'2.2.3.5.StockCapTotal'!C42/'6.3.IPME'!D$22</f>
        <v>0</v>
      </c>
      <c r="D42" s="177">
        <f>+'2.2.3.5.StockCapTotal'!D42/'6.3.IPME'!E$22</f>
        <v>0</v>
      </c>
      <c r="E42" s="177">
        <f>+'2.2.3.5.StockCapTotal'!E42/'6.3.IPME'!F$22</f>
        <v>0</v>
      </c>
      <c r="F42" s="177">
        <f>+'2.2.3.5.StockCapTotal'!F42/'6.3.IPME'!G$22</f>
        <v>0</v>
      </c>
      <c r="G42" s="177">
        <f>+'2.2.3.5.StockCapTotal'!G42/'6.3.IPME'!H$22</f>
        <v>0</v>
      </c>
      <c r="H42" s="177">
        <f>+'2.2.3.5.StockCapTotal'!H42/'6.3.IPME'!I$22</f>
        <v>0</v>
      </c>
      <c r="I42" s="177">
        <f>+'2.2.3.5.StockCapTotal'!I42/'6.3.IPME'!J$22</f>
        <v>0</v>
      </c>
      <c r="J42" s="177">
        <f>+'2.2.3.5.StockCapTotal'!J42/'6.3.IPME'!K$22</f>
        <v>0</v>
      </c>
      <c r="K42" s="177">
        <f>+'2.2.3.5.StockCapTotal'!K42/'6.3.IPME'!L$22</f>
        <v>0</v>
      </c>
      <c r="L42" s="183">
        <f>+'2.2.3.5.StockCapTotal'!L42/'6.3.IPME'!M$21</f>
        <v>0</v>
      </c>
      <c r="M42" s="183">
        <f>+'2.2.3.5.StockCapTotal'!M42/'6.3.IPME'!N$22</f>
        <v>260222.67522832961</v>
      </c>
      <c r="N42" s="183">
        <f>+'2.2.3.5.StockCapTotal'!N42/'6.3.IPME'!O$22</f>
        <v>237425.16802288062</v>
      </c>
      <c r="O42" s="183">
        <f>+'2.2.3.5.StockCapTotal'!O42/'6.3.IPME'!P$22</f>
        <v>201006.31290319326</v>
      </c>
      <c r="P42" s="183">
        <f>+'2.2.3.5.StockCapTotal'!P42/'6.3.IPME'!Q$22</f>
        <v>169401.21587751963</v>
      </c>
    </row>
    <row r="43" spans="1:16" x14ac:dyDescent="0.25">
      <c r="A43" s="57" t="s">
        <v>212</v>
      </c>
      <c r="B43" s="139" t="s">
        <v>152</v>
      </c>
      <c r="C43" s="177">
        <f>+'2.2.3.5.StockCapTotal'!C43/'6.3.IPME'!D$22</f>
        <v>0</v>
      </c>
      <c r="D43" s="177">
        <f>+'2.2.3.5.StockCapTotal'!D43/'6.3.IPME'!E$22</f>
        <v>0</v>
      </c>
      <c r="E43" s="177">
        <f>+'2.2.3.5.StockCapTotal'!E43/'6.3.IPME'!F$22</f>
        <v>0</v>
      </c>
      <c r="F43" s="177">
        <f>+'2.2.3.5.StockCapTotal'!F43/'6.3.IPME'!G$22</f>
        <v>0</v>
      </c>
      <c r="G43" s="177">
        <f>+'2.2.3.5.StockCapTotal'!G43/'6.3.IPME'!H$22</f>
        <v>0</v>
      </c>
      <c r="H43" s="177">
        <f>+'2.2.3.5.StockCapTotal'!H43/'6.3.IPME'!I$22</f>
        <v>0</v>
      </c>
      <c r="I43" s="177">
        <f>+'2.2.3.5.StockCapTotal'!I43/'6.3.IPME'!J$22</f>
        <v>0</v>
      </c>
      <c r="J43" s="177">
        <f>+'2.2.3.5.StockCapTotal'!J43/'6.3.IPME'!K$22</f>
        <v>0</v>
      </c>
      <c r="K43" s="177">
        <f>+'2.2.3.5.StockCapTotal'!K43/'6.3.IPME'!L$22</f>
        <v>0</v>
      </c>
      <c r="L43" s="183">
        <f>+'2.2.3.5.StockCapTotal'!L43/'6.3.IPME'!M$21</f>
        <v>0</v>
      </c>
      <c r="M43" s="183">
        <f>+'2.2.3.5.StockCapTotal'!M43/'6.3.IPME'!N$22</f>
        <v>0</v>
      </c>
      <c r="N43" s="183">
        <f>+'2.2.3.5.StockCapTotal'!N43/'6.3.IPME'!O$22</f>
        <v>354498.2472173128</v>
      </c>
      <c r="O43" s="183">
        <f>+'2.2.3.5.StockCapTotal'!O43/'6.3.IPME'!P$22</f>
        <v>319090.82870448171</v>
      </c>
      <c r="P43" s="183">
        <f>+'2.2.3.5.StockCapTotal'!P43/'6.3.IPME'!Q$22</f>
        <v>289473.17094639246</v>
      </c>
    </row>
    <row r="44" spans="1:16" x14ac:dyDescent="0.25">
      <c r="A44" s="57" t="s">
        <v>212</v>
      </c>
      <c r="B44" s="139" t="s">
        <v>153</v>
      </c>
      <c r="C44" s="177">
        <f>+'2.2.3.5.StockCapTotal'!C44/'6.3.IPME'!D$22</f>
        <v>0</v>
      </c>
      <c r="D44" s="177">
        <f>+'2.2.3.5.StockCapTotal'!D44/'6.3.IPME'!E$22</f>
        <v>0</v>
      </c>
      <c r="E44" s="177">
        <f>+'2.2.3.5.StockCapTotal'!E44/'6.3.IPME'!F$22</f>
        <v>0</v>
      </c>
      <c r="F44" s="177">
        <f>+'2.2.3.5.StockCapTotal'!F44/'6.3.IPME'!G$22</f>
        <v>0</v>
      </c>
      <c r="G44" s="177">
        <f>+'2.2.3.5.StockCapTotal'!G44/'6.3.IPME'!H$22</f>
        <v>0</v>
      </c>
      <c r="H44" s="177">
        <f>+'2.2.3.5.StockCapTotal'!H44/'6.3.IPME'!I$22</f>
        <v>0</v>
      </c>
      <c r="I44" s="177">
        <f>+'2.2.3.5.StockCapTotal'!I44/'6.3.IPME'!J$22</f>
        <v>0</v>
      </c>
      <c r="J44" s="177">
        <f>+'2.2.3.5.StockCapTotal'!J44/'6.3.IPME'!K$22</f>
        <v>0</v>
      </c>
      <c r="K44" s="177">
        <f>+'2.2.3.5.StockCapTotal'!K44/'6.3.IPME'!L$22</f>
        <v>0</v>
      </c>
      <c r="L44" s="183">
        <f>+'2.2.3.5.StockCapTotal'!L44/'6.3.IPME'!M$21</f>
        <v>0</v>
      </c>
      <c r="M44" s="183">
        <f>+'2.2.3.5.StockCapTotal'!M44/'6.3.IPME'!N$22</f>
        <v>0</v>
      </c>
      <c r="N44" s="183">
        <f>+'2.2.3.5.StockCapTotal'!N44/'6.3.IPME'!O$22</f>
        <v>65843.121551170494</v>
      </c>
      <c r="O44" s="183">
        <f>+'2.2.3.5.StockCapTotal'!O44/'6.3.IPME'!P$22</f>
        <v>59266.16010369049</v>
      </c>
      <c r="P44" s="183">
        <f>+'2.2.3.5.StockCapTotal'!P44/'6.3.IPME'!Q$22</f>
        <v>53764.604962680809</v>
      </c>
    </row>
    <row r="45" spans="1:16" x14ac:dyDescent="0.25">
      <c r="A45" s="205" t="s">
        <v>211</v>
      </c>
      <c r="B45" s="139" t="s">
        <v>154</v>
      </c>
      <c r="C45" s="177">
        <f>+'2.2.3.5.StockCapTotal'!C45/'6.4 IPMC'!D$22</f>
        <v>0</v>
      </c>
      <c r="D45" s="177">
        <f>+'2.2.3.5.StockCapTotal'!D45/'6.4 IPMC'!E$22</f>
        <v>0</v>
      </c>
      <c r="E45" s="177">
        <f>+'2.2.3.5.StockCapTotal'!E45/'6.4 IPMC'!F$22</f>
        <v>0</v>
      </c>
      <c r="F45" s="177">
        <f>+'2.2.3.5.StockCapTotal'!F45/'6.4 IPMC'!G$22</f>
        <v>0</v>
      </c>
      <c r="G45" s="177">
        <f>+'2.2.3.5.StockCapTotal'!G45/'6.4 IPMC'!H$22</f>
        <v>0</v>
      </c>
      <c r="H45" s="177">
        <f>+'2.2.3.5.StockCapTotal'!H45/'6.4 IPMC'!I$22</f>
        <v>0</v>
      </c>
      <c r="I45" s="177">
        <f>+'2.2.3.5.StockCapTotal'!I45/'6.4 IPMC'!J$22</f>
        <v>0</v>
      </c>
      <c r="J45" s="177">
        <f>+'2.2.3.5.StockCapTotal'!J45/'6.4 IPMC'!K$22</f>
        <v>0</v>
      </c>
      <c r="K45" s="177">
        <f>+'2.2.3.5.StockCapTotal'!K45/'6.4 IPMC'!L$22</f>
        <v>0</v>
      </c>
      <c r="L45" s="183">
        <f>+'2.2.3.5.StockCapTotal'!L45/'6.4 IPMC'!M$22</f>
        <v>0</v>
      </c>
      <c r="M45" s="183">
        <f>+'2.2.3.5.StockCapTotal'!M45/'6.4 IPMC'!N$22</f>
        <v>0</v>
      </c>
      <c r="N45" s="183">
        <f>+'2.2.3.5.StockCapTotal'!N45/'6.4 IPMC'!O$22</f>
        <v>0</v>
      </c>
      <c r="O45" s="183">
        <f>+'2.2.3.5.StockCapTotal'!O45/'6.4 IPMC'!P$22</f>
        <v>10686576.358644778</v>
      </c>
      <c r="P45" s="183">
        <f>+'2.2.3.5.StockCapTotal'!P45/'6.4 IPMC'!Q$22</f>
        <v>9737950.303519547</v>
      </c>
    </row>
    <row r="46" spans="1:16" x14ac:dyDescent="0.25">
      <c r="A46" s="57" t="s">
        <v>212</v>
      </c>
      <c r="B46" s="139" t="s">
        <v>155</v>
      </c>
      <c r="C46" s="177">
        <f>+'2.2.3.5.StockCapTotal'!C46/'6.3.IPME'!D$22</f>
        <v>0</v>
      </c>
      <c r="D46" s="177">
        <f>+'2.2.3.5.StockCapTotal'!D46/'6.3.IPME'!E$22</f>
        <v>0</v>
      </c>
      <c r="E46" s="177">
        <f>+'2.2.3.5.StockCapTotal'!E46/'6.3.IPME'!F$22</f>
        <v>0</v>
      </c>
      <c r="F46" s="177">
        <f>+'2.2.3.5.StockCapTotal'!F46/'6.3.IPME'!G$22</f>
        <v>0</v>
      </c>
      <c r="G46" s="177">
        <f>+'2.2.3.5.StockCapTotal'!G46/'6.3.IPME'!H$22</f>
        <v>0</v>
      </c>
      <c r="H46" s="177">
        <f>+'2.2.3.5.StockCapTotal'!H46/'6.3.IPME'!I$22</f>
        <v>0</v>
      </c>
      <c r="I46" s="177">
        <f>+'2.2.3.5.StockCapTotal'!I46/'6.3.IPME'!J$22</f>
        <v>0</v>
      </c>
      <c r="J46" s="177">
        <f>+'2.2.3.5.StockCapTotal'!J46/'6.3.IPME'!K$22</f>
        <v>0</v>
      </c>
      <c r="K46" s="177">
        <f>+'2.2.3.5.StockCapTotal'!K46/'6.3.IPME'!L$22</f>
        <v>0</v>
      </c>
      <c r="L46" s="183">
        <f>+'2.2.3.5.StockCapTotal'!L46/'6.3.IPME'!M$21</f>
        <v>0</v>
      </c>
      <c r="M46" s="183">
        <f>+'2.2.3.5.StockCapTotal'!M46/'6.3.IPME'!N$22</f>
        <v>0</v>
      </c>
      <c r="N46" s="183">
        <f>+'2.2.3.5.StockCapTotal'!N46/'6.3.IPME'!O$22</f>
        <v>0</v>
      </c>
      <c r="O46" s="183">
        <f>+'2.2.3.5.StockCapTotal'!O46/'6.3.IPME'!P$22</f>
        <v>32648.473485958417</v>
      </c>
      <c r="P46" s="183">
        <f>+'2.2.3.5.StockCapTotal'!P46/'6.3.IPME'!Q$22</f>
        <v>25156.582370248896</v>
      </c>
    </row>
    <row r="47" spans="1:16" x14ac:dyDescent="0.25">
      <c r="A47" s="57" t="s">
        <v>212</v>
      </c>
      <c r="B47" s="139" t="s">
        <v>156</v>
      </c>
      <c r="C47" s="177">
        <f>+'2.2.3.5.StockCapTotal'!C47/'6.3.IPME'!D$22</f>
        <v>0</v>
      </c>
      <c r="D47" s="177">
        <f>+'2.2.3.5.StockCapTotal'!D47/'6.3.IPME'!E$22</f>
        <v>0</v>
      </c>
      <c r="E47" s="177">
        <f>+'2.2.3.5.StockCapTotal'!E47/'6.3.IPME'!F$22</f>
        <v>0</v>
      </c>
      <c r="F47" s="177">
        <f>+'2.2.3.5.StockCapTotal'!F47/'6.3.IPME'!G$22</f>
        <v>0</v>
      </c>
      <c r="G47" s="177">
        <f>+'2.2.3.5.StockCapTotal'!G47/'6.3.IPME'!H$22</f>
        <v>0</v>
      </c>
      <c r="H47" s="177">
        <f>+'2.2.3.5.StockCapTotal'!H47/'6.3.IPME'!I$22</f>
        <v>0</v>
      </c>
      <c r="I47" s="177">
        <f>+'2.2.3.5.StockCapTotal'!I47/'6.3.IPME'!J$22</f>
        <v>0</v>
      </c>
      <c r="J47" s="177">
        <f>+'2.2.3.5.StockCapTotal'!J47/'6.3.IPME'!K$22</f>
        <v>0</v>
      </c>
      <c r="K47" s="177">
        <f>+'2.2.3.5.StockCapTotal'!K47/'6.3.IPME'!L$22</f>
        <v>0</v>
      </c>
      <c r="L47" s="183">
        <f>+'2.2.3.5.StockCapTotal'!L47/'6.3.IPME'!M$21</f>
        <v>0</v>
      </c>
      <c r="M47" s="183">
        <f>+'2.2.3.5.StockCapTotal'!M47/'6.3.IPME'!N$22</f>
        <v>0</v>
      </c>
      <c r="N47" s="183">
        <f>+'2.2.3.5.StockCapTotal'!N47/'6.3.IPME'!O$22</f>
        <v>0</v>
      </c>
      <c r="O47" s="183">
        <f>+'2.2.3.5.StockCapTotal'!O47/'6.3.IPME'!P$22</f>
        <v>25656.40910947042</v>
      </c>
      <c r="P47" s="183">
        <f>+'2.2.3.5.StockCapTotal'!P47/'6.3.IPME'!Q$22</f>
        <v>22240.121441983581</v>
      </c>
    </row>
    <row r="48" spans="1:16" x14ac:dyDescent="0.25">
      <c r="A48" s="57" t="s">
        <v>212</v>
      </c>
      <c r="B48" s="139" t="s">
        <v>157</v>
      </c>
      <c r="C48" s="177">
        <f>+'2.2.3.5.StockCapTotal'!C48/'6.3.IPME'!D$22</f>
        <v>0</v>
      </c>
      <c r="D48" s="177">
        <f>+'2.2.3.5.StockCapTotal'!D48/'6.3.IPME'!E$22</f>
        <v>0</v>
      </c>
      <c r="E48" s="177">
        <f>+'2.2.3.5.StockCapTotal'!E48/'6.3.IPME'!F$22</f>
        <v>0</v>
      </c>
      <c r="F48" s="177">
        <f>+'2.2.3.5.StockCapTotal'!F48/'6.3.IPME'!G$22</f>
        <v>0</v>
      </c>
      <c r="G48" s="177">
        <f>+'2.2.3.5.StockCapTotal'!G48/'6.3.IPME'!H$22</f>
        <v>0</v>
      </c>
      <c r="H48" s="177">
        <f>+'2.2.3.5.StockCapTotal'!H48/'6.3.IPME'!I$22</f>
        <v>0</v>
      </c>
      <c r="I48" s="177">
        <f>+'2.2.3.5.StockCapTotal'!I48/'6.3.IPME'!J$22</f>
        <v>0</v>
      </c>
      <c r="J48" s="177">
        <f>+'2.2.3.5.StockCapTotal'!J48/'6.3.IPME'!K$22</f>
        <v>0</v>
      </c>
      <c r="K48" s="177">
        <f>+'2.2.3.5.StockCapTotal'!K48/'6.3.IPME'!L$22</f>
        <v>0</v>
      </c>
      <c r="L48" s="183">
        <f>+'2.2.3.5.StockCapTotal'!L48/'6.3.IPME'!M$21</f>
        <v>0</v>
      </c>
      <c r="M48" s="183">
        <f>+'2.2.3.5.StockCapTotal'!M48/'6.3.IPME'!N$22</f>
        <v>0</v>
      </c>
      <c r="N48" s="183">
        <f>+'2.2.3.5.StockCapTotal'!N48/'6.3.IPME'!O$22</f>
        <v>0</v>
      </c>
      <c r="O48" s="183">
        <f>+'2.2.3.5.StockCapTotal'!O48/'6.3.IPME'!P$22</f>
        <v>62938.533368927965</v>
      </c>
      <c r="P48" s="183">
        <f>+'2.2.3.5.StockCapTotal'!P48/'6.3.IPME'!Q$22</f>
        <v>57034.125509630168</v>
      </c>
    </row>
    <row r="49" spans="1:16" x14ac:dyDescent="0.25">
      <c r="A49" s="57" t="s">
        <v>212</v>
      </c>
      <c r="B49" s="139" t="s">
        <v>158</v>
      </c>
      <c r="C49" s="177">
        <f>+'2.2.3.5.StockCapTotal'!C49/'6.3.IPME'!D$22</f>
        <v>0</v>
      </c>
      <c r="D49" s="177">
        <f>+'2.2.3.5.StockCapTotal'!D49/'6.3.IPME'!E$22</f>
        <v>0</v>
      </c>
      <c r="E49" s="177">
        <f>+'2.2.3.5.StockCapTotal'!E49/'6.3.IPME'!F$22</f>
        <v>0</v>
      </c>
      <c r="F49" s="177">
        <f>+'2.2.3.5.StockCapTotal'!F49/'6.3.IPME'!G$22</f>
        <v>0</v>
      </c>
      <c r="G49" s="177">
        <f>+'2.2.3.5.StockCapTotal'!G49/'6.3.IPME'!H$22</f>
        <v>0</v>
      </c>
      <c r="H49" s="177">
        <f>+'2.2.3.5.StockCapTotal'!H49/'6.3.IPME'!I$22</f>
        <v>0</v>
      </c>
      <c r="I49" s="177">
        <f>+'2.2.3.5.StockCapTotal'!I49/'6.3.IPME'!J$22</f>
        <v>0</v>
      </c>
      <c r="J49" s="177">
        <f>+'2.2.3.5.StockCapTotal'!J49/'6.3.IPME'!K$22</f>
        <v>0</v>
      </c>
      <c r="K49" s="177">
        <f>+'2.2.3.5.StockCapTotal'!K49/'6.3.IPME'!L$22</f>
        <v>0</v>
      </c>
      <c r="L49" s="183">
        <f>+'2.2.3.5.StockCapTotal'!L49/'6.3.IPME'!M$21</f>
        <v>0</v>
      </c>
      <c r="M49" s="183">
        <f>+'2.2.3.5.StockCapTotal'!M49/'6.3.IPME'!N$22</f>
        <v>0</v>
      </c>
      <c r="N49" s="183">
        <f>+'2.2.3.5.StockCapTotal'!N49/'6.3.IPME'!O$22</f>
        <v>0</v>
      </c>
      <c r="O49" s="183">
        <f>+'2.2.3.5.StockCapTotal'!O49/'6.3.IPME'!P$22</f>
        <v>515275.88216345129</v>
      </c>
      <c r="P49" s="183">
        <f>+'2.2.3.5.StockCapTotal'!P49/'6.3.IPME'!Q$22</f>
        <v>463207.26616459398</v>
      </c>
    </row>
    <row r="50" spans="1:16" x14ac:dyDescent="0.25">
      <c r="A50" s="205" t="s">
        <v>211</v>
      </c>
      <c r="B50" s="139" t="s">
        <v>159</v>
      </c>
      <c r="C50" s="177">
        <f>+'2.2.3.5.StockCapTotal'!C50/'6.4 IPMC'!D$22</f>
        <v>0</v>
      </c>
      <c r="D50" s="177">
        <f>+'2.2.3.5.StockCapTotal'!D50/'6.4 IPMC'!E$22</f>
        <v>0</v>
      </c>
      <c r="E50" s="177">
        <f>+'2.2.3.5.StockCapTotal'!E50/'6.4 IPMC'!F$22</f>
        <v>0</v>
      </c>
      <c r="F50" s="177">
        <f>+'2.2.3.5.StockCapTotal'!F50/'6.4 IPMC'!G$22</f>
        <v>0</v>
      </c>
      <c r="G50" s="177">
        <f>+'2.2.3.5.StockCapTotal'!G50/'6.4 IPMC'!H$22</f>
        <v>0</v>
      </c>
      <c r="H50" s="177">
        <f>+'2.2.3.5.StockCapTotal'!H50/'6.4 IPMC'!I$22</f>
        <v>0</v>
      </c>
      <c r="I50" s="177">
        <f>+'2.2.3.5.StockCapTotal'!I50/'6.4 IPMC'!J$22</f>
        <v>0</v>
      </c>
      <c r="J50" s="177">
        <f>+'2.2.3.5.StockCapTotal'!J50/'6.4 IPMC'!K$22</f>
        <v>0</v>
      </c>
      <c r="K50" s="177">
        <f>+'2.2.3.5.StockCapTotal'!K50/'6.4 IPMC'!L$22</f>
        <v>0</v>
      </c>
      <c r="L50" s="183">
        <f>+'2.2.3.5.StockCapTotal'!L50/'6.4 IPMC'!M$22</f>
        <v>0</v>
      </c>
      <c r="M50" s="183">
        <f>+'2.2.3.5.StockCapTotal'!M50/'6.4 IPMC'!N$22</f>
        <v>0</v>
      </c>
      <c r="N50" s="183">
        <f>+'2.2.3.5.StockCapTotal'!N50/'6.4 IPMC'!O$22</f>
        <v>0</v>
      </c>
      <c r="O50" s="183">
        <f>+'2.2.3.5.StockCapTotal'!O50/'6.4 IPMC'!P$22</f>
        <v>0</v>
      </c>
      <c r="P50" s="183">
        <f>+'2.2.3.5.StockCapTotal'!P50/'6.4 IPMC'!Q$22</f>
        <v>14222443.266033197</v>
      </c>
    </row>
    <row r="51" spans="1:16" x14ac:dyDescent="0.25">
      <c r="A51" s="57" t="s">
        <v>212</v>
      </c>
      <c r="B51" s="139" t="s">
        <v>160</v>
      </c>
      <c r="C51" s="177">
        <f>+'2.2.3.5.StockCapTotal'!C51/'6.3.IPME'!D$22</f>
        <v>0</v>
      </c>
      <c r="D51" s="177">
        <f>+'2.2.3.5.StockCapTotal'!D51/'6.3.IPME'!E$22</f>
        <v>0</v>
      </c>
      <c r="E51" s="177">
        <f>+'2.2.3.5.StockCapTotal'!E51/'6.3.IPME'!F$22</f>
        <v>0</v>
      </c>
      <c r="F51" s="177">
        <f>+'2.2.3.5.StockCapTotal'!F51/'6.3.IPME'!G$22</f>
        <v>0</v>
      </c>
      <c r="G51" s="177">
        <f>+'2.2.3.5.StockCapTotal'!G51/'6.3.IPME'!H$22</f>
        <v>0</v>
      </c>
      <c r="H51" s="177">
        <f>+'2.2.3.5.StockCapTotal'!H51/'6.3.IPME'!I$22</f>
        <v>0</v>
      </c>
      <c r="I51" s="177">
        <f>+'2.2.3.5.StockCapTotal'!I51/'6.3.IPME'!J$22</f>
        <v>0</v>
      </c>
      <c r="J51" s="177">
        <f>+'2.2.3.5.StockCapTotal'!J51/'6.3.IPME'!K$22</f>
        <v>0</v>
      </c>
      <c r="K51" s="177">
        <f>+'2.2.3.5.StockCapTotal'!K51/'6.3.IPME'!L$22</f>
        <v>0</v>
      </c>
      <c r="L51" s="183">
        <f>+'2.2.3.5.StockCapTotal'!L51/'6.3.IPME'!M$21</f>
        <v>0</v>
      </c>
      <c r="M51" s="183">
        <f>+'2.2.3.5.StockCapTotal'!M51/'6.3.IPME'!N$22</f>
        <v>0</v>
      </c>
      <c r="N51" s="183">
        <f>+'2.2.3.5.StockCapTotal'!N51/'6.3.IPME'!O$22</f>
        <v>0</v>
      </c>
      <c r="O51" s="183">
        <f>+'2.2.3.5.StockCapTotal'!O51/'6.3.IPME'!P$22</f>
        <v>0</v>
      </c>
      <c r="P51" s="183">
        <f>+'2.2.3.5.StockCapTotal'!P51/'6.3.IPME'!Q$22</f>
        <v>246567.08902608743</v>
      </c>
    </row>
    <row r="52" spans="1:16" x14ac:dyDescent="0.25">
      <c r="A52" s="57" t="s">
        <v>212</v>
      </c>
      <c r="B52" s="139" t="s">
        <v>161</v>
      </c>
      <c r="C52" s="177">
        <f>+'2.2.3.5.StockCapTotal'!C52/'6.3.IPME'!D$22</f>
        <v>0</v>
      </c>
      <c r="D52" s="177">
        <f>+'2.2.3.5.StockCapTotal'!D52/'6.3.IPME'!E$22</f>
        <v>0</v>
      </c>
      <c r="E52" s="177">
        <f>+'2.2.3.5.StockCapTotal'!E52/'6.3.IPME'!F$22</f>
        <v>0</v>
      </c>
      <c r="F52" s="177">
        <f>+'2.2.3.5.StockCapTotal'!F52/'6.3.IPME'!G$22</f>
        <v>0</v>
      </c>
      <c r="G52" s="177">
        <f>+'2.2.3.5.StockCapTotal'!G52/'6.3.IPME'!H$22</f>
        <v>0</v>
      </c>
      <c r="H52" s="177">
        <f>+'2.2.3.5.StockCapTotal'!H52/'6.3.IPME'!I$22</f>
        <v>0</v>
      </c>
      <c r="I52" s="177">
        <f>+'2.2.3.5.StockCapTotal'!I52/'6.3.IPME'!J$22</f>
        <v>0</v>
      </c>
      <c r="J52" s="177">
        <f>+'2.2.3.5.StockCapTotal'!J52/'6.3.IPME'!K$22</f>
        <v>0</v>
      </c>
      <c r="K52" s="177">
        <f>+'2.2.3.5.StockCapTotal'!K52/'6.3.IPME'!L$22</f>
        <v>0</v>
      </c>
      <c r="L52" s="177">
        <f>+'2.2.3.5.StockCapTotal'!L52/'6.3.IPME'!M$21</f>
        <v>0</v>
      </c>
      <c r="M52" s="177">
        <f>+'2.2.3.5.StockCapTotal'!M52/'6.3.IPME'!N$22</f>
        <v>0</v>
      </c>
      <c r="N52" s="177">
        <f>+'2.2.3.5.StockCapTotal'!N52/'6.3.IPME'!O$22</f>
        <v>0</v>
      </c>
      <c r="O52" s="177">
        <f>+'2.2.3.5.StockCapTotal'!O52/'6.3.IPME'!P$22</f>
        <v>0</v>
      </c>
      <c r="P52" s="177">
        <f>+'2.2.3.5.StockCapTotal'!P52/'6.3.IPME'!Q$22</f>
        <v>172247.1611680545</v>
      </c>
    </row>
    <row r="53" spans="1:16" x14ac:dyDescent="0.25">
      <c r="A53" s="205" t="s">
        <v>211</v>
      </c>
      <c r="B53" s="139" t="s">
        <v>162</v>
      </c>
      <c r="C53" s="177">
        <f>+'2.2.3.5.StockCapTotal'!C53/'6.4 IPMC'!D$22</f>
        <v>0</v>
      </c>
      <c r="D53" s="177">
        <f>+'2.2.3.5.StockCapTotal'!D53/'6.4 IPMC'!E$22</f>
        <v>0</v>
      </c>
      <c r="E53" s="177">
        <f>+'2.2.3.5.StockCapTotal'!E53/'6.4 IPMC'!F$22</f>
        <v>0</v>
      </c>
      <c r="F53" s="177">
        <f>+'2.2.3.5.StockCapTotal'!F53/'6.4 IPMC'!G$22</f>
        <v>0</v>
      </c>
      <c r="G53" s="177">
        <f>+'2.2.3.5.StockCapTotal'!G53/'6.4 IPMC'!H$22</f>
        <v>0</v>
      </c>
      <c r="H53" s="177">
        <f>+'2.2.3.5.StockCapTotal'!H53/'6.4 IPMC'!I$22</f>
        <v>0</v>
      </c>
      <c r="I53" s="177">
        <f>+'2.2.3.5.StockCapTotal'!I53/'6.4 IPMC'!J$22</f>
        <v>0</v>
      </c>
      <c r="J53" s="177">
        <f>+'2.2.3.5.StockCapTotal'!J53/'6.4 IPMC'!K$22</f>
        <v>0</v>
      </c>
      <c r="K53" s="177">
        <f>+'2.2.3.5.StockCapTotal'!K53/'6.4 IPMC'!L$22</f>
        <v>0</v>
      </c>
      <c r="L53" s="177">
        <f>+'2.2.3.5.StockCapTotal'!L53/'6.4 IPMC'!M$22</f>
        <v>0</v>
      </c>
      <c r="M53" s="177">
        <f>+'2.2.3.5.StockCapTotal'!M53/'6.4 IPMC'!N$22</f>
        <v>0</v>
      </c>
      <c r="N53" s="177">
        <f>+'2.2.3.5.StockCapTotal'!N53/'6.4 IPMC'!O$22</f>
        <v>0</v>
      </c>
      <c r="O53" s="177">
        <f>+'2.2.3.5.StockCapTotal'!O53/'6.4 IPMC'!P$22</f>
        <v>0</v>
      </c>
      <c r="P53" s="177">
        <f>+'2.2.3.5.StockCapTotal'!P53/'6.4 IPMC'!Q$22</f>
        <v>2148001.0017983941</v>
      </c>
    </row>
    <row r="54" spans="1:16" x14ac:dyDescent="0.25">
      <c r="A54" s="57" t="s">
        <v>212</v>
      </c>
      <c r="B54" s="139" t="s">
        <v>163</v>
      </c>
      <c r="C54" s="177">
        <f>+'2.2.3.5.StockCapTotal'!C54/'6.3.IPME'!D$22</f>
        <v>0</v>
      </c>
      <c r="D54" s="177">
        <f>+'2.2.3.5.StockCapTotal'!D54/'6.3.IPME'!E$22</f>
        <v>0</v>
      </c>
      <c r="E54" s="177">
        <f>+'2.2.3.5.StockCapTotal'!E54/'6.3.IPME'!F$22</f>
        <v>0</v>
      </c>
      <c r="F54" s="177">
        <f>+'2.2.3.5.StockCapTotal'!F54/'6.3.IPME'!G$22</f>
        <v>0</v>
      </c>
      <c r="G54" s="177">
        <f>+'2.2.3.5.StockCapTotal'!G54/'6.3.IPME'!H$22</f>
        <v>0</v>
      </c>
      <c r="H54" s="177">
        <f>+'2.2.3.5.StockCapTotal'!H54/'6.3.IPME'!I$22</f>
        <v>0</v>
      </c>
      <c r="I54" s="177">
        <f>+'2.2.3.5.StockCapTotal'!I54/'6.3.IPME'!J$22</f>
        <v>0</v>
      </c>
      <c r="J54" s="177">
        <f>+'2.2.3.5.StockCapTotal'!J54/'6.3.IPME'!K$22</f>
        <v>0</v>
      </c>
      <c r="K54" s="177">
        <f>+'2.2.3.5.StockCapTotal'!K54/'6.3.IPME'!L$22</f>
        <v>0</v>
      </c>
      <c r="L54" s="177">
        <f>+'2.2.3.5.StockCapTotal'!L54/'6.3.IPME'!M$21</f>
        <v>0</v>
      </c>
      <c r="M54" s="177">
        <f>+'2.2.3.5.StockCapTotal'!M54/'6.3.IPME'!N$22</f>
        <v>0</v>
      </c>
      <c r="N54" s="177">
        <f>+'2.2.3.5.StockCapTotal'!N54/'6.3.IPME'!O$22</f>
        <v>0</v>
      </c>
      <c r="O54" s="177">
        <f>+'2.2.3.5.StockCapTotal'!O54/'6.3.IPME'!P$22</f>
        <v>0</v>
      </c>
      <c r="P54" s="177">
        <f>+'2.2.3.5.StockCapTotal'!P54/'6.3.IPME'!Q$22</f>
        <v>9834440.8555679321</v>
      </c>
    </row>
    <row r="55" spans="1:16" x14ac:dyDescent="0.25">
      <c r="A55" s="57" t="s">
        <v>212</v>
      </c>
      <c r="B55" s="139" t="s">
        <v>164</v>
      </c>
      <c r="C55" s="177">
        <f>+'2.2.3.5.StockCapTotal'!C55/'6.3.IPME'!D$22</f>
        <v>0</v>
      </c>
      <c r="D55" s="177">
        <f>+'2.2.3.5.StockCapTotal'!D55/'6.3.IPME'!E$22</f>
        <v>0</v>
      </c>
      <c r="E55" s="177">
        <f>+'2.2.3.5.StockCapTotal'!E55/'6.3.IPME'!F$22</f>
        <v>0</v>
      </c>
      <c r="F55" s="177">
        <f>+'2.2.3.5.StockCapTotal'!F55/'6.3.IPME'!G$22</f>
        <v>0</v>
      </c>
      <c r="G55" s="177">
        <f>+'2.2.3.5.StockCapTotal'!G55/'6.3.IPME'!H$22</f>
        <v>0</v>
      </c>
      <c r="H55" s="177">
        <f>+'2.2.3.5.StockCapTotal'!H55/'6.3.IPME'!I$22</f>
        <v>0</v>
      </c>
      <c r="I55" s="177">
        <f>+'2.2.3.5.StockCapTotal'!I55/'6.3.IPME'!J$22</f>
        <v>0</v>
      </c>
      <c r="J55" s="177">
        <f>+'2.2.3.5.StockCapTotal'!J55/'6.3.IPME'!K$22</f>
        <v>0</v>
      </c>
      <c r="K55" s="177">
        <f>+'2.2.3.5.StockCapTotal'!K55/'6.3.IPME'!L$22</f>
        <v>0</v>
      </c>
      <c r="L55" s="177">
        <f>+'2.2.3.5.StockCapTotal'!L55/'6.3.IPME'!M$21</f>
        <v>0</v>
      </c>
      <c r="M55" s="177">
        <f>+'2.2.3.5.StockCapTotal'!M55/'6.3.IPME'!N$22</f>
        <v>0</v>
      </c>
      <c r="N55" s="177">
        <f>+'2.2.3.5.StockCapTotal'!N55/'6.3.IPME'!O$22</f>
        <v>0</v>
      </c>
      <c r="O55" s="177">
        <f>+'2.2.3.5.StockCapTotal'!O55/'6.3.IPME'!P$22</f>
        <v>0</v>
      </c>
      <c r="P55" s="177">
        <f>+'2.2.3.5.StockCapTotal'!P55/'6.3.IPME'!Q$22</f>
        <v>3903537.7682771441</v>
      </c>
    </row>
    <row r="56" spans="1:16" x14ac:dyDescent="0.25">
      <c r="A56" s="57" t="s">
        <v>212</v>
      </c>
      <c r="B56" s="139" t="s">
        <v>165</v>
      </c>
      <c r="C56" s="177">
        <f>+'2.2.3.5.StockCapTotal'!C56/'6.3.IPME'!D$22</f>
        <v>0</v>
      </c>
      <c r="D56" s="177">
        <f>+'2.2.3.5.StockCapTotal'!D56/'6.3.IPME'!E$22</f>
        <v>0</v>
      </c>
      <c r="E56" s="177">
        <f>+'2.2.3.5.StockCapTotal'!E56/'6.3.IPME'!F$22</f>
        <v>0</v>
      </c>
      <c r="F56" s="177">
        <f>+'2.2.3.5.StockCapTotal'!F56/'6.3.IPME'!G$22</f>
        <v>0</v>
      </c>
      <c r="G56" s="177">
        <f>+'2.2.3.5.StockCapTotal'!G56/'6.3.IPME'!H$22</f>
        <v>0</v>
      </c>
      <c r="H56" s="177">
        <f>+'2.2.3.5.StockCapTotal'!H56/'6.3.IPME'!I$22</f>
        <v>0</v>
      </c>
      <c r="I56" s="177">
        <f>+'2.2.3.5.StockCapTotal'!I56/'6.3.IPME'!J$22</f>
        <v>0</v>
      </c>
      <c r="J56" s="177">
        <f>+'2.2.3.5.StockCapTotal'!J56/'6.3.IPME'!K$22</f>
        <v>0</v>
      </c>
      <c r="K56" s="177">
        <f>+'2.2.3.5.StockCapTotal'!K56/'6.3.IPME'!L$22</f>
        <v>0</v>
      </c>
      <c r="L56" s="177">
        <f>+'2.2.3.5.StockCapTotal'!L56/'6.3.IPME'!M$21</f>
        <v>0</v>
      </c>
      <c r="M56" s="177">
        <f>+'2.2.3.5.StockCapTotal'!M56/'6.3.IPME'!N$22</f>
        <v>0</v>
      </c>
      <c r="N56" s="177">
        <f>+'2.2.3.5.StockCapTotal'!N56/'6.3.IPME'!O$22</f>
        <v>0</v>
      </c>
      <c r="O56" s="177">
        <f>+'2.2.3.5.StockCapTotal'!O56/'6.3.IPME'!P$22</f>
        <v>0</v>
      </c>
      <c r="P56" s="177">
        <f>+'2.2.3.5.StockCapTotal'!P56/'6.3.IPME'!Q$22</f>
        <v>520265.30116679549</v>
      </c>
    </row>
    <row r="57" spans="1:16" x14ac:dyDescent="0.25">
      <c r="A57" s="57" t="s">
        <v>212</v>
      </c>
      <c r="B57" s="139" t="s">
        <v>166</v>
      </c>
      <c r="C57" s="177">
        <f>+'2.2.3.5.StockCapTotal'!C57/'6.3.IPME'!D$22</f>
        <v>0</v>
      </c>
      <c r="D57" s="177">
        <f>+'2.2.3.5.StockCapTotal'!D57/'6.3.IPME'!E$22</f>
        <v>0</v>
      </c>
      <c r="E57" s="177">
        <f>+'2.2.3.5.StockCapTotal'!E57/'6.3.IPME'!F$22</f>
        <v>0</v>
      </c>
      <c r="F57" s="177">
        <f>+'2.2.3.5.StockCapTotal'!F57/'6.3.IPME'!G$22</f>
        <v>0</v>
      </c>
      <c r="G57" s="177">
        <f>+'2.2.3.5.StockCapTotal'!G57/'6.3.IPME'!H$22</f>
        <v>0</v>
      </c>
      <c r="H57" s="177">
        <f>+'2.2.3.5.StockCapTotal'!H57/'6.3.IPME'!I$22</f>
        <v>0</v>
      </c>
      <c r="I57" s="177">
        <f>+'2.2.3.5.StockCapTotal'!I57/'6.3.IPME'!J$22</f>
        <v>0</v>
      </c>
      <c r="J57" s="177">
        <f>+'2.2.3.5.StockCapTotal'!J57/'6.3.IPME'!K$22</f>
        <v>0</v>
      </c>
      <c r="K57" s="177">
        <f>+'2.2.3.5.StockCapTotal'!K57/'6.3.IPME'!L$22</f>
        <v>0</v>
      </c>
      <c r="L57" s="177">
        <f>+'2.2.3.5.StockCapTotal'!L57/'6.3.IPME'!M$21</f>
        <v>0</v>
      </c>
      <c r="M57" s="177">
        <f>+'2.2.3.5.StockCapTotal'!M57/'6.3.IPME'!N$22</f>
        <v>0</v>
      </c>
      <c r="N57" s="177">
        <f>+'2.2.3.5.StockCapTotal'!N57/'6.3.IPME'!O$22</f>
        <v>0</v>
      </c>
      <c r="O57" s="177">
        <f>+'2.2.3.5.StockCapTotal'!O57/'6.3.IPME'!P$22</f>
        <v>0</v>
      </c>
      <c r="P57" s="177">
        <f>+'2.2.3.5.StockCapTotal'!P57/'6.3.IPME'!Q$22</f>
        <v>61644.276641984441</v>
      </c>
    </row>
    <row r="58" spans="1:16" x14ac:dyDescent="0.25">
      <c r="A58" s="57" t="s">
        <v>212</v>
      </c>
      <c r="B58" s="139" t="s">
        <v>167</v>
      </c>
      <c r="C58" s="177">
        <f>+'2.2.3.5.StockCapTotal'!C58/'6.3.IPME'!D$22</f>
        <v>0</v>
      </c>
      <c r="D58" s="177">
        <f>+'2.2.3.5.StockCapTotal'!D58/'6.3.IPME'!E$22</f>
        <v>0</v>
      </c>
      <c r="E58" s="177">
        <f>+'2.2.3.5.StockCapTotal'!E58/'6.3.IPME'!F$22</f>
        <v>0</v>
      </c>
      <c r="F58" s="177">
        <f>+'2.2.3.5.StockCapTotal'!F58/'6.3.IPME'!G$22</f>
        <v>0</v>
      </c>
      <c r="G58" s="177">
        <f>+'2.2.3.5.StockCapTotal'!G58/'6.3.IPME'!H$22</f>
        <v>0</v>
      </c>
      <c r="H58" s="177">
        <f>+'2.2.3.5.StockCapTotal'!H58/'6.3.IPME'!I$22</f>
        <v>0</v>
      </c>
      <c r="I58" s="177">
        <f>+'2.2.3.5.StockCapTotal'!I58/'6.3.IPME'!J$22</f>
        <v>0</v>
      </c>
      <c r="J58" s="177">
        <f>+'2.2.3.5.StockCapTotal'!J58/'6.3.IPME'!K$22</f>
        <v>0</v>
      </c>
      <c r="K58" s="177">
        <f>+'2.2.3.5.StockCapTotal'!K58/'6.3.IPME'!L$22</f>
        <v>0</v>
      </c>
      <c r="L58" s="177">
        <f>+'2.2.3.5.StockCapTotal'!L58/'6.3.IPME'!M$21</f>
        <v>0</v>
      </c>
      <c r="M58" s="177">
        <f>+'2.2.3.5.StockCapTotal'!M58/'6.3.IPME'!N$22</f>
        <v>0</v>
      </c>
      <c r="N58" s="177">
        <f>+'2.2.3.5.StockCapTotal'!N58/'6.3.IPME'!O$22</f>
        <v>0</v>
      </c>
      <c r="O58" s="177">
        <f>+'2.2.3.5.StockCapTotal'!O58/'6.3.IPME'!P$22</f>
        <v>0</v>
      </c>
      <c r="P58" s="177">
        <f>+'2.2.3.5.StockCapTotal'!P58/'6.3.IPME'!Q$22</f>
        <v>0</v>
      </c>
    </row>
    <row r="59" spans="1:16" x14ac:dyDescent="0.25">
      <c r="A59" s="57" t="s">
        <v>212</v>
      </c>
      <c r="B59" s="139" t="s">
        <v>168</v>
      </c>
      <c r="C59" s="177">
        <f>+'2.2.3.5.StockCapTotal'!C59/'6.3.IPME'!D$22</f>
        <v>0</v>
      </c>
      <c r="D59" s="177">
        <f>+'2.2.3.5.StockCapTotal'!D59/'6.3.IPME'!E$22</f>
        <v>0</v>
      </c>
      <c r="E59" s="177">
        <f>+'2.2.3.5.StockCapTotal'!E59/'6.3.IPME'!F$22</f>
        <v>0</v>
      </c>
      <c r="F59" s="177">
        <f>+'2.2.3.5.StockCapTotal'!F59/'6.3.IPME'!G$22</f>
        <v>0</v>
      </c>
      <c r="G59" s="177">
        <f>+'2.2.3.5.StockCapTotal'!G59/'6.3.IPME'!H$22</f>
        <v>0</v>
      </c>
      <c r="H59" s="177">
        <f>+'2.2.3.5.StockCapTotal'!H59/'6.3.IPME'!I$22</f>
        <v>0</v>
      </c>
      <c r="I59" s="177">
        <f>+'2.2.3.5.StockCapTotal'!I59/'6.3.IPME'!J$22</f>
        <v>0</v>
      </c>
      <c r="J59" s="177">
        <f>+'2.2.3.5.StockCapTotal'!J59/'6.3.IPME'!K$22</f>
        <v>0</v>
      </c>
      <c r="K59" s="177">
        <f>+'2.2.3.5.StockCapTotal'!K59/'6.3.IPME'!L$22</f>
        <v>0</v>
      </c>
      <c r="L59" s="177">
        <f>+'2.2.3.5.StockCapTotal'!L59/'6.3.IPME'!M$21</f>
        <v>0</v>
      </c>
      <c r="M59" s="177">
        <f>+'2.2.3.5.StockCapTotal'!M59/'6.3.IPME'!N$22</f>
        <v>0</v>
      </c>
      <c r="N59" s="177">
        <f>+'2.2.3.5.StockCapTotal'!N59/'6.3.IPME'!O$22</f>
        <v>0</v>
      </c>
      <c r="O59" s="177">
        <f>+'2.2.3.5.StockCapTotal'!O59/'6.3.IPME'!P$22</f>
        <v>0</v>
      </c>
      <c r="P59" s="177">
        <f>+'2.2.3.5.StockCapTotal'!P59/'6.3.IPME'!Q$22</f>
        <v>0</v>
      </c>
    </row>
    <row r="60" spans="1:16" x14ac:dyDescent="0.25">
      <c r="A60" s="57" t="s">
        <v>212</v>
      </c>
      <c r="B60" s="139" t="s">
        <v>169</v>
      </c>
      <c r="C60" s="177">
        <f>+'2.2.3.5.StockCapTotal'!C60/'6.3.IPME'!D$22</f>
        <v>0</v>
      </c>
      <c r="D60" s="177">
        <f>+'2.2.3.5.StockCapTotal'!D60/'6.3.IPME'!E$22</f>
        <v>0</v>
      </c>
      <c r="E60" s="177">
        <f>+'2.2.3.5.StockCapTotal'!E60/'6.3.IPME'!F$22</f>
        <v>0</v>
      </c>
      <c r="F60" s="177">
        <f>+'2.2.3.5.StockCapTotal'!F60/'6.3.IPME'!G$22</f>
        <v>0</v>
      </c>
      <c r="G60" s="177">
        <f>+'2.2.3.5.StockCapTotal'!G60/'6.3.IPME'!H$22</f>
        <v>0</v>
      </c>
      <c r="H60" s="177">
        <f>+'2.2.3.5.StockCapTotal'!H60/'6.3.IPME'!I$22</f>
        <v>0</v>
      </c>
      <c r="I60" s="177">
        <f>+'2.2.3.5.StockCapTotal'!I60/'6.3.IPME'!J$22</f>
        <v>0</v>
      </c>
      <c r="J60" s="177">
        <f>+'2.2.3.5.StockCapTotal'!J60/'6.3.IPME'!K$22</f>
        <v>0</v>
      </c>
      <c r="K60" s="177">
        <f>+'2.2.3.5.StockCapTotal'!K60/'6.3.IPME'!L$22</f>
        <v>0</v>
      </c>
      <c r="L60" s="177">
        <f>+'2.2.3.5.StockCapTotal'!L60/'6.3.IPME'!M$21</f>
        <v>0</v>
      </c>
      <c r="M60" s="177">
        <f>+'2.2.3.5.StockCapTotal'!M60/'6.3.IPME'!N$22</f>
        <v>0</v>
      </c>
      <c r="N60" s="177">
        <f>+'2.2.3.5.StockCapTotal'!N60/'6.3.IPME'!O$22</f>
        <v>0</v>
      </c>
      <c r="O60" s="177">
        <f>+'2.2.3.5.StockCapTotal'!O60/'6.3.IPME'!P$22</f>
        <v>0</v>
      </c>
      <c r="P60" s="177">
        <f>+'2.2.3.5.StockCapTotal'!P60/'6.3.IPME'!Q$22</f>
        <v>262826.53220761038</v>
      </c>
    </row>
    <row r="61" spans="1:16" x14ac:dyDescent="0.25">
      <c r="A61" s="57" t="s">
        <v>212</v>
      </c>
      <c r="B61" s="139" t="s">
        <v>170</v>
      </c>
      <c r="C61" s="177">
        <f>+'2.2.3.5.StockCapTotal'!C61/'6.3.IPME'!D$22</f>
        <v>0</v>
      </c>
      <c r="D61" s="177">
        <f>+'2.2.3.5.StockCapTotal'!D61/'6.3.IPME'!E$22</f>
        <v>0</v>
      </c>
      <c r="E61" s="177">
        <f>+'2.2.3.5.StockCapTotal'!E61/'6.3.IPME'!F$22</f>
        <v>0</v>
      </c>
      <c r="F61" s="177">
        <f>+'2.2.3.5.StockCapTotal'!F61/'6.3.IPME'!G$22</f>
        <v>0</v>
      </c>
      <c r="G61" s="177">
        <f>+'2.2.3.5.StockCapTotal'!G61/'6.3.IPME'!H$22</f>
        <v>0</v>
      </c>
      <c r="H61" s="177">
        <f>+'2.2.3.5.StockCapTotal'!H61/'6.3.IPME'!I$22</f>
        <v>0</v>
      </c>
      <c r="I61" s="177">
        <f>+'2.2.3.5.StockCapTotal'!I61/'6.3.IPME'!J$22</f>
        <v>0</v>
      </c>
      <c r="J61" s="177">
        <f>+'2.2.3.5.StockCapTotal'!J61/'6.3.IPME'!K$22</f>
        <v>0</v>
      </c>
      <c r="K61" s="177">
        <f>+'2.2.3.5.StockCapTotal'!K61/'6.3.IPME'!L$22</f>
        <v>0</v>
      </c>
      <c r="L61" s="177">
        <f>+'2.2.3.5.StockCapTotal'!L61/'6.3.IPME'!M$21</f>
        <v>0</v>
      </c>
      <c r="M61" s="177">
        <f>+'2.2.3.5.StockCapTotal'!M61/'6.3.IPME'!N$22</f>
        <v>0</v>
      </c>
      <c r="N61" s="177">
        <f>+'2.2.3.5.StockCapTotal'!N61/'6.3.IPME'!O$22</f>
        <v>0</v>
      </c>
      <c r="O61" s="177">
        <f>+'2.2.3.5.StockCapTotal'!O61/'6.3.IPME'!P$22</f>
        <v>0</v>
      </c>
      <c r="P61" s="177">
        <f>+'2.2.3.5.StockCapTotal'!P61/'6.3.IPME'!Q$22</f>
        <v>323224.05982452392</v>
      </c>
    </row>
    <row r="62" spans="1:16" x14ac:dyDescent="0.25">
      <c r="A62" s="57" t="s">
        <v>212</v>
      </c>
      <c r="B62" s="139" t="s">
        <v>171</v>
      </c>
      <c r="C62" s="177">
        <f>+'2.2.3.5.StockCapTotal'!C62/'6.3.IPME'!D$22</f>
        <v>0</v>
      </c>
      <c r="D62" s="177">
        <f>+'2.2.3.5.StockCapTotal'!D62/'6.3.IPME'!E$22</f>
        <v>0</v>
      </c>
      <c r="E62" s="177">
        <f>+'2.2.3.5.StockCapTotal'!E62/'6.3.IPME'!F$22</f>
        <v>0</v>
      </c>
      <c r="F62" s="177">
        <f>+'2.2.3.5.StockCapTotal'!F62/'6.3.IPME'!G$22</f>
        <v>0</v>
      </c>
      <c r="G62" s="177">
        <f>+'2.2.3.5.StockCapTotal'!G62/'6.3.IPME'!H$22</f>
        <v>0</v>
      </c>
      <c r="H62" s="177">
        <f>+'2.2.3.5.StockCapTotal'!H62/'6.3.IPME'!I$22</f>
        <v>0</v>
      </c>
      <c r="I62" s="177">
        <f>+'2.2.3.5.StockCapTotal'!I62/'6.3.IPME'!J$22</f>
        <v>0</v>
      </c>
      <c r="J62" s="177">
        <f>+'2.2.3.5.StockCapTotal'!J62/'6.3.IPME'!K$22</f>
        <v>0</v>
      </c>
      <c r="K62" s="177">
        <f>+'2.2.3.5.StockCapTotal'!K62/'6.3.IPME'!L$22</f>
        <v>0</v>
      </c>
      <c r="L62" s="177">
        <f>+'2.2.3.5.StockCapTotal'!L62/'6.3.IPME'!M$21</f>
        <v>0</v>
      </c>
      <c r="M62" s="177">
        <f>+'2.2.3.5.StockCapTotal'!M62/'6.3.IPME'!N$22</f>
        <v>0</v>
      </c>
      <c r="N62" s="177">
        <f>+'2.2.3.5.StockCapTotal'!N62/'6.3.IPME'!O$22</f>
        <v>0</v>
      </c>
      <c r="O62" s="177">
        <f>+'2.2.3.5.StockCapTotal'!O62/'6.3.IPME'!P$22</f>
        <v>0</v>
      </c>
      <c r="P62" s="177">
        <f>+'2.2.3.5.StockCapTotal'!P62/'6.3.IPME'!Q$22</f>
        <v>470983.97129721922</v>
      </c>
    </row>
    <row r="63" spans="1:16" x14ac:dyDescent="0.25">
      <c r="A63" s="57" t="s">
        <v>212</v>
      </c>
      <c r="B63" s="139" t="s">
        <v>172</v>
      </c>
      <c r="C63" s="177">
        <f>+'2.2.3.5.StockCapTotal'!C63/'6.3.IPME'!D$22</f>
        <v>0</v>
      </c>
      <c r="D63" s="177">
        <f>+'2.2.3.5.StockCapTotal'!D63/'6.3.IPME'!E$22</f>
        <v>0</v>
      </c>
      <c r="E63" s="177">
        <f>+'2.2.3.5.StockCapTotal'!E63/'6.3.IPME'!F$22</f>
        <v>0</v>
      </c>
      <c r="F63" s="177">
        <f>+'2.2.3.5.StockCapTotal'!F63/'6.3.IPME'!G$22</f>
        <v>0</v>
      </c>
      <c r="G63" s="177">
        <f>+'2.2.3.5.StockCapTotal'!G63/'6.3.IPME'!H$22</f>
        <v>0</v>
      </c>
      <c r="H63" s="177">
        <f>+'2.2.3.5.StockCapTotal'!H63/'6.3.IPME'!I$22</f>
        <v>0</v>
      </c>
      <c r="I63" s="177">
        <f>+'2.2.3.5.StockCapTotal'!I63/'6.3.IPME'!J$22</f>
        <v>0</v>
      </c>
      <c r="J63" s="177">
        <f>+'2.2.3.5.StockCapTotal'!J63/'6.3.IPME'!K$22</f>
        <v>0</v>
      </c>
      <c r="K63" s="177">
        <f>+'2.2.3.5.StockCapTotal'!K63/'6.3.IPME'!L$22</f>
        <v>0</v>
      </c>
      <c r="L63" s="177">
        <f>+'2.2.3.5.StockCapTotal'!L63/'6.3.IPME'!M$21</f>
        <v>0</v>
      </c>
      <c r="M63" s="177">
        <f>+'2.2.3.5.StockCapTotal'!M63/'6.3.IPME'!N$22</f>
        <v>0</v>
      </c>
      <c r="N63" s="177">
        <f>+'2.2.3.5.StockCapTotal'!N63/'6.3.IPME'!O$22</f>
        <v>0</v>
      </c>
      <c r="O63" s="177">
        <f>+'2.2.3.5.StockCapTotal'!O63/'6.3.IPME'!P$22</f>
        <v>0</v>
      </c>
      <c r="P63" s="177">
        <f>+'2.2.3.5.StockCapTotal'!P63/'6.3.IPME'!Q$22</f>
        <v>223051.3912350529</v>
      </c>
    </row>
    <row r="64" spans="1:16" x14ac:dyDescent="0.25">
      <c r="A64" s="57" t="s">
        <v>212</v>
      </c>
      <c r="B64" s="139" t="s">
        <v>173</v>
      </c>
      <c r="C64" s="177">
        <f>+'2.2.3.5.StockCapTotal'!C64/'6.3.IPME'!D$22</f>
        <v>0</v>
      </c>
      <c r="D64" s="177">
        <f>+'2.2.3.5.StockCapTotal'!D64/'6.3.IPME'!E$22</f>
        <v>0</v>
      </c>
      <c r="E64" s="177">
        <f>+'2.2.3.5.StockCapTotal'!E64/'6.3.IPME'!F$22</f>
        <v>0</v>
      </c>
      <c r="F64" s="177">
        <f>+'2.2.3.5.StockCapTotal'!F64/'6.3.IPME'!G$22</f>
        <v>0</v>
      </c>
      <c r="G64" s="177">
        <f>+'2.2.3.5.StockCapTotal'!G64/'6.3.IPME'!H$22</f>
        <v>0</v>
      </c>
      <c r="H64" s="177">
        <f>+'2.2.3.5.StockCapTotal'!H64/'6.3.IPME'!I$22</f>
        <v>0</v>
      </c>
      <c r="I64" s="177">
        <f>+'2.2.3.5.StockCapTotal'!I64/'6.3.IPME'!J$22</f>
        <v>0</v>
      </c>
      <c r="J64" s="177">
        <f>+'2.2.3.5.StockCapTotal'!J64/'6.3.IPME'!K$22</f>
        <v>0</v>
      </c>
      <c r="K64" s="177">
        <f>+'2.2.3.5.StockCapTotal'!K64/'6.3.IPME'!L$22</f>
        <v>0</v>
      </c>
      <c r="L64" s="177">
        <f>+'2.2.3.5.StockCapTotal'!L64/'6.3.IPME'!M$21</f>
        <v>0</v>
      </c>
      <c r="M64" s="177">
        <f>+'2.2.3.5.StockCapTotal'!M64/'6.3.IPME'!N$22</f>
        <v>0</v>
      </c>
      <c r="N64" s="177">
        <f>+'2.2.3.5.StockCapTotal'!N64/'6.3.IPME'!O$22</f>
        <v>0</v>
      </c>
      <c r="O64" s="177">
        <f>+'2.2.3.5.StockCapTotal'!O64/'6.3.IPME'!P$22</f>
        <v>0</v>
      </c>
      <c r="P64" s="177">
        <f>+'2.2.3.5.StockCapTotal'!P64/'6.3.IPME'!Q$22</f>
        <v>347345.33719497512</v>
      </c>
    </row>
    <row r="65" spans="1:16" x14ac:dyDescent="0.25">
      <c r="A65" s="57" t="s">
        <v>212</v>
      </c>
      <c r="B65" s="139" t="s">
        <v>331</v>
      </c>
      <c r="C65" s="177">
        <f>+'2.2.3.5.StockCapTotal'!C65/'6.3.IPME'!D$22</f>
        <v>0</v>
      </c>
      <c r="D65" s="177">
        <f>+'2.2.3.5.StockCapTotal'!D65/'6.3.IPME'!E$22</f>
        <v>0</v>
      </c>
      <c r="E65" s="177">
        <f>+'2.2.3.5.StockCapTotal'!E65/'6.3.IPME'!F$22</f>
        <v>0</v>
      </c>
      <c r="F65" s="177">
        <f>+'2.2.3.5.StockCapTotal'!F65/'6.3.IPME'!G$22</f>
        <v>0</v>
      </c>
      <c r="G65" s="177">
        <f>+'2.2.3.5.StockCapTotal'!G65/'6.3.IPME'!H$22</f>
        <v>0</v>
      </c>
      <c r="H65" s="177">
        <f>+'2.2.3.5.StockCapTotal'!H65/'6.3.IPME'!I$22</f>
        <v>0</v>
      </c>
      <c r="I65" s="177">
        <f>+'2.2.3.5.StockCapTotal'!I65/'6.3.IPME'!J$22</f>
        <v>0</v>
      </c>
      <c r="J65" s="177">
        <f>+'2.2.3.5.StockCapTotal'!J65/'6.3.IPME'!K$22</f>
        <v>0</v>
      </c>
      <c r="K65" s="177">
        <f>+'2.2.3.5.StockCapTotal'!K65/'6.3.IPME'!L$22</f>
        <v>0</v>
      </c>
      <c r="L65" s="177">
        <f>+'2.2.3.5.StockCapTotal'!L65/'6.3.IPME'!M$21</f>
        <v>0</v>
      </c>
      <c r="M65" s="177">
        <f>+'2.2.3.5.StockCapTotal'!M65/'6.3.IPME'!N$22</f>
        <v>0</v>
      </c>
      <c r="N65" s="177">
        <f>+'2.2.3.5.StockCapTotal'!N65/'6.3.IPME'!O$22</f>
        <v>0</v>
      </c>
      <c r="O65" s="177">
        <f>+'2.2.3.5.StockCapTotal'!O65/'6.3.IPME'!P$22</f>
        <v>0</v>
      </c>
      <c r="P65" s="177">
        <f>+'2.2.3.5.StockCapTotal'!P65/'6.3.IPME'!Q$22</f>
        <v>107891.40439112794</v>
      </c>
    </row>
    <row r="66" spans="1:16" x14ac:dyDescent="0.25">
      <c r="A66" s="57" t="s">
        <v>212</v>
      </c>
      <c r="B66" s="139" t="s">
        <v>332</v>
      </c>
      <c r="C66" s="177">
        <f>+'2.2.3.5.StockCapTotal'!C66/'6.3.IPME'!D$22</f>
        <v>0</v>
      </c>
      <c r="D66" s="177">
        <f>+'2.2.3.5.StockCapTotal'!D66/'6.3.IPME'!E$22</f>
        <v>0</v>
      </c>
      <c r="E66" s="177">
        <f>+'2.2.3.5.StockCapTotal'!E66/'6.3.IPME'!F$22</f>
        <v>0</v>
      </c>
      <c r="F66" s="177">
        <f>+'2.2.3.5.StockCapTotal'!F66/'6.3.IPME'!G$22</f>
        <v>0</v>
      </c>
      <c r="G66" s="177">
        <f>+'2.2.3.5.StockCapTotal'!G66/'6.3.IPME'!H$22</f>
        <v>0</v>
      </c>
      <c r="H66" s="177">
        <f>+'2.2.3.5.StockCapTotal'!H66/'6.3.IPME'!I$22</f>
        <v>0</v>
      </c>
      <c r="I66" s="177">
        <f>+'2.2.3.5.StockCapTotal'!I66/'6.3.IPME'!J$22</f>
        <v>0</v>
      </c>
      <c r="J66" s="177">
        <f>+'2.2.3.5.StockCapTotal'!J66/'6.3.IPME'!K$22</f>
        <v>0</v>
      </c>
      <c r="K66" s="177">
        <f>+'2.2.3.5.StockCapTotal'!K66/'6.3.IPME'!L$22</f>
        <v>0</v>
      </c>
      <c r="L66" s="177">
        <f>+'2.2.3.5.StockCapTotal'!L66/'6.3.IPME'!M$21</f>
        <v>0</v>
      </c>
      <c r="M66" s="177">
        <f>+'2.2.3.5.StockCapTotal'!M66/'6.3.IPME'!N$22</f>
        <v>0</v>
      </c>
      <c r="N66" s="177">
        <f>+'2.2.3.5.StockCapTotal'!N66/'6.3.IPME'!O$22</f>
        <v>0</v>
      </c>
      <c r="O66" s="177">
        <f>+'2.2.3.5.StockCapTotal'!O66/'6.3.IPME'!P$22</f>
        <v>0</v>
      </c>
      <c r="P66" s="177">
        <f>+'2.2.3.5.StockCapTotal'!P66/'6.3.IPME'!Q$22</f>
        <v>99030.556577172407</v>
      </c>
    </row>
    <row r="67" spans="1:16" x14ac:dyDescent="0.25"/>
    <row r="68" spans="1:16" x14ac:dyDescent="0.25"/>
    <row r="69" spans="1:16" x14ac:dyDescent="0.25"/>
    <row r="70" spans="1:16" x14ac:dyDescent="0.25"/>
    <row r="71" spans="1:16" x14ac:dyDescent="0.25"/>
    <row r="72" spans="1:16" x14ac:dyDescent="0.25"/>
    <row r="73" spans="1:16" x14ac:dyDescent="0.25"/>
    <row r="74" spans="1:16" x14ac:dyDescent="0.25"/>
    <row r="75" spans="1:16" x14ac:dyDescent="0.25"/>
    <row r="76" spans="1:16" x14ac:dyDescent="0.25"/>
    <row r="77" spans="1:16" x14ac:dyDescent="0.25"/>
    <row r="78" spans="1:16" x14ac:dyDescent="0.25"/>
  </sheetData>
  <hyperlinks>
    <hyperlink ref="A2" location="Índice!A1" display="Índice" xr:uid="{CBC66B10-CD66-4340-9978-41C0F5599A4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6E45-DCE4-467F-B0E3-EBD0B2103DA2}">
  <sheetPr>
    <tabColor theme="5" tint="-0.249977111117893"/>
  </sheetPr>
  <dimension ref="A1:Q78"/>
  <sheetViews>
    <sheetView showGridLines="0" zoomScale="90" zoomScaleNormal="90" workbookViewId="0">
      <selection activeCell="H23" sqref="H23"/>
    </sheetView>
  </sheetViews>
  <sheetFormatPr baseColWidth="10" defaultColWidth="0" defaultRowHeight="13.2" zeroHeight="1" x14ac:dyDescent="0.25"/>
  <cols>
    <col min="1" max="1" width="6.33203125" style="57" bestFit="1" customWidth="1"/>
    <col min="2" max="2" width="87.77734375" style="57" bestFit="1" customWidth="1"/>
    <col min="3" max="6" width="10.77734375" style="57" bestFit="1" customWidth="1"/>
    <col min="7" max="10" width="11.77734375" style="57" bestFit="1" customWidth="1"/>
    <col min="11" max="16" width="10.77734375" style="57" bestFit="1" customWidth="1"/>
    <col min="17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214</v>
      </c>
    </row>
    <row r="5" spans="1:16" x14ac:dyDescent="0.25"/>
    <row r="6" spans="1:16" x14ac:dyDescent="0.25"/>
    <row r="7" spans="1:16" x14ac:dyDescent="0.25">
      <c r="B7" s="73"/>
      <c r="C7" s="168">
        <v>2010</v>
      </c>
      <c r="D7" s="168">
        <v>2011</v>
      </c>
      <c r="E7" s="168">
        <v>2012</v>
      </c>
      <c r="F7" s="168">
        <v>2013</v>
      </c>
      <c r="G7" s="168">
        <v>2014</v>
      </c>
      <c r="H7" s="168">
        <v>2015</v>
      </c>
      <c r="I7" s="168">
        <v>2016</v>
      </c>
      <c r="J7" s="168">
        <v>2017</v>
      </c>
      <c r="K7" s="168">
        <v>2018</v>
      </c>
      <c r="L7" s="168">
        <v>2019</v>
      </c>
      <c r="M7" s="168">
        <v>2020</v>
      </c>
      <c r="N7" s="168">
        <v>2021</v>
      </c>
      <c r="O7" s="168">
        <v>2022</v>
      </c>
      <c r="P7" s="168">
        <v>2023</v>
      </c>
    </row>
    <row r="8" spans="1:16" x14ac:dyDescent="0.25">
      <c r="B8" s="66" t="s">
        <v>117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x14ac:dyDescent="0.25">
      <c r="B9" s="139" t="s">
        <v>118</v>
      </c>
      <c r="C9" s="147">
        <f>+AVERAGE('2.2.3.6.StockCapTotalDef'!C9:C9)</f>
        <v>42761.64</v>
      </c>
      <c r="D9" s="80">
        <f>+AVERAGE('2.2.3.6.StockCapTotalDef'!C9:D9)</f>
        <v>40982.311088452931</v>
      </c>
      <c r="E9" s="80">
        <f>+AVERAGE('2.2.3.6.StockCapTotalDef'!D9:E9)</f>
        <v>37968.38293924545</v>
      </c>
      <c r="F9" s="80">
        <f>+AVERAGE('2.2.3.6.StockCapTotalDef'!E9:F9)</f>
        <v>36437.081495125072</v>
      </c>
      <c r="G9" s="80">
        <f>+AVERAGE('2.2.3.6.StockCapTotalDef'!F9:G9)</f>
        <v>380311.16736429126</v>
      </c>
      <c r="H9" s="80">
        <f>+AVERAGE('2.2.3.6.StockCapTotalDef'!G9:H9)</f>
        <v>811715.91719554272</v>
      </c>
      <c r="I9" s="80">
        <f>+AVERAGE('2.2.3.6.StockCapTotalDef'!H9:I9)</f>
        <v>895660.67699524807</v>
      </c>
      <c r="J9" s="80">
        <f>+AVERAGE('2.2.3.6.StockCapTotalDef'!I9:J9)</f>
        <v>1008047.3964744469</v>
      </c>
      <c r="K9" s="80">
        <f>+AVERAGE('2.2.3.6.StockCapTotalDef'!J9:K9)</f>
        <v>947539.70219236775</v>
      </c>
      <c r="L9" s="80">
        <f>+AVERAGE('2.2.3.6.StockCapTotalDef'!K9:L9)</f>
        <v>759898.77137009893</v>
      </c>
      <c r="M9" s="80">
        <f>+AVERAGE('2.2.3.6.StockCapTotalDef'!L9:M9)</f>
        <v>745022.32905152906</v>
      </c>
      <c r="N9" s="80">
        <f>+AVERAGE('2.2.3.6.StockCapTotalDef'!M9:N9)</f>
        <v>735221.72953806794</v>
      </c>
      <c r="O9" s="80">
        <f>+AVERAGE('2.2.3.6.StockCapTotalDef'!N9:O9)</f>
        <v>673313.96735316783</v>
      </c>
      <c r="P9" s="80">
        <f>+AVERAGE('2.2.3.6.StockCapTotalDef'!O9:P9)</f>
        <v>593823.12850533263</v>
      </c>
    </row>
    <row r="10" spans="1:16" x14ac:dyDescent="0.25">
      <c r="B10" s="139" t="s">
        <v>119</v>
      </c>
      <c r="C10" s="80">
        <f>+AVERAGE('2.2.3.6.StockCapTotalDef'!C10:C10)</f>
        <v>524261.64999999997</v>
      </c>
      <c r="D10" s="80">
        <f>+AVERAGE('2.2.3.6.StockCapTotalDef'!C10:D10)</f>
        <v>500844.77902189258</v>
      </c>
      <c r="E10" s="80">
        <f>+AVERAGE('2.2.3.6.StockCapTotalDef'!D10:E10)</f>
        <v>444326.4120501799</v>
      </c>
      <c r="F10" s="80">
        <f>+AVERAGE('2.2.3.6.StockCapTotalDef'!E10:F10)</f>
        <v>387942.70008899749</v>
      </c>
      <c r="G10" s="80">
        <f>+AVERAGE('2.2.3.6.StockCapTotalDef'!F10:G10)</f>
        <v>339631.85163591383</v>
      </c>
      <c r="H10" s="80">
        <f>+AVERAGE('2.2.3.6.StockCapTotalDef'!G10:H10)</f>
        <v>293166.24523212889</v>
      </c>
      <c r="I10" s="80">
        <f>+AVERAGE('2.2.3.6.StockCapTotalDef'!H10:I10)</f>
        <v>267700.76379691949</v>
      </c>
      <c r="J10" s="80">
        <f>+AVERAGE('2.2.3.6.StockCapTotalDef'!I10:J10)</f>
        <v>233891.3964323136</v>
      </c>
      <c r="K10" s="80">
        <f>+AVERAGE('2.2.3.6.StockCapTotalDef'!J10:K10)</f>
        <v>217748.79214267596</v>
      </c>
      <c r="L10" s="207">
        <f>+AVERAGE('2.2.3.6.StockCapTotalDef'!K10:L10)</f>
        <v>222753.44524514512</v>
      </c>
      <c r="M10" s="207">
        <f>+AVERAGE('2.2.3.6.StockCapTotalDef'!L10:M10)</f>
        <v>291570.03834331391</v>
      </c>
      <c r="N10" s="207">
        <f>+AVERAGE('2.2.3.6.StockCapTotalDef'!M10:N10)</f>
        <v>349978.94430916023</v>
      </c>
      <c r="O10" s="207">
        <f>+AVERAGE('2.2.3.6.StockCapTotalDef'!N10:O10)</f>
        <v>303270.54136521381</v>
      </c>
      <c r="P10" s="80">
        <f>+AVERAGE('2.2.3.6.StockCapTotalDef'!O10:P10)</f>
        <v>251459.57652779319</v>
      </c>
    </row>
    <row r="11" spans="1:16" x14ac:dyDescent="0.25">
      <c r="B11" s="139" t="s">
        <v>120</v>
      </c>
      <c r="C11" s="80">
        <f>+AVERAGE('2.2.3.6.StockCapTotalDef'!C11:C11)</f>
        <v>90662.939999999973</v>
      </c>
      <c r="D11" s="80">
        <f>+AVERAGE('2.2.3.6.StockCapTotalDef'!C11:D11)</f>
        <v>79228.199574874452</v>
      </c>
      <c r="E11" s="80">
        <f>+AVERAGE('2.2.3.6.StockCapTotalDef'!D11:E11)</f>
        <v>56557.391791883929</v>
      </c>
      <c r="F11" s="80">
        <f>+AVERAGE('2.2.3.6.StockCapTotalDef'!E11:F11)</f>
        <v>35183.083832360229</v>
      </c>
      <c r="G11" s="80">
        <f>+AVERAGE('2.2.3.6.StockCapTotalDef'!F11:G11)</f>
        <v>66384.381776187947</v>
      </c>
      <c r="H11" s="80">
        <f>+AVERAGE('2.2.3.6.StockCapTotalDef'!G11:H11)</f>
        <v>88507.889841476135</v>
      </c>
      <c r="I11" s="80">
        <f>+AVERAGE('2.2.3.6.StockCapTotalDef'!H11:I11)</f>
        <v>60569.551283822511</v>
      </c>
      <c r="J11" s="80">
        <f>+AVERAGE('2.2.3.6.StockCapTotalDef'!I11:J11)</f>
        <v>42486.691402766592</v>
      </c>
      <c r="K11" s="80">
        <f>+AVERAGE('2.2.3.6.StockCapTotalDef'!J11:K11)</f>
        <v>24062.042654310622</v>
      </c>
      <c r="L11" s="207">
        <f>+AVERAGE('2.2.3.6.StockCapTotalDef'!K11:L11)</f>
        <v>149124.40952412991</v>
      </c>
      <c r="M11" s="207">
        <f>+AVERAGE('2.2.3.6.StockCapTotalDef'!L11:M11)</f>
        <v>257490.05301193538</v>
      </c>
      <c r="N11" s="207">
        <f>+AVERAGE('2.2.3.6.StockCapTotalDef'!M11:N11)</f>
        <v>203959.60389788629</v>
      </c>
      <c r="O11" s="207">
        <f>+AVERAGE('2.2.3.6.StockCapTotalDef'!N11:O11)</f>
        <v>144031.50256725721</v>
      </c>
      <c r="P11" s="80">
        <f>+AVERAGE('2.2.3.6.StockCapTotalDef'!O11:P11)</f>
        <v>82874.442676554754</v>
      </c>
    </row>
    <row r="12" spans="1:16" x14ac:dyDescent="0.25">
      <c r="B12" s="139" t="s">
        <v>121</v>
      </c>
      <c r="C12" s="80">
        <f>+AVERAGE('2.2.3.6.StockCapTotalDef'!C12:C12)</f>
        <v>20642.425000000003</v>
      </c>
      <c r="D12" s="80">
        <f>+AVERAGE('2.2.3.6.StockCapTotalDef'!C12:D12)</f>
        <v>42012.70089815688</v>
      </c>
      <c r="E12" s="80">
        <f>+AVERAGE('2.2.3.6.StockCapTotalDef'!D12:E12)</f>
        <v>59152.147929608051</v>
      </c>
      <c r="F12" s="80">
        <f>+AVERAGE('2.2.3.6.StockCapTotalDef'!E12:F12)</f>
        <v>51929.318071573936</v>
      </c>
      <c r="G12" s="80">
        <f>+AVERAGE('2.2.3.6.StockCapTotalDef'!F12:G12)</f>
        <v>47069.684277696542</v>
      </c>
      <c r="H12" s="80">
        <f>+AVERAGE('2.2.3.6.StockCapTotalDef'!G12:H12)</f>
        <v>45053.273529348793</v>
      </c>
      <c r="I12" s="80">
        <f>+AVERAGE('2.2.3.6.StockCapTotalDef'!H12:I12)</f>
        <v>41366.216179380441</v>
      </c>
      <c r="J12" s="80">
        <f>+AVERAGE('2.2.3.6.StockCapTotalDef'!I12:J12)</f>
        <v>73038.738135172214</v>
      </c>
      <c r="K12" s="80">
        <f>+AVERAGE('2.2.3.6.StockCapTotalDef'!J12:K12)</f>
        <v>102068.9672118779</v>
      </c>
      <c r="L12" s="207">
        <f>+AVERAGE('2.2.3.6.StockCapTotalDef'!K12:L12)</f>
        <v>98951.911710888977</v>
      </c>
      <c r="M12" s="207">
        <f>+AVERAGE('2.2.3.6.StockCapTotalDef'!L12:M12)</f>
        <v>101715.12183407362</v>
      </c>
      <c r="N12" s="207">
        <f>+AVERAGE('2.2.3.6.StockCapTotalDef'!M12:N12)</f>
        <v>101937.29487712152</v>
      </c>
      <c r="O12" s="207">
        <f>+AVERAGE('2.2.3.6.StockCapTotalDef'!N12:O12)</f>
        <v>93022.292687819558</v>
      </c>
      <c r="P12" s="80">
        <f>+AVERAGE('2.2.3.6.StockCapTotalDef'!O12:P12)</f>
        <v>75302.36618036346</v>
      </c>
    </row>
    <row r="13" spans="1:16" x14ac:dyDescent="0.25">
      <c r="B13" s="139" t="s">
        <v>122</v>
      </c>
      <c r="C13" s="80">
        <f>+AVERAGE('2.2.3.6.StockCapTotalDef'!C13:C13)</f>
        <v>24573.199999999983</v>
      </c>
      <c r="D13" s="80">
        <f>+AVERAGE('2.2.3.6.StockCapTotalDef'!C13:D13)</f>
        <v>131817.39935663441</v>
      </c>
      <c r="E13" s="80">
        <f>+AVERAGE('2.2.3.6.StockCapTotalDef'!D13:E13)</f>
        <v>205304.17682106848</v>
      </c>
      <c r="F13" s="80">
        <f>+AVERAGE('2.2.3.6.StockCapTotalDef'!E13:F13)</f>
        <v>141536.53517657169</v>
      </c>
      <c r="G13" s="80">
        <f>+AVERAGE('2.2.3.6.StockCapTotalDef'!F13:G13)</f>
        <v>98798.068101402663</v>
      </c>
      <c r="H13" s="80">
        <f>+AVERAGE('2.2.3.6.StockCapTotalDef'!G13:H13)</f>
        <v>59208.398671360235</v>
      </c>
      <c r="I13" s="80">
        <f>+AVERAGE('2.2.3.6.StockCapTotalDef'!H13:I13)</f>
        <v>40059.067784812301</v>
      </c>
      <c r="J13" s="80">
        <f>+AVERAGE('2.2.3.6.StockCapTotalDef'!I13:J13)</f>
        <v>51541.925912274644</v>
      </c>
      <c r="K13" s="80">
        <f>+AVERAGE('2.2.3.6.StockCapTotalDef'!J13:K13)</f>
        <v>56172.252312486002</v>
      </c>
      <c r="L13" s="207">
        <f>+AVERAGE('2.2.3.6.StockCapTotalDef'!K13:L13)</f>
        <v>53374.806195810859</v>
      </c>
      <c r="M13" s="207">
        <f>+AVERAGE('2.2.3.6.StockCapTotalDef'!L13:M13)</f>
        <v>44385.98550240069</v>
      </c>
      <c r="N13" s="207">
        <f>+AVERAGE('2.2.3.6.StockCapTotalDef'!M13:N13)</f>
        <v>65295.10774154203</v>
      </c>
      <c r="O13" s="207">
        <f>+AVERAGE('2.2.3.6.StockCapTotalDef'!N13:O13)</f>
        <v>75265.794120332488</v>
      </c>
      <c r="P13" s="80">
        <f>+AVERAGE('2.2.3.6.StockCapTotalDef'!O13:P13)</f>
        <v>46918.566822826826</v>
      </c>
    </row>
    <row r="14" spans="1:16" x14ac:dyDescent="0.25">
      <c r="B14" s="139" t="s">
        <v>123</v>
      </c>
      <c r="C14" s="145">
        <f>+AVERAGE('2.2.3.6.StockCapTotalDef'!C14:C14)</f>
        <v>137314.758</v>
      </c>
      <c r="D14" s="80">
        <f>+AVERAGE('2.2.3.6.StockCapTotalDef'!C14:D14)</f>
        <v>131541.60294958623</v>
      </c>
      <c r="E14" s="80">
        <f>+AVERAGE('2.2.3.6.StockCapTotalDef'!D14:E14)</f>
        <v>127125.09150457152</v>
      </c>
      <c r="F14" s="80">
        <f>+AVERAGE('2.2.3.6.StockCapTotalDef'!E14:F14)</f>
        <v>140562.17058409809</v>
      </c>
      <c r="G14" s="80">
        <f>+AVERAGE('2.2.3.6.StockCapTotalDef'!F14:G14)</f>
        <v>143246.62041367893</v>
      </c>
      <c r="H14" s="80">
        <f>+AVERAGE('2.2.3.6.StockCapTotalDef'!G14:H14)</f>
        <v>164924.64302720403</v>
      </c>
      <c r="I14" s="80">
        <f>+AVERAGE('2.2.3.6.StockCapTotalDef'!H14:I14)</f>
        <v>183080.7538301216</v>
      </c>
      <c r="J14" s="80">
        <f>+AVERAGE('2.2.3.6.StockCapTotalDef'!I14:J14)</f>
        <v>176116.94362552531</v>
      </c>
      <c r="K14" s="80">
        <f>+AVERAGE('2.2.3.6.StockCapTotalDef'!J14:K14)</f>
        <v>187151.58996354204</v>
      </c>
      <c r="L14" s="80">
        <f>+AVERAGE('2.2.3.6.StockCapTotalDef'!K14:L14)</f>
        <v>173924.69223041664</v>
      </c>
      <c r="M14" s="80">
        <f>+AVERAGE('2.2.3.6.StockCapTotalDef'!L14:M14)</f>
        <v>201433.49503660772</v>
      </c>
      <c r="N14" s="80">
        <f>+AVERAGE('2.2.3.6.StockCapTotalDef'!M14:N14)</f>
        <v>290420.08739775151</v>
      </c>
      <c r="O14" s="80">
        <f>+AVERAGE('2.2.3.6.StockCapTotalDef'!N14:O14)</f>
        <v>302896.33845099097</v>
      </c>
      <c r="P14" s="80">
        <f>+AVERAGE('2.2.3.6.StockCapTotalDef'!O14:P14)</f>
        <v>246260.48180269194</v>
      </c>
    </row>
    <row r="15" spans="1:16" x14ac:dyDescent="0.25">
      <c r="B15" s="122" t="s">
        <v>124</v>
      </c>
      <c r="C15" s="80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</row>
    <row r="16" spans="1:16" x14ac:dyDescent="0.25">
      <c r="B16" s="139" t="s">
        <v>125</v>
      </c>
      <c r="C16" s="147">
        <f>+AVERAGE('2.2.3.6.StockCapTotalDef'!C16:C16)</f>
        <v>940215.16399999999</v>
      </c>
      <c r="D16" s="147">
        <f>+AVERAGE('2.2.3.6.StockCapTotalDef'!C16:D16)</f>
        <v>908320.61107755941</v>
      </c>
      <c r="E16" s="147">
        <f>+AVERAGE('2.2.3.6.StockCapTotalDef'!D16:E16)</f>
        <v>810322.03767788003</v>
      </c>
      <c r="F16" s="147">
        <f>+AVERAGE('2.2.3.6.StockCapTotalDef'!E16:F16)</f>
        <v>692736.30986837973</v>
      </c>
      <c r="G16" s="147">
        <f>+AVERAGE('2.2.3.6.StockCapTotalDef'!F16:G16)</f>
        <v>590191.32173630618</v>
      </c>
      <c r="H16" s="147">
        <f>+AVERAGE('2.2.3.6.StockCapTotalDef'!G16,'2.2.3.6.StockCapTotalDef'!H16)</f>
        <v>493890.64020601066</v>
      </c>
      <c r="I16" s="147">
        <f>+AVERAGE('2.2.3.6.StockCapTotalDef'!H16:I16)</f>
        <v>396300.58122671943</v>
      </c>
      <c r="J16" s="147">
        <f>+AVERAGE('2.2.3.6.StockCapTotalDef'!I16:J16)</f>
        <v>287374.88475468481</v>
      </c>
      <c r="K16" s="147">
        <f>+AVERAGE('2.2.3.6.StockCapTotalDef'!J16:K16)</f>
        <v>176225.34430007444</v>
      </c>
      <c r="L16" s="147">
        <f>+AVERAGE('2.2.3.6.StockCapTotalDef'!K16:L16)</f>
        <v>66760.078704951928</v>
      </c>
      <c r="M16" s="147">
        <f>+AVERAGE('2.2.3.6.StockCapTotalDef'!L16:M16)</f>
        <v>8906.8558970941049</v>
      </c>
      <c r="N16" s="147">
        <f>+AVERAGE('2.2.3.6.StockCapTotalDef'!M16:N16)</f>
        <v>2971.1982264874923</v>
      </c>
      <c r="O16" s="147">
        <f>+AVERAGE('2.2.3.6.StockCapTotalDef'!N16:O16)</f>
        <v>0</v>
      </c>
      <c r="P16" s="147">
        <f>+AVERAGE('2.2.3.6.StockCapTotalDef'!O16:P16)</f>
        <v>0</v>
      </c>
    </row>
    <row r="17" spans="2:16" x14ac:dyDescent="0.25">
      <c r="B17" s="139" t="s">
        <v>126</v>
      </c>
      <c r="C17" s="80">
        <f>+AVERAGE('2.2.3.6.StockCapTotalDef'!C17:C17)</f>
        <v>46897886.063561596</v>
      </c>
      <c r="D17" s="80">
        <f>+AVERAGE('2.2.3.6.StockCapTotalDef'!C17:D17)</f>
        <v>44946446.302052557</v>
      </c>
      <c r="E17" s="80">
        <f>+AVERAGE('2.2.3.6.StockCapTotalDef'!D17:E17)</f>
        <v>41640987.041245595</v>
      </c>
      <c r="F17" s="80">
        <f>+AVERAGE('2.2.3.6.StockCapTotalDef'!E17:F17)</f>
        <v>39961565.937299982</v>
      </c>
      <c r="G17" s="80">
        <f>+AVERAGE('2.2.3.6.StockCapTotalDef'!F17:G17)</f>
        <v>39512864.200437844</v>
      </c>
      <c r="H17" s="80">
        <f>+AVERAGE('2.2.3.6.StockCapTotalDef'!G17,'2.2.3.6.StockCapTotalDef'!H17)</f>
        <v>40170739.866868399</v>
      </c>
      <c r="I17" s="80">
        <f>+AVERAGE('2.2.3.6.StockCapTotalDef'!H17:I17)</f>
        <v>40686924.738921061</v>
      </c>
      <c r="J17" s="80">
        <f>+AVERAGE('2.2.3.6.StockCapTotalDef'!I17:J17)</f>
        <v>38557459.518212065</v>
      </c>
      <c r="K17" s="80">
        <f>+AVERAGE('2.2.3.6.StockCapTotalDef'!J17:K17)</f>
        <v>35383769.637304634</v>
      </c>
      <c r="L17" s="80">
        <f>+AVERAGE('2.2.3.6.StockCapTotalDef'!K17:L17)</f>
        <v>33455504.467453532</v>
      </c>
      <c r="M17" s="80">
        <f>+AVERAGE('2.2.3.6.StockCapTotalDef'!L17:M17)</f>
        <v>32565117.903203011</v>
      </c>
      <c r="N17" s="80">
        <f>+AVERAGE('2.2.3.6.StockCapTotalDef'!M17:N17)</f>
        <v>31419776.775458992</v>
      </c>
      <c r="O17" s="80">
        <f>+AVERAGE('2.2.3.6.StockCapTotalDef'!N17:O17)</f>
        <v>28097867.100613624</v>
      </c>
      <c r="P17" s="80">
        <f>+AVERAGE('2.2.3.6.StockCapTotalDef'!O17:P17)</f>
        <v>24532881.405661114</v>
      </c>
    </row>
    <row r="18" spans="2:16" x14ac:dyDescent="0.25">
      <c r="B18" s="139" t="s">
        <v>127</v>
      </c>
      <c r="C18" s="80">
        <f>+AVERAGE('2.2.3.6.StockCapTotalDef'!C18:C18)</f>
        <v>2718646.8651189241</v>
      </c>
      <c r="D18" s="80">
        <f>+AVERAGE('2.2.3.6.StockCapTotalDef'!C18:D18)</f>
        <v>2557535.6249058284</v>
      </c>
      <c r="E18" s="80">
        <f>+AVERAGE('2.2.3.6.StockCapTotalDef'!D18:E18)</f>
        <v>2229859.8060198775</v>
      </c>
      <c r="F18" s="80">
        <f>+AVERAGE('2.2.3.6.StockCapTotalDef'!E18:F18)</f>
        <v>1936789.6589707267</v>
      </c>
      <c r="G18" s="80">
        <f>+AVERAGE('2.2.3.6.StockCapTotalDef'!F18:G18)</f>
        <v>1685111.453776848</v>
      </c>
      <c r="H18" s="80">
        <f>+AVERAGE('2.2.3.6.StockCapTotalDef'!G18,'2.2.3.6.StockCapTotalDef'!H18)</f>
        <v>1452532.0987692904</v>
      </c>
      <c r="I18" s="80">
        <f>+AVERAGE('2.2.3.6.StockCapTotalDef'!H18:I18)</f>
        <v>1217754.4874852118</v>
      </c>
      <c r="J18" s="80">
        <f>+AVERAGE('2.2.3.6.StockCapTotalDef'!I18:J18)</f>
        <v>949728.84798327123</v>
      </c>
      <c r="K18" s="80">
        <f>+AVERAGE('2.2.3.6.StockCapTotalDef'!J18:K18)</f>
        <v>674958.17064807273</v>
      </c>
      <c r="L18" s="80">
        <f>+AVERAGE('2.2.3.6.StockCapTotalDef'!K18:L18)</f>
        <v>405631.67979053361</v>
      </c>
      <c r="M18" s="80">
        <f>+AVERAGE('2.2.3.6.StockCapTotalDef'!L18:M18)</f>
        <v>135210.55993017787</v>
      </c>
      <c r="N18" s="80">
        <f>+AVERAGE('2.2.3.6.StockCapTotalDef'!M18:N18)</f>
        <v>0</v>
      </c>
      <c r="O18" s="80">
        <f>+AVERAGE('2.2.3.6.StockCapTotalDef'!N18:O18)</f>
        <v>0</v>
      </c>
      <c r="P18" s="80">
        <f>+AVERAGE('2.2.3.6.StockCapTotalDef'!O18:P18)</f>
        <v>0</v>
      </c>
    </row>
    <row r="19" spans="2:16" x14ac:dyDescent="0.25">
      <c r="B19" s="139" t="s">
        <v>128</v>
      </c>
      <c r="C19" s="80">
        <f>+AVERAGE('2.2.3.6.StockCapTotalDef'!C19:C19)</f>
        <v>0</v>
      </c>
      <c r="D19" s="80">
        <f>+AVERAGE('2.2.3.6.StockCapTotalDef'!C19:D19)</f>
        <v>0</v>
      </c>
      <c r="E19" s="80">
        <f>+AVERAGE('2.2.3.6.StockCapTotalDef'!D19:E19)</f>
        <v>0</v>
      </c>
      <c r="F19" s="80">
        <f>+AVERAGE('2.2.3.6.StockCapTotalDef'!E19:F19)</f>
        <v>0</v>
      </c>
      <c r="G19" s="80">
        <f>+AVERAGE('2.2.3.6.StockCapTotalDef'!G19:G19)</f>
        <v>110650425.55228564</v>
      </c>
      <c r="H19" s="80">
        <f>+AVERAGE('2.2.3.6.StockCapTotalDef'!G19:H19)</f>
        <v>112752818.88877666</v>
      </c>
      <c r="I19" s="80">
        <f>+AVERAGE('2.2.3.6.StockCapTotalDef'!H19:I19)</f>
        <v>114013598.74116425</v>
      </c>
      <c r="J19" s="80">
        <f>+AVERAGE('2.2.3.6.StockCapTotalDef'!I19:J19)</f>
        <v>107854792.16894434</v>
      </c>
      <c r="K19" s="80">
        <f>+AVERAGE('2.2.3.6.StockCapTotalDef'!J19:K19)</f>
        <v>98780661.708064109</v>
      </c>
      <c r="L19" s="80">
        <f>+AVERAGE('2.2.3.6.StockCapTotalDef'!K19:L19)</f>
        <v>93193558.444956735</v>
      </c>
      <c r="M19" s="80">
        <f>+AVERAGE('2.2.3.6.StockCapTotalDef'!L19:M19)</f>
        <v>90496113.977581874</v>
      </c>
      <c r="N19" s="80">
        <f>+AVERAGE('2.2.3.6.StockCapTotalDef'!M19:N19)</f>
        <v>87085685.811909243</v>
      </c>
      <c r="O19" s="80">
        <f>+AVERAGE('2.2.3.6.StockCapTotalDef'!N19:O19)</f>
        <v>77657831.922619894</v>
      </c>
      <c r="P19" s="80">
        <f>+AVERAGE('2.2.3.6.StockCapTotalDef'!O19:P19)</f>
        <v>67579111.076504663</v>
      </c>
    </row>
    <row r="20" spans="2:16" x14ac:dyDescent="0.25">
      <c r="B20" s="139" t="s">
        <v>129</v>
      </c>
      <c r="C20" s="80">
        <f>+AVERAGE('2.2.3.6.StockCapTotalDef'!C20:C20)</f>
        <v>0</v>
      </c>
      <c r="D20" s="80">
        <f>+AVERAGE('2.2.3.6.StockCapTotalDef'!C20:D20)</f>
        <v>0</v>
      </c>
      <c r="E20" s="80">
        <f>+AVERAGE('2.2.3.6.StockCapTotalDef'!D20:E20)</f>
        <v>0</v>
      </c>
      <c r="F20" s="80">
        <f>+AVERAGE('2.2.3.6.StockCapTotalDef'!E20:F20)</f>
        <v>0</v>
      </c>
      <c r="G20" s="80">
        <f>+AVERAGE('2.2.3.6.StockCapTotalDef'!G20:G20)</f>
        <v>17289758.560174081</v>
      </c>
      <c r="H20" s="80">
        <f>+AVERAGE('2.2.3.6.StockCapTotalDef'!G20:H20)</f>
        <v>16695658.014284287</v>
      </c>
      <c r="I20" s="80">
        <f>+AVERAGE('2.2.3.6.StockCapTotalDef'!H20:I20)</f>
        <v>15302012.774931811</v>
      </c>
      <c r="J20" s="80">
        <f>+AVERAGE('2.2.3.6.StockCapTotalDef'!I20:J20)</f>
        <v>13528459.150471682</v>
      </c>
      <c r="K20" s="80">
        <f>+AVERAGE('2.2.3.6.StockCapTotalDef'!J20:K20)</f>
        <v>11672262.708665697</v>
      </c>
      <c r="L20" s="80">
        <f>+AVERAGE('2.2.3.6.StockCapTotalDef'!K20:L20)</f>
        <v>9890902.2647023983</v>
      </c>
      <c r="M20" s="80">
        <f>+AVERAGE('2.2.3.6.StockCapTotalDef'!L20:M20)</f>
        <v>8132617.2632293496</v>
      </c>
      <c r="N20" s="80">
        <f>+AVERAGE('2.2.3.6.StockCapTotalDef'!M20:N20)</f>
        <v>6401873.5198568851</v>
      </c>
      <c r="O20" s="80">
        <f>+AVERAGE('2.2.3.6.StockCapTotalDef'!N20:O20)</f>
        <v>4520853.3684550803</v>
      </c>
      <c r="P20" s="80">
        <f>+AVERAGE('2.2.3.6.StockCapTotalDef'!O20:P20)</f>
        <v>2601258.7292018752</v>
      </c>
    </row>
    <row r="21" spans="2:16" x14ac:dyDescent="0.25">
      <c r="B21" s="139" t="s">
        <v>130</v>
      </c>
      <c r="C21" s="80">
        <f>+AVERAGE('2.2.3.6.StockCapTotalDef'!C21:C21)</f>
        <v>0</v>
      </c>
      <c r="D21" s="80">
        <f>+AVERAGE('2.2.3.6.StockCapTotalDef'!C21:D21)</f>
        <v>0</v>
      </c>
      <c r="E21" s="80">
        <f>+AVERAGE('2.2.3.6.StockCapTotalDef'!D21:E21)</f>
        <v>0</v>
      </c>
      <c r="F21" s="80">
        <f>+AVERAGE('2.2.3.6.StockCapTotalDef'!E21:F21)</f>
        <v>0</v>
      </c>
      <c r="G21" s="80">
        <f>+AVERAGE('2.2.3.6.StockCapTotalDef'!F21:G21)</f>
        <v>0</v>
      </c>
      <c r="H21" s="80">
        <f>+AVERAGE('2.2.3.6.StockCapTotalDef'!G21,'2.2.3.6.StockCapTotalDef'!H21)</f>
        <v>0</v>
      </c>
      <c r="I21" s="80">
        <f>+AVERAGE('2.2.3.6.StockCapTotalDef'!I21:I21)</f>
        <v>15219769.353240753</v>
      </c>
      <c r="J21" s="80">
        <f>+AVERAGE('2.2.3.6.StockCapTotalDef'!I21:J21)</f>
        <v>14385805.341054942</v>
      </c>
      <c r="K21" s="80">
        <f>+AVERAGE('2.2.3.6.StockCapTotalDef'!J21:K21)</f>
        <v>12815258.884401826</v>
      </c>
      <c r="L21" s="80">
        <f>+AVERAGE('2.2.3.6.StockCapTotalDef'!K21:L21)</f>
        <v>11323759.162438611</v>
      </c>
      <c r="M21" s="80">
        <f>+AVERAGE('2.2.3.6.StockCapTotalDef'!L21:M21)</f>
        <v>9864375.3681982011</v>
      </c>
      <c r="N21" s="80">
        <f>+AVERAGE('2.2.3.6.StockCapTotalDef'!M21:N21)</f>
        <v>8449135.1689727381</v>
      </c>
      <c r="O21" s="80">
        <f>+AVERAGE('2.2.3.6.StockCapTotalDef'!N21:O21)</f>
        <v>6817296.0819400977</v>
      </c>
      <c r="P21" s="80">
        <f>+AVERAGE('2.2.3.6.StockCapTotalDef'!O21:P21)</f>
        <v>5077747.0575425643</v>
      </c>
    </row>
    <row r="22" spans="2:16" x14ac:dyDescent="0.25">
      <c r="B22" s="139" t="s">
        <v>131</v>
      </c>
      <c r="C22" s="80">
        <f>+AVERAGE('2.2.3.6.StockCapTotalDef'!C22:C22)</f>
        <v>0</v>
      </c>
      <c r="D22" s="80">
        <f>+AVERAGE('2.2.3.6.StockCapTotalDef'!C22:D22)</f>
        <v>0</v>
      </c>
      <c r="E22" s="80">
        <f>+AVERAGE('2.2.3.6.StockCapTotalDef'!D22:E22)</f>
        <v>0</v>
      </c>
      <c r="F22" s="80">
        <f>+AVERAGE('2.2.3.6.StockCapTotalDef'!E22:F22)</f>
        <v>0</v>
      </c>
      <c r="G22" s="80">
        <f>+AVERAGE('2.2.3.6.StockCapTotalDef'!F22:G22)</f>
        <v>0</v>
      </c>
      <c r="H22" s="80">
        <f>+AVERAGE('2.2.3.6.StockCapTotalDef'!G22,'2.2.3.6.StockCapTotalDef'!H22)</f>
        <v>0</v>
      </c>
      <c r="I22" s="80">
        <f>+AVERAGE('2.2.3.6.StockCapTotalDef'!I22:I22)</f>
        <v>3084819.2872608379</v>
      </c>
      <c r="J22" s="80">
        <f>+AVERAGE('2.2.3.6.StockCapTotalDef'!I22:J22)</f>
        <v>2944966.0300068115</v>
      </c>
      <c r="K22" s="80">
        <f>+AVERAGE('2.2.3.6.StockCapTotalDef'!J22:K22)</f>
        <v>2707492.391906091</v>
      </c>
      <c r="L22" s="80">
        <f>+AVERAGE('2.2.3.6.StockCapTotalDef'!K22:L22)</f>
        <v>2565060.7153694211</v>
      </c>
      <c r="M22" s="80">
        <f>+AVERAGE('2.2.3.6.StockCapTotalDef'!L22:M22)</f>
        <v>2502240.4697695179</v>
      </c>
      <c r="N22" s="80">
        <f>+AVERAGE('2.2.3.6.StockCapTotalDef'!M22:N22)</f>
        <v>2419942.4400910372</v>
      </c>
      <c r="O22" s="80">
        <f>+AVERAGE('2.2.3.6.StockCapTotalDef'!N22:O22)</f>
        <v>2169621.1742148614</v>
      </c>
      <c r="P22" s="80">
        <f>+AVERAGE('2.2.3.6.StockCapTotalDef'!O22:P22)</f>
        <v>1900004.9239770523</v>
      </c>
    </row>
    <row r="23" spans="2:16" x14ac:dyDescent="0.25">
      <c r="B23" s="139" t="s">
        <v>132</v>
      </c>
      <c r="C23" s="80">
        <f>+AVERAGE('2.2.3.6.StockCapTotalDef'!C23:C23)</f>
        <v>0</v>
      </c>
      <c r="D23" s="80">
        <f>+AVERAGE('2.2.3.6.StockCapTotalDef'!D23:D23)</f>
        <v>656281.0021263978</v>
      </c>
      <c r="E23" s="80">
        <f>+AVERAGE('2.2.3.6.StockCapTotalDef'!D23:E23)</f>
        <v>633856.09783669887</v>
      </c>
      <c r="F23" s="80">
        <f>+AVERAGE('2.2.3.6.StockCapTotalDef'!E23:F23)</f>
        <v>604635.95840295998</v>
      </c>
      <c r="G23" s="80">
        <f>+AVERAGE('2.2.3.6.StockCapTotalDef'!F23:G23)</f>
        <v>593993.93363566976</v>
      </c>
      <c r="H23" s="80">
        <f>+AVERAGE('2.2.3.6.StockCapTotalDef'!G23,'2.2.3.6.StockCapTotalDef'!H23)</f>
        <v>599619.8632363379</v>
      </c>
      <c r="I23" s="80">
        <f>+AVERAGE('2.2.3.6.StockCapTotalDef'!H23:I23)</f>
        <v>602765.52316775103</v>
      </c>
      <c r="J23" s="80">
        <f>+AVERAGE('2.2.3.6.StockCapTotalDef'!I23:J23)</f>
        <v>566573.56844648393</v>
      </c>
      <c r="K23" s="80">
        <f>+AVERAGE('2.2.3.6.StockCapTotalDef'!J23:K23)</f>
        <v>515174.03178066149</v>
      </c>
      <c r="L23" s="80">
        <f>+AVERAGE('2.2.3.6.StockCapTotalDef'!K23:L23)</f>
        <v>482154.24805332866</v>
      </c>
      <c r="M23" s="80">
        <f>+AVERAGE('2.2.3.6.StockCapTotalDef'!L23:M23)</f>
        <v>464056.94701187423</v>
      </c>
      <c r="N23" s="80">
        <f>+AVERAGE('2.2.3.6.StockCapTotalDef'!M23:N23)</f>
        <v>442217.82249003043</v>
      </c>
      <c r="O23" s="80">
        <f>+AVERAGE('2.2.3.6.StockCapTotalDef'!N23:O23)</f>
        <v>390116.31308807479</v>
      </c>
      <c r="P23" s="80">
        <f>+AVERAGE('2.2.3.6.StockCapTotalDef'!O23:P23)</f>
        <v>335147.89201195783</v>
      </c>
    </row>
    <row r="24" spans="2:16" x14ac:dyDescent="0.25">
      <c r="B24" s="139" t="s">
        <v>133</v>
      </c>
      <c r="C24" s="80">
        <f>+AVERAGE('2.2.3.6.StockCapTotalDef'!C24:C24)</f>
        <v>0</v>
      </c>
      <c r="D24" s="80">
        <f>+AVERAGE('2.2.3.6.StockCapTotalDef'!D24:D24)</f>
        <v>30129.956496626222</v>
      </c>
      <c r="E24" s="80">
        <f>+AVERAGE('2.2.3.6.StockCapTotalDef'!D24:E24)</f>
        <v>29100.425871024625</v>
      </c>
      <c r="F24" s="80">
        <f>+AVERAGE('2.2.3.6.StockCapTotalDef'!E24:F24)</f>
        <v>27758.925009181388</v>
      </c>
      <c r="G24" s="80">
        <f>+AVERAGE('2.2.3.6.StockCapTotalDef'!F24:G24)</f>
        <v>27270.34810045546</v>
      </c>
      <c r="H24" s="80">
        <f>+AVERAGE('2.2.3.6.StockCapTotalDef'!G24,'2.2.3.6.StockCapTotalDef'!H24)</f>
        <v>27528.635348710384</v>
      </c>
      <c r="I24" s="80">
        <f>+AVERAGE('2.2.3.6.StockCapTotalDef'!H24:I24)</f>
        <v>27673.053054814281</v>
      </c>
      <c r="J24" s="80">
        <f>+AVERAGE('2.2.3.6.StockCapTotalDef'!I24:J24)</f>
        <v>26011.475136595607</v>
      </c>
      <c r="K24" s="80">
        <f>+AVERAGE('2.2.3.6.StockCapTotalDef'!J24:K24)</f>
        <v>23651.714913962031</v>
      </c>
      <c r="L24" s="80">
        <f>+AVERAGE('2.2.3.6.StockCapTotalDef'!K24:L24)</f>
        <v>22135.771828593039</v>
      </c>
      <c r="M24" s="80">
        <f>+AVERAGE('2.2.3.6.StockCapTotalDef'!L24:M24)</f>
        <v>21304.922099104217</v>
      </c>
      <c r="N24" s="80">
        <f>+AVERAGE('2.2.3.6.StockCapTotalDef'!M24:N24)</f>
        <v>20302.28470805442</v>
      </c>
      <c r="O24" s="80">
        <f>+AVERAGE('2.2.3.6.StockCapTotalDef'!N24:O24)</f>
        <v>17910.296814753885</v>
      </c>
      <c r="P24" s="80">
        <f>+AVERAGE('2.2.3.6.StockCapTotalDef'!O24:P24)</f>
        <v>15386.688588482757</v>
      </c>
    </row>
    <row r="25" spans="2:16" x14ac:dyDescent="0.25">
      <c r="B25" s="139" t="s">
        <v>134</v>
      </c>
      <c r="C25" s="80">
        <f>+AVERAGE('2.2.3.6.StockCapTotalDef'!C25:C25)</f>
        <v>0</v>
      </c>
      <c r="D25" s="80">
        <f>+AVERAGE('2.2.3.6.StockCapTotalDef'!C25:D25)</f>
        <v>0</v>
      </c>
      <c r="E25" s="80">
        <f>+AVERAGE('2.2.3.6.StockCapTotalDef'!D25:E25)</f>
        <v>0</v>
      </c>
      <c r="F25" s="80">
        <f>+AVERAGE('2.2.3.6.StockCapTotalDef'!E25:F25)</f>
        <v>0</v>
      </c>
      <c r="G25" s="80">
        <f>+AVERAGE('2.2.3.6.StockCapTotalDef'!F25:G25)</f>
        <v>0</v>
      </c>
      <c r="H25" s="80">
        <f>+AVERAGE('2.2.3.6.StockCapTotalDef'!H25:H25)</f>
        <v>204048.09808894817</v>
      </c>
      <c r="I25" s="80">
        <f>+AVERAGE('2.2.3.6.StockCapTotalDef'!H25:I25)</f>
        <v>201678.7504324253</v>
      </c>
      <c r="J25" s="80">
        <f>+AVERAGE('2.2.3.6.StockCapTotalDef'!I25:J25)</f>
        <v>189081.16593507654</v>
      </c>
      <c r="K25" s="80">
        <f>+AVERAGE('2.2.3.6.StockCapTotalDef'!J25:K25)</f>
        <v>171422.86118321639</v>
      </c>
      <c r="L25" s="80">
        <f>+AVERAGE('2.2.3.6.StockCapTotalDef'!K25:L25)</f>
        <v>159906.7721408286</v>
      </c>
      <c r="M25" s="80">
        <f>+AVERAGE('2.2.3.6.StockCapTotalDef'!L25:M25)</f>
        <v>153335.92874909437</v>
      </c>
      <c r="N25" s="80">
        <f>+AVERAGE('2.2.3.6.StockCapTotalDef'!M25:N25)</f>
        <v>145516.81784799084</v>
      </c>
      <c r="O25" s="80">
        <f>+AVERAGE('2.2.3.6.StockCapTotalDef'!N25:O25)</f>
        <v>127780.65001576481</v>
      </c>
      <c r="P25" s="80">
        <f>+AVERAGE('2.2.3.6.StockCapTotalDef'!O25:P25)</f>
        <v>109162.41065329862</v>
      </c>
    </row>
    <row r="26" spans="2:16" x14ac:dyDescent="0.25">
      <c r="B26" s="139" t="s">
        <v>135</v>
      </c>
      <c r="C26" s="80">
        <f>+AVERAGE('2.2.3.6.StockCapTotalDef'!C26:C26)</f>
        <v>0</v>
      </c>
      <c r="D26" s="80">
        <f>+AVERAGE('2.2.3.6.StockCapTotalDef'!C26:D26)</f>
        <v>0</v>
      </c>
      <c r="E26" s="80">
        <f>+AVERAGE('2.2.3.6.StockCapTotalDef'!D26:E26)</f>
        <v>0</v>
      </c>
      <c r="F26" s="80">
        <f>+AVERAGE('2.2.3.6.StockCapTotalDef'!F26:F26)</f>
        <v>104414.09777737467</v>
      </c>
      <c r="G26" s="80">
        <f>+AVERAGE('2.2.3.6.StockCapTotalDef'!F26:G26)</f>
        <v>102592.83021654788</v>
      </c>
      <c r="H26" s="80">
        <f>+AVERAGE('2.2.3.6.StockCapTotalDef'!G26,'2.2.3.6.StockCapTotalDef'!H26)</f>
        <v>100350.22315707078</v>
      </c>
      <c r="I26" s="80">
        <f>+AVERAGE('2.2.3.6.StockCapTotalDef'!H26:I26)</f>
        <v>98390.870183725958</v>
      </c>
      <c r="J26" s="80">
        <f>+AVERAGE('2.2.3.6.StockCapTotalDef'!I26:J26)</f>
        <v>94159.12187712919</v>
      </c>
      <c r="K26" s="80">
        <f>+AVERAGE('2.2.3.6.StockCapTotalDef'!J26:K26)</f>
        <v>89405.494223472153</v>
      </c>
      <c r="L26" s="80">
        <f>+AVERAGE('2.2.3.6.StockCapTotalDef'!K26:L26)</f>
        <v>85161.961366674412</v>
      </c>
      <c r="M26" s="80">
        <f>+AVERAGE('2.2.3.6.StockCapTotalDef'!L26:M26)</f>
        <v>81232.476155412936</v>
      </c>
      <c r="N26" s="80">
        <f>+AVERAGE('2.2.3.6.StockCapTotalDef'!M26:N26)</f>
        <v>77795.502089565402</v>
      </c>
      <c r="O26" s="80">
        <f>+AVERAGE('2.2.3.6.StockCapTotalDef'!N26:O26)</f>
        <v>72162.534175271809</v>
      </c>
      <c r="P26" s="80">
        <f>+AVERAGE('2.2.3.6.StockCapTotalDef'!O26:P26)</f>
        <v>64910.736040381336</v>
      </c>
    </row>
    <row r="27" spans="2:16" x14ac:dyDescent="0.25">
      <c r="B27" s="139" t="s">
        <v>136</v>
      </c>
      <c r="C27" s="80">
        <f>+AVERAGE('2.2.3.6.StockCapTotalDef'!C27:C27)</f>
        <v>0</v>
      </c>
      <c r="D27" s="80">
        <f>+AVERAGE('2.2.3.6.StockCapTotalDef'!C27:D27)</f>
        <v>0</v>
      </c>
      <c r="E27" s="80">
        <f>+AVERAGE('2.2.3.6.StockCapTotalDef'!D27:E27)</f>
        <v>0</v>
      </c>
      <c r="F27" s="80">
        <f>+AVERAGE('2.2.3.6.StockCapTotalDef'!E27:F27)</f>
        <v>0</v>
      </c>
      <c r="G27" s="80">
        <f>+AVERAGE('2.2.3.6.StockCapTotalDef'!G27:G27)</f>
        <v>1633394.434880994</v>
      </c>
      <c r="H27" s="80">
        <f>+AVERAGE('2.2.3.6.StockCapTotalDef'!G27,'2.2.3.6.StockCapTotalDef'!H27)</f>
        <v>1664429.4495103108</v>
      </c>
      <c r="I27" s="80">
        <f>+AVERAGE('2.2.3.6.StockCapTotalDef'!H27:I27)</f>
        <v>1683040.7723698588</v>
      </c>
      <c r="J27" s="80">
        <f>+AVERAGE('2.2.3.6.StockCapTotalDef'!I27:J27)</f>
        <v>1592125.9807605036</v>
      </c>
      <c r="K27" s="80">
        <f>+AVERAGE('2.2.3.6.StockCapTotalDef'!J27:K27)</f>
        <v>1458175.8931561662</v>
      </c>
      <c r="L27" s="80">
        <f>+AVERAGE('2.2.3.6.StockCapTotalDef'!K27:L27)</f>
        <v>1375700.445533484</v>
      </c>
      <c r="M27" s="80">
        <f>+AVERAGE('2.2.3.6.StockCapTotalDef'!L27:M27)</f>
        <v>1335881.4321006918</v>
      </c>
      <c r="N27" s="80">
        <f>+AVERAGE('2.2.3.6.StockCapTotalDef'!M27:N27)</f>
        <v>1285537.528237992</v>
      </c>
      <c r="O27" s="80">
        <f>+AVERAGE('2.2.3.6.StockCapTotalDef'!N27:O27)</f>
        <v>1146365.8621664532</v>
      </c>
      <c r="P27" s="80">
        <f>+AVERAGE('2.2.3.6.StockCapTotalDef'!O27:P27)</f>
        <v>997586.25776281138</v>
      </c>
    </row>
    <row r="28" spans="2:16" x14ac:dyDescent="0.25">
      <c r="B28" s="139" t="s">
        <v>137</v>
      </c>
      <c r="C28" s="80">
        <f>+AVERAGE('2.2.3.6.StockCapTotalDef'!C28:C28)</f>
        <v>0</v>
      </c>
      <c r="D28" s="80">
        <f>+AVERAGE('2.2.3.6.StockCapTotalDef'!C28:D28)</f>
        <v>0</v>
      </c>
      <c r="E28" s="80">
        <f>+AVERAGE('2.2.3.6.StockCapTotalDef'!D28:E28)</f>
        <v>0</v>
      </c>
      <c r="F28" s="80">
        <f>+AVERAGE('2.2.3.6.StockCapTotalDef'!E28:F28)</f>
        <v>0</v>
      </c>
      <c r="G28" s="80">
        <f>+AVERAGE('2.2.3.6.StockCapTotalDef'!G28:G28)</f>
        <v>3081443.9596753265</v>
      </c>
      <c r="H28" s="80">
        <f>+AVERAGE('2.2.3.6.StockCapTotalDef'!G28,'2.2.3.6.StockCapTotalDef'!H28)</f>
        <v>3139992.3765951572</v>
      </c>
      <c r="I28" s="80">
        <f>+AVERAGE('2.2.3.6.StockCapTotalDef'!H28:I28)</f>
        <v>3175103.1539936978</v>
      </c>
      <c r="J28" s="80">
        <f>+AVERAGE('2.2.3.6.StockCapTotalDef'!I28:J28)</f>
        <v>3003589.8749796189</v>
      </c>
      <c r="K28" s="80">
        <f>+AVERAGE('2.2.3.6.StockCapTotalDef'!J28:K28)</f>
        <v>2750889.3150095833</v>
      </c>
      <c r="L28" s="80">
        <f>+AVERAGE('2.2.3.6.StockCapTotalDef'!K28:L28)</f>
        <v>2595297.0927813072</v>
      </c>
      <c r="M28" s="80">
        <f>+AVERAGE('2.2.3.6.StockCapTotalDef'!L28:M28)</f>
        <v>2520177.4181929417</v>
      </c>
      <c r="N28" s="80">
        <f>+AVERAGE('2.2.3.6.StockCapTotalDef'!M28:N28)</f>
        <v>2425202.2455393784</v>
      </c>
      <c r="O28" s="80">
        <f>+AVERAGE('2.2.3.6.StockCapTotalDef'!N28:O28)</f>
        <v>2162651.0327912215</v>
      </c>
      <c r="P28" s="80">
        <f>+AVERAGE('2.2.3.6.StockCapTotalDef'!O28:P28)</f>
        <v>1881974.1775735235</v>
      </c>
    </row>
    <row r="29" spans="2:16" x14ac:dyDescent="0.25">
      <c r="B29" s="139" t="s">
        <v>138</v>
      </c>
      <c r="C29" s="80">
        <f>+AVERAGE('2.2.3.6.StockCapTotalDef'!C29:C29)</f>
        <v>0</v>
      </c>
      <c r="D29" s="80">
        <f>+AVERAGE('2.2.3.6.StockCapTotalDef'!C29:D29)</f>
        <v>0</v>
      </c>
      <c r="E29" s="80">
        <f>+AVERAGE('2.2.3.6.StockCapTotalDef'!D29:E29)</f>
        <v>0</v>
      </c>
      <c r="F29" s="80">
        <f>+AVERAGE('2.2.3.6.StockCapTotalDef'!F29:F29)</f>
        <v>9055925.5591318924</v>
      </c>
      <c r="G29" s="80">
        <f>+AVERAGE('2.2.3.6.StockCapTotalDef'!F29:G29)</f>
        <v>8715881.9946207423</v>
      </c>
      <c r="H29" s="80">
        <f>+AVERAGE('2.2.3.6.StockCapTotalDef'!G29,'2.2.3.6.StockCapTotalDef'!H29)</f>
        <v>8144556.1661161575</v>
      </c>
      <c r="I29" s="80">
        <f>+AVERAGE('2.2.3.6.StockCapTotalDef'!H29:I29)</f>
        <v>7583966.9122263659</v>
      </c>
      <c r="J29" s="80">
        <f>+AVERAGE('2.2.3.6.StockCapTotalDef'!I29:J29)</f>
        <v>6838254.5888778036</v>
      </c>
      <c r="K29" s="80">
        <f>+AVERAGE('2.2.3.6.StockCapTotalDef'!J29:K29)</f>
        <v>6051759.63365018</v>
      </c>
      <c r="L29" s="80">
        <f>+AVERAGE('2.2.3.6.StockCapTotalDef'!K29:L29)</f>
        <v>5302892.0110831112</v>
      </c>
      <c r="M29" s="80">
        <f>+AVERAGE('2.2.3.6.StockCapTotalDef'!L29:M29)</f>
        <v>4568540.0994842825</v>
      </c>
      <c r="N29" s="80">
        <f>+AVERAGE('2.2.3.6.StockCapTotalDef'!M29:N29)</f>
        <v>3853700.3475197246</v>
      </c>
      <c r="O29" s="80">
        <f>+AVERAGE('2.2.3.6.StockCapTotalDef'!N29:O29)</f>
        <v>3041526.0588732841</v>
      </c>
      <c r="P29" s="80">
        <f>+AVERAGE('2.2.3.6.StockCapTotalDef'!O29:P29)</f>
        <v>2184756.9701625123</v>
      </c>
    </row>
    <row r="30" spans="2:16" x14ac:dyDescent="0.25">
      <c r="B30" s="139" t="s">
        <v>139</v>
      </c>
      <c r="C30" s="80">
        <f>+AVERAGE('2.2.3.6.StockCapTotalDef'!C30:C30)</f>
        <v>0</v>
      </c>
      <c r="D30" s="80">
        <f>+AVERAGE('2.2.3.6.StockCapTotalDef'!C30:D30)</f>
        <v>0</v>
      </c>
      <c r="E30" s="80">
        <f>+AVERAGE('2.2.3.6.StockCapTotalDef'!D30:E30)</f>
        <v>0</v>
      </c>
      <c r="F30" s="80">
        <f>+AVERAGE('2.2.3.6.StockCapTotalDef'!E30:F30)</f>
        <v>0</v>
      </c>
      <c r="G30" s="80">
        <f>+AVERAGE('2.2.3.6.StockCapTotalDef'!G30:G30)</f>
        <v>1192986.1744526611</v>
      </c>
      <c r="H30" s="80">
        <f>+AVERAGE('2.2.3.6.StockCapTotalDef'!G30,'2.2.3.6.StockCapTotalDef'!H30)</f>
        <v>1189026.8427470503</v>
      </c>
      <c r="I30" s="80">
        <f>+AVERAGE('2.2.3.6.StockCapTotalDef'!H30:I30)</f>
        <v>1167915.7203666305</v>
      </c>
      <c r="J30" s="80">
        <f>+AVERAGE('2.2.3.6.StockCapTotalDef'!I30:J30)</f>
        <v>1119883.135006174</v>
      </c>
      <c r="K30" s="80">
        <f>+AVERAGE('2.2.3.6.StockCapTotalDef'!J30:K30)</f>
        <v>1065658.6716536202</v>
      </c>
      <c r="L30" s="80">
        <f>+AVERAGE('2.2.3.6.StockCapTotalDef'!K30:L30)</f>
        <v>1017497.9791060779</v>
      </c>
      <c r="M30" s="80">
        <f>+AVERAGE('2.2.3.6.StockCapTotalDef'!L30:M30)</f>
        <v>973115.87917671935</v>
      </c>
      <c r="N30" s="80">
        <f>+AVERAGE('2.2.3.6.StockCapTotalDef'!M30:N30)</f>
        <v>934676.67572703841</v>
      </c>
      <c r="O30" s="80">
        <f>+AVERAGE('2.2.3.6.StockCapTotalDef'!N30:O30)</f>
        <v>869793.63179353648</v>
      </c>
      <c r="P30" s="80">
        <f>+AVERAGE('2.2.3.6.StockCapTotalDef'!O30:P30)</f>
        <v>785274.52138353034</v>
      </c>
    </row>
    <row r="31" spans="2:16" x14ac:dyDescent="0.25">
      <c r="B31" s="139" t="s">
        <v>140</v>
      </c>
      <c r="C31" s="80">
        <f>+AVERAGE('2.2.3.6.StockCapTotalDef'!C31:C31)</f>
        <v>0</v>
      </c>
      <c r="D31" s="80">
        <f>+AVERAGE('2.2.3.6.StockCapTotalDef'!C31:D31)</f>
        <v>0</v>
      </c>
      <c r="E31" s="80">
        <f>+AVERAGE('2.2.3.6.StockCapTotalDef'!D31:E31)</f>
        <v>0</v>
      </c>
      <c r="F31" s="80">
        <f>+AVERAGE('2.2.3.6.StockCapTotalDef'!E31:F31)</f>
        <v>0</v>
      </c>
      <c r="G31" s="80">
        <f>+AVERAGE('2.2.3.6.StockCapTotalDef'!G31:G31)</f>
        <v>551205.79714389972</v>
      </c>
      <c r="H31" s="80">
        <f>+AVERAGE('2.2.3.6.StockCapTotalDef'!G31,'2.2.3.6.StockCapTotalDef'!H31)</f>
        <v>561678.88289270201</v>
      </c>
      <c r="I31" s="80">
        <f>+AVERAGE('2.2.3.6.StockCapTotalDef'!H31:I31)</f>
        <v>567959.46572904987</v>
      </c>
      <c r="J31" s="80">
        <f>+AVERAGE('2.2.3.6.StockCapTotalDef'!I31:J31)</f>
        <v>537279.33170198789</v>
      </c>
      <c r="K31" s="80">
        <f>+AVERAGE('2.2.3.6.StockCapTotalDef'!J31:K31)</f>
        <v>492076.49322113837</v>
      </c>
      <c r="L31" s="80">
        <f>+AVERAGE('2.2.3.6.StockCapTotalDef'!K31:L31)</f>
        <v>464244.30285679892</v>
      </c>
      <c r="M31" s="80">
        <f>+AVERAGE('2.2.3.6.StockCapTotalDef'!L31:M31)</f>
        <v>450806.96612294076</v>
      </c>
      <c r="N31" s="80">
        <f>+AVERAGE('2.2.3.6.StockCapTotalDef'!M31:N31)</f>
        <v>433817.89657098224</v>
      </c>
      <c r="O31" s="80">
        <f>+AVERAGE('2.2.3.6.StockCapTotalDef'!N31:O31)</f>
        <v>386852.98258656776</v>
      </c>
      <c r="P31" s="80">
        <f>+AVERAGE('2.2.3.6.StockCapTotalDef'!O31:P31)</f>
        <v>336645.77072592592</v>
      </c>
    </row>
    <row r="32" spans="2:16" x14ac:dyDescent="0.25">
      <c r="B32" s="139" t="s">
        <v>141</v>
      </c>
      <c r="C32" s="80">
        <f>+AVERAGE('2.2.3.6.StockCapTotalDef'!C32:C32)</f>
        <v>0</v>
      </c>
      <c r="D32" s="80">
        <f>+AVERAGE('2.2.3.6.StockCapTotalDef'!C32:D32)</f>
        <v>0</v>
      </c>
      <c r="E32" s="80">
        <f>+AVERAGE('2.2.3.6.StockCapTotalDef'!D32:E32)</f>
        <v>0</v>
      </c>
      <c r="F32" s="80">
        <f>+AVERAGE('2.2.3.6.StockCapTotalDef'!E32:F32)</f>
        <v>0</v>
      </c>
      <c r="G32" s="80">
        <f>+AVERAGE('2.2.3.6.StockCapTotalDef'!G32:G32)</f>
        <v>316295.6099923171</v>
      </c>
      <c r="H32" s="80">
        <f>+AVERAGE('2.2.3.6.StockCapTotalDef'!G32,'2.2.3.6.StockCapTotalDef'!H32)</f>
        <v>305427.24569995364</v>
      </c>
      <c r="I32" s="80">
        <f>+AVERAGE('2.2.3.6.StockCapTotalDef'!H32:I32)</f>
        <v>279932.16029666492</v>
      </c>
      <c r="J32" s="80">
        <f>+AVERAGE('2.2.3.6.StockCapTotalDef'!I32:J32)</f>
        <v>247487.10193738539</v>
      </c>
      <c r="K32" s="80">
        <f>+AVERAGE('2.2.3.6.StockCapTotalDef'!J32:K32)</f>
        <v>213530.19133141788</v>
      </c>
      <c r="L32" s="80">
        <f>+AVERAGE('2.2.3.6.StockCapTotalDef'!K32:L32)</f>
        <v>180942.31647598767</v>
      </c>
      <c r="M32" s="80">
        <f>+AVERAGE('2.2.3.6.StockCapTotalDef'!L32:M32)</f>
        <v>148776.57945046955</v>
      </c>
      <c r="N32" s="80">
        <f>+AVERAGE('2.2.3.6.StockCapTotalDef'!M32:N32)</f>
        <v>117114.67705055144</v>
      </c>
      <c r="O32" s="80">
        <f>+AVERAGE('2.2.3.6.StockCapTotalDef'!N32:O32)</f>
        <v>82703.646143160673</v>
      </c>
      <c r="P32" s="80">
        <f>+AVERAGE('2.2.3.6.StockCapTotalDef'!O32:P32)</f>
        <v>47586.940768273053</v>
      </c>
    </row>
    <row r="33" spans="2:16" x14ac:dyDescent="0.25">
      <c r="B33" s="139" t="s">
        <v>142</v>
      </c>
      <c r="C33" s="80">
        <f>+AVERAGE('2.2.3.6.StockCapTotalDef'!C33:C33)</f>
        <v>0</v>
      </c>
      <c r="D33" s="80">
        <f>+AVERAGE('2.2.3.6.StockCapTotalDef'!C33:D33)</f>
        <v>0</v>
      </c>
      <c r="E33" s="80">
        <f>+AVERAGE('2.2.3.6.StockCapTotalDef'!D33:E33)</f>
        <v>0</v>
      </c>
      <c r="F33" s="80">
        <f>+AVERAGE('2.2.3.6.StockCapTotalDef'!E33:F33)</f>
        <v>0</v>
      </c>
      <c r="G33" s="80">
        <f>+AVERAGE('2.2.3.6.StockCapTotalDef'!F33:G33)</f>
        <v>0</v>
      </c>
      <c r="H33" s="80">
        <f>+AVERAGE('2.2.3.6.StockCapTotalDef'!G33,'2.2.3.6.StockCapTotalDef'!H33)</f>
        <v>0</v>
      </c>
      <c r="I33" s="80">
        <f>+AVERAGE('2.2.3.6.StockCapTotalDef'!H33:I33)</f>
        <v>0</v>
      </c>
      <c r="J33" s="80">
        <f>+AVERAGE('2.2.3.6.StockCapTotalDef'!J33:J33)</f>
        <v>1682357.1030888176</v>
      </c>
      <c r="K33" s="80">
        <f>+AVERAGE('2.2.3.6.StockCapTotalDef'!J33:K33)</f>
        <v>1646256.0439499058</v>
      </c>
      <c r="L33" s="80">
        <f>+AVERAGE('2.2.3.6.StockCapTotalDef'!L33:L33)</f>
        <v>1533400.6088980555</v>
      </c>
      <c r="M33" s="80">
        <f>+AVERAGE('2.2.3.6.StockCapTotalDef'!L33:M33)</f>
        <v>1503135.6685558246</v>
      </c>
      <c r="N33" s="80">
        <f>+AVERAGE('2.2.3.6.StockCapTotalDef'!N33:N33)</f>
        <v>1414473.1244873176</v>
      </c>
      <c r="O33" s="80">
        <f>+AVERAGE('2.2.3.6.StockCapTotalDef'!N33:O33)</f>
        <v>1343365.7963923819</v>
      </c>
      <c r="P33" s="80">
        <f>+AVERAGE('2.2.3.6.StockCapTotalDef'!P33:P33)</f>
        <v>1153214.3711849367</v>
      </c>
    </row>
    <row r="34" spans="2:16" x14ac:dyDescent="0.25">
      <c r="B34" s="139" t="s">
        <v>143</v>
      </c>
      <c r="C34" s="80">
        <f>+AVERAGE('2.2.3.6.StockCapTotalDef'!C34:C34)</f>
        <v>0</v>
      </c>
      <c r="D34" s="80">
        <f>+AVERAGE('2.2.3.6.StockCapTotalDef'!C34:D34)</f>
        <v>0</v>
      </c>
      <c r="E34" s="80">
        <f>+AVERAGE('2.2.3.6.StockCapTotalDef'!D34:E34)</f>
        <v>0</v>
      </c>
      <c r="F34" s="80">
        <f>+AVERAGE('2.2.3.6.StockCapTotalDef'!E34:F34)</f>
        <v>0</v>
      </c>
      <c r="G34" s="80">
        <f>+AVERAGE('2.2.3.6.StockCapTotalDef'!F34:G34)</f>
        <v>0</v>
      </c>
      <c r="H34" s="80">
        <f>+AVERAGE('2.2.3.6.StockCapTotalDef'!G34,'2.2.3.6.StockCapTotalDef'!H34)</f>
        <v>0</v>
      </c>
      <c r="I34" s="80">
        <f>+AVERAGE('2.2.3.6.StockCapTotalDef'!I34:I34)</f>
        <v>182285.85397191974</v>
      </c>
      <c r="J34" s="80">
        <f>+AVERAGE('2.2.3.6.StockCapTotalDef'!I34:J34)</f>
        <v>177707.84702526341</v>
      </c>
      <c r="K34" s="80">
        <f>+AVERAGE('2.2.3.6.StockCapTotalDef'!J34:K34)</f>
        <v>169747.44299325417</v>
      </c>
      <c r="L34" s="80">
        <f>+AVERAGE('2.2.3.6.StockCapTotalDef'!K34:L34)</f>
        <v>162748.41447512075</v>
      </c>
      <c r="M34" s="207">
        <f>+AVERAGE('2.2.3.6.StockCapTotalDef'!L34:M34)</f>
        <v>156361.09373332807</v>
      </c>
      <c r="N34" s="207">
        <f>+AVERAGE('2.2.3.6.StockCapTotalDef'!M34:N34)</f>
        <v>150940.54826410499</v>
      </c>
      <c r="O34" s="207">
        <f>+AVERAGE('2.2.3.6.StockCapTotalDef'!N34:O34)</f>
        <v>141233.05601212484</v>
      </c>
      <c r="P34" s="207">
        <f>+AVERAGE('2.2.3.6.StockCapTotalDef'!O34:P34)</f>
        <v>128303.10330908681</v>
      </c>
    </row>
    <row r="35" spans="2:16" x14ac:dyDescent="0.25">
      <c r="B35" s="139" t="s">
        <v>144</v>
      </c>
      <c r="C35" s="80">
        <f>+AVERAGE('2.2.3.6.StockCapTotalDef'!C35:C35)</f>
        <v>0</v>
      </c>
      <c r="D35" s="80">
        <f>+AVERAGE('2.2.3.6.StockCapTotalDef'!C35:D35)</f>
        <v>0</v>
      </c>
      <c r="E35" s="80">
        <f>+AVERAGE('2.2.3.6.StockCapTotalDef'!D35:E35)</f>
        <v>0</v>
      </c>
      <c r="F35" s="80">
        <f>+AVERAGE('2.2.3.6.StockCapTotalDef'!E35:F35)</f>
        <v>0</v>
      </c>
      <c r="G35" s="80">
        <f>+AVERAGE('2.2.3.6.StockCapTotalDef'!F35:G35)</f>
        <v>0</v>
      </c>
      <c r="H35" s="80">
        <f>+AVERAGE('2.2.3.6.StockCapTotalDef'!G35,'2.2.3.6.StockCapTotalDef'!H35)</f>
        <v>0</v>
      </c>
      <c r="I35" s="80">
        <f>+AVERAGE('2.2.3.6.StockCapTotalDef'!H35:I35)</f>
        <v>0</v>
      </c>
      <c r="J35" s="80">
        <f>+AVERAGE('2.2.3.6.StockCapTotalDef'!J35:J35)</f>
        <v>61872.499682392023</v>
      </c>
      <c r="K35" s="80">
        <f>+AVERAGE('2.2.3.6.StockCapTotalDef'!J35:K35)</f>
        <v>58854.213519830926</v>
      </c>
      <c r="L35" s="80">
        <f>+AVERAGE('2.2.3.6.StockCapTotalDef'!L35:L35)</f>
        <v>49631.935428684294</v>
      </c>
      <c r="M35" s="207">
        <f>+AVERAGE('2.2.3.6.StockCapTotalDef'!L35:M35)</f>
        <v>46771.795189599427</v>
      </c>
      <c r="N35" s="207">
        <f>+AVERAGE('2.2.3.6.StockCapTotalDef'!N35:N35)</f>
        <v>38156.815561502983</v>
      </c>
      <c r="O35" s="207">
        <f>+AVERAGE('2.2.3.6.StockCapTotalDef'!N35:O35)</f>
        <v>34220.864702047445</v>
      </c>
      <c r="P35" s="207">
        <f>+AVERAGE('2.2.3.6.StockCapTotalDef'!P35:P35)</f>
        <v>23335.392081492577</v>
      </c>
    </row>
    <row r="36" spans="2:16" x14ac:dyDescent="0.25">
      <c r="B36" s="139" t="s">
        <v>145</v>
      </c>
      <c r="C36" s="80">
        <f>+AVERAGE('2.2.3.6.StockCapTotalDef'!C36:C36)</f>
        <v>0</v>
      </c>
      <c r="D36" s="80">
        <f>+AVERAGE('2.2.3.6.StockCapTotalDef'!C36:D36)</f>
        <v>0</v>
      </c>
      <c r="E36" s="80">
        <f>+AVERAGE('2.2.3.6.StockCapTotalDef'!D36:E36)</f>
        <v>0</v>
      </c>
      <c r="F36" s="80">
        <f>+AVERAGE('2.2.3.6.StockCapTotalDef'!E36:F36)</f>
        <v>0</v>
      </c>
      <c r="G36" s="80">
        <f>+AVERAGE('2.2.3.6.StockCapTotalDef'!F36:G36)</f>
        <v>0</v>
      </c>
      <c r="H36" s="80">
        <f>+AVERAGE('2.2.3.6.StockCapTotalDef'!G36,'2.2.3.6.StockCapTotalDef'!H36)</f>
        <v>0</v>
      </c>
      <c r="I36" s="80">
        <f>+AVERAGE('2.2.3.6.StockCapTotalDef'!H36:I36)</f>
        <v>0</v>
      </c>
      <c r="J36" s="80">
        <f>+AVERAGE('2.2.3.6.StockCapTotalDef'!I36:J36)</f>
        <v>0</v>
      </c>
      <c r="K36" s="80">
        <f>+AVERAGE('2.2.3.6.StockCapTotalDef'!K36:K36)</f>
        <v>7782496.9422415458</v>
      </c>
      <c r="L36" s="80">
        <f>+AVERAGE('2.2.3.6.StockCapTotalDef'!K36:L36)</f>
        <v>7633467.3811233528</v>
      </c>
      <c r="M36" s="207">
        <f>+AVERAGE('2.2.3.6.StockCapTotalDef'!M36:M36)</f>
        <v>7344213.3079659501</v>
      </c>
      <c r="N36" s="207">
        <f>+AVERAGE('2.2.3.6.StockCapTotalDef'!M36:N36)</f>
        <v>7136806.5157985026</v>
      </c>
      <c r="O36" s="207">
        <f>+AVERAGE('2.2.3.6.StockCapTotalDef'!O36:O36)</f>
        <v>5802644.3305209614</v>
      </c>
      <c r="P36" s="207">
        <f>+AVERAGE('2.2.3.6.StockCapTotalDef'!O36:P36)</f>
        <v>5541706.9828412607</v>
      </c>
    </row>
    <row r="37" spans="2:16" x14ac:dyDescent="0.25">
      <c r="B37" s="139" t="s">
        <v>146</v>
      </c>
      <c r="C37" s="80">
        <f>+AVERAGE('2.2.3.6.StockCapTotalDef'!C37:C37)</f>
        <v>0</v>
      </c>
      <c r="D37" s="80">
        <f>+AVERAGE('2.2.3.6.StockCapTotalDef'!C37:D37)</f>
        <v>0</v>
      </c>
      <c r="E37" s="80">
        <f>+AVERAGE('2.2.3.6.StockCapTotalDef'!D37:E37)</f>
        <v>0</v>
      </c>
      <c r="F37" s="80">
        <f>+AVERAGE('2.2.3.6.StockCapTotalDef'!E37:F37)</f>
        <v>0</v>
      </c>
      <c r="G37" s="80">
        <f>+AVERAGE('2.2.3.6.StockCapTotalDef'!F37:G37)</f>
        <v>0</v>
      </c>
      <c r="H37" s="80">
        <f>+AVERAGE('2.2.3.6.StockCapTotalDef'!G37,'2.2.3.6.StockCapTotalDef'!H37)</f>
        <v>0</v>
      </c>
      <c r="I37" s="80">
        <f>+AVERAGE('2.2.3.6.StockCapTotalDef'!H37:I37)</f>
        <v>0</v>
      </c>
      <c r="J37" s="80">
        <f>+AVERAGE('2.2.3.6.StockCapTotalDef'!J37:J37)</f>
        <v>473230.25282796245</v>
      </c>
      <c r="K37" s="80">
        <f>+AVERAGE('2.2.3.6.StockCapTotalDef'!J37:K37)</f>
        <v>455786.20823144738</v>
      </c>
      <c r="L37" s="80">
        <f>+AVERAGE('2.2.3.6.StockCapTotalDef'!L37:L37)</f>
        <v>421234.88261511654</v>
      </c>
      <c r="M37" s="207">
        <f>+AVERAGE('2.2.3.6.StockCapTotalDef'!L37:M37)</f>
        <v>417115.76212462178</v>
      </c>
      <c r="N37" s="207">
        <f>+AVERAGE('2.2.3.6.StockCapTotalDef'!N37:N37)</f>
        <v>389307.14322897239</v>
      </c>
      <c r="O37" s="207">
        <f>+AVERAGE('2.2.3.6.StockCapTotalDef'!N37:O37)</f>
        <v>357485.83999834408</v>
      </c>
      <c r="P37" s="207">
        <f>+AVERAGE('2.2.3.6.StockCapTotalDef'!P37:P37)</f>
        <v>296027.96996294835</v>
      </c>
    </row>
    <row r="38" spans="2:16" x14ac:dyDescent="0.25">
      <c r="B38" s="139" t="s">
        <v>147</v>
      </c>
      <c r="C38" s="80">
        <f>+AVERAGE('2.2.3.6.StockCapTotalDef'!C38:C38)</f>
        <v>179580.804</v>
      </c>
      <c r="D38" s="80">
        <f>+AVERAGE('2.2.3.6.StockCapTotalDef'!C38:D38)</f>
        <v>168873.09630945922</v>
      </c>
      <c r="E38" s="80">
        <f>+AVERAGE('2.2.3.6.StockCapTotalDef'!D38:E38)</f>
        <v>147101.56933529343</v>
      </c>
      <c r="F38" s="80">
        <f>+AVERAGE('2.2.3.6.StockCapTotalDef'!E38:F38)</f>
        <v>127617.46596484129</v>
      </c>
      <c r="G38" s="80">
        <f>+AVERAGE('2.2.3.6.StockCapTotalDef'!F38:G38)</f>
        <v>110954.78453654639</v>
      </c>
      <c r="H38" s="80">
        <f>+AVERAGE('2.2.3.6.StockCapTotalDef'!G38,'2.2.3.6.StockCapTotalDef'!H38)</f>
        <v>95536.335866878653</v>
      </c>
      <c r="I38" s="80">
        <f>+AVERAGE('2.2.3.6.StockCapTotalDef'!H38:I38)</f>
        <v>79866.954685913981</v>
      </c>
      <c r="J38" s="80">
        <f>+AVERAGE('2.2.3.6.StockCapTotalDef'!I38:J38)</f>
        <v>63498.391626030803</v>
      </c>
      <c r="K38" s="80">
        <f>+AVERAGE('2.2.3.6.StockCapTotalDef'!J38:K38)</f>
        <v>36595.005373538457</v>
      </c>
      <c r="L38" s="80">
        <f>+AVERAGE('2.2.3.6.StockCapTotalDef'!K38:L38)</f>
        <v>9405.0358764738976</v>
      </c>
      <c r="M38" s="207">
        <f>+AVERAGE('2.2.3.6.StockCapTotalDef'!L38:M38)</f>
        <v>-6330.2672681603481</v>
      </c>
      <c r="N38" s="207">
        <f>+AVERAGE('2.2.3.6.StockCapTotalDef'!M38:N38)</f>
        <v>-13142.48713034741</v>
      </c>
      <c r="O38" s="207">
        <f>+AVERAGE('2.2.3.6.StockCapTotalDef'!N38:O38)</f>
        <v>-11270.539143324417</v>
      </c>
      <c r="P38" s="207">
        <f>+AVERAGE('2.2.3.6.StockCapTotalDef'!O38:P38)</f>
        <v>-9186.5599453223404</v>
      </c>
    </row>
    <row r="39" spans="2:16" x14ac:dyDescent="0.25">
      <c r="B39" s="139" t="s">
        <v>148</v>
      </c>
      <c r="C39" s="80">
        <f>+AVERAGE('2.2.3.6.StockCapTotalDef'!C39:C39)</f>
        <v>0</v>
      </c>
      <c r="D39" s="80">
        <f>+AVERAGE('2.2.3.6.StockCapTotalDef'!C39:D39)</f>
        <v>0</v>
      </c>
      <c r="E39" s="80">
        <f>+AVERAGE('2.2.3.6.StockCapTotalDef'!D39:E39)</f>
        <v>0</v>
      </c>
      <c r="F39" s="80">
        <f>+AVERAGE('2.2.3.6.StockCapTotalDef'!E39:F39)</f>
        <v>0</v>
      </c>
      <c r="G39" s="80">
        <f>+AVERAGE('2.2.3.6.StockCapTotalDef'!F39:G39)</f>
        <v>0</v>
      </c>
      <c r="H39" s="80">
        <f>+AVERAGE('2.2.3.6.StockCapTotalDef'!G39,'2.2.3.6.StockCapTotalDef'!H39)</f>
        <v>0</v>
      </c>
      <c r="I39" s="80">
        <f>+AVERAGE('2.2.3.6.StockCapTotalDef'!H39:I39)</f>
        <v>0</v>
      </c>
      <c r="J39" s="80">
        <f>+AVERAGE('2.2.3.6.StockCapTotalDef'!I39:J39)</f>
        <v>0</v>
      </c>
      <c r="K39" s="80">
        <f>+AVERAGE('2.2.3.6.StockCapTotalDef'!J39:K39)</f>
        <v>0</v>
      </c>
      <c r="L39" s="80">
        <f>+AVERAGE('2.2.3.6.StockCapTotalDef'!K39:L39)</f>
        <v>0</v>
      </c>
      <c r="M39" s="207">
        <f>+AVERAGE('2.2.3.6.StockCapTotalDef'!M39:M39)</f>
        <v>9128318.7987168655</v>
      </c>
      <c r="N39" s="207">
        <f>+AVERAGE('2.2.3.6.StockCapTotalDef'!M39:N39)</f>
        <v>8876893.9998506419</v>
      </c>
      <c r="O39" s="207">
        <f>+AVERAGE('2.2.3.6.StockCapTotalDef'!N39:O39)</f>
        <v>7930151.8214141661</v>
      </c>
      <c r="P39" s="207">
        <f>+AVERAGE('2.2.3.6.StockCapTotalDef'!O39:P39)</f>
        <v>6915586.1817218261</v>
      </c>
    </row>
    <row r="40" spans="2:16" x14ac:dyDescent="0.25">
      <c r="B40" s="139" t="s">
        <v>149</v>
      </c>
      <c r="C40" s="80">
        <f>+AVERAGE('2.2.3.6.StockCapTotalDef'!C40:C40)</f>
        <v>0</v>
      </c>
      <c r="D40" s="80">
        <f>+AVERAGE('2.2.3.6.StockCapTotalDef'!C40:D40)</f>
        <v>0</v>
      </c>
      <c r="E40" s="80">
        <f>+AVERAGE('2.2.3.6.StockCapTotalDef'!D40:E40)</f>
        <v>0</v>
      </c>
      <c r="F40" s="80">
        <f>+AVERAGE('2.2.3.6.StockCapTotalDef'!E40:F40)</f>
        <v>0</v>
      </c>
      <c r="G40" s="80">
        <f>+AVERAGE('2.2.3.6.StockCapTotalDef'!F40:G40)</f>
        <v>0</v>
      </c>
      <c r="H40" s="80">
        <f>+AVERAGE('2.2.3.6.StockCapTotalDef'!G40,'2.2.3.6.StockCapTotalDef'!H40)</f>
        <v>0</v>
      </c>
      <c r="I40" s="80">
        <f>+AVERAGE('2.2.3.6.StockCapTotalDef'!H40:I40)</f>
        <v>0</v>
      </c>
      <c r="J40" s="80">
        <f>+AVERAGE('2.2.3.6.StockCapTotalDef'!I40:J40)</f>
        <v>0</v>
      </c>
      <c r="K40" s="80">
        <f>+AVERAGE('2.2.3.6.StockCapTotalDef'!J40:K40)</f>
        <v>0</v>
      </c>
      <c r="L40" s="80">
        <f>+AVERAGE('2.2.3.6.StockCapTotalDef'!K40:L40)</f>
        <v>0</v>
      </c>
      <c r="M40" s="207">
        <f>+AVERAGE('2.2.3.6.StockCapTotalDef'!M40:M40)</f>
        <v>652714.54892634368</v>
      </c>
      <c r="N40" s="207">
        <f>+AVERAGE('2.2.3.6.StockCapTotalDef'!M40:N40)</f>
        <v>640047.43130532699</v>
      </c>
      <c r="O40" s="207">
        <f>+AVERAGE('2.2.3.6.StockCapTotalDef'!N40:O40)</f>
        <v>596115.16531071975</v>
      </c>
      <c r="P40" s="207">
        <f>+AVERAGE('2.2.3.6.StockCapTotalDef'!O40:P40)</f>
        <v>538703.25257517677</v>
      </c>
    </row>
    <row r="41" spans="2:16" x14ac:dyDescent="0.25">
      <c r="B41" s="139" t="s">
        <v>150</v>
      </c>
      <c r="C41" s="80">
        <f>+AVERAGE('2.2.3.6.StockCapTotalDef'!C41:C41)</f>
        <v>0</v>
      </c>
      <c r="D41" s="80">
        <f>+AVERAGE('2.2.3.6.StockCapTotalDef'!C41:D41)</f>
        <v>0</v>
      </c>
      <c r="E41" s="80">
        <f>+AVERAGE('2.2.3.6.StockCapTotalDef'!D41:E41)</f>
        <v>0</v>
      </c>
      <c r="F41" s="80">
        <f>+AVERAGE('2.2.3.6.StockCapTotalDef'!E41:F41)</f>
        <v>0</v>
      </c>
      <c r="G41" s="80">
        <f>+AVERAGE('2.2.3.6.StockCapTotalDef'!F41:G41)</f>
        <v>0</v>
      </c>
      <c r="H41" s="80">
        <f>+AVERAGE('2.2.3.6.StockCapTotalDef'!G41,'2.2.3.6.StockCapTotalDef'!H41)</f>
        <v>0</v>
      </c>
      <c r="I41" s="80">
        <f>+AVERAGE('2.2.3.6.StockCapTotalDef'!H41:I41)</f>
        <v>0</v>
      </c>
      <c r="J41" s="80">
        <f>+AVERAGE('2.2.3.6.StockCapTotalDef'!I41:J41)</f>
        <v>0</v>
      </c>
      <c r="K41" s="80">
        <f>+AVERAGE('2.2.3.6.StockCapTotalDef'!J41:K41)</f>
        <v>0</v>
      </c>
      <c r="L41" s="80">
        <f>+AVERAGE('2.2.3.6.StockCapTotalDef'!K41:L41)</f>
        <v>0</v>
      </c>
      <c r="M41" s="207">
        <f>+AVERAGE('2.2.3.6.StockCapTotalDef'!M41:M41)</f>
        <v>5800108.6848334512</v>
      </c>
      <c r="N41" s="207">
        <f>+AVERAGE('2.2.3.6.StockCapTotalDef'!M41:N41)</f>
        <v>5684599.632323063</v>
      </c>
      <c r="O41" s="207">
        <f>+AVERAGE('2.2.3.6.StockCapTotalDef'!N41:O41)</f>
        <v>5288597.3214746993</v>
      </c>
      <c r="P41" s="207">
        <f>+AVERAGE('2.2.3.6.StockCapTotalDef'!O41:P41)</f>
        <v>4773263.5002647284</v>
      </c>
    </row>
    <row r="42" spans="2:16" x14ac:dyDescent="0.25">
      <c r="B42" s="139" t="s">
        <v>151</v>
      </c>
      <c r="C42" s="80">
        <f>+AVERAGE('2.2.3.6.StockCapTotalDef'!C42:C42)</f>
        <v>0</v>
      </c>
      <c r="D42" s="80">
        <f>+AVERAGE('2.2.3.6.StockCapTotalDef'!C42:D42)</f>
        <v>0</v>
      </c>
      <c r="E42" s="80">
        <f>+AVERAGE('2.2.3.6.StockCapTotalDef'!D42:E42)</f>
        <v>0</v>
      </c>
      <c r="F42" s="80">
        <f>+AVERAGE('2.2.3.6.StockCapTotalDef'!E42:F42)</f>
        <v>0</v>
      </c>
      <c r="G42" s="80">
        <f>+AVERAGE('2.2.3.6.StockCapTotalDef'!F42:G42)</f>
        <v>0</v>
      </c>
      <c r="H42" s="80">
        <f>+AVERAGE('2.2.3.6.StockCapTotalDef'!G42,'2.2.3.6.StockCapTotalDef'!H42)</f>
        <v>0</v>
      </c>
      <c r="I42" s="80">
        <f>+AVERAGE('2.2.3.6.StockCapTotalDef'!H42:I42)</f>
        <v>0</v>
      </c>
      <c r="J42" s="80">
        <f>+AVERAGE('2.2.3.6.StockCapTotalDef'!I42:J42)</f>
        <v>0</v>
      </c>
      <c r="K42" s="80">
        <f>+AVERAGE('2.2.3.6.StockCapTotalDef'!J42:K42)</f>
        <v>0</v>
      </c>
      <c r="L42" s="80">
        <f>+AVERAGE('2.2.3.6.StockCapTotalDef'!K42:L42)</f>
        <v>0</v>
      </c>
      <c r="M42" s="207">
        <f>+AVERAGE('2.2.3.6.StockCapTotalDef'!M42:M42)</f>
        <v>260222.67522832961</v>
      </c>
      <c r="N42" s="207">
        <f>+AVERAGE('2.2.3.6.StockCapTotalDef'!M42:N42)</f>
        <v>248823.92162560511</v>
      </c>
      <c r="O42" s="207">
        <f>+AVERAGE('2.2.3.6.StockCapTotalDef'!N42:O42)</f>
        <v>219215.74046303693</v>
      </c>
      <c r="P42" s="207">
        <f>+AVERAGE('2.2.3.6.StockCapTotalDef'!O42:P42)</f>
        <v>185203.76439035643</v>
      </c>
    </row>
    <row r="43" spans="2:16" x14ac:dyDescent="0.25">
      <c r="B43" s="139" t="s">
        <v>152</v>
      </c>
      <c r="C43" s="80">
        <f>+AVERAGE('2.2.3.6.StockCapTotalDef'!C43:C43)</f>
        <v>0</v>
      </c>
      <c r="D43" s="80">
        <f>+AVERAGE('2.2.3.6.StockCapTotalDef'!C43:D43)</f>
        <v>0</v>
      </c>
      <c r="E43" s="80">
        <f>+AVERAGE('2.2.3.6.StockCapTotalDef'!D43:E43)</f>
        <v>0</v>
      </c>
      <c r="F43" s="80">
        <f>+AVERAGE('2.2.3.6.StockCapTotalDef'!E43:F43)</f>
        <v>0</v>
      </c>
      <c r="G43" s="80">
        <f>+AVERAGE('2.2.3.6.StockCapTotalDef'!F43:G43)</f>
        <v>0</v>
      </c>
      <c r="H43" s="80">
        <f>+AVERAGE('2.2.3.6.StockCapTotalDef'!G43,'2.2.3.6.StockCapTotalDef'!H43)</f>
        <v>0</v>
      </c>
      <c r="I43" s="80">
        <f>+AVERAGE('2.2.3.6.StockCapTotalDef'!H43:I43)</f>
        <v>0</v>
      </c>
      <c r="J43" s="80">
        <f>+AVERAGE('2.2.3.6.StockCapTotalDef'!I43:J43)</f>
        <v>0</v>
      </c>
      <c r="K43" s="80">
        <f>+AVERAGE('2.2.3.6.StockCapTotalDef'!J43:K43)</f>
        <v>0</v>
      </c>
      <c r="L43" s="80">
        <f>+AVERAGE('2.2.3.6.StockCapTotalDef'!K43:L43)</f>
        <v>0</v>
      </c>
      <c r="M43" s="207">
        <f>+AVERAGE('2.2.3.6.StockCapTotalDef'!L43:M43)</f>
        <v>0</v>
      </c>
      <c r="N43" s="207">
        <f>+AVERAGE('2.2.3.6.StockCapTotalDef'!N43:N43)</f>
        <v>354498.2472173128</v>
      </c>
      <c r="O43" s="207">
        <f>+AVERAGE('2.2.3.6.StockCapTotalDef'!N43:O43)</f>
        <v>336794.53796089726</v>
      </c>
      <c r="P43" s="207">
        <f>+AVERAGE('2.2.3.6.StockCapTotalDef'!O43:P43)</f>
        <v>304281.99982543709</v>
      </c>
    </row>
    <row r="44" spans="2:16" x14ac:dyDescent="0.25">
      <c r="B44" s="139" t="s">
        <v>153</v>
      </c>
      <c r="C44" s="80">
        <f>+AVERAGE('2.2.3.6.StockCapTotalDef'!C44:C44)</f>
        <v>0</v>
      </c>
      <c r="D44" s="80">
        <f>+AVERAGE('2.2.3.6.StockCapTotalDef'!C44:D44)</f>
        <v>0</v>
      </c>
      <c r="E44" s="80">
        <f>+AVERAGE('2.2.3.6.StockCapTotalDef'!D44:E44)</f>
        <v>0</v>
      </c>
      <c r="F44" s="80">
        <f>+AVERAGE('2.2.3.6.StockCapTotalDef'!E44:F44)</f>
        <v>0</v>
      </c>
      <c r="G44" s="80">
        <f>+AVERAGE('2.2.3.6.StockCapTotalDef'!F44:G44)</f>
        <v>0</v>
      </c>
      <c r="H44" s="80">
        <f>+AVERAGE('2.2.3.6.StockCapTotalDef'!G44,'2.2.3.6.StockCapTotalDef'!H44)</f>
        <v>0</v>
      </c>
      <c r="I44" s="80">
        <f>+AVERAGE('2.2.3.6.StockCapTotalDef'!H44:I44)</f>
        <v>0</v>
      </c>
      <c r="J44" s="80">
        <f>+AVERAGE('2.2.3.6.StockCapTotalDef'!I44:J44)</f>
        <v>0</v>
      </c>
      <c r="K44" s="80">
        <f>+AVERAGE('2.2.3.6.StockCapTotalDef'!J44:K44)</f>
        <v>0</v>
      </c>
      <c r="L44" s="80">
        <f>+AVERAGE('2.2.3.6.StockCapTotalDef'!K44:L44)</f>
        <v>0</v>
      </c>
      <c r="M44" s="207">
        <f>+AVERAGE('2.2.3.6.StockCapTotalDef'!L44:M44)</f>
        <v>0</v>
      </c>
      <c r="N44" s="207">
        <f>+AVERAGE('2.2.3.6.StockCapTotalDef'!N44:N44)</f>
        <v>65843.121551170494</v>
      </c>
      <c r="O44" s="207">
        <f>+AVERAGE('2.2.3.6.StockCapTotalDef'!N44:O44)</f>
        <v>62554.640827430492</v>
      </c>
      <c r="P44" s="207">
        <f>+AVERAGE('2.2.3.6.StockCapTotalDef'!O44:P44)</f>
        <v>56515.38253318565</v>
      </c>
    </row>
    <row r="45" spans="2:16" x14ac:dyDescent="0.25">
      <c r="B45" s="139" t="s">
        <v>154</v>
      </c>
      <c r="C45" s="80">
        <f>+AVERAGE('2.2.3.6.StockCapTotalDef'!C45:C45)</f>
        <v>0</v>
      </c>
      <c r="D45" s="80">
        <f>+AVERAGE('2.2.3.6.StockCapTotalDef'!C45:D45)</f>
        <v>0</v>
      </c>
      <c r="E45" s="80">
        <f>+AVERAGE('2.2.3.6.StockCapTotalDef'!D45:E45)</f>
        <v>0</v>
      </c>
      <c r="F45" s="80">
        <f>+AVERAGE('2.2.3.6.StockCapTotalDef'!E45:F45)</f>
        <v>0</v>
      </c>
      <c r="G45" s="80">
        <f>+AVERAGE('2.2.3.6.StockCapTotalDef'!F45:G45)</f>
        <v>0</v>
      </c>
      <c r="H45" s="80">
        <f>+AVERAGE('2.2.3.6.StockCapTotalDef'!G45,'2.2.3.6.StockCapTotalDef'!H45)</f>
        <v>0</v>
      </c>
      <c r="I45" s="80">
        <f>+AVERAGE('2.2.3.6.StockCapTotalDef'!H45:I45)</f>
        <v>0</v>
      </c>
      <c r="J45" s="80">
        <f>+AVERAGE('2.2.3.6.StockCapTotalDef'!I45:J45)</f>
        <v>0</v>
      </c>
      <c r="K45" s="80">
        <f>+AVERAGE('2.2.3.6.StockCapTotalDef'!J45:K45)</f>
        <v>0</v>
      </c>
      <c r="L45" s="80">
        <f>+AVERAGE('2.2.3.6.StockCapTotalDef'!K45:L45)</f>
        <v>0</v>
      </c>
      <c r="M45" s="207">
        <f>+AVERAGE('2.2.3.6.StockCapTotalDef'!L45:M45)</f>
        <v>0</v>
      </c>
      <c r="N45" s="207">
        <f>+AVERAGE('2.2.3.6.StockCapTotalDef'!M45:N45)</f>
        <v>0</v>
      </c>
      <c r="O45" s="207">
        <f>+AVERAGE('2.2.3.6.StockCapTotalDef'!O45:O45)</f>
        <v>10686576.358644778</v>
      </c>
      <c r="P45" s="207">
        <f>+AVERAGE('2.2.3.6.StockCapTotalDef'!O45:P45)</f>
        <v>10212263.331082162</v>
      </c>
    </row>
    <row r="46" spans="2:16" x14ac:dyDescent="0.25">
      <c r="B46" s="139" t="s">
        <v>155</v>
      </c>
      <c r="C46" s="80">
        <f>+AVERAGE('2.2.3.6.StockCapTotalDef'!C46:C46)</f>
        <v>0</v>
      </c>
      <c r="D46" s="80">
        <f>+AVERAGE('2.2.3.6.StockCapTotalDef'!C46:D46)</f>
        <v>0</v>
      </c>
      <c r="E46" s="80">
        <f>+AVERAGE('2.2.3.6.StockCapTotalDef'!D46:E46)</f>
        <v>0</v>
      </c>
      <c r="F46" s="80">
        <f>+AVERAGE('2.2.3.6.StockCapTotalDef'!E46:F46)</f>
        <v>0</v>
      </c>
      <c r="G46" s="80">
        <f>+AVERAGE('2.2.3.6.StockCapTotalDef'!F46:G46)</f>
        <v>0</v>
      </c>
      <c r="H46" s="80">
        <f>+AVERAGE('2.2.3.6.StockCapTotalDef'!G46,'2.2.3.6.StockCapTotalDef'!H46)</f>
        <v>0</v>
      </c>
      <c r="I46" s="80">
        <f>+AVERAGE('2.2.3.6.StockCapTotalDef'!H46:I46)</f>
        <v>0</v>
      </c>
      <c r="J46" s="80">
        <f>+AVERAGE('2.2.3.6.StockCapTotalDef'!I46:J46)</f>
        <v>0</v>
      </c>
      <c r="K46" s="80">
        <f>+AVERAGE('2.2.3.6.StockCapTotalDef'!J46:K46)</f>
        <v>0</v>
      </c>
      <c r="L46" s="80">
        <f>+AVERAGE('2.2.3.6.StockCapTotalDef'!K46:L46)</f>
        <v>0</v>
      </c>
      <c r="M46" s="206">
        <f>+AVERAGE('2.2.3.6.StockCapTotalDef'!L46:M46)</f>
        <v>0</v>
      </c>
      <c r="N46" s="206">
        <f>+AVERAGE('2.2.3.6.StockCapTotalDef'!M46:N46)</f>
        <v>0</v>
      </c>
      <c r="O46" s="206">
        <f>+AVERAGE('2.2.3.6.StockCapTotalDef'!O46:O46)</f>
        <v>32648.473485958417</v>
      </c>
      <c r="P46" s="206">
        <f>+AVERAGE('2.2.3.6.StockCapTotalDef'!O46:P46)</f>
        <v>28902.527928103656</v>
      </c>
    </row>
    <row r="47" spans="2:16" x14ac:dyDescent="0.25">
      <c r="B47" s="139" t="s">
        <v>156</v>
      </c>
      <c r="C47" s="80">
        <f>+AVERAGE('2.2.3.6.StockCapTotalDef'!C47:C47)</f>
        <v>0</v>
      </c>
      <c r="D47" s="80">
        <f>+AVERAGE('2.2.3.6.StockCapTotalDef'!C47:D47)</f>
        <v>0</v>
      </c>
      <c r="E47" s="80">
        <f>+AVERAGE('2.2.3.6.StockCapTotalDef'!D47:E47)</f>
        <v>0</v>
      </c>
      <c r="F47" s="80">
        <f>+AVERAGE('2.2.3.6.StockCapTotalDef'!E47:F47)</f>
        <v>0</v>
      </c>
      <c r="G47" s="80">
        <f>+AVERAGE('2.2.3.6.StockCapTotalDef'!F47:G47)</f>
        <v>0</v>
      </c>
      <c r="H47" s="80">
        <f>+AVERAGE('2.2.3.6.StockCapTotalDef'!G47,'2.2.3.6.StockCapTotalDef'!H47)</f>
        <v>0</v>
      </c>
      <c r="I47" s="80">
        <f>+AVERAGE('2.2.3.6.StockCapTotalDef'!H47:I47)</f>
        <v>0</v>
      </c>
      <c r="J47" s="80">
        <f>+AVERAGE('2.2.3.6.StockCapTotalDef'!I47:J47)</f>
        <v>0</v>
      </c>
      <c r="K47" s="80">
        <f>+AVERAGE('2.2.3.6.StockCapTotalDef'!J47:K47)</f>
        <v>0</v>
      </c>
      <c r="L47" s="80">
        <f>+AVERAGE('2.2.3.6.StockCapTotalDef'!K47:L47)</f>
        <v>0</v>
      </c>
      <c r="M47" s="206">
        <f>+AVERAGE('2.2.3.6.StockCapTotalDef'!L47:M47)</f>
        <v>0</v>
      </c>
      <c r="N47" s="206">
        <f>+AVERAGE('2.2.3.6.StockCapTotalDef'!M47:N47)</f>
        <v>0</v>
      </c>
      <c r="O47" s="206">
        <f>+AVERAGE('2.2.3.6.StockCapTotalDef'!O47:O47)</f>
        <v>25656.40910947042</v>
      </c>
      <c r="P47" s="206">
        <f>+AVERAGE('2.2.3.6.StockCapTotalDef'!O47:P47)</f>
        <v>23948.265275727001</v>
      </c>
    </row>
    <row r="48" spans="2:16" x14ac:dyDescent="0.25">
      <c r="B48" s="139" t="s">
        <v>157</v>
      </c>
      <c r="C48" s="80">
        <f>+AVERAGE('2.2.3.6.StockCapTotalDef'!C48:C48)</f>
        <v>0</v>
      </c>
      <c r="D48" s="80">
        <f>+AVERAGE('2.2.3.6.StockCapTotalDef'!C48:D48)</f>
        <v>0</v>
      </c>
      <c r="E48" s="80">
        <f>+AVERAGE('2.2.3.6.StockCapTotalDef'!D48:E48)</f>
        <v>0</v>
      </c>
      <c r="F48" s="80">
        <f>+AVERAGE('2.2.3.6.StockCapTotalDef'!E48:F48)</f>
        <v>0</v>
      </c>
      <c r="G48" s="80">
        <f>+AVERAGE('2.2.3.6.StockCapTotalDef'!F48:G48)</f>
        <v>0</v>
      </c>
      <c r="H48" s="80">
        <f>+AVERAGE('2.2.3.6.StockCapTotalDef'!G48,'2.2.3.6.StockCapTotalDef'!H48)</f>
        <v>0</v>
      </c>
      <c r="I48" s="80">
        <f>+AVERAGE('2.2.3.6.StockCapTotalDef'!H48:I48)</f>
        <v>0</v>
      </c>
      <c r="J48" s="80">
        <f>+AVERAGE('2.2.3.6.StockCapTotalDef'!I48:J48)</f>
        <v>0</v>
      </c>
      <c r="K48" s="80">
        <f>+AVERAGE('2.2.3.6.StockCapTotalDef'!J48:K48)</f>
        <v>0</v>
      </c>
      <c r="L48" s="80">
        <f>+AVERAGE('2.2.3.6.StockCapTotalDef'!K48:L48)</f>
        <v>0</v>
      </c>
      <c r="M48" s="206">
        <f>+AVERAGE('2.2.3.6.StockCapTotalDef'!L48:M48)</f>
        <v>0</v>
      </c>
      <c r="N48" s="206">
        <f>+AVERAGE('2.2.3.6.StockCapTotalDef'!M48:N48)</f>
        <v>0</v>
      </c>
      <c r="O48" s="206">
        <f>+AVERAGE('2.2.3.6.StockCapTotalDef'!O48:O48)</f>
        <v>62938.533368927965</v>
      </c>
      <c r="P48" s="206">
        <f>+AVERAGE('2.2.3.6.StockCapTotalDef'!O48:P48)</f>
        <v>59986.32943927907</v>
      </c>
    </row>
    <row r="49" spans="2:16" x14ac:dyDescent="0.25">
      <c r="B49" s="139" t="s">
        <v>158</v>
      </c>
      <c r="C49" s="80">
        <f>+AVERAGE('2.2.3.6.StockCapTotalDef'!C49:C49)</f>
        <v>0</v>
      </c>
      <c r="D49" s="80">
        <f>+AVERAGE('2.2.3.6.StockCapTotalDef'!C49:D49)</f>
        <v>0</v>
      </c>
      <c r="E49" s="80">
        <f>+AVERAGE('2.2.3.6.StockCapTotalDef'!D49:E49)</f>
        <v>0</v>
      </c>
      <c r="F49" s="80">
        <f>+AVERAGE('2.2.3.6.StockCapTotalDef'!E49:F49)</f>
        <v>0</v>
      </c>
      <c r="G49" s="80">
        <f>+AVERAGE('2.2.3.6.StockCapTotalDef'!F49:G49)</f>
        <v>0</v>
      </c>
      <c r="H49" s="80">
        <f>+AVERAGE('2.2.3.6.StockCapTotalDef'!G49,'2.2.3.6.StockCapTotalDef'!H49)</f>
        <v>0</v>
      </c>
      <c r="I49" s="80">
        <f>+AVERAGE('2.2.3.6.StockCapTotalDef'!H49:I49)</f>
        <v>0</v>
      </c>
      <c r="J49" s="80">
        <f>+AVERAGE('2.2.3.6.StockCapTotalDef'!I49:J49)</f>
        <v>0</v>
      </c>
      <c r="K49" s="80">
        <f>+AVERAGE('2.2.3.6.StockCapTotalDef'!J49:K49)</f>
        <v>0</v>
      </c>
      <c r="L49" s="80">
        <f>+AVERAGE('2.2.3.6.StockCapTotalDef'!K49:L49)</f>
        <v>0</v>
      </c>
      <c r="M49" s="206">
        <f>+AVERAGE('2.2.3.6.StockCapTotalDef'!L49:M49)</f>
        <v>0</v>
      </c>
      <c r="N49" s="206">
        <f>+AVERAGE('2.2.3.6.StockCapTotalDef'!M49:N49)</f>
        <v>0</v>
      </c>
      <c r="O49" s="206">
        <f>+AVERAGE('2.2.3.6.StockCapTotalDef'!O49:O49)</f>
        <v>515275.88216345129</v>
      </c>
      <c r="P49" s="206">
        <f>+AVERAGE('2.2.3.6.StockCapTotalDef'!O49:P49)</f>
        <v>489241.57416402263</v>
      </c>
    </row>
    <row r="50" spans="2:16" x14ac:dyDescent="0.25">
      <c r="B50" s="139" t="s">
        <v>159</v>
      </c>
      <c r="C50" s="80">
        <f>+AVERAGE('2.2.3.6.StockCapTotalDef'!C50:C50)</f>
        <v>0</v>
      </c>
      <c r="D50" s="80">
        <f>+AVERAGE('2.2.3.6.StockCapTotalDef'!C50:D50)</f>
        <v>0</v>
      </c>
      <c r="E50" s="80">
        <f>+AVERAGE('2.2.3.6.StockCapTotalDef'!D50:E50)</f>
        <v>0</v>
      </c>
      <c r="F50" s="80">
        <f>+AVERAGE('2.2.3.6.StockCapTotalDef'!E50:F50)</f>
        <v>0</v>
      </c>
      <c r="G50" s="80">
        <f>+AVERAGE('2.2.3.6.StockCapTotalDef'!F50:G50)</f>
        <v>0</v>
      </c>
      <c r="H50" s="80">
        <f>+AVERAGE('2.2.3.6.StockCapTotalDef'!G50,'2.2.3.6.StockCapTotalDef'!H50)</f>
        <v>0</v>
      </c>
      <c r="I50" s="80">
        <f>+AVERAGE('2.2.3.6.StockCapTotalDef'!H50:I50)</f>
        <v>0</v>
      </c>
      <c r="J50" s="80">
        <f>+AVERAGE('2.2.3.6.StockCapTotalDef'!I50:J50)</f>
        <v>0</v>
      </c>
      <c r="K50" s="80">
        <f>+AVERAGE('2.2.3.6.StockCapTotalDef'!J50:K50)</f>
        <v>0</v>
      </c>
      <c r="L50" s="80">
        <f>+AVERAGE('2.2.3.6.StockCapTotalDef'!K50:L50)</f>
        <v>0</v>
      </c>
      <c r="M50" s="206">
        <f>+AVERAGE('2.2.3.6.StockCapTotalDef'!L50:M50)</f>
        <v>0</v>
      </c>
      <c r="N50" s="206">
        <f>+AVERAGE('2.2.3.6.StockCapTotalDef'!M50:N50)</f>
        <v>0</v>
      </c>
      <c r="O50" s="206">
        <f>+AVERAGE('2.2.3.6.StockCapTotalDef'!N50:O50)</f>
        <v>0</v>
      </c>
      <c r="P50" s="206">
        <f>+AVERAGE('2.2.3.6.StockCapTotalDef'!P50:P50)</f>
        <v>14222443.266033197</v>
      </c>
    </row>
    <row r="51" spans="2:16" x14ac:dyDescent="0.25">
      <c r="B51" s="139" t="s">
        <v>160</v>
      </c>
      <c r="C51" s="80">
        <f>+AVERAGE('2.2.3.6.StockCapTotalDef'!C51:C51)</f>
        <v>0</v>
      </c>
      <c r="D51" s="80">
        <f>+AVERAGE('2.2.3.6.StockCapTotalDef'!C51:D51)</f>
        <v>0</v>
      </c>
      <c r="E51" s="80">
        <f>+AVERAGE('2.2.3.6.StockCapTotalDef'!D51:E51)</f>
        <v>0</v>
      </c>
      <c r="F51" s="80">
        <f>+AVERAGE('2.2.3.6.StockCapTotalDef'!E51:F51)</f>
        <v>0</v>
      </c>
      <c r="G51" s="80">
        <f>+AVERAGE('2.2.3.6.StockCapTotalDef'!F51:G51)</f>
        <v>0</v>
      </c>
      <c r="H51" s="80">
        <f>+AVERAGE('2.2.3.6.StockCapTotalDef'!G51,'2.2.3.6.StockCapTotalDef'!H51)</f>
        <v>0</v>
      </c>
      <c r="I51" s="80">
        <f>+AVERAGE('2.2.3.6.StockCapTotalDef'!H51:I51)</f>
        <v>0</v>
      </c>
      <c r="J51" s="80">
        <f>+AVERAGE('2.2.3.6.StockCapTotalDef'!I51:J51)</f>
        <v>0</v>
      </c>
      <c r="K51" s="80">
        <f>+AVERAGE('2.2.3.6.StockCapTotalDef'!J51:K51)</f>
        <v>0</v>
      </c>
      <c r="L51" s="80">
        <f>+AVERAGE('2.2.3.6.StockCapTotalDef'!K51:L51)</f>
        <v>0</v>
      </c>
      <c r="M51" s="206">
        <f>+AVERAGE('2.2.3.6.StockCapTotalDef'!L51:M51)</f>
        <v>0</v>
      </c>
      <c r="N51" s="206">
        <f>+AVERAGE('2.2.3.6.StockCapTotalDef'!M51:N51)</f>
        <v>0</v>
      </c>
      <c r="O51" s="206">
        <f>+AVERAGE('2.2.3.6.StockCapTotalDef'!N51:O51)</f>
        <v>0</v>
      </c>
      <c r="P51" s="206">
        <f>+AVERAGE('2.2.3.6.StockCapTotalDef'!P51:P51)</f>
        <v>246567.08902608743</v>
      </c>
    </row>
    <row r="52" spans="2:16" x14ac:dyDescent="0.25">
      <c r="B52" s="139" t="s">
        <v>161</v>
      </c>
      <c r="C52" s="80">
        <f>+AVERAGE('2.2.3.6.StockCapTotalDef'!C52:C52)</f>
        <v>0</v>
      </c>
      <c r="D52" s="80">
        <f>+AVERAGE('2.2.3.6.StockCapTotalDef'!C52:D52)</f>
        <v>0</v>
      </c>
      <c r="E52" s="80">
        <f>+AVERAGE('2.2.3.6.StockCapTotalDef'!D52:E52)</f>
        <v>0</v>
      </c>
      <c r="F52" s="80">
        <f>+AVERAGE('2.2.3.6.StockCapTotalDef'!E52:F52)</f>
        <v>0</v>
      </c>
      <c r="G52" s="80">
        <f>+AVERAGE('2.2.3.6.StockCapTotalDef'!F52:G52)</f>
        <v>0</v>
      </c>
      <c r="H52" s="80">
        <f>+AVERAGE('2.2.3.6.StockCapTotalDef'!G52,'2.2.3.6.StockCapTotalDef'!H52)</f>
        <v>0</v>
      </c>
      <c r="I52" s="80">
        <f>+AVERAGE('2.2.3.6.StockCapTotalDef'!H52:I52)</f>
        <v>0</v>
      </c>
      <c r="J52" s="80">
        <f>+AVERAGE('2.2.3.6.StockCapTotalDef'!I52:J52)</f>
        <v>0</v>
      </c>
      <c r="K52" s="80">
        <f>+AVERAGE('2.2.3.6.StockCapTotalDef'!J52:K52)</f>
        <v>0</v>
      </c>
      <c r="L52" s="80">
        <f>+AVERAGE('2.2.3.6.StockCapTotalDef'!K52:L52)</f>
        <v>0</v>
      </c>
      <c r="M52" s="206">
        <f>+AVERAGE('2.2.3.6.StockCapTotalDef'!L52:M52)</f>
        <v>0</v>
      </c>
      <c r="N52" s="206">
        <f>+AVERAGE('2.2.3.6.StockCapTotalDef'!M52:N52)</f>
        <v>0</v>
      </c>
      <c r="O52" s="206">
        <f>+AVERAGE('2.2.3.6.StockCapTotalDef'!N52:O52)</f>
        <v>0</v>
      </c>
      <c r="P52" s="206">
        <f>+AVERAGE('2.2.3.6.StockCapTotalDef'!P52:P52)</f>
        <v>172247.1611680545</v>
      </c>
    </row>
    <row r="53" spans="2:16" x14ac:dyDescent="0.25">
      <c r="B53" s="139" t="s">
        <v>162</v>
      </c>
      <c r="C53" s="80">
        <f>+AVERAGE('2.2.3.6.StockCapTotalDef'!C53:C53)</f>
        <v>0</v>
      </c>
      <c r="D53" s="80">
        <f>+AVERAGE('2.2.3.6.StockCapTotalDef'!C53:D53)</f>
        <v>0</v>
      </c>
      <c r="E53" s="80">
        <f>+AVERAGE('2.2.3.6.StockCapTotalDef'!D53:E53)</f>
        <v>0</v>
      </c>
      <c r="F53" s="80">
        <f>+AVERAGE('2.2.3.6.StockCapTotalDef'!E53:F53)</f>
        <v>0</v>
      </c>
      <c r="G53" s="80">
        <f>+AVERAGE('2.2.3.6.StockCapTotalDef'!F53:G53)</f>
        <v>0</v>
      </c>
      <c r="H53" s="80">
        <f>+AVERAGE('2.2.3.6.StockCapTotalDef'!G53,'2.2.3.6.StockCapTotalDef'!H53)</f>
        <v>0</v>
      </c>
      <c r="I53" s="80">
        <f>+AVERAGE('2.2.3.6.StockCapTotalDef'!H53:I53)</f>
        <v>0</v>
      </c>
      <c r="J53" s="80">
        <f>+AVERAGE('2.2.3.6.StockCapTotalDef'!I53:J53)</f>
        <v>0</v>
      </c>
      <c r="K53" s="80">
        <f>+AVERAGE('2.2.3.6.StockCapTotalDef'!J53:K53)</f>
        <v>0</v>
      </c>
      <c r="L53" s="80">
        <f>+AVERAGE('2.2.3.6.StockCapTotalDef'!K53:L53)</f>
        <v>0</v>
      </c>
      <c r="M53" s="206">
        <f>+AVERAGE('2.2.3.6.StockCapTotalDef'!L53:M53)</f>
        <v>0</v>
      </c>
      <c r="N53" s="206">
        <f>+AVERAGE('2.2.3.6.StockCapTotalDef'!M53:N53)</f>
        <v>0</v>
      </c>
      <c r="O53" s="206">
        <f>+AVERAGE('2.2.3.6.StockCapTotalDef'!N53:O53)</f>
        <v>0</v>
      </c>
      <c r="P53" s="206">
        <f>+AVERAGE('2.2.3.6.StockCapTotalDef'!P53:P53)</f>
        <v>2148001.0017983941</v>
      </c>
    </row>
    <row r="54" spans="2:16" x14ac:dyDescent="0.25">
      <c r="B54" s="139" t="s">
        <v>163</v>
      </c>
      <c r="C54" s="80">
        <f>+AVERAGE('2.2.3.6.StockCapTotalDef'!C54:C54)</f>
        <v>0</v>
      </c>
      <c r="D54" s="80">
        <f>+AVERAGE('2.2.3.6.StockCapTotalDef'!C54:D54)</f>
        <v>0</v>
      </c>
      <c r="E54" s="80">
        <f>+AVERAGE('2.2.3.6.StockCapTotalDef'!D54:E54)</f>
        <v>0</v>
      </c>
      <c r="F54" s="80">
        <f>+AVERAGE('2.2.3.6.StockCapTotalDef'!E54:F54)</f>
        <v>0</v>
      </c>
      <c r="G54" s="80">
        <f>+AVERAGE('2.2.3.6.StockCapTotalDef'!F54:G54)</f>
        <v>0</v>
      </c>
      <c r="H54" s="80">
        <f>+AVERAGE('2.2.3.6.StockCapTotalDef'!G54,'2.2.3.6.StockCapTotalDef'!H54)</f>
        <v>0</v>
      </c>
      <c r="I54" s="80">
        <f>+AVERAGE('2.2.3.6.StockCapTotalDef'!H54:I54)</f>
        <v>0</v>
      </c>
      <c r="J54" s="80">
        <f>+AVERAGE('2.2.3.6.StockCapTotalDef'!I54:J54)</f>
        <v>0</v>
      </c>
      <c r="K54" s="80">
        <f>+AVERAGE('2.2.3.6.StockCapTotalDef'!J54:K54)</f>
        <v>0</v>
      </c>
      <c r="L54" s="80">
        <f>+AVERAGE('2.2.3.6.StockCapTotalDef'!K54:L54)</f>
        <v>0</v>
      </c>
      <c r="M54" s="206">
        <f>+AVERAGE('2.2.3.6.StockCapTotalDef'!L54:M54)</f>
        <v>0</v>
      </c>
      <c r="N54" s="206">
        <f>+AVERAGE('2.2.3.6.StockCapTotalDef'!M54:N54)</f>
        <v>0</v>
      </c>
      <c r="O54" s="206">
        <f>+AVERAGE('2.2.3.6.StockCapTotalDef'!N54:O54)</f>
        <v>0</v>
      </c>
      <c r="P54" s="206">
        <f>+AVERAGE('2.2.3.6.StockCapTotalDef'!P54:P54)</f>
        <v>9834440.8555679321</v>
      </c>
    </row>
    <row r="55" spans="2:16" x14ac:dyDescent="0.25">
      <c r="B55" s="139" t="s">
        <v>164</v>
      </c>
      <c r="C55" s="80">
        <f>+AVERAGE('2.2.3.6.StockCapTotalDef'!C55:C55)</f>
        <v>0</v>
      </c>
      <c r="D55" s="80">
        <f>+AVERAGE('2.2.3.6.StockCapTotalDef'!C55:D55)</f>
        <v>0</v>
      </c>
      <c r="E55" s="80">
        <f>+AVERAGE('2.2.3.6.StockCapTotalDef'!D55:E55)</f>
        <v>0</v>
      </c>
      <c r="F55" s="80">
        <f>+AVERAGE('2.2.3.6.StockCapTotalDef'!E55:F55)</f>
        <v>0</v>
      </c>
      <c r="G55" s="80">
        <f>+AVERAGE('2.2.3.6.StockCapTotalDef'!F55:G55)</f>
        <v>0</v>
      </c>
      <c r="H55" s="80">
        <f>+AVERAGE('2.2.3.6.StockCapTotalDef'!G55,'2.2.3.6.StockCapTotalDef'!H55)</f>
        <v>0</v>
      </c>
      <c r="I55" s="80">
        <f>+AVERAGE('2.2.3.6.StockCapTotalDef'!H55:I55)</f>
        <v>0</v>
      </c>
      <c r="J55" s="80">
        <f>+AVERAGE('2.2.3.6.StockCapTotalDef'!I55:J55)</f>
        <v>0</v>
      </c>
      <c r="K55" s="80">
        <f>+AVERAGE('2.2.3.6.StockCapTotalDef'!J55:K55)</f>
        <v>0</v>
      </c>
      <c r="L55" s="80">
        <f>+AVERAGE('2.2.3.6.StockCapTotalDef'!K55:L55)</f>
        <v>0</v>
      </c>
      <c r="M55" s="206">
        <f>+AVERAGE('2.2.3.6.StockCapTotalDef'!L55:M55)</f>
        <v>0</v>
      </c>
      <c r="N55" s="206">
        <f>+AVERAGE('2.2.3.6.StockCapTotalDef'!M55:N55)</f>
        <v>0</v>
      </c>
      <c r="O55" s="206">
        <f>+AVERAGE('2.2.3.6.StockCapTotalDef'!N55:O55)</f>
        <v>0</v>
      </c>
      <c r="P55" s="206">
        <f>+AVERAGE('2.2.3.6.StockCapTotalDef'!P55:P55)</f>
        <v>3903537.7682771441</v>
      </c>
    </row>
    <row r="56" spans="2:16" x14ac:dyDescent="0.25">
      <c r="B56" s="139" t="s">
        <v>165</v>
      </c>
      <c r="C56" s="80">
        <f>+AVERAGE('2.2.3.6.StockCapTotalDef'!C56:C56)</f>
        <v>0</v>
      </c>
      <c r="D56" s="80">
        <f>+AVERAGE('2.2.3.6.StockCapTotalDef'!C56:D56)</f>
        <v>0</v>
      </c>
      <c r="E56" s="80">
        <f>+AVERAGE('2.2.3.6.StockCapTotalDef'!D56:E56)</f>
        <v>0</v>
      </c>
      <c r="F56" s="80">
        <f>+AVERAGE('2.2.3.6.StockCapTotalDef'!E56:F56)</f>
        <v>0</v>
      </c>
      <c r="G56" s="80">
        <f>+AVERAGE('2.2.3.6.StockCapTotalDef'!F56:G56)</f>
        <v>0</v>
      </c>
      <c r="H56" s="80">
        <f>+AVERAGE('2.2.3.6.StockCapTotalDef'!G56,'2.2.3.6.StockCapTotalDef'!H56)</f>
        <v>0</v>
      </c>
      <c r="I56" s="80">
        <f>+AVERAGE('2.2.3.6.StockCapTotalDef'!H56:I56)</f>
        <v>0</v>
      </c>
      <c r="J56" s="80">
        <f>+AVERAGE('2.2.3.6.StockCapTotalDef'!I56:J56)</f>
        <v>0</v>
      </c>
      <c r="K56" s="80">
        <f>+AVERAGE('2.2.3.6.StockCapTotalDef'!J56:K56)</f>
        <v>0</v>
      </c>
      <c r="L56" s="80">
        <f>+AVERAGE('2.2.3.6.StockCapTotalDef'!K56:L56)</f>
        <v>0</v>
      </c>
      <c r="M56" s="206">
        <f>+AVERAGE('2.2.3.6.StockCapTotalDef'!L56:M56)</f>
        <v>0</v>
      </c>
      <c r="N56" s="206">
        <f>+AVERAGE('2.2.3.6.StockCapTotalDef'!M56:N56)</f>
        <v>0</v>
      </c>
      <c r="O56" s="206">
        <f>+AVERAGE('2.2.3.6.StockCapTotalDef'!N56:O56)</f>
        <v>0</v>
      </c>
      <c r="P56" s="206">
        <f>+AVERAGE('2.2.3.6.StockCapTotalDef'!P56:P56)</f>
        <v>520265.30116679549</v>
      </c>
    </row>
    <row r="57" spans="2:16" x14ac:dyDescent="0.25">
      <c r="B57" s="139" t="s">
        <v>166</v>
      </c>
      <c r="C57" s="80">
        <f>+AVERAGE('2.2.3.6.StockCapTotalDef'!C57:C57)</f>
        <v>0</v>
      </c>
      <c r="D57" s="80">
        <f>+AVERAGE('2.2.3.6.StockCapTotalDef'!C57:D57)</f>
        <v>0</v>
      </c>
      <c r="E57" s="80">
        <f>+AVERAGE('2.2.3.6.StockCapTotalDef'!D57:E57)</f>
        <v>0</v>
      </c>
      <c r="F57" s="80">
        <f>+AVERAGE('2.2.3.6.StockCapTotalDef'!E57:F57)</f>
        <v>0</v>
      </c>
      <c r="G57" s="80">
        <f>+AVERAGE('2.2.3.6.StockCapTotalDef'!F57:G57)</f>
        <v>0</v>
      </c>
      <c r="H57" s="80">
        <f>+AVERAGE('2.2.3.6.StockCapTotalDef'!G57,'2.2.3.6.StockCapTotalDef'!H57)</f>
        <v>0</v>
      </c>
      <c r="I57" s="80">
        <f>+AVERAGE('2.2.3.6.StockCapTotalDef'!H57:I57)</f>
        <v>0</v>
      </c>
      <c r="J57" s="80">
        <f>+AVERAGE('2.2.3.6.StockCapTotalDef'!I57:J57)</f>
        <v>0</v>
      </c>
      <c r="K57" s="80">
        <f>+AVERAGE('2.2.3.6.StockCapTotalDef'!J57:K57)</f>
        <v>0</v>
      </c>
      <c r="L57" s="80">
        <f>+AVERAGE('2.2.3.6.StockCapTotalDef'!K57:L57)</f>
        <v>0</v>
      </c>
      <c r="M57" s="206">
        <f>+AVERAGE('2.2.3.6.StockCapTotalDef'!L57:M57)</f>
        <v>0</v>
      </c>
      <c r="N57" s="206">
        <f>+AVERAGE('2.2.3.6.StockCapTotalDef'!M57:N57)</f>
        <v>0</v>
      </c>
      <c r="O57" s="206">
        <f>+AVERAGE('2.2.3.6.StockCapTotalDef'!N57:O57)</f>
        <v>0</v>
      </c>
      <c r="P57" s="206">
        <f>+AVERAGE('2.2.3.6.StockCapTotalDef'!P57:P57)</f>
        <v>61644.276641984441</v>
      </c>
    </row>
    <row r="58" spans="2:16" x14ac:dyDescent="0.25">
      <c r="B58" s="139" t="s">
        <v>167</v>
      </c>
      <c r="C58" s="80">
        <f>+AVERAGE('2.2.3.6.StockCapTotalDef'!C58:C58)</f>
        <v>0</v>
      </c>
      <c r="D58" s="80">
        <f>+AVERAGE('2.2.3.6.StockCapTotalDef'!C58:D58)</f>
        <v>0</v>
      </c>
      <c r="E58" s="80">
        <f>+AVERAGE('2.2.3.6.StockCapTotalDef'!D58:E58)</f>
        <v>0</v>
      </c>
      <c r="F58" s="80">
        <f>+AVERAGE('2.2.3.6.StockCapTotalDef'!E58:F58)</f>
        <v>0</v>
      </c>
      <c r="G58" s="80">
        <f>+AVERAGE('2.2.3.6.StockCapTotalDef'!F58:G58)</f>
        <v>0</v>
      </c>
      <c r="H58" s="80">
        <f>+AVERAGE('2.2.3.6.StockCapTotalDef'!G58,'2.2.3.6.StockCapTotalDef'!H58)</f>
        <v>0</v>
      </c>
      <c r="I58" s="80">
        <f>+AVERAGE('2.2.3.6.StockCapTotalDef'!H58:I58)</f>
        <v>0</v>
      </c>
      <c r="J58" s="80">
        <f>+AVERAGE('2.2.3.6.StockCapTotalDef'!I58:J58)</f>
        <v>0</v>
      </c>
      <c r="K58" s="80">
        <f>+AVERAGE('2.2.3.6.StockCapTotalDef'!J58:K58)</f>
        <v>0</v>
      </c>
      <c r="L58" s="80">
        <f>+AVERAGE('2.2.3.6.StockCapTotalDef'!K58:L58)</f>
        <v>0</v>
      </c>
      <c r="M58" s="206">
        <f>+AVERAGE('2.2.3.6.StockCapTotalDef'!L58:M58)</f>
        <v>0</v>
      </c>
      <c r="N58" s="206">
        <f>+AVERAGE('2.2.3.6.StockCapTotalDef'!M58:N58)</f>
        <v>0</v>
      </c>
      <c r="O58" s="206">
        <f>+AVERAGE('2.2.3.6.StockCapTotalDef'!N58:O58)</f>
        <v>0</v>
      </c>
      <c r="P58" s="206">
        <f>+AVERAGE('2.2.3.6.StockCapTotalDef'!O58:P58)</f>
        <v>0</v>
      </c>
    </row>
    <row r="59" spans="2:16" x14ac:dyDescent="0.25">
      <c r="B59" s="139" t="s">
        <v>168</v>
      </c>
      <c r="C59" s="80">
        <f>+AVERAGE('2.2.3.6.StockCapTotalDef'!C59:C59)</f>
        <v>0</v>
      </c>
      <c r="D59" s="80">
        <f>+AVERAGE('2.2.3.6.StockCapTotalDef'!C59:D59)</f>
        <v>0</v>
      </c>
      <c r="E59" s="80">
        <f>+AVERAGE('2.2.3.6.StockCapTotalDef'!D59:E59)</f>
        <v>0</v>
      </c>
      <c r="F59" s="80">
        <f>+AVERAGE('2.2.3.6.StockCapTotalDef'!E59:F59)</f>
        <v>0</v>
      </c>
      <c r="G59" s="80">
        <f>+AVERAGE('2.2.3.6.StockCapTotalDef'!F59:G59)</f>
        <v>0</v>
      </c>
      <c r="H59" s="80">
        <f>+AVERAGE('2.2.3.6.StockCapTotalDef'!G59,'2.2.3.6.StockCapTotalDef'!H59)</f>
        <v>0</v>
      </c>
      <c r="I59" s="80">
        <f>+AVERAGE('2.2.3.6.StockCapTotalDef'!H59:I59)</f>
        <v>0</v>
      </c>
      <c r="J59" s="80">
        <f>+AVERAGE('2.2.3.6.StockCapTotalDef'!I59:J59)</f>
        <v>0</v>
      </c>
      <c r="K59" s="80">
        <f>+AVERAGE('2.2.3.6.StockCapTotalDef'!J59:K59)</f>
        <v>0</v>
      </c>
      <c r="L59" s="80">
        <f>+AVERAGE('2.2.3.6.StockCapTotalDef'!K59:L59)</f>
        <v>0</v>
      </c>
      <c r="M59" s="206">
        <f>+AVERAGE('2.2.3.6.StockCapTotalDef'!L59:M59)</f>
        <v>0</v>
      </c>
      <c r="N59" s="206">
        <f>+AVERAGE('2.2.3.6.StockCapTotalDef'!M59:N59)</f>
        <v>0</v>
      </c>
      <c r="O59" s="206">
        <f>+AVERAGE('2.2.3.6.StockCapTotalDef'!N59:O59)</f>
        <v>0</v>
      </c>
      <c r="P59" s="206">
        <f>+AVERAGE('2.2.3.6.StockCapTotalDef'!P59:P59)</f>
        <v>0</v>
      </c>
    </row>
    <row r="60" spans="2:16" x14ac:dyDescent="0.25">
      <c r="B60" s="139" t="s">
        <v>169</v>
      </c>
      <c r="C60" s="80">
        <f>+AVERAGE('2.2.3.6.StockCapTotalDef'!C60:C60)</f>
        <v>0</v>
      </c>
      <c r="D60" s="80">
        <f>+AVERAGE('2.2.3.6.StockCapTotalDef'!C60:D60)</f>
        <v>0</v>
      </c>
      <c r="E60" s="80">
        <f>+AVERAGE('2.2.3.6.StockCapTotalDef'!D60:E60)</f>
        <v>0</v>
      </c>
      <c r="F60" s="80">
        <f>+AVERAGE('2.2.3.6.StockCapTotalDef'!E60:F60)</f>
        <v>0</v>
      </c>
      <c r="G60" s="80">
        <f>+AVERAGE('2.2.3.6.StockCapTotalDef'!F60:G60)</f>
        <v>0</v>
      </c>
      <c r="H60" s="80">
        <f>+AVERAGE('2.2.3.6.StockCapTotalDef'!G60,'2.2.3.6.StockCapTotalDef'!H60)</f>
        <v>0</v>
      </c>
      <c r="I60" s="80">
        <f>+AVERAGE('2.2.3.6.StockCapTotalDef'!H60:I60)</f>
        <v>0</v>
      </c>
      <c r="J60" s="80">
        <f>+AVERAGE('2.2.3.6.StockCapTotalDef'!I60:J60)</f>
        <v>0</v>
      </c>
      <c r="K60" s="80">
        <f>+AVERAGE('2.2.3.6.StockCapTotalDef'!J60:K60)</f>
        <v>0</v>
      </c>
      <c r="L60" s="80">
        <f>+AVERAGE('2.2.3.6.StockCapTotalDef'!K60:L60)</f>
        <v>0</v>
      </c>
      <c r="M60" s="206">
        <f>+AVERAGE('2.2.3.6.StockCapTotalDef'!L60:M60)</f>
        <v>0</v>
      </c>
      <c r="N60" s="206">
        <f>+AVERAGE('2.2.3.6.StockCapTotalDef'!M60:N60)</f>
        <v>0</v>
      </c>
      <c r="O60" s="206">
        <f>+AVERAGE('2.2.3.6.StockCapTotalDef'!N60:O60)</f>
        <v>0</v>
      </c>
      <c r="P60" s="206">
        <f>+AVERAGE('2.2.3.6.StockCapTotalDef'!P60:P60)</f>
        <v>262826.53220761038</v>
      </c>
    </row>
    <row r="61" spans="2:16" x14ac:dyDescent="0.25">
      <c r="B61" s="139" t="s">
        <v>170</v>
      </c>
      <c r="C61" s="80">
        <f>+AVERAGE('2.2.3.6.StockCapTotalDef'!C61:C61)</f>
        <v>0</v>
      </c>
      <c r="D61" s="80">
        <f>+AVERAGE('2.2.3.6.StockCapTotalDef'!C61:D61)</f>
        <v>0</v>
      </c>
      <c r="E61" s="80">
        <f>+AVERAGE('2.2.3.6.StockCapTotalDef'!D61:E61)</f>
        <v>0</v>
      </c>
      <c r="F61" s="80">
        <f>+AVERAGE('2.2.3.6.StockCapTotalDef'!E61:F61)</f>
        <v>0</v>
      </c>
      <c r="G61" s="80">
        <f>+AVERAGE('2.2.3.6.StockCapTotalDef'!F61:G61)</f>
        <v>0</v>
      </c>
      <c r="H61" s="80">
        <f>+AVERAGE('2.2.3.6.StockCapTotalDef'!G61,'2.2.3.6.StockCapTotalDef'!H61)</f>
        <v>0</v>
      </c>
      <c r="I61" s="80">
        <f>+AVERAGE('2.2.3.6.StockCapTotalDef'!H61:I61)</f>
        <v>0</v>
      </c>
      <c r="J61" s="80">
        <f>+AVERAGE('2.2.3.6.StockCapTotalDef'!I61:J61)</f>
        <v>0</v>
      </c>
      <c r="K61" s="80">
        <f>+AVERAGE('2.2.3.6.StockCapTotalDef'!J61:K61)</f>
        <v>0</v>
      </c>
      <c r="L61" s="80">
        <f>+AVERAGE('2.2.3.6.StockCapTotalDef'!K61:L61)</f>
        <v>0</v>
      </c>
      <c r="M61" s="206">
        <f>+AVERAGE('2.2.3.6.StockCapTotalDef'!L61:M61)</f>
        <v>0</v>
      </c>
      <c r="N61" s="206">
        <f>+AVERAGE('2.2.3.6.StockCapTotalDef'!M61:N61)</f>
        <v>0</v>
      </c>
      <c r="O61" s="206">
        <f>+AVERAGE('2.2.3.6.StockCapTotalDef'!N61:O61)</f>
        <v>0</v>
      </c>
      <c r="P61" s="206">
        <f>+AVERAGE('2.2.3.6.StockCapTotalDef'!P61:P61)</f>
        <v>323224.05982452392</v>
      </c>
    </row>
    <row r="62" spans="2:16" x14ac:dyDescent="0.25">
      <c r="B62" s="139" t="s">
        <v>171</v>
      </c>
      <c r="C62" s="80">
        <f>+AVERAGE('2.2.3.6.StockCapTotalDef'!C62:C62)</f>
        <v>0</v>
      </c>
      <c r="D62" s="80">
        <f>+AVERAGE('2.2.3.6.StockCapTotalDef'!C62:D62)</f>
        <v>0</v>
      </c>
      <c r="E62" s="80">
        <f>+AVERAGE('2.2.3.6.StockCapTotalDef'!D62:E62)</f>
        <v>0</v>
      </c>
      <c r="F62" s="80">
        <f>+AVERAGE('2.2.3.6.StockCapTotalDef'!E62:F62)</f>
        <v>0</v>
      </c>
      <c r="G62" s="80">
        <f>+AVERAGE('2.2.3.6.StockCapTotalDef'!F62:G62)</f>
        <v>0</v>
      </c>
      <c r="H62" s="80">
        <f>+AVERAGE('2.2.3.6.StockCapTotalDef'!G62,'2.2.3.6.StockCapTotalDef'!H62)</f>
        <v>0</v>
      </c>
      <c r="I62" s="80">
        <f>+AVERAGE('2.2.3.6.StockCapTotalDef'!H62:I62)</f>
        <v>0</v>
      </c>
      <c r="J62" s="80">
        <f>+AVERAGE('2.2.3.6.StockCapTotalDef'!I62:J62)</f>
        <v>0</v>
      </c>
      <c r="K62" s="80">
        <f>+AVERAGE('2.2.3.6.StockCapTotalDef'!J62:K62)</f>
        <v>0</v>
      </c>
      <c r="L62" s="80">
        <f>+AVERAGE('2.2.3.6.StockCapTotalDef'!K62:L62)</f>
        <v>0</v>
      </c>
      <c r="M62" s="206">
        <f>+AVERAGE('2.2.3.6.StockCapTotalDef'!L62:M62)</f>
        <v>0</v>
      </c>
      <c r="N62" s="206">
        <f>+AVERAGE('2.2.3.6.StockCapTotalDef'!M62:N62)</f>
        <v>0</v>
      </c>
      <c r="O62" s="206">
        <f>+AVERAGE('2.2.3.6.StockCapTotalDef'!N62:O62)</f>
        <v>0</v>
      </c>
      <c r="P62" s="206">
        <f>+AVERAGE('2.2.3.6.StockCapTotalDef'!P62:P62)</f>
        <v>470983.97129721922</v>
      </c>
    </row>
    <row r="63" spans="2:16" x14ac:dyDescent="0.25">
      <c r="B63" s="139" t="s">
        <v>172</v>
      </c>
      <c r="C63" s="80">
        <f>+AVERAGE('2.2.3.6.StockCapTotalDef'!C63:C63)</f>
        <v>0</v>
      </c>
      <c r="D63" s="80">
        <f>+AVERAGE('2.2.3.6.StockCapTotalDef'!C63:D63)</f>
        <v>0</v>
      </c>
      <c r="E63" s="80">
        <f>+AVERAGE('2.2.3.6.StockCapTotalDef'!D63:E63)</f>
        <v>0</v>
      </c>
      <c r="F63" s="80">
        <f>+AVERAGE('2.2.3.6.StockCapTotalDef'!E63:F63)</f>
        <v>0</v>
      </c>
      <c r="G63" s="80">
        <f>+AVERAGE('2.2.3.6.StockCapTotalDef'!F63:G63)</f>
        <v>0</v>
      </c>
      <c r="H63" s="80">
        <f>+AVERAGE('2.2.3.6.StockCapTotalDef'!G63,'2.2.3.6.StockCapTotalDef'!H63)</f>
        <v>0</v>
      </c>
      <c r="I63" s="80">
        <f>+AVERAGE('2.2.3.6.StockCapTotalDef'!H63:I63)</f>
        <v>0</v>
      </c>
      <c r="J63" s="80">
        <f>+AVERAGE('2.2.3.6.StockCapTotalDef'!I63:J63)</f>
        <v>0</v>
      </c>
      <c r="K63" s="80">
        <f>+AVERAGE('2.2.3.6.StockCapTotalDef'!J63:K63)</f>
        <v>0</v>
      </c>
      <c r="L63" s="80">
        <f>+AVERAGE('2.2.3.6.StockCapTotalDef'!K63:L63)</f>
        <v>0</v>
      </c>
      <c r="M63" s="206">
        <f>+AVERAGE('2.2.3.6.StockCapTotalDef'!L63:M63)</f>
        <v>0</v>
      </c>
      <c r="N63" s="206">
        <f>+AVERAGE('2.2.3.6.StockCapTotalDef'!M63:N63)</f>
        <v>0</v>
      </c>
      <c r="O63" s="206">
        <f>+AVERAGE('2.2.3.6.StockCapTotalDef'!N63:O63)</f>
        <v>0</v>
      </c>
      <c r="P63" s="206">
        <f>+AVERAGE('2.2.3.6.StockCapTotalDef'!P63:P63)</f>
        <v>223051.3912350529</v>
      </c>
    </row>
    <row r="64" spans="2:16" x14ac:dyDescent="0.25">
      <c r="B64" s="139" t="s">
        <v>173</v>
      </c>
      <c r="C64" s="80">
        <f>+AVERAGE('2.2.3.6.StockCapTotalDef'!C64:C64)</f>
        <v>0</v>
      </c>
      <c r="D64" s="80">
        <f>+AVERAGE('2.2.3.6.StockCapTotalDef'!C64:D64)</f>
        <v>0</v>
      </c>
      <c r="E64" s="80">
        <f>+AVERAGE('2.2.3.6.StockCapTotalDef'!D64:E64)</f>
        <v>0</v>
      </c>
      <c r="F64" s="80">
        <f>+AVERAGE('2.2.3.6.StockCapTotalDef'!E64:F64)</f>
        <v>0</v>
      </c>
      <c r="G64" s="80">
        <f>+AVERAGE('2.2.3.6.StockCapTotalDef'!F64:G64)</f>
        <v>0</v>
      </c>
      <c r="H64" s="80">
        <f>+AVERAGE('2.2.3.6.StockCapTotalDef'!G64,'2.2.3.6.StockCapTotalDef'!H64)</f>
        <v>0</v>
      </c>
      <c r="I64" s="80">
        <f>+AVERAGE('2.2.3.6.StockCapTotalDef'!H64:I64)</f>
        <v>0</v>
      </c>
      <c r="J64" s="80">
        <f>+AVERAGE('2.2.3.6.StockCapTotalDef'!I64:J64)</f>
        <v>0</v>
      </c>
      <c r="K64" s="80">
        <f>+AVERAGE('2.2.3.6.StockCapTotalDef'!J64:K64)</f>
        <v>0</v>
      </c>
      <c r="L64" s="80">
        <f>+AVERAGE('2.2.3.6.StockCapTotalDef'!K64:L64)</f>
        <v>0</v>
      </c>
      <c r="M64" s="206">
        <f>+AVERAGE('2.2.3.6.StockCapTotalDef'!L64:M64)</f>
        <v>0</v>
      </c>
      <c r="N64" s="206">
        <f>+AVERAGE('2.2.3.6.StockCapTotalDef'!M64:N64)</f>
        <v>0</v>
      </c>
      <c r="O64" s="206">
        <f>+AVERAGE('2.2.3.6.StockCapTotalDef'!N64:O64)</f>
        <v>0</v>
      </c>
      <c r="P64" s="206">
        <f>+AVERAGE('2.2.3.6.StockCapTotalDef'!P64:P64)</f>
        <v>347345.33719497512</v>
      </c>
    </row>
    <row r="65" spans="2:16" x14ac:dyDescent="0.25">
      <c r="B65" s="139" t="s">
        <v>331</v>
      </c>
      <c r="C65" s="80">
        <f>+AVERAGE('2.2.3.6.StockCapTotalDef'!C65:C65)</f>
        <v>0</v>
      </c>
      <c r="D65" s="80">
        <f>+AVERAGE('2.2.3.6.StockCapTotalDef'!C65:D65)</f>
        <v>0</v>
      </c>
      <c r="E65" s="80">
        <f>+AVERAGE('2.2.3.6.StockCapTotalDef'!D65:E65)</f>
        <v>0</v>
      </c>
      <c r="F65" s="80">
        <f>+AVERAGE('2.2.3.6.StockCapTotalDef'!E65:F65)</f>
        <v>0</v>
      </c>
      <c r="G65" s="80">
        <f>+AVERAGE('2.2.3.6.StockCapTotalDef'!F65:G65)</f>
        <v>0</v>
      </c>
      <c r="H65" s="80">
        <f>+AVERAGE('2.2.3.6.StockCapTotalDef'!G65,'2.2.3.6.StockCapTotalDef'!H65)</f>
        <v>0</v>
      </c>
      <c r="I65" s="80">
        <f>+AVERAGE('2.2.3.6.StockCapTotalDef'!H65:I65)</f>
        <v>0</v>
      </c>
      <c r="J65" s="80">
        <f>+AVERAGE('2.2.3.6.StockCapTotalDef'!I65:J65)</f>
        <v>0</v>
      </c>
      <c r="K65" s="80">
        <f>+AVERAGE('2.2.3.6.StockCapTotalDef'!J65:K65)</f>
        <v>0</v>
      </c>
      <c r="L65" s="80">
        <f>+AVERAGE('2.2.3.6.StockCapTotalDef'!K65:L65)</f>
        <v>0</v>
      </c>
      <c r="M65" s="206">
        <f>+AVERAGE('2.2.3.6.StockCapTotalDef'!L65:M65)</f>
        <v>0</v>
      </c>
      <c r="N65" s="206">
        <f>+AVERAGE('2.2.3.6.StockCapTotalDef'!M65:N65)</f>
        <v>0</v>
      </c>
      <c r="O65" s="206">
        <f>+AVERAGE('2.2.3.6.StockCapTotalDef'!N65:O65)</f>
        <v>0</v>
      </c>
      <c r="P65" s="206">
        <f>+AVERAGE('2.2.3.6.StockCapTotalDef'!P65:P65)</f>
        <v>107891.40439112794</v>
      </c>
    </row>
    <row r="66" spans="2:16" x14ac:dyDescent="0.25">
      <c r="B66" s="139" t="s">
        <v>332</v>
      </c>
      <c r="C66" s="80">
        <f>+AVERAGE('2.2.3.6.StockCapTotalDef'!C66:C66)</f>
        <v>0</v>
      </c>
      <c r="D66" s="80">
        <f>+AVERAGE('2.2.3.6.StockCapTotalDef'!C66:D66)</f>
        <v>0</v>
      </c>
      <c r="E66" s="80">
        <f>+AVERAGE('2.2.3.6.StockCapTotalDef'!D66:E66)</f>
        <v>0</v>
      </c>
      <c r="F66" s="80">
        <f>+AVERAGE('2.2.3.6.StockCapTotalDef'!E66:F66)</f>
        <v>0</v>
      </c>
      <c r="G66" s="80">
        <f>+AVERAGE('2.2.3.6.StockCapTotalDef'!F66:G66)</f>
        <v>0</v>
      </c>
      <c r="H66" s="80">
        <f>+AVERAGE('2.2.3.6.StockCapTotalDef'!G66,'2.2.3.6.StockCapTotalDef'!H66)</f>
        <v>0</v>
      </c>
      <c r="I66" s="80">
        <f>+AVERAGE('2.2.3.6.StockCapTotalDef'!H66:I66)</f>
        <v>0</v>
      </c>
      <c r="J66" s="80">
        <f>+AVERAGE('2.2.3.6.StockCapTotalDef'!I66:J66)</f>
        <v>0</v>
      </c>
      <c r="K66" s="80">
        <f>+AVERAGE('2.2.3.6.StockCapTotalDef'!J66:K66)</f>
        <v>0</v>
      </c>
      <c r="L66" s="80">
        <f>+AVERAGE('2.2.3.6.StockCapTotalDef'!K66:L66)</f>
        <v>0</v>
      </c>
      <c r="M66" s="206">
        <f>+AVERAGE('2.2.3.6.StockCapTotalDef'!L66:M66)</f>
        <v>0</v>
      </c>
      <c r="N66" s="206">
        <f>+AVERAGE('2.2.3.6.StockCapTotalDef'!M66:N66)</f>
        <v>0</v>
      </c>
      <c r="O66" s="206">
        <f>+AVERAGE('2.2.3.6.StockCapTotalDef'!N66:O66)</f>
        <v>0</v>
      </c>
      <c r="P66" s="206">
        <f>+AVERAGE('2.2.3.6.StockCapTotalDef'!P66:P66)</f>
        <v>99030.556577172407</v>
      </c>
    </row>
    <row r="67" spans="2:16" x14ac:dyDescent="0.25"/>
    <row r="68" spans="2:16" x14ac:dyDescent="0.25"/>
    <row r="69" spans="2:16" x14ac:dyDescent="0.25"/>
    <row r="70" spans="2:16" x14ac:dyDescent="0.25"/>
    <row r="71" spans="2:16" x14ac:dyDescent="0.25"/>
    <row r="72" spans="2:16" x14ac:dyDescent="0.25"/>
    <row r="73" spans="2:16" x14ac:dyDescent="0.25"/>
    <row r="74" spans="2:16" x14ac:dyDescent="0.25"/>
    <row r="75" spans="2:16" x14ac:dyDescent="0.25"/>
    <row r="76" spans="2:16" x14ac:dyDescent="0.25"/>
    <row r="77" spans="2:16" x14ac:dyDescent="0.25"/>
    <row r="78" spans="2:16" x14ac:dyDescent="0.25"/>
  </sheetData>
  <hyperlinks>
    <hyperlink ref="A2" location="Índice!A1" display="Índice" xr:uid="{617DB3E0-B983-44C0-8A9D-E0DFBD09EE2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82BB-06CF-47AD-AB5D-4006EAE6D155}">
  <sheetPr>
    <tabColor theme="5" tint="-0.249977111117893"/>
  </sheetPr>
  <dimension ref="A1:U347"/>
  <sheetViews>
    <sheetView showGridLines="0" zoomScale="90" zoomScaleNormal="90" workbookViewId="0">
      <selection activeCell="Q284" sqref="Q284"/>
    </sheetView>
  </sheetViews>
  <sheetFormatPr baseColWidth="10" defaultColWidth="0" defaultRowHeight="13.2" zeroHeight="1" x14ac:dyDescent="0.25"/>
  <cols>
    <col min="1" max="1" width="11.44140625" style="57" customWidth="1"/>
    <col min="2" max="2" width="32.109375" style="57" customWidth="1"/>
    <col min="3" max="11" width="11.44140625" style="57" customWidth="1"/>
    <col min="12" max="12" width="11.109375" style="57" customWidth="1"/>
    <col min="13" max="16" width="16.88671875" style="57" customWidth="1"/>
    <col min="17" max="17" width="28.109375" style="57" customWidth="1"/>
    <col min="18" max="16384" width="16.8867187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18</v>
      </c>
    </row>
    <row r="5" spans="1:16" x14ac:dyDescent="0.25">
      <c r="B5" s="36"/>
    </row>
    <row r="6" spans="1:16" x14ac:dyDescent="0.25">
      <c r="B6" s="36"/>
    </row>
    <row r="7" spans="1:16" x14ac:dyDescent="0.25">
      <c r="B7" s="196" t="s">
        <v>215</v>
      </c>
      <c r="G7" s="72"/>
      <c r="H7" s="72"/>
      <c r="I7" s="72"/>
      <c r="J7" s="72"/>
      <c r="K7" s="72"/>
    </row>
    <row r="8" spans="1:16" x14ac:dyDescent="0.25"/>
    <row r="9" spans="1:16" x14ac:dyDescent="0.25">
      <c r="B9" s="39"/>
      <c r="C9" s="154">
        <v>2010</v>
      </c>
      <c r="D9" s="154">
        <v>2011</v>
      </c>
      <c r="E9" s="154">
        <v>2012</v>
      </c>
      <c r="F9" s="154">
        <v>2013</v>
      </c>
      <c r="G9" s="154">
        <v>2014</v>
      </c>
      <c r="H9" s="154">
        <v>2015</v>
      </c>
      <c r="I9" s="154">
        <v>2016</v>
      </c>
      <c r="J9" s="154">
        <v>2017</v>
      </c>
      <c r="K9" s="154">
        <v>2018</v>
      </c>
      <c r="L9" s="154">
        <v>2019</v>
      </c>
      <c r="M9" s="154">
        <v>2020</v>
      </c>
      <c r="N9" s="154">
        <v>2021</v>
      </c>
      <c r="O9" s="154">
        <v>2022</v>
      </c>
      <c r="P9" s="154">
        <v>2023</v>
      </c>
    </row>
    <row r="10" spans="1:16" x14ac:dyDescent="0.25">
      <c r="B10" s="57" t="s">
        <v>216</v>
      </c>
      <c r="C10" s="208">
        <f t="shared" ref="C10:O10" si="0">+C131</f>
        <v>5.2821858646182544E-2</v>
      </c>
      <c r="D10" s="208">
        <f t="shared" si="0"/>
        <v>5.410199544794958E-2</v>
      </c>
      <c r="E10" s="208">
        <f t="shared" si="0"/>
        <v>5.3815098087152402E-2</v>
      </c>
      <c r="F10" s="208">
        <f t="shared" si="0"/>
        <v>5.2130670342610257E-2</v>
      </c>
      <c r="G10" s="208">
        <f t="shared" si="0"/>
        <v>5.2766660390626781E-2</v>
      </c>
      <c r="H10" s="208">
        <f t="shared" si="0"/>
        <v>5.2312982394253658E-2</v>
      </c>
      <c r="I10" s="208">
        <f t="shared" si="0"/>
        <v>5.1802786015652462E-2</v>
      </c>
      <c r="J10" s="208">
        <f t="shared" si="0"/>
        <v>5.1538501312231769E-2</v>
      </c>
      <c r="K10" s="208">
        <f t="shared" si="0"/>
        <v>5.0970309826854118E-2</v>
      </c>
      <c r="L10" s="208">
        <f t="shared" si="0"/>
        <v>5.1463635887600098E-2</v>
      </c>
      <c r="M10" s="208">
        <f t="shared" si="0"/>
        <v>5.2128747076616674E-2</v>
      </c>
      <c r="N10" s="208">
        <f t="shared" si="0"/>
        <v>5.110439503871602E-2</v>
      </c>
      <c r="O10" s="208">
        <f t="shared" si="0"/>
        <v>4.8689804402703145E-2</v>
      </c>
      <c r="P10" s="208">
        <f>+P131</f>
        <v>4.8586785606841654E-2</v>
      </c>
    </row>
    <row r="11" spans="1:16" x14ac:dyDescent="0.25">
      <c r="B11" s="57" t="s">
        <v>217</v>
      </c>
      <c r="C11" s="208">
        <f t="shared" ref="C11:O11" si="1">+C235</f>
        <v>0.11316115296203894</v>
      </c>
      <c r="D11" s="208">
        <f t="shared" si="1"/>
        <v>0.11206380289506564</v>
      </c>
      <c r="E11" s="208">
        <f t="shared" si="1"/>
        <v>0.11261488583062138</v>
      </c>
      <c r="F11" s="208">
        <f t="shared" si="1"/>
        <v>0.11504321109516362</v>
      </c>
      <c r="G11" s="208">
        <f t="shared" si="1"/>
        <v>0.1152754065595252</v>
      </c>
      <c r="H11" s="208">
        <f t="shared" si="1"/>
        <v>0.11412215098966327</v>
      </c>
      <c r="I11" s="208">
        <f t="shared" si="1"/>
        <v>0.11416269770604888</v>
      </c>
      <c r="J11" s="208">
        <f t="shared" si="1"/>
        <v>0.11529483233537048</v>
      </c>
      <c r="K11" s="208">
        <f t="shared" si="1"/>
        <v>0.11356278960037729</v>
      </c>
      <c r="L11" s="208">
        <f t="shared" si="1"/>
        <v>0.11572155453544071</v>
      </c>
      <c r="M11" s="208">
        <f t="shared" si="1"/>
        <v>0.11641521543585774</v>
      </c>
      <c r="N11" s="208">
        <f t="shared" si="1"/>
        <v>0.11820535694738736</v>
      </c>
      <c r="O11" s="208">
        <f t="shared" si="1"/>
        <v>0.11506540881685207</v>
      </c>
      <c r="P11" s="208">
        <f>+P235</f>
        <v>0.11658146549428321</v>
      </c>
    </row>
    <row r="12" spans="1:16" x14ac:dyDescent="0.25">
      <c r="B12" s="57" t="s">
        <v>218</v>
      </c>
      <c r="C12" s="208">
        <f t="shared" ref="C12:O12" si="2">+C11-C10</f>
        <v>6.0339294315856391E-2</v>
      </c>
      <c r="D12" s="208">
        <f t="shared" si="2"/>
        <v>5.7961807447116057E-2</v>
      </c>
      <c r="E12" s="208">
        <f t="shared" si="2"/>
        <v>5.8799787743468973E-2</v>
      </c>
      <c r="F12" s="208">
        <f t="shared" si="2"/>
        <v>6.291254075255337E-2</v>
      </c>
      <c r="G12" s="208">
        <f t="shared" si="2"/>
        <v>6.2508746168898427E-2</v>
      </c>
      <c r="H12" s="208">
        <f t="shared" si="2"/>
        <v>6.1809168595409615E-2</v>
      </c>
      <c r="I12" s="208">
        <f t="shared" si="2"/>
        <v>6.2359911690396418E-2</v>
      </c>
      <c r="J12" s="208">
        <f t="shared" si="2"/>
        <v>6.3756331023138713E-2</v>
      </c>
      <c r="K12" s="208">
        <f t="shared" si="2"/>
        <v>6.2592479773523169E-2</v>
      </c>
      <c r="L12" s="208">
        <f t="shared" si="2"/>
        <v>6.4257918647840612E-2</v>
      </c>
      <c r="M12" s="208">
        <f t="shared" si="2"/>
        <v>6.4286468359241067E-2</v>
      </c>
      <c r="N12" s="208">
        <f t="shared" si="2"/>
        <v>6.7100961908671347E-2</v>
      </c>
      <c r="O12" s="208">
        <f t="shared" si="2"/>
        <v>6.6375604414148914E-2</v>
      </c>
      <c r="P12" s="208">
        <f>+P11-P10</f>
        <v>6.7994679887441553E-2</v>
      </c>
    </row>
    <row r="13" spans="1:16" x14ac:dyDescent="0.25">
      <c r="B13" s="57" t="s">
        <v>219</v>
      </c>
      <c r="C13" s="209">
        <f>+C14*(1+(1-C15)*C16/C17)</f>
        <v>0.49286518927712863</v>
      </c>
      <c r="D13" s="209">
        <f t="shared" ref="D13:J13" si="3">+D14*(1+(1-D15)*D16/D17)</f>
        <v>0.48830526071765679</v>
      </c>
      <c r="E13" s="209">
        <f t="shared" si="3"/>
        <v>0.4915814345185458</v>
      </c>
      <c r="F13" s="209">
        <f t="shared" si="3"/>
        <v>0.39633783670428735</v>
      </c>
      <c r="G13" s="209">
        <f t="shared" si="3"/>
        <v>0.73121119374925581</v>
      </c>
      <c r="H13" s="209">
        <f t="shared" si="3"/>
        <v>0.88404067181198598</v>
      </c>
      <c r="I13" s="209">
        <f t="shared" si="3"/>
        <v>0.71504147326865919</v>
      </c>
      <c r="J13" s="209">
        <f t="shared" si="3"/>
        <v>0.70368753446565857</v>
      </c>
      <c r="K13" s="209">
        <f>+K14*(1+(1-K15)*K16/K17)</f>
        <v>0.73866910519971662</v>
      </c>
      <c r="L13" s="209">
        <f t="shared" ref="L13:O13" si="4">+L14*(1+(1-L15)*L16/L17)</f>
        <v>0.64776406911326723</v>
      </c>
      <c r="M13" s="209">
        <f t="shared" si="4"/>
        <v>0.87943335658103361</v>
      </c>
      <c r="N13" s="209">
        <f t="shared" si="4"/>
        <v>0.87331820601706966</v>
      </c>
      <c r="O13" s="209">
        <f t="shared" si="4"/>
        <v>0.62344983033343615</v>
      </c>
      <c r="P13" s="209">
        <f>+P14*(1+(1-P15)*P16/P17)</f>
        <v>0.64870215871415871</v>
      </c>
    </row>
    <row r="14" spans="1:16" x14ac:dyDescent="0.25">
      <c r="B14" s="139" t="s">
        <v>220</v>
      </c>
      <c r="C14" s="210">
        <f t="shared" ref="C14:J14" si="5">+C311</f>
        <v>0.4883259328326599</v>
      </c>
      <c r="D14" s="210">
        <f t="shared" si="5"/>
        <v>0.48616144031180691</v>
      </c>
      <c r="E14" s="210">
        <f t="shared" si="5"/>
        <v>0.47362923968715248</v>
      </c>
      <c r="F14" s="210">
        <f t="shared" si="5"/>
        <v>0.38656763264349026</v>
      </c>
      <c r="G14" s="210">
        <f t="shared" si="5"/>
        <v>0.38085006432154855</v>
      </c>
      <c r="H14" s="210">
        <f t="shared" si="5"/>
        <v>0.4574426894355339</v>
      </c>
      <c r="I14" s="210">
        <f t="shared" si="5"/>
        <v>0.38146677432487286</v>
      </c>
      <c r="J14" s="210">
        <f t="shared" si="5"/>
        <v>0.38963861106772907</v>
      </c>
      <c r="K14" s="210">
        <f>+K311</f>
        <v>0.42537447556980051</v>
      </c>
      <c r="L14" s="210">
        <f t="shared" ref="L14:O14" si="6">+L311</f>
        <v>0.38902345385600873</v>
      </c>
      <c r="M14" s="210">
        <f t="shared" si="6"/>
        <v>0.55304411061255176</v>
      </c>
      <c r="N14" s="210">
        <f t="shared" si="6"/>
        <v>0.57168083800228642</v>
      </c>
      <c r="O14" s="210">
        <f t="shared" si="6"/>
        <v>0.42594438872362017</v>
      </c>
      <c r="P14" s="210">
        <f>+P311</f>
        <v>0.45048001197328591</v>
      </c>
    </row>
    <row r="15" spans="1:16" x14ac:dyDescent="0.25">
      <c r="B15" s="139" t="s">
        <v>221</v>
      </c>
      <c r="C15" s="211">
        <v>0.3</v>
      </c>
      <c r="D15" s="211">
        <v>0.3</v>
      </c>
      <c r="E15" s="211">
        <v>0.3</v>
      </c>
      <c r="F15" s="211">
        <v>0.3</v>
      </c>
      <c r="G15" s="211">
        <v>0.3</v>
      </c>
      <c r="H15" s="211">
        <v>0.28000000000000003</v>
      </c>
      <c r="I15" s="211">
        <v>0.28000000000000003</v>
      </c>
      <c r="J15" s="211">
        <v>0.29499999999999998</v>
      </c>
      <c r="K15" s="211">
        <v>0.29499999999999998</v>
      </c>
      <c r="L15" s="211">
        <v>0.29499999999999998</v>
      </c>
      <c r="M15" s="211">
        <v>0.29499999999999998</v>
      </c>
      <c r="N15" s="211">
        <v>0.29499999999999998</v>
      </c>
      <c r="O15" s="211">
        <v>0.29499999999999998</v>
      </c>
      <c r="P15" s="211">
        <v>0.29499999999999998</v>
      </c>
    </row>
    <row r="16" spans="1:16" x14ac:dyDescent="0.25">
      <c r="B16" s="139" t="s">
        <v>222</v>
      </c>
      <c r="C16" s="212">
        <f t="shared" ref="C16:O16" si="7">+C321</f>
        <v>82</v>
      </c>
      <c r="D16" s="212">
        <f t="shared" si="7"/>
        <v>58</v>
      </c>
      <c r="E16" s="212">
        <f t="shared" si="7"/>
        <v>2263</v>
      </c>
      <c r="F16" s="212">
        <f t="shared" si="7"/>
        <v>2383</v>
      </c>
      <c r="G16" s="212">
        <f t="shared" si="7"/>
        <v>105222</v>
      </c>
      <c r="H16" s="212">
        <f t="shared" si="7"/>
        <v>105672</v>
      </c>
      <c r="I16" s="212">
        <f t="shared" si="7"/>
        <v>105776</v>
      </c>
      <c r="J16" s="212">
        <f t="shared" si="7"/>
        <v>105394</v>
      </c>
      <c r="K16" s="212">
        <f t="shared" si="7"/>
        <v>103858</v>
      </c>
      <c r="L16" s="212">
        <f t="shared" si="7"/>
        <v>102990</v>
      </c>
      <c r="M16" s="212">
        <f t="shared" si="7"/>
        <v>101437</v>
      </c>
      <c r="N16" s="212">
        <f t="shared" si="7"/>
        <v>99031</v>
      </c>
      <c r="O16" s="212">
        <f t="shared" si="7"/>
        <v>97067.502279999986</v>
      </c>
      <c r="P16" s="212">
        <f>+P321</f>
        <v>95279.925931176796</v>
      </c>
    </row>
    <row r="17" spans="2:21" x14ac:dyDescent="0.25">
      <c r="B17" s="139" t="s">
        <v>223</v>
      </c>
      <c r="C17" s="212">
        <f t="shared" ref="C17:P17" si="8">+C319</f>
        <v>6175</v>
      </c>
      <c r="D17" s="212">
        <f t="shared" si="8"/>
        <v>9207</v>
      </c>
      <c r="E17" s="212">
        <f t="shared" si="8"/>
        <v>41793</v>
      </c>
      <c r="F17" s="212">
        <f t="shared" si="8"/>
        <v>66000</v>
      </c>
      <c r="G17" s="212">
        <f t="shared" si="8"/>
        <v>80065</v>
      </c>
      <c r="H17" s="212">
        <f t="shared" si="8"/>
        <v>81585</v>
      </c>
      <c r="I17" s="212">
        <f t="shared" si="8"/>
        <v>87093</v>
      </c>
      <c r="J17" s="212">
        <f t="shared" si="8"/>
        <v>92187</v>
      </c>
      <c r="K17" s="212">
        <f t="shared" si="8"/>
        <v>99414</v>
      </c>
      <c r="L17" s="212">
        <f t="shared" si="8"/>
        <v>109168</v>
      </c>
      <c r="M17" s="212">
        <f t="shared" si="8"/>
        <v>121174</v>
      </c>
      <c r="N17" s="212">
        <f t="shared" si="8"/>
        <v>132321</v>
      </c>
      <c r="O17" s="212">
        <f t="shared" si="8"/>
        <v>147583.16074000005</v>
      </c>
      <c r="P17" s="212">
        <f t="shared" si="8"/>
        <v>152656</v>
      </c>
    </row>
    <row r="18" spans="2:21" x14ac:dyDescent="0.25">
      <c r="B18" s="57" t="s">
        <v>224</v>
      </c>
      <c r="C18" s="208">
        <f>+C254</f>
        <v>1.7197902513200004E-2</v>
      </c>
      <c r="D18" s="208">
        <f t="shared" ref="D18:P18" si="9">+D254</f>
        <v>1.9080478770212746E-2</v>
      </c>
      <c r="E18" s="208">
        <f t="shared" si="9"/>
        <v>1.5690557318031567E-2</v>
      </c>
      <c r="F18" s="208">
        <f t="shared" si="9"/>
        <v>1.5858089763550291E-2</v>
      </c>
      <c r="G18" s="208">
        <f t="shared" si="9"/>
        <v>1.62251025848936E-2</v>
      </c>
      <c r="H18" s="208">
        <f t="shared" si="9"/>
        <v>2.0071119655198592E-2</v>
      </c>
      <c r="I18" s="208">
        <f t="shared" si="9"/>
        <v>1.9975514288025728E-2</v>
      </c>
      <c r="J18" s="208">
        <f t="shared" si="9"/>
        <v>1.4507051819271501E-2</v>
      </c>
      <c r="K18" s="208">
        <f t="shared" si="9"/>
        <v>1.4729140776676999E-2</v>
      </c>
      <c r="L18" s="208">
        <f t="shared" si="9"/>
        <v>1.2866676783361567E-2</v>
      </c>
      <c r="M18" s="208">
        <f t="shared" si="9"/>
        <v>1.7344158432147559E-2</v>
      </c>
      <c r="N18" s="208">
        <f t="shared" si="9"/>
        <v>1.6536597810402155E-2</v>
      </c>
      <c r="O18" s="208">
        <f t="shared" si="9"/>
        <v>2.0885038677144113E-2</v>
      </c>
      <c r="P18" s="208">
        <f t="shared" si="9"/>
        <v>1.8386216356107658E-2</v>
      </c>
    </row>
    <row r="19" spans="2:21" x14ac:dyDescent="0.25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</row>
    <row r="20" spans="2:21" x14ac:dyDescent="0.25">
      <c r="B20" s="196" t="s">
        <v>225</v>
      </c>
      <c r="C20" s="213">
        <f>+C10+C13*C12+C18</f>
        <v>9.9758898873215485E-2</v>
      </c>
      <c r="D20" s="213">
        <f t="shared" ref="D20:J20" si="10">+D10+D13*D12+D18</f>
        <v>0.10148552971529295</v>
      </c>
      <c r="E20" s="213">
        <f t="shared" si="10"/>
        <v>9.8410539413504458E-2</v>
      </c>
      <c r="F20" s="213">
        <f t="shared" si="10"/>
        <v>9.2923380409597883E-2</v>
      </c>
      <c r="G20" s="213">
        <f t="shared" si="10"/>
        <v>0.11469885788144982</v>
      </c>
      <c r="H20" s="213">
        <f t="shared" si="10"/>
        <v>0.12702592097867846</v>
      </c>
      <c r="I20" s="213">
        <f t="shared" si="10"/>
        <v>0.11636822343168272</v>
      </c>
      <c r="J20" s="213">
        <f t="shared" si="10"/>
        <v>0.11091008851575213</v>
      </c>
      <c r="K20" s="213">
        <f>+K10+K13*K12+K18</f>
        <v>0.11193458163007083</v>
      </c>
      <c r="L20" s="213">
        <f>+L10+L13*L12+L18</f>
        <v>0.10595428352703619</v>
      </c>
      <c r="M20" s="213">
        <f>+M10+M13*M12+M18</f>
        <v>0.12600857016067202</v>
      </c>
      <c r="N20" s="213">
        <f t="shared" ref="N20:P20" si="11">+N10+N13*N12+N18</f>
        <v>0.12624148452521877</v>
      </c>
      <c r="O20" s="213">
        <f t="shared" si="11"/>
        <v>0.11095670239012767</v>
      </c>
      <c r="P20" s="213">
        <f t="shared" si="11"/>
        <v>0.11108129758701082</v>
      </c>
    </row>
    <row r="21" spans="2:21" x14ac:dyDescent="0.25"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</row>
    <row r="22" spans="2:21" x14ac:dyDescent="0.25">
      <c r="B22" s="57" t="s">
        <v>226</v>
      </c>
      <c r="C22" s="208">
        <f t="shared" ref="C22:K22" si="12">+C335</f>
        <v>7.4408414634146339E-2</v>
      </c>
      <c r="D22" s="208">
        <f t="shared" si="12"/>
        <v>7.8534482758620683E-2</v>
      </c>
      <c r="E22" s="208">
        <f t="shared" si="12"/>
        <v>0.10137107142857141</v>
      </c>
      <c r="F22" s="208">
        <f t="shared" si="12"/>
        <v>9.7449160252399553E-2</v>
      </c>
      <c r="G22" s="208">
        <f t="shared" si="12"/>
        <v>8.4017759635944059E-2</v>
      </c>
      <c r="H22" s="208">
        <f t="shared" si="12"/>
        <v>8.403160613107126E-2</v>
      </c>
      <c r="I22" s="208">
        <f t="shared" si="12"/>
        <v>8.4036963697141767E-2</v>
      </c>
      <c r="J22" s="208">
        <f t="shared" si="12"/>
        <v>8.4720966920278487E-2</v>
      </c>
      <c r="K22" s="208">
        <f t="shared" si="12"/>
        <v>8.5030432357494495E-2</v>
      </c>
      <c r="L22" s="208">
        <f>+L335</f>
        <v>8.3444994659675698E-2</v>
      </c>
      <c r="M22" s="208">
        <f>+M335</f>
        <v>8.3125486755325967E-2</v>
      </c>
      <c r="N22" s="208">
        <f>+N335</f>
        <v>8.6255818884995603E-2</v>
      </c>
      <c r="O22" s="208">
        <f>+O335</f>
        <v>8.800061605953173E-2</v>
      </c>
      <c r="P22" s="208">
        <f>+P335</f>
        <v>8.3375379675863309E-2</v>
      </c>
    </row>
    <row r="23" spans="2:21" x14ac:dyDescent="0.25">
      <c r="B23" s="57" t="s">
        <v>227</v>
      </c>
      <c r="C23" s="214">
        <f t="shared" ref="C23:J23" si="13">+C22*(1-C15)</f>
        <v>5.2085890243902436E-2</v>
      </c>
      <c r="D23" s="214">
        <f t="shared" si="13"/>
        <v>5.4974137931034471E-2</v>
      </c>
      <c r="E23" s="214">
        <f t="shared" si="13"/>
        <v>7.0959749999999974E-2</v>
      </c>
      <c r="F23" s="214">
        <f t="shared" si="13"/>
        <v>6.8214412176679687E-2</v>
      </c>
      <c r="G23" s="214">
        <f t="shared" si="13"/>
        <v>5.8812431745160834E-2</v>
      </c>
      <c r="H23" s="214">
        <f t="shared" si="13"/>
        <v>6.0502756414371306E-2</v>
      </c>
      <c r="I23" s="214">
        <f t="shared" si="13"/>
        <v>6.0506613861942067E-2</v>
      </c>
      <c r="J23" s="214">
        <f t="shared" si="13"/>
        <v>5.972828167879634E-2</v>
      </c>
      <c r="K23" s="215">
        <f t="shared" ref="K23:P23" si="14">+K22*(1-K15)</f>
        <v>5.9946454812033624E-2</v>
      </c>
      <c r="L23" s="214">
        <f t="shared" si="14"/>
        <v>5.8828721235071373E-2</v>
      </c>
      <c r="M23" s="214">
        <f t="shared" si="14"/>
        <v>5.8603468162504814E-2</v>
      </c>
      <c r="N23" s="214">
        <f t="shared" si="14"/>
        <v>6.0810352313921907E-2</v>
      </c>
      <c r="O23" s="214">
        <f t="shared" si="14"/>
        <v>6.2040434321969873E-2</v>
      </c>
      <c r="P23" s="214">
        <f t="shared" si="14"/>
        <v>5.877964267148364E-2</v>
      </c>
    </row>
    <row r="24" spans="2:21" x14ac:dyDescent="0.25"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</row>
    <row r="25" spans="2:21" x14ac:dyDescent="0.25">
      <c r="B25" s="57" t="s">
        <v>228</v>
      </c>
      <c r="C25" s="210">
        <f t="shared" ref="C25:P25" si="15">+C16/SUM(C16:C17)</f>
        <v>1.3105322039315966E-2</v>
      </c>
      <c r="D25" s="210">
        <f t="shared" si="15"/>
        <v>6.2601187263896388E-3</v>
      </c>
      <c r="E25" s="210">
        <f t="shared" si="15"/>
        <v>5.1366442709279099E-2</v>
      </c>
      <c r="F25" s="210">
        <f t="shared" si="15"/>
        <v>3.4847842299986838E-2</v>
      </c>
      <c r="G25" s="210">
        <f t="shared" si="15"/>
        <v>0.56788657596053693</v>
      </c>
      <c r="H25" s="210">
        <f t="shared" si="15"/>
        <v>0.56431535269709543</v>
      </c>
      <c r="I25" s="210">
        <f t="shared" si="15"/>
        <v>0.54843442958692168</v>
      </c>
      <c r="J25" s="210">
        <f t="shared" si="15"/>
        <v>0.533421735895658</v>
      </c>
      <c r="K25" s="210">
        <f t="shared" si="15"/>
        <v>0.5109311661222401</v>
      </c>
      <c r="L25" s="210">
        <f t="shared" si="15"/>
        <v>0.48544009653183007</v>
      </c>
      <c r="M25" s="210">
        <f t="shared" si="15"/>
        <v>0.45566930654819393</v>
      </c>
      <c r="N25" s="210">
        <f t="shared" si="15"/>
        <v>0.4280533559251703</v>
      </c>
      <c r="O25" s="210">
        <f t="shared" si="15"/>
        <v>0.39675961259121861</v>
      </c>
      <c r="P25" s="210">
        <f t="shared" si="15"/>
        <v>0.38429253676461972</v>
      </c>
    </row>
    <row r="26" spans="2:21" x14ac:dyDescent="0.25">
      <c r="B26" s="57" t="s">
        <v>229</v>
      </c>
      <c r="C26" s="210">
        <f t="shared" ref="C26:P26" si="16">1-C25</f>
        <v>0.98689467796068409</v>
      </c>
      <c r="D26" s="210">
        <f t="shared" si="16"/>
        <v>0.99373988127361035</v>
      </c>
      <c r="E26" s="210">
        <f t="shared" si="16"/>
        <v>0.94863355729072085</v>
      </c>
      <c r="F26" s="210">
        <f t="shared" si="16"/>
        <v>0.96515215770001317</v>
      </c>
      <c r="G26" s="210">
        <f t="shared" si="16"/>
        <v>0.43211342403946307</v>
      </c>
      <c r="H26" s="210">
        <f t="shared" si="16"/>
        <v>0.43568464730290457</v>
      </c>
      <c r="I26" s="210">
        <f t="shared" si="16"/>
        <v>0.45156557041307832</v>
      </c>
      <c r="J26" s="210">
        <f t="shared" si="16"/>
        <v>0.466578264104342</v>
      </c>
      <c r="K26" s="210">
        <f t="shared" si="16"/>
        <v>0.4890688338777599</v>
      </c>
      <c r="L26" s="210">
        <f t="shared" si="16"/>
        <v>0.51455990346816993</v>
      </c>
      <c r="M26" s="210">
        <f t="shared" si="16"/>
        <v>0.54433069345180607</v>
      </c>
      <c r="N26" s="210">
        <f t="shared" si="16"/>
        <v>0.57194664407482976</v>
      </c>
      <c r="O26" s="210">
        <f t="shared" si="16"/>
        <v>0.60324038740878139</v>
      </c>
      <c r="P26" s="210">
        <f t="shared" si="16"/>
        <v>0.61570746323538028</v>
      </c>
    </row>
    <row r="27" spans="2:21" x14ac:dyDescent="0.25"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</row>
    <row r="28" spans="2:21" x14ac:dyDescent="0.25">
      <c r="B28" s="154" t="s">
        <v>230</v>
      </c>
      <c r="C28" s="216">
        <f t="shared" ref="C28:J28" si="17">+C25*C23+C26*C20</f>
        <v>9.9134128742545249E-2</v>
      </c>
      <c r="D28" s="216">
        <f t="shared" si="17"/>
        <v>0.10119436288059387</v>
      </c>
      <c r="E28" s="216">
        <f t="shared" si="17"/>
        <v>9.700049001177119E-2</v>
      </c>
      <c r="F28" s="216">
        <f t="shared" si="17"/>
        <v>9.2062326181221774E-2</v>
      </c>
      <c r="G28" s="216">
        <f t="shared" si="17"/>
        <v>8.2961706700241208E-2</v>
      </c>
      <c r="H28" s="216">
        <f t="shared" si="17"/>
        <v>8.9485877905044559E-2</v>
      </c>
      <c r="I28" s="216">
        <f t="shared" si="17"/>
        <v>8.5731793451494676E-2</v>
      </c>
      <c r="J28" s="216">
        <f t="shared" si="17"/>
        <v>8.3608600266506905E-2</v>
      </c>
      <c r="K28" s="216">
        <f>+K25*K23+K26*K20</f>
        <v>8.5372227370420176E-2</v>
      </c>
      <c r="L28" s="216">
        <f>+L25*L23+L26*L20</f>
        <v>8.3077646018908019E-2</v>
      </c>
      <c r="M28" s="216">
        <f t="shared" ref="M28:P28" si="18">+M25*M23+M26*M20</f>
        <v>9.529413407535689E-2</v>
      </c>
      <c r="N28" s="216">
        <f t="shared" si="18"/>
        <v>9.8233468800189641E-2</v>
      </c>
      <c r="O28" s="216">
        <f t="shared" si="18"/>
        <v>9.1548702821997188E-2</v>
      </c>
      <c r="P28" s="216">
        <f t="shared" si="18"/>
        <v>9.0982161942535139E-2</v>
      </c>
    </row>
    <row r="29" spans="2:21" x14ac:dyDescent="0.25"/>
    <row r="30" spans="2:21" x14ac:dyDescent="0.25">
      <c r="C30" s="61"/>
      <c r="D30" s="61"/>
      <c r="E30" s="61"/>
      <c r="F30" s="61"/>
      <c r="G30" s="61"/>
      <c r="H30" s="61"/>
      <c r="I30" s="61"/>
      <c r="J30" s="61"/>
      <c r="K30" s="61"/>
      <c r="M30" s="61"/>
      <c r="N30" s="61"/>
      <c r="O30" s="61"/>
      <c r="P30" s="61"/>
      <c r="Q30" s="61"/>
      <c r="R30" s="61"/>
      <c r="S30" s="61"/>
      <c r="T30" s="61"/>
      <c r="U30" s="61"/>
    </row>
    <row r="31" spans="2:21" x14ac:dyDescent="0.25">
      <c r="B31" s="196" t="s">
        <v>231</v>
      </c>
    </row>
    <row r="32" spans="2:21" x14ac:dyDescent="0.25"/>
    <row r="33" spans="2:16" x14ac:dyDescent="0.25">
      <c r="B33" s="352" t="s">
        <v>232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</row>
    <row r="34" spans="2:16" x14ac:dyDescent="0.25">
      <c r="B34" s="217" t="s">
        <v>233</v>
      </c>
      <c r="C34" s="217">
        <v>2010</v>
      </c>
      <c r="D34" s="217">
        <v>2011</v>
      </c>
      <c r="E34" s="217">
        <v>2012</v>
      </c>
      <c r="F34" s="217">
        <v>2013</v>
      </c>
      <c r="G34" s="217">
        <v>2014</v>
      </c>
      <c r="H34" s="217">
        <v>2015</v>
      </c>
      <c r="I34" s="217">
        <v>2016</v>
      </c>
      <c r="J34" s="217">
        <v>2017</v>
      </c>
      <c r="K34" s="217">
        <v>2018</v>
      </c>
      <c r="L34" s="217">
        <v>2019</v>
      </c>
      <c r="M34" s="217">
        <v>2020</v>
      </c>
      <c r="N34" s="217">
        <v>2021</v>
      </c>
      <c r="O34" s="217">
        <v>2022</v>
      </c>
      <c r="P34" s="217">
        <v>2023</v>
      </c>
    </row>
    <row r="35" spans="2:16" x14ac:dyDescent="0.25">
      <c r="B35" s="105">
        <v>1928</v>
      </c>
      <c r="C35" s="72">
        <v>8.354708589799302E-3</v>
      </c>
      <c r="D35" s="72">
        <v>8.354708589799302E-3</v>
      </c>
      <c r="E35" s="72">
        <v>8.354708589799302E-3</v>
      </c>
      <c r="F35" s="72">
        <v>8.354708589799302E-3</v>
      </c>
      <c r="G35" s="72">
        <v>8.354708589799302E-3</v>
      </c>
      <c r="H35" s="72">
        <v>8.354708589799302E-3</v>
      </c>
      <c r="I35" s="72">
        <v>8.354708589799302E-3</v>
      </c>
      <c r="J35" s="72">
        <v>8.354708589799302E-3</v>
      </c>
      <c r="K35" s="72">
        <v>8.354708589799302E-3</v>
      </c>
      <c r="L35" s="72">
        <v>8.354708589799302E-3</v>
      </c>
      <c r="M35" s="72">
        <v>8.354708589799302E-3</v>
      </c>
      <c r="N35" s="72">
        <v>8.354708589799302E-3</v>
      </c>
      <c r="O35" s="72">
        <v>8.354708589799302E-3</v>
      </c>
      <c r="P35" s="72">
        <v>8.354708589799302E-3</v>
      </c>
    </row>
    <row r="36" spans="2:16" x14ac:dyDescent="0.25">
      <c r="B36" s="105">
        <v>1929</v>
      </c>
      <c r="C36" s="72">
        <v>4.2038041563204259E-2</v>
      </c>
      <c r="D36" s="72">
        <v>4.2038041563204259E-2</v>
      </c>
      <c r="E36" s="72">
        <v>4.2038041563204259E-2</v>
      </c>
      <c r="F36" s="72">
        <v>4.2038041563204259E-2</v>
      </c>
      <c r="G36" s="72">
        <v>4.2038041563204259E-2</v>
      </c>
      <c r="H36" s="72">
        <v>4.2038041563204259E-2</v>
      </c>
      <c r="I36" s="72">
        <v>4.2038041563204259E-2</v>
      </c>
      <c r="J36" s="72">
        <v>4.2038041563204259E-2</v>
      </c>
      <c r="K36" s="72">
        <v>4.2038041563204259E-2</v>
      </c>
      <c r="L36" s="72">
        <v>4.2038041563204259E-2</v>
      </c>
      <c r="M36" s="72">
        <v>4.2038041563204259E-2</v>
      </c>
      <c r="N36" s="72">
        <v>4.2038041563204259E-2</v>
      </c>
      <c r="O36" s="72">
        <v>4.2038041563204259E-2</v>
      </c>
      <c r="P36" s="72">
        <v>4.2038041563204259E-2</v>
      </c>
    </row>
    <row r="37" spans="2:16" x14ac:dyDescent="0.25">
      <c r="B37" s="105">
        <v>1930</v>
      </c>
      <c r="C37" s="72">
        <v>4.5409314348970366E-2</v>
      </c>
      <c r="D37" s="72">
        <v>4.5409314348970366E-2</v>
      </c>
      <c r="E37" s="72">
        <v>4.5409314348970366E-2</v>
      </c>
      <c r="F37" s="72">
        <v>4.5409314348970366E-2</v>
      </c>
      <c r="G37" s="72">
        <v>4.5409314348970366E-2</v>
      </c>
      <c r="H37" s="72">
        <v>4.5409314348970366E-2</v>
      </c>
      <c r="I37" s="72">
        <v>4.5409314348970366E-2</v>
      </c>
      <c r="J37" s="72">
        <v>4.5409314348970366E-2</v>
      </c>
      <c r="K37" s="72">
        <v>4.5409314348970366E-2</v>
      </c>
      <c r="L37" s="72">
        <v>4.5409314348970366E-2</v>
      </c>
      <c r="M37" s="72">
        <v>4.5409314348970366E-2</v>
      </c>
      <c r="N37" s="72">
        <v>4.5409314348970366E-2</v>
      </c>
      <c r="O37" s="72">
        <v>4.5409314348970366E-2</v>
      </c>
      <c r="P37" s="72">
        <v>4.5409314348970366E-2</v>
      </c>
    </row>
    <row r="38" spans="2:16" x14ac:dyDescent="0.25">
      <c r="B38" s="105">
        <v>1931</v>
      </c>
      <c r="C38" s="72">
        <v>-2.5588559619422531E-2</v>
      </c>
      <c r="D38" s="72">
        <v>-2.5588559619422531E-2</v>
      </c>
      <c r="E38" s="72">
        <v>-2.5588559619422531E-2</v>
      </c>
      <c r="F38" s="72">
        <v>-2.5588559619422531E-2</v>
      </c>
      <c r="G38" s="72">
        <v>-2.5588559619422531E-2</v>
      </c>
      <c r="H38" s="72">
        <v>-2.5588559619422531E-2</v>
      </c>
      <c r="I38" s="72">
        <v>-2.5588559619422531E-2</v>
      </c>
      <c r="J38" s="72">
        <v>-2.5588559619422531E-2</v>
      </c>
      <c r="K38" s="72">
        <v>-2.5588559619422531E-2</v>
      </c>
      <c r="L38" s="72">
        <v>-2.5588559619422531E-2</v>
      </c>
      <c r="M38" s="72">
        <v>-2.5588559619422531E-2</v>
      </c>
      <c r="N38" s="72">
        <v>-2.5588559619422531E-2</v>
      </c>
      <c r="O38" s="72">
        <v>-2.5588559619422531E-2</v>
      </c>
      <c r="P38" s="72">
        <v>-2.5588559619422531E-2</v>
      </c>
    </row>
    <row r="39" spans="2:16" x14ac:dyDescent="0.25">
      <c r="B39" s="105">
        <v>1932</v>
      </c>
      <c r="C39" s="72">
        <v>8.7903069904773257E-2</v>
      </c>
      <c r="D39" s="72">
        <v>8.7903069904773257E-2</v>
      </c>
      <c r="E39" s="72">
        <v>8.7903069904773257E-2</v>
      </c>
      <c r="F39" s="72">
        <v>8.7903069904773257E-2</v>
      </c>
      <c r="G39" s="72">
        <v>8.7903069904773257E-2</v>
      </c>
      <c r="H39" s="72">
        <v>8.7903069904773257E-2</v>
      </c>
      <c r="I39" s="72">
        <v>8.7903069904773257E-2</v>
      </c>
      <c r="J39" s="72">
        <v>8.7903069904773257E-2</v>
      </c>
      <c r="K39" s="72">
        <v>8.7903069904773257E-2</v>
      </c>
      <c r="L39" s="72">
        <v>8.7903069904773257E-2</v>
      </c>
      <c r="M39" s="72">
        <v>8.7903069904773257E-2</v>
      </c>
      <c r="N39" s="72">
        <v>8.7903069904773257E-2</v>
      </c>
      <c r="O39" s="72">
        <v>8.7903069904773257E-2</v>
      </c>
      <c r="P39" s="72">
        <v>8.7903069904773257E-2</v>
      </c>
    </row>
    <row r="40" spans="2:16" x14ac:dyDescent="0.25">
      <c r="B40" s="105">
        <v>1933</v>
      </c>
      <c r="C40" s="72">
        <v>1.8552720891857361E-2</v>
      </c>
      <c r="D40" s="72">
        <v>1.8552720891857361E-2</v>
      </c>
      <c r="E40" s="72">
        <v>1.8552720891857361E-2</v>
      </c>
      <c r="F40" s="72">
        <v>1.8552720891857361E-2</v>
      </c>
      <c r="G40" s="72">
        <v>1.8552720891857361E-2</v>
      </c>
      <c r="H40" s="72">
        <v>1.8552720891857361E-2</v>
      </c>
      <c r="I40" s="72">
        <v>1.8552720891857361E-2</v>
      </c>
      <c r="J40" s="72">
        <v>1.8552720891857361E-2</v>
      </c>
      <c r="K40" s="72">
        <v>1.8552720891857361E-2</v>
      </c>
      <c r="L40" s="72">
        <v>1.8552720891857361E-2</v>
      </c>
      <c r="M40" s="72">
        <v>1.8552720891857361E-2</v>
      </c>
      <c r="N40" s="72">
        <v>1.8552720891857361E-2</v>
      </c>
      <c r="O40" s="72">
        <v>1.8552720891857361E-2</v>
      </c>
      <c r="P40" s="72">
        <v>1.8552720891857361E-2</v>
      </c>
    </row>
    <row r="41" spans="2:16" x14ac:dyDescent="0.25">
      <c r="B41" s="105">
        <v>1934</v>
      </c>
      <c r="C41" s="72">
        <v>7.9634426179656104E-2</v>
      </c>
      <c r="D41" s="72">
        <v>7.9634426179656104E-2</v>
      </c>
      <c r="E41" s="72">
        <v>7.9634426179656104E-2</v>
      </c>
      <c r="F41" s="72">
        <v>7.9634426179656104E-2</v>
      </c>
      <c r="G41" s="72">
        <v>7.9634426179656104E-2</v>
      </c>
      <c r="H41" s="72">
        <v>7.9634426179656104E-2</v>
      </c>
      <c r="I41" s="72">
        <v>7.9634426179656104E-2</v>
      </c>
      <c r="J41" s="72">
        <v>7.9634426179656104E-2</v>
      </c>
      <c r="K41" s="72">
        <v>7.9634426179656104E-2</v>
      </c>
      <c r="L41" s="72">
        <v>7.9634426179656104E-2</v>
      </c>
      <c r="M41" s="72">
        <v>7.9634426179656104E-2</v>
      </c>
      <c r="N41" s="72">
        <v>7.9634426179656104E-2</v>
      </c>
      <c r="O41" s="72">
        <v>7.9634426179656104E-2</v>
      </c>
      <c r="P41" s="72">
        <v>7.9634426179656104E-2</v>
      </c>
    </row>
    <row r="42" spans="2:16" x14ac:dyDescent="0.25">
      <c r="B42" s="105">
        <v>1935</v>
      </c>
      <c r="C42" s="72">
        <v>4.4720477296566127E-2</v>
      </c>
      <c r="D42" s="72">
        <v>4.4720477296566127E-2</v>
      </c>
      <c r="E42" s="72">
        <v>4.4720477296566127E-2</v>
      </c>
      <c r="F42" s="72">
        <v>4.4720477296566127E-2</v>
      </c>
      <c r="G42" s="72">
        <v>4.4720477296566127E-2</v>
      </c>
      <c r="H42" s="72">
        <v>4.4720477296566127E-2</v>
      </c>
      <c r="I42" s="72">
        <v>4.4720477296566127E-2</v>
      </c>
      <c r="J42" s="72">
        <v>4.4720477296566127E-2</v>
      </c>
      <c r="K42" s="72">
        <v>4.4720477296566127E-2</v>
      </c>
      <c r="L42" s="72">
        <v>4.4720477296566127E-2</v>
      </c>
      <c r="M42" s="72">
        <v>4.4720477296566127E-2</v>
      </c>
      <c r="N42" s="72">
        <v>4.4720477296566127E-2</v>
      </c>
      <c r="O42" s="72">
        <v>4.4720477296566127E-2</v>
      </c>
      <c r="P42" s="72">
        <v>4.4720477296566127E-2</v>
      </c>
    </row>
    <row r="43" spans="2:16" x14ac:dyDescent="0.25">
      <c r="B43" s="105">
        <v>1936</v>
      </c>
      <c r="C43" s="72">
        <v>5.0178754045450601E-2</v>
      </c>
      <c r="D43" s="72">
        <v>5.0178754045450601E-2</v>
      </c>
      <c r="E43" s="72">
        <v>5.0178754045450601E-2</v>
      </c>
      <c r="F43" s="72">
        <v>5.0178754045450601E-2</v>
      </c>
      <c r="G43" s="72">
        <v>5.0178754045450601E-2</v>
      </c>
      <c r="H43" s="72">
        <v>5.0178754045450601E-2</v>
      </c>
      <c r="I43" s="72">
        <v>5.0178754045450601E-2</v>
      </c>
      <c r="J43" s="72">
        <v>5.0178754045450601E-2</v>
      </c>
      <c r="K43" s="72">
        <v>5.0178754045450601E-2</v>
      </c>
      <c r="L43" s="72">
        <v>5.0178754045450601E-2</v>
      </c>
      <c r="M43" s="72">
        <v>5.0178754045450601E-2</v>
      </c>
      <c r="N43" s="72">
        <v>5.0178754045450601E-2</v>
      </c>
      <c r="O43" s="72">
        <v>5.0178754045450601E-2</v>
      </c>
      <c r="P43" s="72">
        <v>5.0178754045450601E-2</v>
      </c>
    </row>
    <row r="44" spans="2:16" x14ac:dyDescent="0.25">
      <c r="B44" s="105">
        <v>1937</v>
      </c>
      <c r="C44" s="72">
        <v>1.379146059646038E-2</v>
      </c>
      <c r="D44" s="72">
        <v>1.379146059646038E-2</v>
      </c>
      <c r="E44" s="72">
        <v>1.379146059646038E-2</v>
      </c>
      <c r="F44" s="72">
        <v>1.379146059646038E-2</v>
      </c>
      <c r="G44" s="72">
        <v>1.379146059646038E-2</v>
      </c>
      <c r="H44" s="72">
        <v>1.379146059646038E-2</v>
      </c>
      <c r="I44" s="72">
        <v>1.379146059646038E-2</v>
      </c>
      <c r="J44" s="72">
        <v>1.379146059646038E-2</v>
      </c>
      <c r="K44" s="72">
        <v>1.379146059646038E-2</v>
      </c>
      <c r="L44" s="72">
        <v>1.379146059646038E-2</v>
      </c>
      <c r="M44" s="72">
        <v>1.379146059646038E-2</v>
      </c>
      <c r="N44" s="72">
        <v>1.379146059646038E-2</v>
      </c>
      <c r="O44" s="72">
        <v>1.379146059646038E-2</v>
      </c>
      <c r="P44" s="72">
        <v>1.379146059646038E-2</v>
      </c>
    </row>
    <row r="45" spans="2:16" x14ac:dyDescent="0.25">
      <c r="B45" s="105">
        <v>1938</v>
      </c>
      <c r="C45" s="72">
        <v>4.2132485322046068E-2</v>
      </c>
      <c r="D45" s="72">
        <v>4.2132485322046068E-2</v>
      </c>
      <c r="E45" s="72">
        <v>4.2132485322046068E-2</v>
      </c>
      <c r="F45" s="72">
        <v>4.2132485322046068E-2</v>
      </c>
      <c r="G45" s="72">
        <v>4.2132485322046068E-2</v>
      </c>
      <c r="H45" s="72">
        <v>4.2132485322046068E-2</v>
      </c>
      <c r="I45" s="72">
        <v>4.2132485322046068E-2</v>
      </c>
      <c r="J45" s="72">
        <v>4.2132485322046068E-2</v>
      </c>
      <c r="K45" s="72">
        <v>4.2132485322046068E-2</v>
      </c>
      <c r="L45" s="72">
        <v>4.2132485322046068E-2</v>
      </c>
      <c r="M45" s="72">
        <v>4.2132485322046068E-2</v>
      </c>
      <c r="N45" s="72">
        <v>4.2132485322046068E-2</v>
      </c>
      <c r="O45" s="72">
        <v>4.2132485322046068E-2</v>
      </c>
      <c r="P45" s="72">
        <v>4.2132485322046068E-2</v>
      </c>
    </row>
    <row r="46" spans="2:16" x14ac:dyDescent="0.25">
      <c r="B46" s="105">
        <v>1939</v>
      </c>
      <c r="C46" s="72">
        <v>4.4122613942060671E-2</v>
      </c>
      <c r="D46" s="72">
        <v>4.4122613942060671E-2</v>
      </c>
      <c r="E46" s="72">
        <v>4.4122613942060671E-2</v>
      </c>
      <c r="F46" s="72">
        <v>4.4122613942060671E-2</v>
      </c>
      <c r="G46" s="72">
        <v>4.4122613942060671E-2</v>
      </c>
      <c r="H46" s="72">
        <v>4.4122613942060671E-2</v>
      </c>
      <c r="I46" s="72">
        <v>4.4122613942060671E-2</v>
      </c>
      <c r="J46" s="72">
        <v>4.4122613942060671E-2</v>
      </c>
      <c r="K46" s="72">
        <v>4.4122613942060671E-2</v>
      </c>
      <c r="L46" s="72">
        <v>4.4122613942060671E-2</v>
      </c>
      <c r="M46" s="72">
        <v>4.4122613942060671E-2</v>
      </c>
      <c r="N46" s="72">
        <v>4.4122613942060671E-2</v>
      </c>
      <c r="O46" s="72">
        <v>4.4122613942060671E-2</v>
      </c>
      <c r="P46" s="72">
        <v>4.4122613942060671E-2</v>
      </c>
    </row>
    <row r="47" spans="2:16" x14ac:dyDescent="0.25">
      <c r="B47" s="105">
        <v>1940</v>
      </c>
      <c r="C47" s="72">
        <v>5.4024815962845509E-2</v>
      </c>
      <c r="D47" s="72">
        <v>5.4024815962845509E-2</v>
      </c>
      <c r="E47" s="72">
        <v>5.4024815962845509E-2</v>
      </c>
      <c r="F47" s="72">
        <v>5.4024815962845509E-2</v>
      </c>
      <c r="G47" s="72">
        <v>5.4024815962845509E-2</v>
      </c>
      <c r="H47" s="72">
        <v>5.4024815962845509E-2</v>
      </c>
      <c r="I47" s="72">
        <v>5.4024815962845509E-2</v>
      </c>
      <c r="J47" s="72">
        <v>5.4024815962845509E-2</v>
      </c>
      <c r="K47" s="72">
        <v>5.4024815962845509E-2</v>
      </c>
      <c r="L47" s="72">
        <v>5.4024815962845509E-2</v>
      </c>
      <c r="M47" s="72">
        <v>5.4024815962845509E-2</v>
      </c>
      <c r="N47" s="72">
        <v>5.4024815962845509E-2</v>
      </c>
      <c r="O47" s="72">
        <v>5.4024815962845509E-2</v>
      </c>
      <c r="P47" s="72">
        <v>5.4024815962845509E-2</v>
      </c>
    </row>
    <row r="48" spans="2:16" x14ac:dyDescent="0.25">
      <c r="B48" s="105">
        <v>1941</v>
      </c>
      <c r="C48" s="72">
        <v>-2.0221975848580105E-2</v>
      </c>
      <c r="D48" s="72">
        <v>-2.0221975848580105E-2</v>
      </c>
      <c r="E48" s="72">
        <v>-2.0221975848580105E-2</v>
      </c>
      <c r="F48" s="72">
        <v>-2.0221975848580105E-2</v>
      </c>
      <c r="G48" s="72">
        <v>-2.0221975848580105E-2</v>
      </c>
      <c r="H48" s="72">
        <v>-2.0221975848580105E-2</v>
      </c>
      <c r="I48" s="72">
        <v>-2.0221975848580105E-2</v>
      </c>
      <c r="J48" s="72">
        <v>-2.0221975848580105E-2</v>
      </c>
      <c r="K48" s="72">
        <v>-2.0221975848580105E-2</v>
      </c>
      <c r="L48" s="72">
        <v>-2.0221975848580105E-2</v>
      </c>
      <c r="M48" s="72">
        <v>-2.0221975848580105E-2</v>
      </c>
      <c r="N48" s="72">
        <v>-2.0221975848580105E-2</v>
      </c>
      <c r="O48" s="72">
        <v>-2.0221975848580105E-2</v>
      </c>
      <c r="P48" s="72">
        <v>-2.0221975848580105E-2</v>
      </c>
    </row>
    <row r="49" spans="2:16" x14ac:dyDescent="0.25">
      <c r="B49" s="105">
        <v>1942</v>
      </c>
      <c r="C49" s="72">
        <v>2.2948682374484164E-2</v>
      </c>
      <c r="D49" s="72">
        <v>2.2948682374484164E-2</v>
      </c>
      <c r="E49" s="72">
        <v>2.2948682374484164E-2</v>
      </c>
      <c r="F49" s="72">
        <v>2.2948682374484164E-2</v>
      </c>
      <c r="G49" s="72">
        <v>2.2948682374484164E-2</v>
      </c>
      <c r="H49" s="72">
        <v>2.2948682374484164E-2</v>
      </c>
      <c r="I49" s="72">
        <v>2.2948682374484164E-2</v>
      </c>
      <c r="J49" s="72">
        <v>2.2948682374484164E-2</v>
      </c>
      <c r="K49" s="72">
        <v>2.2948682374484164E-2</v>
      </c>
      <c r="L49" s="72">
        <v>2.2948682374484164E-2</v>
      </c>
      <c r="M49" s="72">
        <v>2.2948682374484164E-2</v>
      </c>
      <c r="N49" s="72">
        <v>2.2948682374484164E-2</v>
      </c>
      <c r="O49" s="72">
        <v>2.2948682374484164E-2</v>
      </c>
      <c r="P49" s="72">
        <v>2.2948682374484164E-2</v>
      </c>
    </row>
    <row r="50" spans="2:16" x14ac:dyDescent="0.25">
      <c r="B50" s="105">
        <v>1943</v>
      </c>
      <c r="C50" s="72">
        <v>2.4899999999999999E-2</v>
      </c>
      <c r="D50" s="72">
        <v>2.4899999999999999E-2</v>
      </c>
      <c r="E50" s="72">
        <v>2.4899999999999999E-2</v>
      </c>
      <c r="F50" s="72">
        <v>2.4899999999999999E-2</v>
      </c>
      <c r="G50" s="72">
        <v>2.4899999999999999E-2</v>
      </c>
      <c r="H50" s="72">
        <v>2.4899999999999999E-2</v>
      </c>
      <c r="I50" s="72">
        <v>2.4899999999999999E-2</v>
      </c>
      <c r="J50" s="72">
        <v>2.4899999999999999E-2</v>
      </c>
      <c r="K50" s="72">
        <v>2.4899999999999999E-2</v>
      </c>
      <c r="L50" s="72">
        <v>2.4899999999999999E-2</v>
      </c>
      <c r="M50" s="72">
        <v>2.4899999999999999E-2</v>
      </c>
      <c r="N50" s="72">
        <v>2.4899999999999999E-2</v>
      </c>
      <c r="O50" s="72">
        <v>2.4899999999999999E-2</v>
      </c>
      <c r="P50" s="72">
        <v>2.4899999999999999E-2</v>
      </c>
    </row>
    <row r="51" spans="2:16" x14ac:dyDescent="0.25">
      <c r="B51" s="105">
        <v>1944</v>
      </c>
      <c r="C51" s="72">
        <v>2.5776111579070303E-2</v>
      </c>
      <c r="D51" s="72">
        <v>2.5776111579070303E-2</v>
      </c>
      <c r="E51" s="72">
        <v>2.5776111579070303E-2</v>
      </c>
      <c r="F51" s="72">
        <v>2.5776111579070303E-2</v>
      </c>
      <c r="G51" s="72">
        <v>2.5776111579070303E-2</v>
      </c>
      <c r="H51" s="72">
        <v>2.5776111579070303E-2</v>
      </c>
      <c r="I51" s="72">
        <v>2.5776111579070303E-2</v>
      </c>
      <c r="J51" s="72">
        <v>2.5776111579070303E-2</v>
      </c>
      <c r="K51" s="72">
        <v>2.5776111579070303E-2</v>
      </c>
      <c r="L51" s="72">
        <v>2.5776111579070303E-2</v>
      </c>
      <c r="M51" s="72">
        <v>2.5776111579070303E-2</v>
      </c>
      <c r="N51" s="72">
        <v>2.5776111579070303E-2</v>
      </c>
      <c r="O51" s="72">
        <v>2.5776111579070303E-2</v>
      </c>
      <c r="P51" s="72">
        <v>2.5776111579070303E-2</v>
      </c>
    </row>
    <row r="52" spans="2:16" x14ac:dyDescent="0.25">
      <c r="B52" s="105">
        <v>1945</v>
      </c>
      <c r="C52" s="72">
        <v>3.8044173419237229E-2</v>
      </c>
      <c r="D52" s="72">
        <v>3.8044173419237229E-2</v>
      </c>
      <c r="E52" s="72">
        <v>3.8044173419237229E-2</v>
      </c>
      <c r="F52" s="72">
        <v>3.8044173419237229E-2</v>
      </c>
      <c r="G52" s="72">
        <v>3.8044173419237229E-2</v>
      </c>
      <c r="H52" s="72">
        <v>3.8044173419237229E-2</v>
      </c>
      <c r="I52" s="72">
        <v>3.8044173419237229E-2</v>
      </c>
      <c r="J52" s="72">
        <v>3.8044173419237229E-2</v>
      </c>
      <c r="K52" s="72">
        <v>3.8044173419237229E-2</v>
      </c>
      <c r="L52" s="72">
        <v>3.8044173419237229E-2</v>
      </c>
      <c r="M52" s="72">
        <v>3.8044173419237229E-2</v>
      </c>
      <c r="N52" s="72">
        <v>3.8044173419237229E-2</v>
      </c>
      <c r="O52" s="72">
        <v>3.8044173419237229E-2</v>
      </c>
      <c r="P52" s="72">
        <v>3.8044173419237229E-2</v>
      </c>
    </row>
    <row r="53" spans="2:16" x14ac:dyDescent="0.25">
      <c r="B53" s="105">
        <v>1946</v>
      </c>
      <c r="C53" s="72">
        <v>3.1283745375695685E-2</v>
      </c>
      <c r="D53" s="72">
        <v>3.1283745375695685E-2</v>
      </c>
      <c r="E53" s="72">
        <v>3.1283745375695685E-2</v>
      </c>
      <c r="F53" s="72">
        <v>3.1283745375695685E-2</v>
      </c>
      <c r="G53" s="72">
        <v>3.1283745375695685E-2</v>
      </c>
      <c r="H53" s="72">
        <v>3.1283745375695685E-2</v>
      </c>
      <c r="I53" s="72">
        <v>3.1283745375695685E-2</v>
      </c>
      <c r="J53" s="72">
        <v>3.1283745375695685E-2</v>
      </c>
      <c r="K53" s="72">
        <v>3.1283745375695685E-2</v>
      </c>
      <c r="L53" s="72">
        <v>3.1283745375695685E-2</v>
      </c>
      <c r="M53" s="72">
        <v>3.1283745375695685E-2</v>
      </c>
      <c r="N53" s="72">
        <v>3.1283745375695685E-2</v>
      </c>
      <c r="O53" s="72">
        <v>3.1283745375695685E-2</v>
      </c>
      <c r="P53" s="72">
        <v>3.1283745375695685E-2</v>
      </c>
    </row>
    <row r="54" spans="2:16" x14ac:dyDescent="0.25">
      <c r="B54" s="105">
        <v>1947</v>
      </c>
      <c r="C54" s="72">
        <v>9.1969680628322358E-3</v>
      </c>
      <c r="D54" s="72">
        <v>9.1969680628322358E-3</v>
      </c>
      <c r="E54" s="72">
        <v>9.1969680628322358E-3</v>
      </c>
      <c r="F54" s="72">
        <v>9.1969680628322358E-3</v>
      </c>
      <c r="G54" s="72">
        <v>9.1969680628322358E-3</v>
      </c>
      <c r="H54" s="72">
        <v>9.1969680628322358E-3</v>
      </c>
      <c r="I54" s="72">
        <v>9.1969680628322358E-3</v>
      </c>
      <c r="J54" s="72">
        <v>9.1969680628322358E-3</v>
      </c>
      <c r="K54" s="72">
        <v>9.1969680628322358E-3</v>
      </c>
      <c r="L54" s="72">
        <v>9.1969680628322358E-3</v>
      </c>
      <c r="M54" s="72">
        <v>9.1969680628322358E-3</v>
      </c>
      <c r="N54" s="72">
        <v>9.1969680628322358E-3</v>
      </c>
      <c r="O54" s="72">
        <v>9.1969680628322358E-3</v>
      </c>
      <c r="P54" s="72">
        <v>9.1969680628322358E-3</v>
      </c>
    </row>
    <row r="55" spans="2:16" x14ac:dyDescent="0.25">
      <c r="B55" s="105">
        <v>1948</v>
      </c>
      <c r="C55" s="72">
        <v>1.9510369413175046E-2</v>
      </c>
      <c r="D55" s="72">
        <v>1.9510369413175046E-2</v>
      </c>
      <c r="E55" s="72">
        <v>1.9510369413175046E-2</v>
      </c>
      <c r="F55" s="72">
        <v>1.9510369413175046E-2</v>
      </c>
      <c r="G55" s="72">
        <v>1.9510369413175046E-2</v>
      </c>
      <c r="H55" s="72">
        <v>1.9510369413175046E-2</v>
      </c>
      <c r="I55" s="72">
        <v>1.9510369413175046E-2</v>
      </c>
      <c r="J55" s="72">
        <v>1.9510369413175046E-2</v>
      </c>
      <c r="K55" s="72">
        <v>1.9510369413175046E-2</v>
      </c>
      <c r="L55" s="72">
        <v>1.9510369413175046E-2</v>
      </c>
      <c r="M55" s="72">
        <v>1.9510369413175046E-2</v>
      </c>
      <c r="N55" s="72">
        <v>1.9510369413175046E-2</v>
      </c>
      <c r="O55" s="72">
        <v>1.9510369413175046E-2</v>
      </c>
      <c r="P55" s="72">
        <v>1.9510369413175046E-2</v>
      </c>
    </row>
    <row r="56" spans="2:16" x14ac:dyDescent="0.25">
      <c r="B56" s="105">
        <v>1949</v>
      </c>
      <c r="C56" s="72">
        <v>4.6634851827973139E-2</v>
      </c>
      <c r="D56" s="72">
        <v>4.6634851827973139E-2</v>
      </c>
      <c r="E56" s="72">
        <v>4.6634851827973139E-2</v>
      </c>
      <c r="F56" s="72">
        <v>4.6634851827973139E-2</v>
      </c>
      <c r="G56" s="72">
        <v>4.6634851827973139E-2</v>
      </c>
      <c r="H56" s="72">
        <v>4.6634851827973139E-2</v>
      </c>
      <c r="I56" s="72">
        <v>4.6634851827973139E-2</v>
      </c>
      <c r="J56" s="72">
        <v>4.6634851827973139E-2</v>
      </c>
      <c r="K56" s="72">
        <v>4.6634851827973139E-2</v>
      </c>
      <c r="L56" s="72">
        <v>4.6634851827973139E-2</v>
      </c>
      <c r="M56" s="72">
        <v>4.6634851827973139E-2</v>
      </c>
      <c r="N56" s="72">
        <v>4.6634851827973139E-2</v>
      </c>
      <c r="O56" s="72">
        <v>4.6634851827973139E-2</v>
      </c>
      <c r="P56" s="72">
        <v>4.6634851827973139E-2</v>
      </c>
    </row>
    <row r="57" spans="2:16" x14ac:dyDescent="0.25">
      <c r="B57" s="105">
        <v>1950</v>
      </c>
      <c r="C57" s="72">
        <v>4.2959574171096103E-3</v>
      </c>
      <c r="D57" s="72">
        <v>4.2959574171096103E-3</v>
      </c>
      <c r="E57" s="72">
        <v>4.2959574171096103E-3</v>
      </c>
      <c r="F57" s="72">
        <v>4.2959574171096103E-3</v>
      </c>
      <c r="G57" s="72">
        <v>4.2959574171096103E-3</v>
      </c>
      <c r="H57" s="72">
        <v>4.2959574171096103E-3</v>
      </c>
      <c r="I57" s="72">
        <v>4.2959574171096103E-3</v>
      </c>
      <c r="J57" s="72">
        <v>4.2959574171096103E-3</v>
      </c>
      <c r="K57" s="72">
        <v>4.2959574171096103E-3</v>
      </c>
      <c r="L57" s="72">
        <v>4.2959574171096103E-3</v>
      </c>
      <c r="M57" s="72">
        <v>4.2959574171096103E-3</v>
      </c>
      <c r="N57" s="72">
        <v>4.2959574171096103E-3</v>
      </c>
      <c r="O57" s="72">
        <v>4.2959574171096103E-3</v>
      </c>
      <c r="P57" s="72">
        <v>4.2959574171096103E-3</v>
      </c>
    </row>
    <row r="58" spans="2:16" x14ac:dyDescent="0.25">
      <c r="B58" s="105">
        <v>1951</v>
      </c>
      <c r="C58" s="72">
        <v>-2.9531392208319886E-3</v>
      </c>
      <c r="D58" s="72">
        <v>-2.9531392208319886E-3</v>
      </c>
      <c r="E58" s="72">
        <v>-2.9531392208319886E-3</v>
      </c>
      <c r="F58" s="72">
        <v>-2.9531392208319886E-3</v>
      </c>
      <c r="G58" s="72">
        <v>-2.9531392208319886E-3</v>
      </c>
      <c r="H58" s="72">
        <v>-2.9531392208319886E-3</v>
      </c>
      <c r="I58" s="72">
        <v>-2.9531392208319886E-3</v>
      </c>
      <c r="J58" s="72">
        <v>-2.9531392208319886E-3</v>
      </c>
      <c r="K58" s="72">
        <v>-2.9531392208319886E-3</v>
      </c>
      <c r="L58" s="72">
        <v>-2.9531392208319886E-3</v>
      </c>
      <c r="M58" s="72">
        <v>-2.9531392208319886E-3</v>
      </c>
      <c r="N58" s="72">
        <v>-2.9531392208319886E-3</v>
      </c>
      <c r="O58" s="72">
        <v>-2.9531392208319886E-3</v>
      </c>
      <c r="P58" s="72">
        <v>-2.9531392208319886E-3</v>
      </c>
    </row>
    <row r="59" spans="2:16" x14ac:dyDescent="0.25">
      <c r="B59" s="105">
        <v>1952</v>
      </c>
      <c r="C59" s="72">
        <v>2.2679961918305656E-2</v>
      </c>
      <c r="D59" s="72">
        <v>2.2679961918305656E-2</v>
      </c>
      <c r="E59" s="72">
        <v>2.2679961918305656E-2</v>
      </c>
      <c r="F59" s="72">
        <v>2.2679961918305656E-2</v>
      </c>
      <c r="G59" s="72">
        <v>2.2679961918305656E-2</v>
      </c>
      <c r="H59" s="72">
        <v>2.2679961918305656E-2</v>
      </c>
      <c r="I59" s="72">
        <v>2.2679961918305656E-2</v>
      </c>
      <c r="J59" s="72">
        <v>2.2679961918305656E-2</v>
      </c>
      <c r="K59" s="72">
        <v>2.2679961918305656E-2</v>
      </c>
      <c r="L59" s="72">
        <v>2.2679961918305656E-2</v>
      </c>
      <c r="M59" s="72">
        <v>2.2679961918305656E-2</v>
      </c>
      <c r="N59" s="72">
        <v>2.2679961918305656E-2</v>
      </c>
      <c r="O59" s="72">
        <v>2.2679961918305656E-2</v>
      </c>
      <c r="P59" s="72">
        <v>2.2679961918305656E-2</v>
      </c>
    </row>
    <row r="60" spans="2:16" x14ac:dyDescent="0.25">
      <c r="B60" s="105">
        <v>1953</v>
      </c>
      <c r="C60" s="72">
        <v>4.1438402589088513E-2</v>
      </c>
      <c r="D60" s="72">
        <v>4.1438402589088513E-2</v>
      </c>
      <c r="E60" s="72">
        <v>4.1438402589088513E-2</v>
      </c>
      <c r="F60" s="72">
        <v>4.1438402589088513E-2</v>
      </c>
      <c r="G60" s="72">
        <v>4.1438402589088513E-2</v>
      </c>
      <c r="H60" s="72">
        <v>4.1438402589088513E-2</v>
      </c>
      <c r="I60" s="72">
        <v>4.1438402589088513E-2</v>
      </c>
      <c r="J60" s="72">
        <v>4.1438402589088513E-2</v>
      </c>
      <c r="K60" s="72">
        <v>4.1438402589088513E-2</v>
      </c>
      <c r="L60" s="72">
        <v>4.1438402589088513E-2</v>
      </c>
      <c r="M60" s="72">
        <v>4.1438402589088513E-2</v>
      </c>
      <c r="N60" s="72">
        <v>4.1438402589088513E-2</v>
      </c>
      <c r="O60" s="72">
        <v>4.1438402589088513E-2</v>
      </c>
      <c r="P60" s="72">
        <v>4.1438402589088513E-2</v>
      </c>
    </row>
    <row r="61" spans="2:16" x14ac:dyDescent="0.25">
      <c r="B61" s="105">
        <v>1954</v>
      </c>
      <c r="C61" s="72">
        <v>3.2898034558095555E-2</v>
      </c>
      <c r="D61" s="72">
        <v>3.2898034558095555E-2</v>
      </c>
      <c r="E61" s="72">
        <v>3.2898034558095555E-2</v>
      </c>
      <c r="F61" s="72">
        <v>3.2898034558095555E-2</v>
      </c>
      <c r="G61" s="72">
        <v>3.2898034558095555E-2</v>
      </c>
      <c r="H61" s="72">
        <v>3.2898034558095555E-2</v>
      </c>
      <c r="I61" s="72">
        <v>3.2898034558095555E-2</v>
      </c>
      <c r="J61" s="72">
        <v>3.2898034558095555E-2</v>
      </c>
      <c r="K61" s="72">
        <v>3.2898034558095555E-2</v>
      </c>
      <c r="L61" s="72">
        <v>3.2898034558095555E-2</v>
      </c>
      <c r="M61" s="72">
        <v>3.2898034558095555E-2</v>
      </c>
      <c r="N61" s="72">
        <v>3.2898034558095555E-2</v>
      </c>
      <c r="O61" s="72">
        <v>3.2898034558095555E-2</v>
      </c>
      <c r="P61" s="72">
        <v>3.2898034558095555E-2</v>
      </c>
    </row>
    <row r="62" spans="2:16" x14ac:dyDescent="0.25">
      <c r="B62" s="105">
        <v>1955</v>
      </c>
      <c r="C62" s="72">
        <v>-1.3364391288618781E-2</v>
      </c>
      <c r="D62" s="72">
        <v>-1.3364391288618781E-2</v>
      </c>
      <c r="E62" s="72">
        <v>-1.3364391288618781E-2</v>
      </c>
      <c r="F62" s="72">
        <v>-1.3364391288618781E-2</v>
      </c>
      <c r="G62" s="72">
        <v>-1.3364391288618781E-2</v>
      </c>
      <c r="H62" s="72">
        <v>-1.3364391288618781E-2</v>
      </c>
      <c r="I62" s="72">
        <v>-1.3364391288618781E-2</v>
      </c>
      <c r="J62" s="72">
        <v>-1.3364391288618781E-2</v>
      </c>
      <c r="K62" s="72">
        <v>-1.3364391288618781E-2</v>
      </c>
      <c r="L62" s="72">
        <v>-1.3364391288618781E-2</v>
      </c>
      <c r="M62" s="72">
        <v>-1.3364391288618781E-2</v>
      </c>
      <c r="N62" s="72">
        <v>-1.3364391288618781E-2</v>
      </c>
      <c r="O62" s="72">
        <v>-1.3364391288618781E-2</v>
      </c>
      <c r="P62" s="72">
        <v>-1.3364391288618781E-2</v>
      </c>
    </row>
    <row r="63" spans="2:16" x14ac:dyDescent="0.25">
      <c r="B63" s="105">
        <v>1956</v>
      </c>
      <c r="C63" s="72">
        <v>-2.2557738173154165E-2</v>
      </c>
      <c r="D63" s="72">
        <v>-2.2557738173154165E-2</v>
      </c>
      <c r="E63" s="72">
        <v>-2.2557738173154165E-2</v>
      </c>
      <c r="F63" s="72">
        <v>-2.2557738173154165E-2</v>
      </c>
      <c r="G63" s="72">
        <v>-2.2557738173154165E-2</v>
      </c>
      <c r="H63" s="72">
        <v>-2.2557738173154165E-2</v>
      </c>
      <c r="I63" s="72">
        <v>-2.2557738173154165E-2</v>
      </c>
      <c r="J63" s="72">
        <v>-2.2557738173154165E-2</v>
      </c>
      <c r="K63" s="72">
        <v>-2.2557738173154165E-2</v>
      </c>
      <c r="L63" s="72">
        <v>-2.2557738173154165E-2</v>
      </c>
      <c r="M63" s="72">
        <v>-2.2557738173154165E-2</v>
      </c>
      <c r="N63" s="72">
        <v>-2.2557738173154165E-2</v>
      </c>
      <c r="O63" s="72">
        <v>-2.2557738173154165E-2</v>
      </c>
      <c r="P63" s="72">
        <v>-2.2557738173154165E-2</v>
      </c>
    </row>
    <row r="64" spans="2:16" x14ac:dyDescent="0.25">
      <c r="B64" s="105">
        <v>1957</v>
      </c>
      <c r="C64" s="72">
        <v>6.7970128466249904E-2</v>
      </c>
      <c r="D64" s="72">
        <v>6.7970128466249904E-2</v>
      </c>
      <c r="E64" s="72">
        <v>6.7970128466249904E-2</v>
      </c>
      <c r="F64" s="72">
        <v>6.7970128466249904E-2</v>
      </c>
      <c r="G64" s="72">
        <v>6.7970128466249904E-2</v>
      </c>
      <c r="H64" s="72">
        <v>6.7970128466249904E-2</v>
      </c>
      <c r="I64" s="72">
        <v>6.7970128466249904E-2</v>
      </c>
      <c r="J64" s="72">
        <v>6.7970128466249904E-2</v>
      </c>
      <c r="K64" s="72">
        <v>6.7970128466249904E-2</v>
      </c>
      <c r="L64" s="72">
        <v>6.7970128466249904E-2</v>
      </c>
      <c r="M64" s="72">
        <v>6.7970128466249904E-2</v>
      </c>
      <c r="N64" s="72">
        <v>6.7970128466249904E-2</v>
      </c>
      <c r="O64" s="72">
        <v>6.7970128466249904E-2</v>
      </c>
      <c r="P64" s="72">
        <v>6.7970128466249904E-2</v>
      </c>
    </row>
    <row r="65" spans="2:16" x14ac:dyDescent="0.25">
      <c r="B65" s="105">
        <v>1958</v>
      </c>
      <c r="C65" s="72">
        <v>-2.0990181755274694E-2</v>
      </c>
      <c r="D65" s="72">
        <v>-2.0990181755274694E-2</v>
      </c>
      <c r="E65" s="72">
        <v>-2.0990181755274694E-2</v>
      </c>
      <c r="F65" s="72">
        <v>-2.0990181755274694E-2</v>
      </c>
      <c r="G65" s="72">
        <v>-2.0990181755274694E-2</v>
      </c>
      <c r="H65" s="72">
        <v>-2.0990181755274694E-2</v>
      </c>
      <c r="I65" s="72">
        <v>-2.0990181755274694E-2</v>
      </c>
      <c r="J65" s="72">
        <v>-2.0990181755274694E-2</v>
      </c>
      <c r="K65" s="72">
        <v>-2.0990181755274694E-2</v>
      </c>
      <c r="L65" s="72">
        <v>-2.0990181755274694E-2</v>
      </c>
      <c r="M65" s="72">
        <v>-2.0990181755274694E-2</v>
      </c>
      <c r="N65" s="72">
        <v>-2.0990181755274694E-2</v>
      </c>
      <c r="O65" s="72">
        <v>-2.0990181755274694E-2</v>
      </c>
      <c r="P65" s="72">
        <v>-2.0990181755274694E-2</v>
      </c>
    </row>
    <row r="66" spans="2:16" x14ac:dyDescent="0.25">
      <c r="B66" s="105">
        <v>1959</v>
      </c>
      <c r="C66" s="72">
        <v>-2.6466312591385065E-2</v>
      </c>
      <c r="D66" s="72">
        <v>-2.6466312591385065E-2</v>
      </c>
      <c r="E66" s="72">
        <v>-2.6466312591385065E-2</v>
      </c>
      <c r="F66" s="72">
        <v>-2.6466312591385065E-2</v>
      </c>
      <c r="G66" s="72">
        <v>-2.6466312591385065E-2</v>
      </c>
      <c r="H66" s="72">
        <v>-2.6466312591385065E-2</v>
      </c>
      <c r="I66" s="72">
        <v>-2.6466312591385065E-2</v>
      </c>
      <c r="J66" s="72">
        <v>-2.6466312591385065E-2</v>
      </c>
      <c r="K66" s="72">
        <v>-2.6466312591385065E-2</v>
      </c>
      <c r="L66" s="72">
        <v>-2.6466312591385065E-2</v>
      </c>
      <c r="M66" s="72">
        <v>-2.6466312591385065E-2</v>
      </c>
      <c r="N66" s="72">
        <v>-2.6466312591385065E-2</v>
      </c>
      <c r="O66" s="72">
        <v>-2.6466312591385065E-2</v>
      </c>
      <c r="P66" s="72">
        <v>-2.6466312591385065E-2</v>
      </c>
    </row>
    <row r="67" spans="2:16" x14ac:dyDescent="0.25">
      <c r="B67" s="105">
        <v>1960</v>
      </c>
      <c r="C67" s="72">
        <v>0.11639503690963365</v>
      </c>
      <c r="D67" s="72">
        <v>0.11639503690963365</v>
      </c>
      <c r="E67" s="72">
        <v>0.11639503690963365</v>
      </c>
      <c r="F67" s="72">
        <v>0.11639503690963365</v>
      </c>
      <c r="G67" s="72">
        <v>0.11639503690963365</v>
      </c>
      <c r="H67" s="72">
        <v>0.11639503690963365</v>
      </c>
      <c r="I67" s="72">
        <v>0.11639503690963365</v>
      </c>
      <c r="J67" s="72">
        <v>0.11639503690963365</v>
      </c>
      <c r="K67" s="72">
        <v>0.11639503690963365</v>
      </c>
      <c r="L67" s="72">
        <v>0.11639503690963365</v>
      </c>
      <c r="M67" s="72">
        <v>0.11639503690963365</v>
      </c>
      <c r="N67" s="72">
        <v>0.11639503690963365</v>
      </c>
      <c r="O67" s="72">
        <v>0.11639503690963365</v>
      </c>
      <c r="P67" s="72">
        <v>0.11639503690963365</v>
      </c>
    </row>
    <row r="68" spans="2:16" x14ac:dyDescent="0.25">
      <c r="B68" s="105">
        <v>1961</v>
      </c>
      <c r="C68" s="72">
        <v>2.0609208076323167E-2</v>
      </c>
      <c r="D68" s="72">
        <v>2.0609208076323167E-2</v>
      </c>
      <c r="E68" s="72">
        <v>2.0609208076323167E-2</v>
      </c>
      <c r="F68" s="72">
        <v>2.0609208076323167E-2</v>
      </c>
      <c r="G68" s="72">
        <v>2.0609208076323167E-2</v>
      </c>
      <c r="H68" s="72">
        <v>2.0609208076323167E-2</v>
      </c>
      <c r="I68" s="72">
        <v>2.0609208076323167E-2</v>
      </c>
      <c r="J68" s="72">
        <v>2.0609208076323167E-2</v>
      </c>
      <c r="K68" s="72">
        <v>2.0609208076323167E-2</v>
      </c>
      <c r="L68" s="72">
        <v>2.0609208076323167E-2</v>
      </c>
      <c r="M68" s="72">
        <v>2.0609208076323167E-2</v>
      </c>
      <c r="N68" s="72">
        <v>2.0609208076323167E-2</v>
      </c>
      <c r="O68" s="72">
        <v>2.0609208076323167E-2</v>
      </c>
      <c r="P68" s="72">
        <v>2.0609208076323167E-2</v>
      </c>
    </row>
    <row r="69" spans="2:16" x14ac:dyDescent="0.25">
      <c r="B69" s="105">
        <v>1962</v>
      </c>
      <c r="C69" s="72">
        <v>5.693544054008462E-2</v>
      </c>
      <c r="D69" s="72">
        <v>5.693544054008462E-2</v>
      </c>
      <c r="E69" s="72">
        <v>5.693544054008462E-2</v>
      </c>
      <c r="F69" s="72">
        <v>5.693544054008462E-2</v>
      </c>
      <c r="G69" s="72">
        <v>5.693544054008462E-2</v>
      </c>
      <c r="H69" s="72">
        <v>5.693544054008462E-2</v>
      </c>
      <c r="I69" s="72">
        <v>5.693544054008462E-2</v>
      </c>
      <c r="J69" s="72">
        <v>5.693544054008462E-2</v>
      </c>
      <c r="K69" s="72">
        <v>5.693544054008462E-2</v>
      </c>
      <c r="L69" s="72">
        <v>5.693544054008462E-2</v>
      </c>
      <c r="M69" s="72">
        <v>5.693544054008462E-2</v>
      </c>
      <c r="N69" s="72">
        <v>5.693544054008462E-2</v>
      </c>
      <c r="O69" s="72">
        <v>5.693544054008462E-2</v>
      </c>
      <c r="P69" s="72">
        <v>5.693544054008462E-2</v>
      </c>
    </row>
    <row r="70" spans="2:16" x14ac:dyDescent="0.25">
      <c r="B70" s="105">
        <v>1963</v>
      </c>
      <c r="C70" s="72">
        <v>1.6841620739546127E-2</v>
      </c>
      <c r="D70" s="72">
        <v>1.6841620739546127E-2</v>
      </c>
      <c r="E70" s="72">
        <v>1.6841620739546127E-2</v>
      </c>
      <c r="F70" s="72">
        <v>1.6841620739546127E-2</v>
      </c>
      <c r="G70" s="72">
        <v>1.6841620739546127E-2</v>
      </c>
      <c r="H70" s="72">
        <v>1.6841620739546127E-2</v>
      </c>
      <c r="I70" s="72">
        <v>1.6841620739546127E-2</v>
      </c>
      <c r="J70" s="72">
        <v>1.6841620739546127E-2</v>
      </c>
      <c r="K70" s="72">
        <v>1.6841620739546127E-2</v>
      </c>
      <c r="L70" s="72">
        <v>1.6841620739546127E-2</v>
      </c>
      <c r="M70" s="72">
        <v>1.6841620739546127E-2</v>
      </c>
      <c r="N70" s="72">
        <v>1.6841620739546127E-2</v>
      </c>
      <c r="O70" s="72">
        <v>1.6841620739546127E-2</v>
      </c>
      <c r="P70" s="72">
        <v>1.6841620739546127E-2</v>
      </c>
    </row>
    <row r="71" spans="2:16" x14ac:dyDescent="0.25">
      <c r="B71" s="105">
        <v>1964</v>
      </c>
      <c r="C71" s="72">
        <v>3.7280648911540815E-2</v>
      </c>
      <c r="D71" s="72">
        <v>3.7280648911540815E-2</v>
      </c>
      <c r="E71" s="72">
        <v>3.7280648911540815E-2</v>
      </c>
      <c r="F71" s="72">
        <v>3.7280648911540815E-2</v>
      </c>
      <c r="G71" s="72">
        <v>3.7280648911540815E-2</v>
      </c>
      <c r="H71" s="72">
        <v>3.7280648911540815E-2</v>
      </c>
      <c r="I71" s="72">
        <v>3.7280648911540815E-2</v>
      </c>
      <c r="J71" s="72">
        <v>3.7280648911540815E-2</v>
      </c>
      <c r="K71" s="72">
        <v>3.7280648911540815E-2</v>
      </c>
      <c r="L71" s="72">
        <v>3.7280648911540815E-2</v>
      </c>
      <c r="M71" s="72">
        <v>3.7280648911540815E-2</v>
      </c>
      <c r="N71" s="72">
        <v>3.7280648911540815E-2</v>
      </c>
      <c r="O71" s="72">
        <v>3.7280648911540815E-2</v>
      </c>
      <c r="P71" s="72">
        <v>3.7280648911540815E-2</v>
      </c>
    </row>
    <row r="72" spans="2:16" x14ac:dyDescent="0.25">
      <c r="B72" s="105">
        <v>1965</v>
      </c>
      <c r="C72" s="72">
        <v>7.1885509359262342E-3</v>
      </c>
      <c r="D72" s="72">
        <v>7.1885509359262342E-3</v>
      </c>
      <c r="E72" s="72">
        <v>7.1885509359262342E-3</v>
      </c>
      <c r="F72" s="72">
        <v>7.1885509359262342E-3</v>
      </c>
      <c r="G72" s="72">
        <v>7.1885509359262342E-3</v>
      </c>
      <c r="H72" s="72">
        <v>7.1885509359262342E-3</v>
      </c>
      <c r="I72" s="72">
        <v>7.1885509359262342E-3</v>
      </c>
      <c r="J72" s="72">
        <v>7.1885509359262342E-3</v>
      </c>
      <c r="K72" s="72">
        <v>7.1885509359262342E-3</v>
      </c>
      <c r="L72" s="72">
        <v>7.1885509359262342E-3</v>
      </c>
      <c r="M72" s="72">
        <v>7.1885509359262342E-3</v>
      </c>
      <c r="N72" s="72">
        <v>7.1885509359262342E-3</v>
      </c>
      <c r="O72" s="72">
        <v>7.1885509359262342E-3</v>
      </c>
      <c r="P72" s="72">
        <v>7.1885509359262342E-3</v>
      </c>
    </row>
    <row r="73" spans="2:16" x14ac:dyDescent="0.25">
      <c r="B73" s="105">
        <v>1966</v>
      </c>
      <c r="C73" s="72">
        <v>2.9079409324299622E-2</v>
      </c>
      <c r="D73" s="72">
        <v>2.9079409324299622E-2</v>
      </c>
      <c r="E73" s="72">
        <v>2.9079409324299622E-2</v>
      </c>
      <c r="F73" s="72">
        <v>2.9079409324299622E-2</v>
      </c>
      <c r="G73" s="72">
        <v>2.9079409324299622E-2</v>
      </c>
      <c r="H73" s="72">
        <v>2.9079409324299622E-2</v>
      </c>
      <c r="I73" s="72">
        <v>2.9079409324299622E-2</v>
      </c>
      <c r="J73" s="72">
        <v>2.9079409324299622E-2</v>
      </c>
      <c r="K73" s="72">
        <v>2.9079409324299622E-2</v>
      </c>
      <c r="L73" s="72">
        <v>2.9079409324299622E-2</v>
      </c>
      <c r="M73" s="72">
        <v>2.9079409324299622E-2</v>
      </c>
      <c r="N73" s="72">
        <v>2.9079409324299622E-2</v>
      </c>
      <c r="O73" s="72">
        <v>2.9079409324299622E-2</v>
      </c>
      <c r="P73" s="72">
        <v>2.9079409324299622E-2</v>
      </c>
    </row>
    <row r="74" spans="2:16" x14ac:dyDescent="0.25">
      <c r="B74" s="105">
        <v>1967</v>
      </c>
      <c r="C74" s="72">
        <v>-1.5806209932824666E-2</v>
      </c>
      <c r="D74" s="72">
        <v>-1.5806209932824666E-2</v>
      </c>
      <c r="E74" s="72">
        <v>-1.5806209932824666E-2</v>
      </c>
      <c r="F74" s="72">
        <v>-1.5806209932824666E-2</v>
      </c>
      <c r="G74" s="72">
        <v>-1.5806209932824666E-2</v>
      </c>
      <c r="H74" s="72">
        <v>-1.5806209932824666E-2</v>
      </c>
      <c r="I74" s="72">
        <v>-1.5806209932824666E-2</v>
      </c>
      <c r="J74" s="72">
        <v>-1.5806209932824666E-2</v>
      </c>
      <c r="K74" s="72">
        <v>-1.5806209932824666E-2</v>
      </c>
      <c r="L74" s="72">
        <v>-1.5806209932824666E-2</v>
      </c>
      <c r="M74" s="72">
        <v>-1.5806209932824666E-2</v>
      </c>
      <c r="N74" s="72">
        <v>-1.5806209932824666E-2</v>
      </c>
      <c r="O74" s="72">
        <v>-1.5806209932824666E-2</v>
      </c>
      <c r="P74" s="72">
        <v>-1.5806209932824666E-2</v>
      </c>
    </row>
    <row r="75" spans="2:16" x14ac:dyDescent="0.25">
      <c r="B75" s="105">
        <v>1968</v>
      </c>
      <c r="C75" s="72">
        <v>3.2746196950768365E-2</v>
      </c>
      <c r="D75" s="72">
        <v>3.2746196950768365E-2</v>
      </c>
      <c r="E75" s="72">
        <v>3.2746196950768365E-2</v>
      </c>
      <c r="F75" s="72">
        <v>3.2746196950768365E-2</v>
      </c>
      <c r="G75" s="72">
        <v>3.2746196950768365E-2</v>
      </c>
      <c r="H75" s="72">
        <v>3.2746196950768365E-2</v>
      </c>
      <c r="I75" s="72">
        <v>3.2746196950768365E-2</v>
      </c>
      <c r="J75" s="72">
        <v>3.2746196950768365E-2</v>
      </c>
      <c r="K75" s="72">
        <v>3.2746196950768365E-2</v>
      </c>
      <c r="L75" s="72">
        <v>3.2746196950768365E-2</v>
      </c>
      <c r="M75" s="72">
        <v>3.2746196950768365E-2</v>
      </c>
      <c r="N75" s="72">
        <v>3.2746196950768365E-2</v>
      </c>
      <c r="O75" s="72">
        <v>3.2746196950768365E-2</v>
      </c>
      <c r="P75" s="72">
        <v>3.2746196950768365E-2</v>
      </c>
    </row>
    <row r="76" spans="2:16" x14ac:dyDescent="0.25">
      <c r="B76" s="105">
        <v>1969</v>
      </c>
      <c r="C76" s="72">
        <v>-5.0140493209926106E-2</v>
      </c>
      <c r="D76" s="72">
        <v>-5.0140493209926106E-2</v>
      </c>
      <c r="E76" s="72">
        <v>-5.0140493209926106E-2</v>
      </c>
      <c r="F76" s="72">
        <v>-5.0140493209926106E-2</v>
      </c>
      <c r="G76" s="72">
        <v>-5.0140493209926106E-2</v>
      </c>
      <c r="H76" s="72">
        <v>-5.0140493209926106E-2</v>
      </c>
      <c r="I76" s="72">
        <v>-5.0140493209926106E-2</v>
      </c>
      <c r="J76" s="72">
        <v>-5.0140493209926106E-2</v>
      </c>
      <c r="K76" s="72">
        <v>-5.0140493209926106E-2</v>
      </c>
      <c r="L76" s="72">
        <v>-5.0140493209926106E-2</v>
      </c>
      <c r="M76" s="72">
        <v>-5.0140493209926106E-2</v>
      </c>
      <c r="N76" s="72">
        <v>-5.0140493209926106E-2</v>
      </c>
      <c r="O76" s="72">
        <v>-5.0140493209926106E-2</v>
      </c>
      <c r="P76" s="72">
        <v>-5.0140493209926106E-2</v>
      </c>
    </row>
    <row r="77" spans="2:16" x14ac:dyDescent="0.25">
      <c r="B77" s="105">
        <v>1970</v>
      </c>
      <c r="C77" s="72">
        <v>0.16754737183412338</v>
      </c>
      <c r="D77" s="72">
        <v>0.16754737183412338</v>
      </c>
      <c r="E77" s="72">
        <v>0.16754737183412338</v>
      </c>
      <c r="F77" s="72">
        <v>0.16754737183412338</v>
      </c>
      <c r="G77" s="72">
        <v>0.16754737183412338</v>
      </c>
      <c r="H77" s="72">
        <v>0.16754737183412338</v>
      </c>
      <c r="I77" s="72">
        <v>0.16754737183412338</v>
      </c>
      <c r="J77" s="72">
        <v>0.16754737183412338</v>
      </c>
      <c r="K77" s="72">
        <v>0.16754737183412338</v>
      </c>
      <c r="L77" s="72">
        <v>0.16754737183412338</v>
      </c>
      <c r="M77" s="72">
        <v>0.16754737183412338</v>
      </c>
      <c r="N77" s="72">
        <v>0.16754737183412338</v>
      </c>
      <c r="O77" s="72">
        <v>0.16754737183412338</v>
      </c>
      <c r="P77" s="72">
        <v>0.16754737183412338</v>
      </c>
    </row>
    <row r="78" spans="2:16" x14ac:dyDescent="0.25">
      <c r="B78" s="105">
        <v>1971</v>
      </c>
      <c r="C78" s="72">
        <v>9.7868966197122972E-2</v>
      </c>
      <c r="D78" s="72">
        <v>9.7868966197122972E-2</v>
      </c>
      <c r="E78" s="72">
        <v>9.7868966197122972E-2</v>
      </c>
      <c r="F78" s="72">
        <v>9.7868966197122972E-2</v>
      </c>
      <c r="G78" s="72">
        <v>9.7868966197122972E-2</v>
      </c>
      <c r="H78" s="72">
        <v>9.7868966197122972E-2</v>
      </c>
      <c r="I78" s="72">
        <v>9.7868966197122972E-2</v>
      </c>
      <c r="J78" s="72">
        <v>9.7868966197122972E-2</v>
      </c>
      <c r="K78" s="72">
        <v>9.7868966197122972E-2</v>
      </c>
      <c r="L78" s="72">
        <v>9.7868966197122972E-2</v>
      </c>
      <c r="M78" s="72">
        <v>9.7868966197122972E-2</v>
      </c>
      <c r="N78" s="72">
        <v>9.7868966197122972E-2</v>
      </c>
      <c r="O78" s="72">
        <v>9.7868966197122972E-2</v>
      </c>
      <c r="P78" s="72">
        <v>9.7868966197122972E-2</v>
      </c>
    </row>
    <row r="79" spans="2:16" x14ac:dyDescent="0.25">
      <c r="B79" s="105">
        <v>1972</v>
      </c>
      <c r="C79" s="72">
        <v>2.818449050444969E-2</v>
      </c>
      <c r="D79" s="72">
        <v>2.818449050444969E-2</v>
      </c>
      <c r="E79" s="72">
        <v>2.818449050444969E-2</v>
      </c>
      <c r="F79" s="72">
        <v>2.818449050444969E-2</v>
      </c>
      <c r="G79" s="72">
        <v>2.818449050444969E-2</v>
      </c>
      <c r="H79" s="72">
        <v>2.818449050444969E-2</v>
      </c>
      <c r="I79" s="72">
        <v>2.818449050444969E-2</v>
      </c>
      <c r="J79" s="72">
        <v>2.818449050444969E-2</v>
      </c>
      <c r="K79" s="72">
        <v>2.818449050444969E-2</v>
      </c>
      <c r="L79" s="72">
        <v>2.818449050444969E-2</v>
      </c>
      <c r="M79" s="72">
        <v>2.818449050444969E-2</v>
      </c>
      <c r="N79" s="72">
        <v>2.818449050444969E-2</v>
      </c>
      <c r="O79" s="72">
        <v>2.818449050444969E-2</v>
      </c>
      <c r="P79" s="72">
        <v>2.818449050444969E-2</v>
      </c>
    </row>
    <row r="80" spans="2:16" x14ac:dyDescent="0.25">
      <c r="B80" s="105">
        <v>1973</v>
      </c>
      <c r="C80" s="72">
        <v>3.6586646024150085E-2</v>
      </c>
      <c r="D80" s="72">
        <v>3.6586646024150085E-2</v>
      </c>
      <c r="E80" s="72">
        <v>3.6586646024150085E-2</v>
      </c>
      <c r="F80" s="72">
        <v>3.6586646024150085E-2</v>
      </c>
      <c r="G80" s="72">
        <v>3.6586646024150085E-2</v>
      </c>
      <c r="H80" s="72">
        <v>3.6586646024150085E-2</v>
      </c>
      <c r="I80" s="72">
        <v>3.6586646024150085E-2</v>
      </c>
      <c r="J80" s="72">
        <v>3.6586646024150085E-2</v>
      </c>
      <c r="K80" s="72">
        <v>3.6586646024150085E-2</v>
      </c>
      <c r="L80" s="72">
        <v>3.6586646024150085E-2</v>
      </c>
      <c r="M80" s="72">
        <v>3.6586646024150085E-2</v>
      </c>
      <c r="N80" s="72">
        <v>3.6586646024150085E-2</v>
      </c>
      <c r="O80" s="72">
        <v>3.6586646024150085E-2</v>
      </c>
      <c r="P80" s="72">
        <v>3.6586646024150085E-2</v>
      </c>
    </row>
    <row r="81" spans="2:16" x14ac:dyDescent="0.25">
      <c r="B81" s="105">
        <v>1974</v>
      </c>
      <c r="C81" s="72">
        <v>1.9886086932378574E-2</v>
      </c>
      <c r="D81" s="72">
        <v>1.9886086932378574E-2</v>
      </c>
      <c r="E81" s="72">
        <v>1.9886086932378574E-2</v>
      </c>
      <c r="F81" s="72">
        <v>1.9886086932378574E-2</v>
      </c>
      <c r="G81" s="72">
        <v>1.9886086932378574E-2</v>
      </c>
      <c r="H81" s="72">
        <v>1.9886086932378574E-2</v>
      </c>
      <c r="I81" s="72">
        <v>1.9886086932378574E-2</v>
      </c>
      <c r="J81" s="72">
        <v>1.9886086932378574E-2</v>
      </c>
      <c r="K81" s="72">
        <v>1.9886086932378574E-2</v>
      </c>
      <c r="L81" s="72">
        <v>1.9886086932378574E-2</v>
      </c>
      <c r="M81" s="72">
        <v>1.9886086932378574E-2</v>
      </c>
      <c r="N81" s="72">
        <v>1.9886086932378574E-2</v>
      </c>
      <c r="O81" s="72">
        <v>1.9886086932378574E-2</v>
      </c>
      <c r="P81" s="72">
        <v>1.9886086932378574E-2</v>
      </c>
    </row>
    <row r="82" spans="2:16" x14ac:dyDescent="0.25">
      <c r="B82" s="105">
        <v>1975</v>
      </c>
      <c r="C82" s="72">
        <v>3.6052536026033838E-2</v>
      </c>
      <c r="D82" s="72">
        <v>3.6052536026033838E-2</v>
      </c>
      <c r="E82" s="72">
        <v>3.6052536026033838E-2</v>
      </c>
      <c r="F82" s="72">
        <v>3.6052536026033838E-2</v>
      </c>
      <c r="G82" s="72">
        <v>3.6052536026033838E-2</v>
      </c>
      <c r="H82" s="72">
        <v>3.6052536026033838E-2</v>
      </c>
      <c r="I82" s="72">
        <v>3.6052536026033838E-2</v>
      </c>
      <c r="J82" s="72">
        <v>3.6052536026033838E-2</v>
      </c>
      <c r="K82" s="72">
        <v>3.6052536026033838E-2</v>
      </c>
      <c r="L82" s="72">
        <v>3.6052536026033838E-2</v>
      </c>
      <c r="M82" s="72">
        <v>3.6052536026033838E-2</v>
      </c>
      <c r="N82" s="72">
        <v>3.6052536026033838E-2</v>
      </c>
      <c r="O82" s="72">
        <v>3.6052536026033838E-2</v>
      </c>
      <c r="P82" s="72">
        <v>3.6052536026033838E-2</v>
      </c>
    </row>
    <row r="83" spans="2:16" x14ac:dyDescent="0.25">
      <c r="B83" s="105">
        <v>1976</v>
      </c>
      <c r="C83" s="72">
        <v>0.1598456074290921</v>
      </c>
      <c r="D83" s="72">
        <v>0.1598456074290921</v>
      </c>
      <c r="E83" s="72">
        <v>0.1598456074290921</v>
      </c>
      <c r="F83" s="72">
        <v>0.1598456074290921</v>
      </c>
      <c r="G83" s="72">
        <v>0.1598456074290921</v>
      </c>
      <c r="H83" s="72">
        <v>0.1598456074290921</v>
      </c>
      <c r="I83" s="72">
        <v>0.1598456074290921</v>
      </c>
      <c r="J83" s="72">
        <v>0.1598456074290921</v>
      </c>
      <c r="K83" s="72">
        <v>0.1598456074290921</v>
      </c>
      <c r="L83" s="72">
        <v>0.1598456074290921</v>
      </c>
      <c r="M83" s="72">
        <v>0.1598456074290921</v>
      </c>
      <c r="N83" s="72">
        <v>0.1598456074290921</v>
      </c>
      <c r="O83" s="72">
        <v>0.1598456074290921</v>
      </c>
      <c r="P83" s="72">
        <v>0.1598456074290921</v>
      </c>
    </row>
    <row r="84" spans="2:16" x14ac:dyDescent="0.25">
      <c r="B84" s="105">
        <v>1977</v>
      </c>
      <c r="C84" s="72">
        <v>1.2899606071070449E-2</v>
      </c>
      <c r="D84" s="72">
        <v>1.2899606071070449E-2</v>
      </c>
      <c r="E84" s="72">
        <v>1.2899606071070449E-2</v>
      </c>
      <c r="F84" s="72">
        <v>1.2899606071070449E-2</v>
      </c>
      <c r="G84" s="72">
        <v>1.2899606071070449E-2</v>
      </c>
      <c r="H84" s="72">
        <v>1.2899606071070449E-2</v>
      </c>
      <c r="I84" s="72">
        <v>1.2899606071070449E-2</v>
      </c>
      <c r="J84" s="72">
        <v>1.2899606071070449E-2</v>
      </c>
      <c r="K84" s="72">
        <v>1.2899606071070449E-2</v>
      </c>
      <c r="L84" s="72">
        <v>1.2899606071070449E-2</v>
      </c>
      <c r="M84" s="72">
        <v>1.2899606071070449E-2</v>
      </c>
      <c r="N84" s="72">
        <v>1.2899606071070449E-2</v>
      </c>
      <c r="O84" s="72">
        <v>1.2899606071070449E-2</v>
      </c>
      <c r="P84" s="72">
        <v>1.2899606071070449E-2</v>
      </c>
    </row>
    <row r="85" spans="2:16" x14ac:dyDescent="0.25">
      <c r="B85" s="105">
        <v>1978</v>
      </c>
      <c r="C85" s="72">
        <v>-7.7758069075086478E-3</v>
      </c>
      <c r="D85" s="72">
        <v>-7.7758069075086478E-3</v>
      </c>
      <c r="E85" s="72">
        <v>-7.7758069075086478E-3</v>
      </c>
      <c r="F85" s="72">
        <v>-7.7758069075086478E-3</v>
      </c>
      <c r="G85" s="72">
        <v>-7.7758069075086478E-3</v>
      </c>
      <c r="H85" s="72">
        <v>-7.7758069075086478E-3</v>
      </c>
      <c r="I85" s="72">
        <v>-7.7758069075086478E-3</v>
      </c>
      <c r="J85" s="72">
        <v>-7.7758069075086478E-3</v>
      </c>
      <c r="K85" s="72">
        <v>-7.7758069075086478E-3</v>
      </c>
      <c r="L85" s="72">
        <v>-7.7758069075086478E-3</v>
      </c>
      <c r="M85" s="72">
        <v>-7.7758069075086478E-3</v>
      </c>
      <c r="N85" s="72">
        <v>-7.7758069075086478E-3</v>
      </c>
      <c r="O85" s="72">
        <v>-7.7758069075086478E-3</v>
      </c>
      <c r="P85" s="72">
        <v>-7.7758069075086478E-3</v>
      </c>
    </row>
    <row r="86" spans="2:16" x14ac:dyDescent="0.25">
      <c r="B86" s="105">
        <v>1979</v>
      </c>
      <c r="C86" s="72">
        <v>6.7072031247235459E-3</v>
      </c>
      <c r="D86" s="72">
        <v>6.7072031247235459E-3</v>
      </c>
      <c r="E86" s="72">
        <v>6.7072031247235459E-3</v>
      </c>
      <c r="F86" s="72">
        <v>6.7072031247235459E-3</v>
      </c>
      <c r="G86" s="72">
        <v>6.7072031247235459E-3</v>
      </c>
      <c r="H86" s="72">
        <v>6.7072031247235459E-3</v>
      </c>
      <c r="I86" s="72">
        <v>6.7072031247235459E-3</v>
      </c>
      <c r="J86" s="72">
        <v>6.7072031247235459E-3</v>
      </c>
      <c r="K86" s="72">
        <v>6.7072031247235459E-3</v>
      </c>
      <c r="L86" s="72">
        <v>6.7072031247235459E-3</v>
      </c>
      <c r="M86" s="72">
        <v>6.7072031247235459E-3</v>
      </c>
      <c r="N86" s="72">
        <v>6.7072031247235459E-3</v>
      </c>
      <c r="O86" s="72">
        <v>6.7072031247235459E-3</v>
      </c>
      <c r="P86" s="72">
        <v>6.7072031247235459E-3</v>
      </c>
    </row>
    <row r="87" spans="2:16" x14ac:dyDescent="0.25">
      <c r="B87" s="105">
        <v>1980</v>
      </c>
      <c r="C87" s="72">
        <v>-2.989744251999403E-2</v>
      </c>
      <c r="D87" s="72">
        <v>-2.989744251999403E-2</v>
      </c>
      <c r="E87" s="72">
        <v>-2.989744251999403E-2</v>
      </c>
      <c r="F87" s="72">
        <v>-2.989744251999403E-2</v>
      </c>
      <c r="G87" s="72">
        <v>-2.989744251999403E-2</v>
      </c>
      <c r="H87" s="72">
        <v>-2.989744251999403E-2</v>
      </c>
      <c r="I87" s="72">
        <v>-2.989744251999403E-2</v>
      </c>
      <c r="J87" s="72">
        <v>-2.989744251999403E-2</v>
      </c>
      <c r="K87" s="72">
        <v>-2.989744251999403E-2</v>
      </c>
      <c r="L87" s="72">
        <v>-2.989744251999403E-2</v>
      </c>
      <c r="M87" s="72">
        <v>-2.989744251999403E-2</v>
      </c>
      <c r="N87" s="72">
        <v>-2.989744251999403E-2</v>
      </c>
      <c r="O87" s="72">
        <v>-2.989744251999403E-2</v>
      </c>
      <c r="P87" s="72">
        <v>-2.989744251999403E-2</v>
      </c>
    </row>
    <row r="88" spans="2:16" x14ac:dyDescent="0.25">
      <c r="B88" s="105">
        <v>1981</v>
      </c>
      <c r="C88" s="72">
        <v>8.1992153358923542E-2</v>
      </c>
      <c r="D88" s="72">
        <v>8.1992153358923542E-2</v>
      </c>
      <c r="E88" s="72">
        <v>8.1992153358923542E-2</v>
      </c>
      <c r="F88" s="72">
        <v>8.1992153358923542E-2</v>
      </c>
      <c r="G88" s="72">
        <v>8.1992153358923542E-2</v>
      </c>
      <c r="H88" s="72">
        <v>8.1992153358923542E-2</v>
      </c>
      <c r="I88" s="72">
        <v>8.1992153358923542E-2</v>
      </c>
      <c r="J88" s="72">
        <v>8.1992153358923542E-2</v>
      </c>
      <c r="K88" s="72">
        <v>8.1992153358923542E-2</v>
      </c>
      <c r="L88" s="72">
        <v>8.1992153358923542E-2</v>
      </c>
      <c r="M88" s="72">
        <v>8.1992153358923542E-2</v>
      </c>
      <c r="N88" s="72">
        <v>8.1992153358923542E-2</v>
      </c>
      <c r="O88" s="72">
        <v>8.1992153358923542E-2</v>
      </c>
      <c r="P88" s="72">
        <v>8.1992153358923542E-2</v>
      </c>
    </row>
    <row r="89" spans="2:16" x14ac:dyDescent="0.25">
      <c r="B89" s="105">
        <v>1982</v>
      </c>
      <c r="C89" s="72">
        <v>0.32814549486295586</v>
      </c>
      <c r="D89" s="72">
        <v>0.32814549486295586</v>
      </c>
      <c r="E89" s="72">
        <v>0.32814549486295586</v>
      </c>
      <c r="F89" s="72">
        <v>0.32814549486295586</v>
      </c>
      <c r="G89" s="72">
        <v>0.32814549486295586</v>
      </c>
      <c r="H89" s="72">
        <v>0.32814549486295586</v>
      </c>
      <c r="I89" s="72">
        <v>0.32814549486295586</v>
      </c>
      <c r="J89" s="72">
        <v>0.32814549486295586</v>
      </c>
      <c r="K89" s="72">
        <v>0.32814549486295586</v>
      </c>
      <c r="L89" s="72">
        <v>0.32814549486295586</v>
      </c>
      <c r="M89" s="72">
        <v>0.32814549486295586</v>
      </c>
      <c r="N89" s="72">
        <v>0.32814549486295586</v>
      </c>
      <c r="O89" s="72">
        <v>0.32814549486295586</v>
      </c>
      <c r="P89" s="72">
        <v>0.32814549486295586</v>
      </c>
    </row>
    <row r="90" spans="2:16" x14ac:dyDescent="0.25">
      <c r="B90" s="105">
        <v>1983</v>
      </c>
      <c r="C90" s="72">
        <v>3.2002094451429264E-2</v>
      </c>
      <c r="D90" s="72">
        <v>3.2002094451429264E-2</v>
      </c>
      <c r="E90" s="72">
        <v>3.2002094451429264E-2</v>
      </c>
      <c r="F90" s="72">
        <v>3.2002094451429264E-2</v>
      </c>
      <c r="G90" s="72">
        <v>3.2002094451429264E-2</v>
      </c>
      <c r="H90" s="72">
        <v>3.2002094451429264E-2</v>
      </c>
      <c r="I90" s="72">
        <v>3.2002094451429264E-2</v>
      </c>
      <c r="J90" s="72">
        <v>3.2002094451429264E-2</v>
      </c>
      <c r="K90" s="72">
        <v>3.2002094451429264E-2</v>
      </c>
      <c r="L90" s="72">
        <v>3.2002094451429264E-2</v>
      </c>
      <c r="M90" s="72">
        <v>3.2002094451429264E-2</v>
      </c>
      <c r="N90" s="72">
        <v>3.2002094451429264E-2</v>
      </c>
      <c r="O90" s="72">
        <v>3.2002094451429264E-2</v>
      </c>
      <c r="P90" s="72">
        <v>3.2002094451429264E-2</v>
      </c>
    </row>
    <row r="91" spans="2:16" x14ac:dyDescent="0.25">
      <c r="B91" s="105">
        <v>1984</v>
      </c>
      <c r="C91" s="72">
        <v>0.13733364344102345</v>
      </c>
      <c r="D91" s="72">
        <v>0.13733364344102345</v>
      </c>
      <c r="E91" s="72">
        <v>0.13733364344102345</v>
      </c>
      <c r="F91" s="72">
        <v>0.13733364344102345</v>
      </c>
      <c r="G91" s="72">
        <v>0.13733364344102345</v>
      </c>
      <c r="H91" s="72">
        <v>0.13733364344102345</v>
      </c>
      <c r="I91" s="72">
        <v>0.13733364344102345</v>
      </c>
      <c r="J91" s="72">
        <v>0.13733364344102345</v>
      </c>
      <c r="K91" s="72">
        <v>0.13733364344102345</v>
      </c>
      <c r="L91" s="72">
        <v>0.13733364344102345</v>
      </c>
      <c r="M91" s="72">
        <v>0.13733364344102345</v>
      </c>
      <c r="N91" s="72">
        <v>0.13733364344102345</v>
      </c>
      <c r="O91" s="72">
        <v>0.13733364344102345</v>
      </c>
      <c r="P91" s="72">
        <v>0.13733364344102345</v>
      </c>
    </row>
    <row r="92" spans="2:16" x14ac:dyDescent="0.25">
      <c r="B92" s="105">
        <v>1985</v>
      </c>
      <c r="C92" s="72">
        <v>0.2571248821260641</v>
      </c>
      <c r="D92" s="72">
        <v>0.2571248821260641</v>
      </c>
      <c r="E92" s="72">
        <v>0.2571248821260641</v>
      </c>
      <c r="F92" s="72">
        <v>0.2571248821260641</v>
      </c>
      <c r="G92" s="72">
        <v>0.2571248821260641</v>
      </c>
      <c r="H92" s="72">
        <v>0.2571248821260641</v>
      </c>
      <c r="I92" s="72">
        <v>0.2571248821260641</v>
      </c>
      <c r="J92" s="72">
        <v>0.2571248821260641</v>
      </c>
      <c r="K92" s="72">
        <v>0.2571248821260641</v>
      </c>
      <c r="L92" s="72">
        <v>0.2571248821260641</v>
      </c>
      <c r="M92" s="72">
        <v>0.2571248821260641</v>
      </c>
      <c r="N92" s="72">
        <v>0.2571248821260641</v>
      </c>
      <c r="O92" s="72">
        <v>0.2571248821260641</v>
      </c>
      <c r="P92" s="72">
        <v>0.2571248821260641</v>
      </c>
    </row>
    <row r="93" spans="2:16" x14ac:dyDescent="0.25">
      <c r="B93" s="105">
        <v>1986</v>
      </c>
      <c r="C93" s="72">
        <v>0.24284215141767618</v>
      </c>
      <c r="D93" s="72">
        <v>0.24284215141767618</v>
      </c>
      <c r="E93" s="72">
        <v>0.24284215141767618</v>
      </c>
      <c r="F93" s="72">
        <v>0.24284215141767618</v>
      </c>
      <c r="G93" s="72">
        <v>0.24284215141767618</v>
      </c>
      <c r="H93" s="72">
        <v>0.24284215141767618</v>
      </c>
      <c r="I93" s="72">
        <v>0.24284215141767618</v>
      </c>
      <c r="J93" s="72">
        <v>0.24284215141767618</v>
      </c>
      <c r="K93" s="72">
        <v>0.24284215141767618</v>
      </c>
      <c r="L93" s="72">
        <v>0.24284215141767618</v>
      </c>
      <c r="M93" s="72">
        <v>0.24284215141767618</v>
      </c>
      <c r="N93" s="72">
        <v>0.24284215141767618</v>
      </c>
      <c r="O93" s="72">
        <v>0.24284215141767618</v>
      </c>
      <c r="P93" s="72">
        <v>0.24284215141767618</v>
      </c>
    </row>
    <row r="94" spans="2:16" x14ac:dyDescent="0.25">
      <c r="B94" s="105">
        <v>1987</v>
      </c>
      <c r="C94" s="72">
        <v>-4.9605089379262279E-2</v>
      </c>
      <c r="D94" s="72">
        <v>-4.9605089379262279E-2</v>
      </c>
      <c r="E94" s="72">
        <v>-4.9605089379262279E-2</v>
      </c>
      <c r="F94" s="72">
        <v>-4.9605089379262279E-2</v>
      </c>
      <c r="G94" s="72">
        <v>-4.9605089379262279E-2</v>
      </c>
      <c r="H94" s="72">
        <v>-4.9605089379262279E-2</v>
      </c>
      <c r="I94" s="72">
        <v>-4.9605089379262279E-2</v>
      </c>
      <c r="J94" s="72">
        <v>-4.9605089379262279E-2</v>
      </c>
      <c r="K94" s="72">
        <v>-4.9605089379262279E-2</v>
      </c>
      <c r="L94" s="72">
        <v>-4.9605089379262279E-2</v>
      </c>
      <c r="M94" s="72">
        <v>-4.9605089379262279E-2</v>
      </c>
      <c r="N94" s="72">
        <v>-4.9605089379262279E-2</v>
      </c>
      <c r="O94" s="72">
        <v>-4.9605089379262279E-2</v>
      </c>
      <c r="P94" s="72">
        <v>-4.9605089379262279E-2</v>
      </c>
    </row>
    <row r="95" spans="2:16" x14ac:dyDescent="0.25">
      <c r="B95" s="105">
        <v>1988</v>
      </c>
      <c r="C95" s="72">
        <v>8.2235958434841674E-2</v>
      </c>
      <c r="D95" s="72">
        <v>8.2235958434841674E-2</v>
      </c>
      <c r="E95" s="72">
        <v>8.2235958434841674E-2</v>
      </c>
      <c r="F95" s="72">
        <v>8.2235958434841674E-2</v>
      </c>
      <c r="G95" s="72">
        <v>8.2235958434841674E-2</v>
      </c>
      <c r="H95" s="72">
        <v>8.2235958434841674E-2</v>
      </c>
      <c r="I95" s="72">
        <v>8.2235958434841674E-2</v>
      </c>
      <c r="J95" s="72">
        <v>8.2235958434841674E-2</v>
      </c>
      <c r="K95" s="72">
        <v>8.2235958434841674E-2</v>
      </c>
      <c r="L95" s="72">
        <v>8.2235958434841674E-2</v>
      </c>
      <c r="M95" s="72">
        <v>8.2235958434841674E-2</v>
      </c>
      <c r="N95" s="72">
        <v>8.2235958434841674E-2</v>
      </c>
      <c r="O95" s="72">
        <v>8.2235958434841674E-2</v>
      </c>
      <c r="P95" s="72">
        <v>8.2235958434841674E-2</v>
      </c>
    </row>
    <row r="96" spans="2:16" x14ac:dyDescent="0.25">
      <c r="B96" s="105">
        <v>1989</v>
      </c>
      <c r="C96" s="72">
        <v>0.17693647159446219</v>
      </c>
      <c r="D96" s="72">
        <v>0.17693647159446219</v>
      </c>
      <c r="E96" s="72">
        <v>0.17693647159446219</v>
      </c>
      <c r="F96" s="72">
        <v>0.17693647159446219</v>
      </c>
      <c r="G96" s="72">
        <v>0.17693647159446219</v>
      </c>
      <c r="H96" s="72">
        <v>0.17693647159446219</v>
      </c>
      <c r="I96" s="72">
        <v>0.17693647159446219</v>
      </c>
      <c r="J96" s="72">
        <v>0.17693647159446219</v>
      </c>
      <c r="K96" s="72">
        <v>0.17693647159446219</v>
      </c>
      <c r="L96" s="72">
        <v>0.17693647159446219</v>
      </c>
      <c r="M96" s="72">
        <v>0.17693647159446219</v>
      </c>
      <c r="N96" s="72">
        <v>0.17693647159446219</v>
      </c>
      <c r="O96" s="72">
        <v>0.17693647159446219</v>
      </c>
      <c r="P96" s="72">
        <v>0.17693647159446219</v>
      </c>
    </row>
    <row r="97" spans="2:16" x14ac:dyDescent="0.25">
      <c r="B97" s="105">
        <v>1990</v>
      </c>
      <c r="C97" s="72">
        <v>6.2353753335533363E-2</v>
      </c>
      <c r="D97" s="72">
        <v>6.2353753335533363E-2</v>
      </c>
      <c r="E97" s="72">
        <v>6.2353753335533363E-2</v>
      </c>
      <c r="F97" s="72">
        <v>6.2353753335533363E-2</v>
      </c>
      <c r="G97" s="72">
        <v>6.2353753335533363E-2</v>
      </c>
      <c r="H97" s="72">
        <v>6.2353753335533363E-2</v>
      </c>
      <c r="I97" s="72">
        <v>6.2353753335533363E-2</v>
      </c>
      <c r="J97" s="72">
        <v>6.2353753335533363E-2</v>
      </c>
      <c r="K97" s="72">
        <v>6.2353753335533363E-2</v>
      </c>
      <c r="L97" s="72">
        <v>6.2353753335533363E-2</v>
      </c>
      <c r="M97" s="72">
        <v>6.2353753335533363E-2</v>
      </c>
      <c r="N97" s="72">
        <v>6.2353753335533363E-2</v>
      </c>
      <c r="O97" s="72">
        <v>6.2353753335533363E-2</v>
      </c>
      <c r="P97" s="72">
        <v>6.2353753335533363E-2</v>
      </c>
    </row>
    <row r="98" spans="2:16" x14ac:dyDescent="0.25">
      <c r="B98" s="105">
        <v>1991</v>
      </c>
      <c r="C98" s="72">
        <v>0.15004510019517303</v>
      </c>
      <c r="D98" s="72">
        <v>0.15004510019517303</v>
      </c>
      <c r="E98" s="72">
        <v>0.15004510019517303</v>
      </c>
      <c r="F98" s="72">
        <v>0.15004510019517303</v>
      </c>
      <c r="G98" s="72">
        <v>0.15004510019517303</v>
      </c>
      <c r="H98" s="72">
        <v>0.15004510019517303</v>
      </c>
      <c r="I98" s="72">
        <v>0.15004510019517303</v>
      </c>
      <c r="J98" s="72">
        <v>0.15004510019517303</v>
      </c>
      <c r="K98" s="72">
        <v>0.15004510019517303</v>
      </c>
      <c r="L98" s="72">
        <v>0.15004510019517303</v>
      </c>
      <c r="M98" s="72">
        <v>0.15004510019517303</v>
      </c>
      <c r="N98" s="72">
        <v>0.15004510019517303</v>
      </c>
      <c r="O98" s="72">
        <v>0.15004510019517303</v>
      </c>
      <c r="P98" s="72">
        <v>0.15004510019517303</v>
      </c>
    </row>
    <row r="99" spans="2:16" x14ac:dyDescent="0.25">
      <c r="B99" s="105">
        <v>1992</v>
      </c>
      <c r="C99" s="72">
        <v>9.3616373162079422E-2</v>
      </c>
      <c r="D99" s="72">
        <v>9.3616373162079422E-2</v>
      </c>
      <c r="E99" s="72">
        <v>9.3616373162079422E-2</v>
      </c>
      <c r="F99" s="72">
        <v>9.3616373162079422E-2</v>
      </c>
      <c r="G99" s="72">
        <v>9.3616373162079422E-2</v>
      </c>
      <c r="H99" s="72">
        <v>9.3616373162079422E-2</v>
      </c>
      <c r="I99" s="72">
        <v>9.3616373162079422E-2</v>
      </c>
      <c r="J99" s="72">
        <v>9.3616373162079422E-2</v>
      </c>
      <c r="K99" s="72">
        <v>9.3616373162079422E-2</v>
      </c>
      <c r="L99" s="72">
        <v>9.3616373162079422E-2</v>
      </c>
      <c r="M99" s="72">
        <v>9.3616373162079422E-2</v>
      </c>
      <c r="N99" s="72">
        <v>9.3616373162079422E-2</v>
      </c>
      <c r="O99" s="72">
        <v>9.3616373162079422E-2</v>
      </c>
      <c r="P99" s="72">
        <v>9.3616373162079422E-2</v>
      </c>
    </row>
    <row r="100" spans="2:16" x14ac:dyDescent="0.25">
      <c r="B100" s="105">
        <v>1993</v>
      </c>
      <c r="C100" s="72">
        <v>0.14210957589263107</v>
      </c>
      <c r="D100" s="72">
        <v>0.14210957589263107</v>
      </c>
      <c r="E100" s="72">
        <v>0.14210957589263107</v>
      </c>
      <c r="F100" s="72">
        <v>0.14210957589263107</v>
      </c>
      <c r="G100" s="72">
        <v>0.14210957589263107</v>
      </c>
      <c r="H100" s="72">
        <v>0.14210957589263107</v>
      </c>
      <c r="I100" s="72">
        <v>0.14210957589263107</v>
      </c>
      <c r="J100" s="72">
        <v>0.14210957589263107</v>
      </c>
      <c r="K100" s="72">
        <v>0.14210957589263107</v>
      </c>
      <c r="L100" s="72">
        <v>0.14210957589263107</v>
      </c>
      <c r="M100" s="72">
        <v>0.14210957589263107</v>
      </c>
      <c r="N100" s="72">
        <v>0.14210957589263107</v>
      </c>
      <c r="O100" s="72">
        <v>0.14210957589263107</v>
      </c>
      <c r="P100" s="72">
        <v>0.14210957589263107</v>
      </c>
    </row>
    <row r="101" spans="2:16" x14ac:dyDescent="0.25">
      <c r="B101" s="105">
        <v>1994</v>
      </c>
      <c r="C101" s="72">
        <v>-8.0366555509985921E-2</v>
      </c>
      <c r="D101" s="72">
        <v>-8.0366555509985921E-2</v>
      </c>
      <c r="E101" s="72">
        <v>-8.0366555509985921E-2</v>
      </c>
      <c r="F101" s="72">
        <v>-8.0366555509985921E-2</v>
      </c>
      <c r="G101" s="72">
        <v>-8.0366555509985921E-2</v>
      </c>
      <c r="H101" s="72">
        <v>-8.0366555509985921E-2</v>
      </c>
      <c r="I101" s="72">
        <v>-8.0366555509985921E-2</v>
      </c>
      <c r="J101" s="72">
        <v>-8.0366555509985921E-2</v>
      </c>
      <c r="K101" s="72">
        <v>-8.0366555509985921E-2</v>
      </c>
      <c r="L101" s="72">
        <v>-8.0366555509985921E-2</v>
      </c>
      <c r="M101" s="72">
        <v>-8.0366555509985921E-2</v>
      </c>
      <c r="N101" s="72">
        <v>-8.0366555509985921E-2</v>
      </c>
      <c r="O101" s="72">
        <v>-8.0366555509985921E-2</v>
      </c>
      <c r="P101" s="72">
        <v>-8.0366555509985921E-2</v>
      </c>
    </row>
    <row r="102" spans="2:16" x14ac:dyDescent="0.25">
      <c r="B102" s="105">
        <v>1995</v>
      </c>
      <c r="C102" s="72">
        <v>0.23480780112538907</v>
      </c>
      <c r="D102" s="72">
        <v>0.23480780112538907</v>
      </c>
      <c r="E102" s="72">
        <v>0.23480780112538907</v>
      </c>
      <c r="F102" s="72">
        <v>0.23480780112538907</v>
      </c>
      <c r="G102" s="72">
        <v>0.23480780112538907</v>
      </c>
      <c r="H102" s="72">
        <v>0.23480780112538907</v>
      </c>
      <c r="I102" s="72">
        <v>0.23480780112538907</v>
      </c>
      <c r="J102" s="72">
        <v>0.23480780112538907</v>
      </c>
      <c r="K102" s="72">
        <v>0.23480780112538907</v>
      </c>
      <c r="L102" s="72">
        <v>0.23480780112538907</v>
      </c>
      <c r="M102" s="72">
        <v>0.23480780112538907</v>
      </c>
      <c r="N102" s="72">
        <v>0.23480780112538907</v>
      </c>
      <c r="O102" s="72">
        <v>0.23480780112538907</v>
      </c>
      <c r="P102" s="72">
        <v>0.23480780112538907</v>
      </c>
    </row>
    <row r="103" spans="2:16" x14ac:dyDescent="0.25">
      <c r="B103" s="105">
        <v>1996</v>
      </c>
      <c r="C103" s="72">
        <v>1.428607793401844E-2</v>
      </c>
      <c r="D103" s="72">
        <v>1.428607793401844E-2</v>
      </c>
      <c r="E103" s="72">
        <v>1.428607793401844E-2</v>
      </c>
      <c r="F103" s="72">
        <v>1.428607793401844E-2</v>
      </c>
      <c r="G103" s="72">
        <v>1.428607793401844E-2</v>
      </c>
      <c r="H103" s="72">
        <v>1.428607793401844E-2</v>
      </c>
      <c r="I103" s="72">
        <v>1.428607793401844E-2</v>
      </c>
      <c r="J103" s="72">
        <v>1.428607793401844E-2</v>
      </c>
      <c r="K103" s="72">
        <v>1.428607793401844E-2</v>
      </c>
      <c r="L103" s="72">
        <v>1.428607793401844E-2</v>
      </c>
      <c r="M103" s="72">
        <v>1.428607793401844E-2</v>
      </c>
      <c r="N103" s="72">
        <v>1.428607793401844E-2</v>
      </c>
      <c r="O103" s="72">
        <v>1.428607793401844E-2</v>
      </c>
      <c r="P103" s="72">
        <v>1.428607793401844E-2</v>
      </c>
    </row>
    <row r="104" spans="2:16" x14ac:dyDescent="0.25">
      <c r="B104" s="105">
        <v>1997</v>
      </c>
      <c r="C104" s="72">
        <v>9.939130272977531E-2</v>
      </c>
      <c r="D104" s="72">
        <v>9.939130272977531E-2</v>
      </c>
      <c r="E104" s="72">
        <v>9.939130272977531E-2</v>
      </c>
      <c r="F104" s="72">
        <v>9.939130272977531E-2</v>
      </c>
      <c r="G104" s="72">
        <v>9.939130272977531E-2</v>
      </c>
      <c r="H104" s="72">
        <v>9.939130272977531E-2</v>
      </c>
      <c r="I104" s="72">
        <v>9.939130272977531E-2</v>
      </c>
      <c r="J104" s="72">
        <v>9.939130272977531E-2</v>
      </c>
      <c r="K104" s="72">
        <v>9.939130272977531E-2</v>
      </c>
      <c r="L104" s="72">
        <v>9.939130272977531E-2</v>
      </c>
      <c r="M104" s="72">
        <v>9.939130272977531E-2</v>
      </c>
      <c r="N104" s="72">
        <v>9.939130272977531E-2</v>
      </c>
      <c r="O104" s="72">
        <v>9.939130272977531E-2</v>
      </c>
      <c r="P104" s="72">
        <v>9.939130272977531E-2</v>
      </c>
    </row>
    <row r="105" spans="2:16" x14ac:dyDescent="0.25">
      <c r="B105" s="105">
        <v>1998</v>
      </c>
      <c r="C105" s="72">
        <v>0.14921431922606215</v>
      </c>
      <c r="D105" s="72">
        <v>0.14921431922606215</v>
      </c>
      <c r="E105" s="72">
        <v>0.14921431922606215</v>
      </c>
      <c r="F105" s="72">
        <v>0.14921431922606215</v>
      </c>
      <c r="G105" s="72">
        <v>0.14921431922606215</v>
      </c>
      <c r="H105" s="72">
        <v>0.14921431922606215</v>
      </c>
      <c r="I105" s="72">
        <v>0.14921431922606215</v>
      </c>
      <c r="J105" s="72">
        <v>0.14921431922606215</v>
      </c>
      <c r="K105" s="72">
        <v>0.14921431922606215</v>
      </c>
      <c r="L105" s="72">
        <v>0.14921431922606215</v>
      </c>
      <c r="M105" s="72">
        <v>0.14921431922606215</v>
      </c>
      <c r="N105" s="72">
        <v>0.14921431922606215</v>
      </c>
      <c r="O105" s="72">
        <v>0.14921431922606215</v>
      </c>
      <c r="P105" s="72">
        <v>0.14921431922606215</v>
      </c>
    </row>
    <row r="106" spans="2:16" x14ac:dyDescent="0.25">
      <c r="B106" s="105">
        <v>1999</v>
      </c>
      <c r="C106" s="72">
        <v>-8.2542147962685761E-2</v>
      </c>
      <c r="D106" s="72">
        <v>-8.2542147962685761E-2</v>
      </c>
      <c r="E106" s="72">
        <v>-8.2542147962685761E-2</v>
      </c>
      <c r="F106" s="72">
        <v>-8.2542147962685761E-2</v>
      </c>
      <c r="G106" s="72">
        <v>-8.2542147962685761E-2</v>
      </c>
      <c r="H106" s="72">
        <v>-8.2542147962685761E-2</v>
      </c>
      <c r="I106" s="72">
        <v>-8.2542147962685761E-2</v>
      </c>
      <c r="J106" s="72">
        <v>-8.2542147962685761E-2</v>
      </c>
      <c r="K106" s="72">
        <v>-8.2542147962685761E-2</v>
      </c>
      <c r="L106" s="72">
        <v>-8.2542147962685761E-2</v>
      </c>
      <c r="M106" s="72">
        <v>-8.2542147962685761E-2</v>
      </c>
      <c r="N106" s="72">
        <v>-8.2542147962685761E-2</v>
      </c>
      <c r="O106" s="72">
        <v>-8.2542147962685761E-2</v>
      </c>
      <c r="P106" s="72">
        <v>-8.2542147962685761E-2</v>
      </c>
    </row>
    <row r="107" spans="2:16" x14ac:dyDescent="0.25">
      <c r="B107" s="105">
        <v>2000</v>
      </c>
      <c r="C107" s="72">
        <v>0.16655267125397488</v>
      </c>
      <c r="D107" s="72">
        <v>0.16655267125397488</v>
      </c>
      <c r="E107" s="72">
        <v>0.16655267125397488</v>
      </c>
      <c r="F107" s="72">
        <v>0.16655267125397488</v>
      </c>
      <c r="G107" s="72">
        <v>0.16655267125397488</v>
      </c>
      <c r="H107" s="72">
        <v>0.16655267125397488</v>
      </c>
      <c r="I107" s="72">
        <v>0.16655267125397488</v>
      </c>
      <c r="J107" s="72">
        <v>0.16655267125397488</v>
      </c>
      <c r="K107" s="72">
        <v>0.16655267125397488</v>
      </c>
      <c r="L107" s="72">
        <v>0.16655267125397488</v>
      </c>
      <c r="M107" s="72">
        <v>0.16655267125397488</v>
      </c>
      <c r="N107" s="72">
        <v>0.16655267125397488</v>
      </c>
      <c r="O107" s="72">
        <v>0.16655267125397488</v>
      </c>
      <c r="P107" s="72">
        <v>0.16655267125397488</v>
      </c>
    </row>
    <row r="108" spans="2:16" x14ac:dyDescent="0.25">
      <c r="B108" s="105">
        <v>2001</v>
      </c>
      <c r="C108" s="72">
        <v>5.5721811892492555E-2</v>
      </c>
      <c r="D108" s="72">
        <v>5.5721811892492555E-2</v>
      </c>
      <c r="E108" s="72">
        <v>5.5721811892492555E-2</v>
      </c>
      <c r="F108" s="72">
        <v>5.5721811892492555E-2</v>
      </c>
      <c r="G108" s="72">
        <v>5.5721811892492555E-2</v>
      </c>
      <c r="H108" s="72">
        <v>5.5721811892492555E-2</v>
      </c>
      <c r="I108" s="72">
        <v>5.5721811892492555E-2</v>
      </c>
      <c r="J108" s="72">
        <v>5.5721811892492555E-2</v>
      </c>
      <c r="K108" s="72">
        <v>5.5721811892492555E-2</v>
      </c>
      <c r="L108" s="72">
        <v>5.5721811892492555E-2</v>
      </c>
      <c r="M108" s="72">
        <v>5.5721811892492555E-2</v>
      </c>
      <c r="N108" s="72">
        <v>5.5721811892492555E-2</v>
      </c>
      <c r="O108" s="72">
        <v>5.5721811892492555E-2</v>
      </c>
      <c r="P108" s="72">
        <v>5.5721811892492555E-2</v>
      </c>
    </row>
    <row r="109" spans="2:16" x14ac:dyDescent="0.25">
      <c r="B109" s="105">
        <v>2002</v>
      </c>
      <c r="C109" s="72">
        <v>0.15116400378109285</v>
      </c>
      <c r="D109" s="72">
        <v>0.15116400378109285</v>
      </c>
      <c r="E109" s="72">
        <v>0.15116400378109285</v>
      </c>
      <c r="F109" s="72">
        <v>0.15116400378109285</v>
      </c>
      <c r="G109" s="72">
        <v>0.15116400378109285</v>
      </c>
      <c r="H109" s="72">
        <v>0.15116400378109285</v>
      </c>
      <c r="I109" s="72">
        <v>0.15116400378109285</v>
      </c>
      <c r="J109" s="72">
        <v>0.15116400378109285</v>
      </c>
      <c r="K109" s="72">
        <v>0.15116400378109285</v>
      </c>
      <c r="L109" s="72">
        <v>0.15116400378109285</v>
      </c>
      <c r="M109" s="72">
        <v>0.15116400378109285</v>
      </c>
      <c r="N109" s="72">
        <v>0.15116400378109285</v>
      </c>
      <c r="O109" s="72">
        <v>0.15116400378109285</v>
      </c>
      <c r="P109" s="72">
        <v>0.15116400378109285</v>
      </c>
    </row>
    <row r="110" spans="2:16" x14ac:dyDescent="0.25">
      <c r="B110" s="105">
        <v>2003</v>
      </c>
      <c r="C110" s="72">
        <v>3.7531858817758529E-3</v>
      </c>
      <c r="D110" s="72">
        <v>3.7531858817758529E-3</v>
      </c>
      <c r="E110" s="72">
        <v>3.7531858817758529E-3</v>
      </c>
      <c r="F110" s="72">
        <v>3.7531858817758529E-3</v>
      </c>
      <c r="G110" s="72">
        <v>3.7531858817758529E-3</v>
      </c>
      <c r="H110" s="72">
        <v>3.7531858817758529E-3</v>
      </c>
      <c r="I110" s="72">
        <v>3.7531858817758529E-3</v>
      </c>
      <c r="J110" s="72">
        <v>3.7531858817758529E-3</v>
      </c>
      <c r="K110" s="72">
        <v>3.7531858817758529E-3</v>
      </c>
      <c r="L110" s="72">
        <v>3.7531858817758529E-3</v>
      </c>
      <c r="M110" s="72">
        <v>3.7531858817758529E-3</v>
      </c>
      <c r="N110" s="72">
        <v>3.7531858817758529E-3</v>
      </c>
      <c r="O110" s="72">
        <v>3.7531858817758529E-3</v>
      </c>
      <c r="P110" s="72">
        <v>3.7531858817758529E-3</v>
      </c>
    </row>
    <row r="111" spans="2:16" x14ac:dyDescent="0.25">
      <c r="B111" s="105">
        <v>2004</v>
      </c>
      <c r="C111" s="72">
        <v>4.490683702274547E-2</v>
      </c>
      <c r="D111" s="72">
        <v>4.490683702274547E-2</v>
      </c>
      <c r="E111" s="72">
        <v>4.490683702274547E-2</v>
      </c>
      <c r="F111" s="72">
        <v>4.490683702274547E-2</v>
      </c>
      <c r="G111" s="72">
        <v>4.490683702274547E-2</v>
      </c>
      <c r="H111" s="72">
        <v>4.490683702274547E-2</v>
      </c>
      <c r="I111" s="72">
        <v>4.490683702274547E-2</v>
      </c>
      <c r="J111" s="72">
        <v>4.490683702274547E-2</v>
      </c>
      <c r="K111" s="72">
        <v>4.490683702274547E-2</v>
      </c>
      <c r="L111" s="72">
        <v>4.490683702274547E-2</v>
      </c>
      <c r="M111" s="72">
        <v>4.490683702274547E-2</v>
      </c>
      <c r="N111" s="72">
        <v>4.490683702274547E-2</v>
      </c>
      <c r="O111" s="72">
        <v>4.490683702274547E-2</v>
      </c>
      <c r="P111" s="72">
        <v>4.490683702274547E-2</v>
      </c>
    </row>
    <row r="112" spans="2:16" x14ac:dyDescent="0.25">
      <c r="B112" s="105">
        <v>2005</v>
      </c>
      <c r="C112" s="72">
        <v>2.8675329597779506E-2</v>
      </c>
      <c r="D112" s="72">
        <v>2.8675329597779506E-2</v>
      </c>
      <c r="E112" s="72">
        <v>2.8675329597779506E-2</v>
      </c>
      <c r="F112" s="72">
        <v>2.8675329597779506E-2</v>
      </c>
      <c r="G112" s="72">
        <v>2.8675329597779506E-2</v>
      </c>
      <c r="H112" s="72">
        <v>2.8675329597779506E-2</v>
      </c>
      <c r="I112" s="72">
        <v>2.8675329597779506E-2</v>
      </c>
      <c r="J112" s="72">
        <v>2.8675329597779506E-2</v>
      </c>
      <c r="K112" s="72">
        <v>2.8675329597779506E-2</v>
      </c>
      <c r="L112" s="72">
        <v>2.8675329597779506E-2</v>
      </c>
      <c r="M112" s="72">
        <v>2.8675329597779506E-2</v>
      </c>
      <c r="N112" s="72">
        <v>2.8675329597779506E-2</v>
      </c>
      <c r="O112" s="72">
        <v>2.8675329597779506E-2</v>
      </c>
      <c r="P112" s="72">
        <v>2.8675329597779506E-2</v>
      </c>
    </row>
    <row r="113" spans="2:16" x14ac:dyDescent="0.25">
      <c r="B113" s="105">
        <v>2006</v>
      </c>
      <c r="C113" s="72">
        <v>1.9610012417568386E-2</v>
      </c>
      <c r="D113" s="72">
        <v>1.9610012417568386E-2</v>
      </c>
      <c r="E113" s="72">
        <v>1.9610012417568386E-2</v>
      </c>
      <c r="F113" s="72">
        <v>1.9610012417568386E-2</v>
      </c>
      <c r="G113" s="72">
        <v>1.9610012417568386E-2</v>
      </c>
      <c r="H113" s="72">
        <v>1.9610012417568386E-2</v>
      </c>
      <c r="I113" s="72">
        <v>1.9610012417568386E-2</v>
      </c>
      <c r="J113" s="72">
        <v>1.9610012417568386E-2</v>
      </c>
      <c r="K113" s="72">
        <v>1.9610012417568386E-2</v>
      </c>
      <c r="L113" s="72">
        <v>1.9610012417568386E-2</v>
      </c>
      <c r="M113" s="72">
        <v>1.9610012417568386E-2</v>
      </c>
      <c r="N113" s="72">
        <v>1.9610012417568386E-2</v>
      </c>
      <c r="O113" s="72">
        <v>1.9610012417568386E-2</v>
      </c>
      <c r="P113" s="72">
        <v>1.9610012417568386E-2</v>
      </c>
    </row>
    <row r="114" spans="2:16" x14ac:dyDescent="0.25">
      <c r="B114" s="105">
        <v>2007</v>
      </c>
      <c r="C114" s="72">
        <v>0.10209921930012807</v>
      </c>
      <c r="D114" s="72">
        <v>0.10209921930012807</v>
      </c>
      <c r="E114" s="72">
        <v>0.10209921930012807</v>
      </c>
      <c r="F114" s="72">
        <v>0.10209921930012807</v>
      </c>
      <c r="G114" s="72">
        <v>0.10209921930012807</v>
      </c>
      <c r="H114" s="72">
        <v>0.10209921930012807</v>
      </c>
      <c r="I114" s="72">
        <v>0.10209921930012807</v>
      </c>
      <c r="J114" s="72">
        <v>0.10209921930012807</v>
      </c>
      <c r="K114" s="72">
        <v>0.10209921930012807</v>
      </c>
      <c r="L114" s="72">
        <v>0.10209921930012807</v>
      </c>
      <c r="M114" s="72">
        <v>0.10209921930012807</v>
      </c>
      <c r="N114" s="72">
        <v>0.10209921930012807</v>
      </c>
      <c r="O114" s="72">
        <v>0.10209921930012807</v>
      </c>
      <c r="P114" s="72">
        <v>0.10209921930012807</v>
      </c>
    </row>
    <row r="115" spans="2:16" x14ac:dyDescent="0.25">
      <c r="B115" s="105">
        <v>2008</v>
      </c>
      <c r="C115" s="72">
        <v>0.20101279926977011</v>
      </c>
      <c r="D115" s="72">
        <v>0.20101279926977011</v>
      </c>
      <c r="E115" s="72">
        <v>0.20101279926977011</v>
      </c>
      <c r="F115" s="72">
        <v>0.20101279926977011</v>
      </c>
      <c r="G115" s="72">
        <v>0.20101279926977011</v>
      </c>
      <c r="H115" s="72">
        <v>0.20101279926977011</v>
      </c>
      <c r="I115" s="72">
        <v>0.20101279926977011</v>
      </c>
      <c r="J115" s="72">
        <v>0.20101279926977011</v>
      </c>
      <c r="K115" s="72">
        <v>0.20101279926977011</v>
      </c>
      <c r="L115" s="72">
        <v>0.20101279926977011</v>
      </c>
      <c r="M115" s="72">
        <v>0.20101279926977011</v>
      </c>
      <c r="N115" s="72">
        <v>0.20101279926977011</v>
      </c>
      <c r="O115" s="72">
        <v>0.20101279926977011</v>
      </c>
      <c r="P115" s="72">
        <v>0.20101279926977011</v>
      </c>
    </row>
    <row r="116" spans="2:16" x14ac:dyDescent="0.25">
      <c r="B116" s="105">
        <v>2009</v>
      </c>
      <c r="C116" s="72">
        <v>-0.11116695313259162</v>
      </c>
      <c r="D116" s="72">
        <v>-0.11116695313259162</v>
      </c>
      <c r="E116" s="72">
        <v>-0.11116695313259162</v>
      </c>
      <c r="F116" s="72">
        <v>-0.11116695313259162</v>
      </c>
      <c r="G116" s="72">
        <v>-0.11116695313259162</v>
      </c>
      <c r="H116" s="72">
        <v>-0.11116695313259162</v>
      </c>
      <c r="I116" s="72">
        <v>-0.11116695313259162</v>
      </c>
      <c r="J116" s="72">
        <v>-0.11116695313259162</v>
      </c>
      <c r="K116" s="72">
        <v>-0.11116695313259162</v>
      </c>
      <c r="L116" s="72">
        <v>-0.11116695313259162</v>
      </c>
      <c r="M116" s="72">
        <v>-0.11116695313259162</v>
      </c>
      <c r="N116" s="72">
        <v>-0.11116695313259162</v>
      </c>
      <c r="O116" s="72">
        <v>-0.11116695313259162</v>
      </c>
      <c r="P116" s="72">
        <v>-0.11116695313259162</v>
      </c>
    </row>
    <row r="117" spans="2:16" x14ac:dyDescent="0.25">
      <c r="B117" s="105">
        <v>2010</v>
      </c>
      <c r="C117" s="72">
        <v>8.4629338803557719E-2</v>
      </c>
      <c r="D117" s="72">
        <v>8.4629338803557719E-2</v>
      </c>
      <c r="E117" s="72">
        <v>8.4629338803557719E-2</v>
      </c>
      <c r="F117" s="72">
        <v>8.4629338803557719E-2</v>
      </c>
      <c r="G117" s="72">
        <v>8.4629338803557719E-2</v>
      </c>
      <c r="H117" s="72">
        <v>8.4629338803557719E-2</v>
      </c>
      <c r="I117" s="72">
        <v>8.4629338803557719E-2</v>
      </c>
      <c r="J117" s="72">
        <v>8.4629338803557719E-2</v>
      </c>
      <c r="K117" s="72">
        <v>8.4629338803557719E-2</v>
      </c>
      <c r="L117" s="72">
        <v>8.4629338803557719E-2</v>
      </c>
      <c r="M117" s="72">
        <v>8.4629338803557719E-2</v>
      </c>
      <c r="N117" s="72">
        <v>8.4629338803557719E-2</v>
      </c>
      <c r="O117" s="72">
        <v>8.4629338803557719E-2</v>
      </c>
      <c r="P117" s="72">
        <v>8.4629338803557719E-2</v>
      </c>
    </row>
    <row r="118" spans="2:16" x14ac:dyDescent="0.25">
      <c r="B118" s="105">
        <v>2011</v>
      </c>
      <c r="C118" s="218"/>
      <c r="D118" s="72">
        <v>0.16035334999461354</v>
      </c>
      <c r="E118" s="72">
        <v>0.16035334999461354</v>
      </c>
      <c r="F118" s="72">
        <v>0.16035334999461354</v>
      </c>
      <c r="G118" s="72">
        <v>0.16035334999461354</v>
      </c>
      <c r="H118" s="72">
        <v>0.16035334999461354</v>
      </c>
      <c r="I118" s="72">
        <v>0.16035334999461354</v>
      </c>
      <c r="J118" s="72">
        <v>0.16035334999461354</v>
      </c>
      <c r="K118" s="72">
        <v>0.16035334999461354</v>
      </c>
      <c r="L118" s="72">
        <v>0.16035334999461354</v>
      </c>
      <c r="M118" s="72">
        <v>0.16035334999461354</v>
      </c>
      <c r="N118" s="72">
        <v>0.16035334999461354</v>
      </c>
      <c r="O118" s="72">
        <v>0.16035334999461354</v>
      </c>
      <c r="P118" s="72">
        <v>0.16035334999461354</v>
      </c>
    </row>
    <row r="119" spans="2:16" x14ac:dyDescent="0.25">
      <c r="B119" s="105">
        <v>2012</v>
      </c>
      <c r="C119" s="218"/>
      <c r="D119" s="218"/>
      <c r="E119" s="72">
        <v>2.971571978018946E-2</v>
      </c>
      <c r="F119" s="72">
        <v>2.971571978018946E-2</v>
      </c>
      <c r="G119" s="72">
        <v>2.971571978018946E-2</v>
      </c>
      <c r="H119" s="72">
        <v>2.971571978018946E-2</v>
      </c>
      <c r="I119" s="72">
        <v>2.971571978018946E-2</v>
      </c>
      <c r="J119" s="72">
        <v>2.971571978018946E-2</v>
      </c>
      <c r="K119" s="72">
        <v>2.971571978018946E-2</v>
      </c>
      <c r="L119" s="72">
        <v>2.971571978018946E-2</v>
      </c>
      <c r="M119" s="72">
        <v>2.971571978018946E-2</v>
      </c>
      <c r="N119" s="72">
        <v>2.971571978018946E-2</v>
      </c>
      <c r="O119" s="72">
        <v>2.971571978018946E-2</v>
      </c>
      <c r="P119" s="72">
        <v>2.971571978018946E-2</v>
      </c>
    </row>
    <row r="120" spans="2:16" x14ac:dyDescent="0.25">
      <c r="B120" s="105">
        <v>2013</v>
      </c>
      <c r="C120" s="218"/>
      <c r="D120" s="218"/>
      <c r="E120" s="218"/>
      <c r="F120" s="72">
        <v>-9.104568794347262E-2</v>
      </c>
      <c r="G120" s="72">
        <v>-9.104568794347262E-2</v>
      </c>
      <c r="H120" s="72">
        <v>-9.104568794347262E-2</v>
      </c>
      <c r="I120" s="72">
        <v>-9.104568794347262E-2</v>
      </c>
      <c r="J120" s="72">
        <v>-9.104568794347262E-2</v>
      </c>
      <c r="K120" s="72">
        <v>-9.104568794347262E-2</v>
      </c>
      <c r="L120" s="72">
        <v>-9.104568794347262E-2</v>
      </c>
      <c r="M120" s="72">
        <v>-9.104568794347262E-2</v>
      </c>
      <c r="N120" s="72">
        <v>-9.104568794347262E-2</v>
      </c>
      <c r="O120" s="72">
        <v>-9.104568794347262E-2</v>
      </c>
      <c r="P120" s="72">
        <v>-9.104568794347262E-2</v>
      </c>
    </row>
    <row r="121" spans="2:16" x14ac:dyDescent="0.25">
      <c r="B121" s="105">
        <v>2014</v>
      </c>
      <c r="C121" s="218"/>
      <c r="D121" s="218"/>
      <c r="E121" s="218"/>
      <c r="F121" s="218"/>
      <c r="G121" s="72">
        <v>0.10746180452004755</v>
      </c>
      <c r="H121" s="72">
        <v>0.10746180452004755</v>
      </c>
      <c r="I121" s="72">
        <v>0.10746180452004755</v>
      </c>
      <c r="J121" s="72">
        <v>0.10746180452004755</v>
      </c>
      <c r="K121" s="72">
        <v>0.10746180452004755</v>
      </c>
      <c r="L121" s="72">
        <v>0.10746180452004755</v>
      </c>
      <c r="M121" s="72">
        <v>0.10746180452004755</v>
      </c>
      <c r="N121" s="72">
        <v>0.10746180452004755</v>
      </c>
      <c r="O121" s="72">
        <v>0.10746180452004755</v>
      </c>
      <c r="P121" s="72">
        <v>0.10746180452004755</v>
      </c>
    </row>
    <row r="122" spans="2:16" x14ac:dyDescent="0.25">
      <c r="B122" s="105">
        <v>2015</v>
      </c>
      <c r="C122" s="218"/>
      <c r="D122" s="218"/>
      <c r="E122" s="218"/>
      <c r="F122" s="218"/>
      <c r="G122" s="218"/>
      <c r="H122" s="72">
        <v>1.2842996709792224E-2</v>
      </c>
      <c r="I122" s="72">
        <v>1.2842996709792224E-2</v>
      </c>
      <c r="J122" s="72">
        <v>1.2842996709792224E-2</v>
      </c>
      <c r="K122" s="72">
        <v>1.2842996709792224E-2</v>
      </c>
      <c r="L122" s="72">
        <v>1.2842996709792224E-2</v>
      </c>
      <c r="M122" s="72">
        <v>1.2842996709792224E-2</v>
      </c>
      <c r="N122" s="72">
        <v>1.2842996709792224E-2</v>
      </c>
      <c r="O122" s="72">
        <v>1.2842996709792224E-2</v>
      </c>
      <c r="P122" s="72">
        <v>1.2842996709792224E-2</v>
      </c>
    </row>
    <row r="123" spans="2:16" x14ac:dyDescent="0.25">
      <c r="B123" s="105">
        <v>2016</v>
      </c>
      <c r="C123" s="218"/>
      <c r="D123" s="218"/>
      <c r="E123" s="218"/>
      <c r="F123" s="218"/>
      <c r="G123" s="218"/>
      <c r="H123" s="218"/>
      <c r="I123" s="72">
        <v>6.9055046987477921E-3</v>
      </c>
      <c r="J123" s="72">
        <v>6.9055046987477921E-3</v>
      </c>
      <c r="K123" s="72">
        <v>6.9055046987477921E-3</v>
      </c>
      <c r="L123" s="72">
        <v>6.9055046987477921E-3</v>
      </c>
      <c r="M123" s="72">
        <v>6.9055046987477921E-3</v>
      </c>
      <c r="N123" s="72">
        <v>6.9055046987477921E-3</v>
      </c>
      <c r="O123" s="72">
        <v>6.9055046987477921E-3</v>
      </c>
      <c r="P123" s="72">
        <v>6.9055046987477921E-3</v>
      </c>
    </row>
    <row r="124" spans="2:16" x14ac:dyDescent="0.25">
      <c r="B124" s="105">
        <v>2017</v>
      </c>
      <c r="C124" s="218"/>
      <c r="D124" s="218"/>
      <c r="E124" s="218"/>
      <c r="F124" s="218"/>
      <c r="G124" s="218"/>
      <c r="H124" s="218"/>
      <c r="I124" s="218"/>
      <c r="J124" s="72">
        <v>2.8017162707789457E-2</v>
      </c>
      <c r="K124" s="72">
        <v>2.8017162707789457E-2</v>
      </c>
      <c r="L124" s="72">
        <v>2.8017162707789457E-2</v>
      </c>
      <c r="M124" s="72">
        <v>2.8017162707789457E-2</v>
      </c>
      <c r="N124" s="72">
        <v>2.8017162707789457E-2</v>
      </c>
      <c r="O124" s="72">
        <v>2.8017162707789457E-2</v>
      </c>
      <c r="P124" s="72">
        <v>2.8017162707789457E-2</v>
      </c>
    </row>
    <row r="125" spans="2:16" x14ac:dyDescent="0.25">
      <c r="B125" s="105">
        <v>2018</v>
      </c>
      <c r="C125" s="218"/>
      <c r="D125" s="218"/>
      <c r="E125" s="218"/>
      <c r="F125" s="218"/>
      <c r="G125" s="218"/>
      <c r="H125" s="218"/>
      <c r="I125" s="218"/>
      <c r="J125" s="218"/>
      <c r="K125" s="72">
        <v>-1.6692385713402633E-4</v>
      </c>
      <c r="L125" s="72">
        <v>-1.6692385713402633E-4</v>
      </c>
      <c r="M125" s="72">
        <v>-1.6692385713402633E-4</v>
      </c>
      <c r="N125" s="72">
        <v>-1.6692385713402633E-4</v>
      </c>
      <c r="O125" s="72">
        <v>-1.6692385713402633E-4</v>
      </c>
      <c r="P125" s="72">
        <v>-1.6692385713402633E-4</v>
      </c>
    </row>
    <row r="126" spans="2:16" x14ac:dyDescent="0.25">
      <c r="B126" s="105">
        <v>2019</v>
      </c>
      <c r="C126" s="218"/>
      <c r="D126" s="218"/>
      <c r="E126" s="218"/>
      <c r="F126" s="218"/>
      <c r="G126" s="218"/>
      <c r="H126" s="218"/>
      <c r="I126" s="218"/>
      <c r="J126" s="218"/>
      <c r="K126" s="218"/>
      <c r="L126" s="72">
        <v>9.6356307415483927E-2</v>
      </c>
      <c r="M126" s="72">
        <v>9.6356307415483927E-2</v>
      </c>
      <c r="N126" s="72">
        <v>9.6356307415483927E-2</v>
      </c>
      <c r="O126" s="72">
        <v>9.6356307415483927E-2</v>
      </c>
      <c r="P126" s="72">
        <v>9.6356307415483927E-2</v>
      </c>
    </row>
    <row r="127" spans="2:16" x14ac:dyDescent="0.25">
      <c r="B127" s="105">
        <v>2020</v>
      </c>
      <c r="C127" s="218"/>
      <c r="D127" s="218"/>
      <c r="E127" s="218"/>
      <c r="F127" s="218"/>
      <c r="G127" s="218"/>
      <c r="H127" s="218"/>
      <c r="I127" s="218"/>
      <c r="J127" s="218"/>
      <c r="K127" s="218"/>
      <c r="L127" s="218"/>
      <c r="M127" s="72">
        <v>0.1133189764661412</v>
      </c>
      <c r="N127" s="72">
        <v>0.1133189764661412</v>
      </c>
      <c r="O127" s="72">
        <v>0.1133189764661412</v>
      </c>
      <c r="P127" s="72">
        <v>0.1133189764661412</v>
      </c>
    </row>
    <row r="128" spans="2:16" x14ac:dyDescent="0.25">
      <c r="B128" s="105">
        <v>2021</v>
      </c>
      <c r="C128" s="218"/>
      <c r="D128" s="218"/>
      <c r="E128" s="218"/>
      <c r="F128" s="218"/>
      <c r="G128" s="218"/>
      <c r="H128" s="218"/>
      <c r="I128" s="218"/>
      <c r="J128" s="218"/>
      <c r="K128" s="218"/>
      <c r="L128" s="218"/>
      <c r="M128" s="218"/>
      <c r="N128" s="72">
        <v>-4.416034448604475E-2</v>
      </c>
      <c r="O128" s="72">
        <v>-4.416034448604475E-2</v>
      </c>
      <c r="P128" s="72">
        <v>-4.416034448604475E-2</v>
      </c>
    </row>
    <row r="129" spans="2:16" x14ac:dyDescent="0.25">
      <c r="B129" s="105">
        <v>2022</v>
      </c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72">
        <v>-0.1782817153825067</v>
      </c>
      <c r="P129" s="72">
        <v>-0.1782817153825067</v>
      </c>
    </row>
    <row r="130" spans="2:16" x14ac:dyDescent="0.25">
      <c r="B130" s="105">
        <v>2023</v>
      </c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72">
        <v>3.8800000000000001E-2</v>
      </c>
    </row>
    <row r="131" spans="2:16" x14ac:dyDescent="0.25">
      <c r="B131" s="66" t="s">
        <v>41</v>
      </c>
      <c r="C131" s="74">
        <f t="shared" ref="C131" si="19">+AVERAGE(C35:C125)</f>
        <v>5.2821858646182544E-2</v>
      </c>
      <c r="D131" s="74">
        <f t="shared" ref="D131" si="20">+AVERAGE(D35:D125)</f>
        <v>5.410199544794958E-2</v>
      </c>
      <c r="E131" s="74">
        <f t="shared" ref="E131" si="21">+AVERAGE(E35:E125)</f>
        <v>5.3815098087152402E-2</v>
      </c>
      <c r="F131" s="74">
        <f t="shared" ref="F131" si="22">+AVERAGE(F35:F125)</f>
        <v>5.2130670342610257E-2</v>
      </c>
      <c r="G131" s="74">
        <f t="shared" ref="G131" si="23">+AVERAGE(G35:G125)</f>
        <v>5.2766660390626781E-2</v>
      </c>
      <c r="H131" s="74">
        <f t="shared" ref="H131" si="24">+AVERAGE(H35:H125)</f>
        <v>5.2312982394253658E-2</v>
      </c>
      <c r="I131" s="74">
        <f t="shared" ref="I131" si="25">+AVERAGE(I35:I125)</f>
        <v>5.1802786015652462E-2</v>
      </c>
      <c r="J131" s="74">
        <f>+AVERAGE(J35:J125)</f>
        <v>5.1538501312231769E-2</v>
      </c>
      <c r="K131" s="74">
        <f>+AVERAGE(K35:K125)</f>
        <v>5.0970309826854118E-2</v>
      </c>
      <c r="L131" s="74">
        <f>+AVERAGE(L35:L126)</f>
        <v>5.1463635887600098E-2</v>
      </c>
      <c r="M131" s="74">
        <f>+AVERAGE(M35:M127)</f>
        <v>5.2128747076616674E-2</v>
      </c>
      <c r="N131" s="74">
        <f>+AVERAGE(N35:N128)</f>
        <v>5.110439503871602E-2</v>
      </c>
      <c r="O131" s="74">
        <f>+AVERAGE(O35:O129)</f>
        <v>4.8689804402703145E-2</v>
      </c>
      <c r="P131" s="74">
        <f>+AVERAGE(P35:P130)</f>
        <v>4.8586785606841654E-2</v>
      </c>
    </row>
    <row r="132" spans="2:16" x14ac:dyDescent="0.25">
      <c r="B132" s="57" t="s">
        <v>234</v>
      </c>
      <c r="H132" s="61"/>
    </row>
    <row r="133" spans="2:16" x14ac:dyDescent="0.25"/>
    <row r="134" spans="2:16" x14ac:dyDescent="0.25"/>
    <row r="135" spans="2:16" x14ac:dyDescent="0.25">
      <c r="B135" s="196" t="s">
        <v>235</v>
      </c>
    </row>
    <row r="136" spans="2:16" x14ac:dyDescent="0.25"/>
    <row r="137" spans="2:16" x14ac:dyDescent="0.25">
      <c r="B137" s="352" t="s">
        <v>236</v>
      </c>
      <c r="C137" s="352"/>
      <c r="D137" s="352"/>
      <c r="E137" s="352"/>
      <c r="F137" s="352"/>
      <c r="G137" s="352"/>
      <c r="H137" s="352"/>
      <c r="I137" s="352"/>
      <c r="J137" s="352"/>
      <c r="K137" s="352"/>
      <c r="L137" s="352"/>
      <c r="M137" s="352"/>
      <c r="N137" s="352"/>
      <c r="O137" s="352"/>
      <c r="P137" s="352"/>
    </row>
    <row r="138" spans="2:16" x14ac:dyDescent="0.25">
      <c r="B138" s="154" t="s">
        <v>233</v>
      </c>
      <c r="C138" s="154">
        <v>2010</v>
      </c>
      <c r="D138" s="154">
        <v>2011</v>
      </c>
      <c r="E138" s="154">
        <v>2012</v>
      </c>
      <c r="F138" s="154">
        <v>2013</v>
      </c>
      <c r="G138" s="154">
        <v>2014</v>
      </c>
      <c r="H138" s="154">
        <v>2015</v>
      </c>
      <c r="I138" s="154">
        <v>2016</v>
      </c>
      <c r="J138" s="154">
        <v>2017</v>
      </c>
      <c r="K138" s="154">
        <v>2018</v>
      </c>
      <c r="L138" s="154">
        <v>2019</v>
      </c>
      <c r="M138" s="154">
        <v>2020</v>
      </c>
      <c r="N138" s="154">
        <v>2021</v>
      </c>
      <c r="O138" s="154">
        <v>2022</v>
      </c>
      <c r="P138" s="154">
        <v>2023</v>
      </c>
    </row>
    <row r="139" spans="2:16" x14ac:dyDescent="0.25">
      <c r="B139" s="105">
        <v>1928</v>
      </c>
      <c r="C139" s="219">
        <v>0.43811155152887893</v>
      </c>
      <c r="D139" s="219">
        <v>0.43811155152887893</v>
      </c>
      <c r="E139" s="219">
        <v>0.43811155152887893</v>
      </c>
      <c r="F139" s="219">
        <v>0.43811155152887893</v>
      </c>
      <c r="G139" s="219">
        <v>0.43811155152887893</v>
      </c>
      <c r="H139" s="219">
        <v>0.43811155152887893</v>
      </c>
      <c r="I139" s="219">
        <v>0.43811155152887893</v>
      </c>
      <c r="J139" s="219">
        <v>0.43811155152887893</v>
      </c>
      <c r="K139" s="219">
        <v>0.43811155152887893</v>
      </c>
      <c r="L139" s="219">
        <v>0.43811155152887893</v>
      </c>
      <c r="M139" s="219">
        <v>0.43811155152887893</v>
      </c>
      <c r="N139" s="219">
        <v>0.43811155152887893</v>
      </c>
      <c r="O139" s="219">
        <v>0.43811155152887893</v>
      </c>
      <c r="P139" s="219">
        <v>0.43811155152887893</v>
      </c>
    </row>
    <row r="140" spans="2:16" x14ac:dyDescent="0.25">
      <c r="B140" s="105">
        <v>1929</v>
      </c>
      <c r="C140" s="219">
        <v>-8.2979466119096595E-2</v>
      </c>
      <c r="D140" s="219">
        <v>-8.2979466119096595E-2</v>
      </c>
      <c r="E140" s="219">
        <v>-8.2979466119096595E-2</v>
      </c>
      <c r="F140" s="219">
        <v>-8.2979466119096595E-2</v>
      </c>
      <c r="G140" s="219">
        <v>-8.2979466119096595E-2</v>
      </c>
      <c r="H140" s="219">
        <v>-8.2979466119096595E-2</v>
      </c>
      <c r="I140" s="219">
        <v>-8.2979466119096595E-2</v>
      </c>
      <c r="J140" s="219">
        <v>-8.2979466119096595E-2</v>
      </c>
      <c r="K140" s="219">
        <v>-8.2979466119096595E-2</v>
      </c>
      <c r="L140" s="219">
        <v>-8.2979466119096595E-2</v>
      </c>
      <c r="M140" s="219">
        <v>-8.2979466119096595E-2</v>
      </c>
      <c r="N140" s="219">
        <v>-8.2979466119096595E-2</v>
      </c>
      <c r="O140" s="219">
        <v>-8.2979466119096595E-2</v>
      </c>
      <c r="P140" s="219">
        <v>-8.2979466119096595E-2</v>
      </c>
    </row>
    <row r="141" spans="2:16" x14ac:dyDescent="0.25">
      <c r="B141" s="105">
        <v>1930</v>
      </c>
      <c r="C141" s="219">
        <v>-0.25123636363636365</v>
      </c>
      <c r="D141" s="219">
        <v>-0.25123636363636365</v>
      </c>
      <c r="E141" s="219">
        <v>-0.25123636363636365</v>
      </c>
      <c r="F141" s="219">
        <v>-0.25123636363636365</v>
      </c>
      <c r="G141" s="219">
        <v>-0.25123636363636365</v>
      </c>
      <c r="H141" s="219">
        <v>-0.25123636363636365</v>
      </c>
      <c r="I141" s="219">
        <v>-0.25123636363636365</v>
      </c>
      <c r="J141" s="219">
        <v>-0.25123636363636365</v>
      </c>
      <c r="K141" s="219">
        <v>-0.25123636363636365</v>
      </c>
      <c r="L141" s="219">
        <v>-0.25123636363636365</v>
      </c>
      <c r="M141" s="219">
        <v>-0.25123636363636365</v>
      </c>
      <c r="N141" s="219">
        <v>-0.25123636363636365</v>
      </c>
      <c r="O141" s="219">
        <v>-0.25123636363636365</v>
      </c>
      <c r="P141" s="219">
        <v>-0.25123636363636365</v>
      </c>
    </row>
    <row r="142" spans="2:16" x14ac:dyDescent="0.25">
      <c r="B142" s="105">
        <v>1931</v>
      </c>
      <c r="C142" s="219">
        <v>-0.43837548891786188</v>
      </c>
      <c r="D142" s="219">
        <v>-0.43837548891786188</v>
      </c>
      <c r="E142" s="219">
        <v>-0.43837548891786188</v>
      </c>
      <c r="F142" s="219">
        <v>-0.43837548891786188</v>
      </c>
      <c r="G142" s="219">
        <v>-0.43837548891786188</v>
      </c>
      <c r="H142" s="219">
        <v>-0.43837548891786188</v>
      </c>
      <c r="I142" s="219">
        <v>-0.43837548891786188</v>
      </c>
      <c r="J142" s="219">
        <v>-0.43837548891786188</v>
      </c>
      <c r="K142" s="219">
        <v>-0.43837548891786188</v>
      </c>
      <c r="L142" s="219">
        <v>-0.43837548891786188</v>
      </c>
      <c r="M142" s="219">
        <v>-0.43837548891786188</v>
      </c>
      <c r="N142" s="219">
        <v>-0.43837548891786188</v>
      </c>
      <c r="O142" s="219">
        <v>-0.43837548891786188</v>
      </c>
      <c r="P142" s="219">
        <v>-0.43837548891786188</v>
      </c>
    </row>
    <row r="143" spans="2:16" x14ac:dyDescent="0.25">
      <c r="B143" s="105">
        <v>1932</v>
      </c>
      <c r="C143" s="219">
        <v>-8.642364532019696E-2</v>
      </c>
      <c r="D143" s="219">
        <v>-8.642364532019696E-2</v>
      </c>
      <c r="E143" s="219">
        <v>-8.642364532019696E-2</v>
      </c>
      <c r="F143" s="219">
        <v>-8.642364532019696E-2</v>
      </c>
      <c r="G143" s="219">
        <v>-8.642364532019696E-2</v>
      </c>
      <c r="H143" s="219">
        <v>-8.642364532019696E-2</v>
      </c>
      <c r="I143" s="219">
        <v>-8.642364532019696E-2</v>
      </c>
      <c r="J143" s="219">
        <v>-8.642364532019696E-2</v>
      </c>
      <c r="K143" s="219">
        <v>-8.642364532019696E-2</v>
      </c>
      <c r="L143" s="219">
        <v>-8.642364532019696E-2</v>
      </c>
      <c r="M143" s="219">
        <v>-8.642364532019696E-2</v>
      </c>
      <c r="N143" s="219">
        <v>-8.642364532019696E-2</v>
      </c>
      <c r="O143" s="219">
        <v>-8.642364532019696E-2</v>
      </c>
      <c r="P143" s="219">
        <v>-8.642364532019696E-2</v>
      </c>
    </row>
    <row r="144" spans="2:16" x14ac:dyDescent="0.25">
      <c r="B144" s="105">
        <v>1933</v>
      </c>
      <c r="C144" s="219">
        <v>0.49982225433526023</v>
      </c>
      <c r="D144" s="219">
        <v>0.49982225433526023</v>
      </c>
      <c r="E144" s="219">
        <v>0.49982225433526023</v>
      </c>
      <c r="F144" s="219">
        <v>0.49982225433526023</v>
      </c>
      <c r="G144" s="219">
        <v>0.49982225433526023</v>
      </c>
      <c r="H144" s="219">
        <v>0.49982225433526023</v>
      </c>
      <c r="I144" s="219">
        <v>0.49982225433526023</v>
      </c>
      <c r="J144" s="219">
        <v>0.49982225433526023</v>
      </c>
      <c r="K144" s="219">
        <v>0.49982225433526023</v>
      </c>
      <c r="L144" s="219">
        <v>0.49982225433526023</v>
      </c>
      <c r="M144" s="219">
        <v>0.49982225433526023</v>
      </c>
      <c r="N144" s="219">
        <v>0.49982225433526023</v>
      </c>
      <c r="O144" s="219">
        <v>0.49982225433526023</v>
      </c>
      <c r="P144" s="219">
        <v>0.49982225433526023</v>
      </c>
    </row>
    <row r="145" spans="2:16" x14ac:dyDescent="0.25">
      <c r="B145" s="105">
        <v>1934</v>
      </c>
      <c r="C145" s="219">
        <v>-1.1885656970912803E-2</v>
      </c>
      <c r="D145" s="219">
        <v>-1.1885656970912803E-2</v>
      </c>
      <c r="E145" s="219">
        <v>-1.1885656970912803E-2</v>
      </c>
      <c r="F145" s="219">
        <v>-1.1885656970912803E-2</v>
      </c>
      <c r="G145" s="219">
        <v>-1.1885656970912803E-2</v>
      </c>
      <c r="H145" s="219">
        <v>-1.1885656970912803E-2</v>
      </c>
      <c r="I145" s="219">
        <v>-1.1885656970912803E-2</v>
      </c>
      <c r="J145" s="219">
        <v>-1.1885656970912803E-2</v>
      </c>
      <c r="K145" s="219">
        <v>-1.1885656970912803E-2</v>
      </c>
      <c r="L145" s="219">
        <v>-1.1885656970912803E-2</v>
      </c>
      <c r="M145" s="219">
        <v>-1.1885656970912803E-2</v>
      </c>
      <c r="N145" s="219">
        <v>-1.1885656970912803E-2</v>
      </c>
      <c r="O145" s="219">
        <v>-1.1885656970912803E-2</v>
      </c>
      <c r="P145" s="219">
        <v>-1.1885656970912803E-2</v>
      </c>
    </row>
    <row r="146" spans="2:16" x14ac:dyDescent="0.25">
      <c r="B146" s="105">
        <v>1935</v>
      </c>
      <c r="C146" s="219">
        <v>0.46740421052631581</v>
      </c>
      <c r="D146" s="219">
        <v>0.46740421052631581</v>
      </c>
      <c r="E146" s="219">
        <v>0.46740421052631581</v>
      </c>
      <c r="F146" s="219">
        <v>0.46740421052631581</v>
      </c>
      <c r="G146" s="219">
        <v>0.46740421052631581</v>
      </c>
      <c r="H146" s="219">
        <v>0.46740421052631581</v>
      </c>
      <c r="I146" s="219">
        <v>0.46740421052631581</v>
      </c>
      <c r="J146" s="219">
        <v>0.46740421052631581</v>
      </c>
      <c r="K146" s="219">
        <v>0.46740421052631581</v>
      </c>
      <c r="L146" s="219">
        <v>0.46740421052631581</v>
      </c>
      <c r="M146" s="219">
        <v>0.46740421052631581</v>
      </c>
      <c r="N146" s="219">
        <v>0.46740421052631581</v>
      </c>
      <c r="O146" s="219">
        <v>0.46740421052631581</v>
      </c>
      <c r="P146" s="219">
        <v>0.46740421052631581</v>
      </c>
    </row>
    <row r="147" spans="2:16" x14ac:dyDescent="0.25">
      <c r="B147" s="105">
        <v>1936</v>
      </c>
      <c r="C147" s="219">
        <v>0.31943410275502609</v>
      </c>
      <c r="D147" s="219">
        <v>0.31943410275502609</v>
      </c>
      <c r="E147" s="219">
        <v>0.31943410275502609</v>
      </c>
      <c r="F147" s="219">
        <v>0.31943410275502609</v>
      </c>
      <c r="G147" s="219">
        <v>0.31943410275502609</v>
      </c>
      <c r="H147" s="219">
        <v>0.31943410275502609</v>
      </c>
      <c r="I147" s="219">
        <v>0.31943410275502609</v>
      </c>
      <c r="J147" s="219">
        <v>0.31943410275502609</v>
      </c>
      <c r="K147" s="219">
        <v>0.31943410275502609</v>
      </c>
      <c r="L147" s="219">
        <v>0.31943410275502609</v>
      </c>
      <c r="M147" s="219">
        <v>0.31943410275502609</v>
      </c>
      <c r="N147" s="219">
        <v>0.31943410275502609</v>
      </c>
      <c r="O147" s="219">
        <v>0.31943410275502609</v>
      </c>
      <c r="P147" s="219">
        <v>0.31943410275502609</v>
      </c>
    </row>
    <row r="148" spans="2:16" x14ac:dyDescent="0.25">
      <c r="B148" s="105">
        <v>1937</v>
      </c>
      <c r="C148" s="219">
        <v>-0.35336728754365537</v>
      </c>
      <c r="D148" s="219">
        <v>-0.35336728754365537</v>
      </c>
      <c r="E148" s="219">
        <v>-0.35336728754365537</v>
      </c>
      <c r="F148" s="219">
        <v>-0.35336728754365537</v>
      </c>
      <c r="G148" s="219">
        <v>-0.35336728754365537</v>
      </c>
      <c r="H148" s="219">
        <v>-0.35336728754365537</v>
      </c>
      <c r="I148" s="219">
        <v>-0.35336728754365537</v>
      </c>
      <c r="J148" s="219">
        <v>-0.35336728754365537</v>
      </c>
      <c r="K148" s="219">
        <v>-0.35336728754365537</v>
      </c>
      <c r="L148" s="219">
        <v>-0.35336728754365537</v>
      </c>
      <c r="M148" s="219">
        <v>-0.35336728754365537</v>
      </c>
      <c r="N148" s="219">
        <v>-0.35336728754365537</v>
      </c>
      <c r="O148" s="219">
        <v>-0.35336728754365537</v>
      </c>
      <c r="P148" s="219">
        <v>-0.35336728754365537</v>
      </c>
    </row>
    <row r="149" spans="2:16" x14ac:dyDescent="0.25">
      <c r="B149" s="105">
        <v>1938</v>
      </c>
      <c r="C149" s="219">
        <v>0.29282654028436017</v>
      </c>
      <c r="D149" s="219">
        <v>0.29282654028436017</v>
      </c>
      <c r="E149" s="219">
        <v>0.29282654028436017</v>
      </c>
      <c r="F149" s="219">
        <v>0.29282654028436017</v>
      </c>
      <c r="G149" s="219">
        <v>0.29282654028436017</v>
      </c>
      <c r="H149" s="219">
        <v>0.29282654028436017</v>
      </c>
      <c r="I149" s="219">
        <v>0.29282654028436017</v>
      </c>
      <c r="J149" s="219">
        <v>0.29282654028436017</v>
      </c>
      <c r="K149" s="219">
        <v>0.29282654028436017</v>
      </c>
      <c r="L149" s="219">
        <v>0.29282654028436017</v>
      </c>
      <c r="M149" s="219">
        <v>0.29282654028436017</v>
      </c>
      <c r="N149" s="219">
        <v>0.29282654028436017</v>
      </c>
      <c r="O149" s="219">
        <v>0.29282654028436017</v>
      </c>
      <c r="P149" s="219">
        <v>0.29282654028436017</v>
      </c>
    </row>
    <row r="150" spans="2:16" x14ac:dyDescent="0.25">
      <c r="B150" s="105">
        <v>1939</v>
      </c>
      <c r="C150" s="219">
        <v>-1.0975646879756443E-2</v>
      </c>
      <c r="D150" s="219">
        <v>-1.0975646879756443E-2</v>
      </c>
      <c r="E150" s="219">
        <v>-1.0975646879756443E-2</v>
      </c>
      <c r="F150" s="219">
        <v>-1.0975646879756443E-2</v>
      </c>
      <c r="G150" s="219">
        <v>-1.0975646879756443E-2</v>
      </c>
      <c r="H150" s="219">
        <v>-1.0975646879756443E-2</v>
      </c>
      <c r="I150" s="219">
        <v>-1.0975646879756443E-2</v>
      </c>
      <c r="J150" s="219">
        <v>-1.0975646879756443E-2</v>
      </c>
      <c r="K150" s="219">
        <v>-1.0975646879756443E-2</v>
      </c>
      <c r="L150" s="219">
        <v>-1.0975646879756443E-2</v>
      </c>
      <c r="M150" s="219">
        <v>-1.0975646879756443E-2</v>
      </c>
      <c r="N150" s="219">
        <v>-1.0975646879756443E-2</v>
      </c>
      <c r="O150" s="219">
        <v>-1.0975646879756443E-2</v>
      </c>
      <c r="P150" s="219">
        <v>-1.0975646879756443E-2</v>
      </c>
    </row>
    <row r="151" spans="2:16" x14ac:dyDescent="0.25">
      <c r="B151" s="105">
        <v>1940</v>
      </c>
      <c r="C151" s="219">
        <v>-0.10672873194221515</v>
      </c>
      <c r="D151" s="219">
        <v>-0.10672873194221515</v>
      </c>
      <c r="E151" s="219">
        <v>-0.10672873194221515</v>
      </c>
      <c r="F151" s="219">
        <v>-0.10672873194221515</v>
      </c>
      <c r="G151" s="219">
        <v>-0.10672873194221515</v>
      </c>
      <c r="H151" s="219">
        <v>-0.10672873194221515</v>
      </c>
      <c r="I151" s="219">
        <v>-0.10672873194221515</v>
      </c>
      <c r="J151" s="219">
        <v>-0.10672873194221515</v>
      </c>
      <c r="K151" s="219">
        <v>-0.10672873194221515</v>
      </c>
      <c r="L151" s="219">
        <v>-0.10672873194221515</v>
      </c>
      <c r="M151" s="219">
        <v>-0.10672873194221515</v>
      </c>
      <c r="N151" s="219">
        <v>-0.10672873194221515</v>
      </c>
      <c r="O151" s="219">
        <v>-0.10672873194221515</v>
      </c>
      <c r="P151" s="219">
        <v>-0.10672873194221515</v>
      </c>
    </row>
    <row r="152" spans="2:16" x14ac:dyDescent="0.25">
      <c r="B152" s="105">
        <v>1941</v>
      </c>
      <c r="C152" s="219">
        <v>-0.12771455576559551</v>
      </c>
      <c r="D152" s="219">
        <v>-0.12771455576559551</v>
      </c>
      <c r="E152" s="219">
        <v>-0.12771455576559551</v>
      </c>
      <c r="F152" s="219">
        <v>-0.12771455576559551</v>
      </c>
      <c r="G152" s="219">
        <v>-0.12771455576559551</v>
      </c>
      <c r="H152" s="219">
        <v>-0.12771455576559551</v>
      </c>
      <c r="I152" s="219">
        <v>-0.12771455576559551</v>
      </c>
      <c r="J152" s="219">
        <v>-0.12771455576559551</v>
      </c>
      <c r="K152" s="219">
        <v>-0.12771455576559551</v>
      </c>
      <c r="L152" s="219">
        <v>-0.12771455576559551</v>
      </c>
      <c r="M152" s="219">
        <v>-0.12771455576559551</v>
      </c>
      <c r="N152" s="219">
        <v>-0.12771455576559551</v>
      </c>
      <c r="O152" s="219">
        <v>-0.12771455576559551</v>
      </c>
      <c r="P152" s="219">
        <v>-0.12771455576559551</v>
      </c>
    </row>
    <row r="153" spans="2:16" x14ac:dyDescent="0.25">
      <c r="B153" s="105">
        <v>1942</v>
      </c>
      <c r="C153" s="219">
        <v>0.19173762945914843</v>
      </c>
      <c r="D153" s="219">
        <v>0.19173762945914843</v>
      </c>
      <c r="E153" s="219">
        <v>0.19173762945914843</v>
      </c>
      <c r="F153" s="219">
        <v>0.19173762945914843</v>
      </c>
      <c r="G153" s="219">
        <v>0.19173762945914843</v>
      </c>
      <c r="H153" s="219">
        <v>0.19173762945914843</v>
      </c>
      <c r="I153" s="219">
        <v>0.19173762945914843</v>
      </c>
      <c r="J153" s="219">
        <v>0.19173762945914843</v>
      </c>
      <c r="K153" s="219">
        <v>0.19173762945914843</v>
      </c>
      <c r="L153" s="219">
        <v>0.19173762945914843</v>
      </c>
      <c r="M153" s="219">
        <v>0.19173762945914843</v>
      </c>
      <c r="N153" s="219">
        <v>0.19173762945914843</v>
      </c>
      <c r="O153" s="219">
        <v>0.19173762945914843</v>
      </c>
      <c r="P153" s="219">
        <v>0.19173762945914843</v>
      </c>
    </row>
    <row r="154" spans="2:16" x14ac:dyDescent="0.25">
      <c r="B154" s="105">
        <v>1943</v>
      </c>
      <c r="C154" s="219">
        <v>0.25061310133060394</v>
      </c>
      <c r="D154" s="219">
        <v>0.25061310133060394</v>
      </c>
      <c r="E154" s="219">
        <v>0.25061310133060394</v>
      </c>
      <c r="F154" s="219">
        <v>0.25061310133060394</v>
      </c>
      <c r="G154" s="219">
        <v>0.25061310133060394</v>
      </c>
      <c r="H154" s="219">
        <v>0.25061310133060394</v>
      </c>
      <c r="I154" s="219">
        <v>0.25061310133060394</v>
      </c>
      <c r="J154" s="219">
        <v>0.25061310133060394</v>
      </c>
      <c r="K154" s="219">
        <v>0.25061310133060394</v>
      </c>
      <c r="L154" s="219">
        <v>0.25061310133060394</v>
      </c>
      <c r="M154" s="219">
        <v>0.25061310133060394</v>
      </c>
      <c r="N154" s="219">
        <v>0.25061310133060394</v>
      </c>
      <c r="O154" s="219">
        <v>0.25061310133060394</v>
      </c>
      <c r="P154" s="219">
        <v>0.25061310133060394</v>
      </c>
    </row>
    <row r="155" spans="2:16" x14ac:dyDescent="0.25">
      <c r="B155" s="105">
        <v>1944</v>
      </c>
      <c r="C155" s="219">
        <v>0.19030676949443009</v>
      </c>
      <c r="D155" s="219">
        <v>0.19030676949443009</v>
      </c>
      <c r="E155" s="219">
        <v>0.19030676949443009</v>
      </c>
      <c r="F155" s="219">
        <v>0.19030676949443009</v>
      </c>
      <c r="G155" s="219">
        <v>0.19030676949443009</v>
      </c>
      <c r="H155" s="219">
        <v>0.19030676949443009</v>
      </c>
      <c r="I155" s="219">
        <v>0.19030676949443009</v>
      </c>
      <c r="J155" s="219">
        <v>0.19030676949443009</v>
      </c>
      <c r="K155" s="219">
        <v>0.19030676949443009</v>
      </c>
      <c r="L155" s="219">
        <v>0.19030676949443009</v>
      </c>
      <c r="M155" s="219">
        <v>0.19030676949443009</v>
      </c>
      <c r="N155" s="219">
        <v>0.19030676949443009</v>
      </c>
      <c r="O155" s="219">
        <v>0.19030676949443009</v>
      </c>
      <c r="P155" s="219">
        <v>0.19030676949443009</v>
      </c>
    </row>
    <row r="156" spans="2:16" x14ac:dyDescent="0.25">
      <c r="B156" s="105">
        <v>1945</v>
      </c>
      <c r="C156" s="219">
        <v>0.35821084337349401</v>
      </c>
      <c r="D156" s="219">
        <v>0.35821084337349401</v>
      </c>
      <c r="E156" s="219">
        <v>0.35821084337349401</v>
      </c>
      <c r="F156" s="219">
        <v>0.35821084337349401</v>
      </c>
      <c r="G156" s="219">
        <v>0.35821084337349401</v>
      </c>
      <c r="H156" s="219">
        <v>0.35821084337349401</v>
      </c>
      <c r="I156" s="219">
        <v>0.35821084337349401</v>
      </c>
      <c r="J156" s="219">
        <v>0.35821084337349401</v>
      </c>
      <c r="K156" s="219">
        <v>0.35821084337349401</v>
      </c>
      <c r="L156" s="219">
        <v>0.35821084337349401</v>
      </c>
      <c r="M156" s="219">
        <v>0.35821084337349401</v>
      </c>
      <c r="N156" s="219">
        <v>0.35821084337349401</v>
      </c>
      <c r="O156" s="219">
        <v>0.35821084337349401</v>
      </c>
      <c r="P156" s="219">
        <v>0.35821084337349401</v>
      </c>
    </row>
    <row r="157" spans="2:16" x14ac:dyDescent="0.25">
      <c r="B157" s="105">
        <v>1946</v>
      </c>
      <c r="C157" s="219">
        <v>-8.4291474654377807E-2</v>
      </c>
      <c r="D157" s="219">
        <v>-8.4291474654377807E-2</v>
      </c>
      <c r="E157" s="219">
        <v>-8.4291474654377807E-2</v>
      </c>
      <c r="F157" s="219">
        <v>-8.4291474654377807E-2</v>
      </c>
      <c r="G157" s="219">
        <v>-8.4291474654377807E-2</v>
      </c>
      <c r="H157" s="219">
        <v>-8.4291474654377807E-2</v>
      </c>
      <c r="I157" s="219">
        <v>-8.4291474654377807E-2</v>
      </c>
      <c r="J157" s="219">
        <v>-8.4291474654377807E-2</v>
      </c>
      <c r="K157" s="219">
        <v>-8.4291474654377807E-2</v>
      </c>
      <c r="L157" s="219">
        <v>-8.4291474654377807E-2</v>
      </c>
      <c r="M157" s="219">
        <v>-8.4291474654377807E-2</v>
      </c>
      <c r="N157" s="219">
        <v>-8.4291474654377807E-2</v>
      </c>
      <c r="O157" s="219">
        <v>-8.4291474654377807E-2</v>
      </c>
      <c r="P157" s="219">
        <v>-8.4291474654377807E-2</v>
      </c>
    </row>
    <row r="158" spans="2:16" x14ac:dyDescent="0.25">
      <c r="B158" s="105">
        <v>1947</v>
      </c>
      <c r="C158" s="219">
        <v>5.1999999999999998E-2</v>
      </c>
      <c r="D158" s="219">
        <v>5.1999999999999998E-2</v>
      </c>
      <c r="E158" s="219">
        <v>5.1999999999999998E-2</v>
      </c>
      <c r="F158" s="219">
        <v>5.1999999999999998E-2</v>
      </c>
      <c r="G158" s="219">
        <v>5.1999999999999998E-2</v>
      </c>
      <c r="H158" s="219">
        <v>5.1999999999999998E-2</v>
      </c>
      <c r="I158" s="219">
        <v>5.1999999999999998E-2</v>
      </c>
      <c r="J158" s="219">
        <v>5.1999999999999998E-2</v>
      </c>
      <c r="K158" s="219">
        <v>5.1999999999999998E-2</v>
      </c>
      <c r="L158" s="219">
        <v>5.1999999999999998E-2</v>
      </c>
      <c r="M158" s="219">
        <v>5.1999999999999998E-2</v>
      </c>
      <c r="N158" s="219">
        <v>5.1999999999999998E-2</v>
      </c>
      <c r="O158" s="219">
        <v>5.1999999999999998E-2</v>
      </c>
      <c r="P158" s="219">
        <v>5.1999999999999998E-2</v>
      </c>
    </row>
    <row r="159" spans="2:16" x14ac:dyDescent="0.25">
      <c r="B159" s="105">
        <v>1948</v>
      </c>
      <c r="C159" s="219">
        <v>5.7045751633986834E-2</v>
      </c>
      <c r="D159" s="219">
        <v>5.7045751633986834E-2</v>
      </c>
      <c r="E159" s="219">
        <v>5.7045751633986834E-2</v>
      </c>
      <c r="F159" s="219">
        <v>5.7045751633986834E-2</v>
      </c>
      <c r="G159" s="219">
        <v>5.7045751633986834E-2</v>
      </c>
      <c r="H159" s="219">
        <v>5.7045751633986834E-2</v>
      </c>
      <c r="I159" s="219">
        <v>5.7045751633986834E-2</v>
      </c>
      <c r="J159" s="219">
        <v>5.7045751633986834E-2</v>
      </c>
      <c r="K159" s="219">
        <v>5.7045751633986834E-2</v>
      </c>
      <c r="L159" s="219">
        <v>5.7045751633986834E-2</v>
      </c>
      <c r="M159" s="219">
        <v>5.7045751633986834E-2</v>
      </c>
      <c r="N159" s="219">
        <v>5.7045751633986834E-2</v>
      </c>
      <c r="O159" s="219">
        <v>5.7045751633986834E-2</v>
      </c>
      <c r="P159" s="219">
        <v>5.7045751633986834E-2</v>
      </c>
    </row>
    <row r="160" spans="2:16" x14ac:dyDescent="0.25">
      <c r="B160" s="105">
        <v>1949</v>
      </c>
      <c r="C160" s="219">
        <v>0.18303223684210526</v>
      </c>
      <c r="D160" s="219">
        <v>0.18303223684210526</v>
      </c>
      <c r="E160" s="219">
        <v>0.18303223684210526</v>
      </c>
      <c r="F160" s="219">
        <v>0.18303223684210526</v>
      </c>
      <c r="G160" s="219">
        <v>0.18303223684210526</v>
      </c>
      <c r="H160" s="219">
        <v>0.18303223684210526</v>
      </c>
      <c r="I160" s="219">
        <v>0.18303223684210526</v>
      </c>
      <c r="J160" s="219">
        <v>0.18303223684210526</v>
      </c>
      <c r="K160" s="219">
        <v>0.18303223684210526</v>
      </c>
      <c r="L160" s="219">
        <v>0.18303223684210526</v>
      </c>
      <c r="M160" s="219">
        <v>0.18303223684210526</v>
      </c>
      <c r="N160" s="219">
        <v>0.18303223684210526</v>
      </c>
      <c r="O160" s="219">
        <v>0.18303223684210526</v>
      </c>
      <c r="P160" s="219">
        <v>0.18303223684210526</v>
      </c>
    </row>
    <row r="161" spans="2:16" x14ac:dyDescent="0.25">
      <c r="B161" s="105">
        <v>1950</v>
      </c>
      <c r="C161" s="219">
        <v>0.30805539011316263</v>
      </c>
      <c r="D161" s="219">
        <v>0.30805539011316263</v>
      </c>
      <c r="E161" s="219">
        <v>0.30805539011316263</v>
      </c>
      <c r="F161" s="219">
        <v>0.30805539011316263</v>
      </c>
      <c r="G161" s="219">
        <v>0.30805539011316263</v>
      </c>
      <c r="H161" s="219">
        <v>0.30805539011316263</v>
      </c>
      <c r="I161" s="219">
        <v>0.30805539011316263</v>
      </c>
      <c r="J161" s="219">
        <v>0.30805539011316263</v>
      </c>
      <c r="K161" s="219">
        <v>0.30805539011316263</v>
      </c>
      <c r="L161" s="219">
        <v>0.30805539011316263</v>
      </c>
      <c r="M161" s="219">
        <v>0.30805539011316263</v>
      </c>
      <c r="N161" s="219">
        <v>0.30805539011316263</v>
      </c>
      <c r="O161" s="219">
        <v>0.30805539011316263</v>
      </c>
      <c r="P161" s="219">
        <v>0.30805539011316263</v>
      </c>
    </row>
    <row r="162" spans="2:16" x14ac:dyDescent="0.25">
      <c r="B162" s="105">
        <v>1951</v>
      </c>
      <c r="C162" s="219">
        <v>0.23678463044542339</v>
      </c>
      <c r="D162" s="219">
        <v>0.23678463044542339</v>
      </c>
      <c r="E162" s="219">
        <v>0.23678463044542339</v>
      </c>
      <c r="F162" s="219">
        <v>0.23678463044542339</v>
      </c>
      <c r="G162" s="219">
        <v>0.23678463044542339</v>
      </c>
      <c r="H162" s="219">
        <v>0.23678463044542339</v>
      </c>
      <c r="I162" s="219">
        <v>0.23678463044542339</v>
      </c>
      <c r="J162" s="219">
        <v>0.23678463044542339</v>
      </c>
      <c r="K162" s="219">
        <v>0.23678463044542339</v>
      </c>
      <c r="L162" s="219">
        <v>0.23678463044542339</v>
      </c>
      <c r="M162" s="219">
        <v>0.23678463044542339</v>
      </c>
      <c r="N162" s="219">
        <v>0.23678463044542339</v>
      </c>
      <c r="O162" s="219">
        <v>0.23678463044542339</v>
      </c>
      <c r="P162" s="219">
        <v>0.23678463044542339</v>
      </c>
    </row>
    <row r="163" spans="2:16" x14ac:dyDescent="0.25">
      <c r="B163" s="105">
        <v>1952</v>
      </c>
      <c r="C163" s="219">
        <v>0.18150988641144306</v>
      </c>
      <c r="D163" s="219">
        <v>0.18150988641144306</v>
      </c>
      <c r="E163" s="219">
        <v>0.18150988641144306</v>
      </c>
      <c r="F163" s="219">
        <v>0.18150988641144306</v>
      </c>
      <c r="G163" s="219">
        <v>0.18150988641144306</v>
      </c>
      <c r="H163" s="219">
        <v>0.18150988641144306</v>
      </c>
      <c r="I163" s="219">
        <v>0.18150988641144306</v>
      </c>
      <c r="J163" s="219">
        <v>0.18150988641144306</v>
      </c>
      <c r="K163" s="219">
        <v>0.18150988641144306</v>
      </c>
      <c r="L163" s="219">
        <v>0.18150988641144306</v>
      </c>
      <c r="M163" s="219">
        <v>0.18150988641144306</v>
      </c>
      <c r="N163" s="219">
        <v>0.18150988641144306</v>
      </c>
      <c r="O163" s="219">
        <v>0.18150988641144306</v>
      </c>
      <c r="P163" s="219">
        <v>0.18150988641144306</v>
      </c>
    </row>
    <row r="164" spans="2:16" x14ac:dyDescent="0.25">
      <c r="B164" s="105">
        <v>1953</v>
      </c>
      <c r="C164" s="219">
        <v>-1.2082047421904465E-2</v>
      </c>
      <c r="D164" s="219">
        <v>-1.2082047421904465E-2</v>
      </c>
      <c r="E164" s="219">
        <v>-1.2082047421904465E-2</v>
      </c>
      <c r="F164" s="219">
        <v>-1.2082047421904465E-2</v>
      </c>
      <c r="G164" s="219">
        <v>-1.2082047421904465E-2</v>
      </c>
      <c r="H164" s="219">
        <v>-1.2082047421904465E-2</v>
      </c>
      <c r="I164" s="219">
        <v>-1.2082047421904465E-2</v>
      </c>
      <c r="J164" s="219">
        <v>-1.2082047421904465E-2</v>
      </c>
      <c r="K164" s="219">
        <v>-1.2082047421904465E-2</v>
      </c>
      <c r="L164" s="219">
        <v>-1.2082047421904465E-2</v>
      </c>
      <c r="M164" s="219">
        <v>-1.2082047421904465E-2</v>
      </c>
      <c r="N164" s="219">
        <v>-1.2082047421904465E-2</v>
      </c>
      <c r="O164" s="219">
        <v>-1.2082047421904465E-2</v>
      </c>
      <c r="P164" s="219">
        <v>-1.2082047421904465E-2</v>
      </c>
    </row>
    <row r="165" spans="2:16" x14ac:dyDescent="0.25">
      <c r="B165" s="105">
        <v>1954</v>
      </c>
      <c r="C165" s="219">
        <v>0.52563321241434902</v>
      </c>
      <c r="D165" s="219">
        <v>0.52563321241434902</v>
      </c>
      <c r="E165" s="219">
        <v>0.52563321241434902</v>
      </c>
      <c r="F165" s="219">
        <v>0.52563321241434902</v>
      </c>
      <c r="G165" s="219">
        <v>0.52563321241434902</v>
      </c>
      <c r="H165" s="219">
        <v>0.52563321241434902</v>
      </c>
      <c r="I165" s="219">
        <v>0.52563321241434902</v>
      </c>
      <c r="J165" s="219">
        <v>0.52563321241434902</v>
      </c>
      <c r="K165" s="219">
        <v>0.52563321241434902</v>
      </c>
      <c r="L165" s="219">
        <v>0.52563321241434902</v>
      </c>
      <c r="M165" s="219">
        <v>0.52563321241434902</v>
      </c>
      <c r="N165" s="219">
        <v>0.52563321241434902</v>
      </c>
      <c r="O165" s="219">
        <v>0.52563321241434902</v>
      </c>
      <c r="P165" s="219">
        <v>0.52563321241434902</v>
      </c>
    </row>
    <row r="166" spans="2:16" x14ac:dyDescent="0.25">
      <c r="B166" s="105">
        <v>1955</v>
      </c>
      <c r="C166" s="219">
        <v>0.32597331851028349</v>
      </c>
      <c r="D166" s="219">
        <v>0.32597331851028349</v>
      </c>
      <c r="E166" s="219">
        <v>0.32597331851028349</v>
      </c>
      <c r="F166" s="219">
        <v>0.32597331851028349</v>
      </c>
      <c r="G166" s="219">
        <v>0.32597331851028349</v>
      </c>
      <c r="H166" s="219">
        <v>0.32597331851028349</v>
      </c>
      <c r="I166" s="219">
        <v>0.32597331851028349</v>
      </c>
      <c r="J166" s="219">
        <v>0.32597331851028349</v>
      </c>
      <c r="K166" s="219">
        <v>0.32597331851028349</v>
      </c>
      <c r="L166" s="219">
        <v>0.32597331851028349</v>
      </c>
      <c r="M166" s="219">
        <v>0.32597331851028349</v>
      </c>
      <c r="N166" s="219">
        <v>0.32597331851028349</v>
      </c>
      <c r="O166" s="219">
        <v>0.32597331851028349</v>
      </c>
      <c r="P166" s="219">
        <v>0.32597331851028349</v>
      </c>
    </row>
    <row r="167" spans="2:16" x14ac:dyDescent="0.25">
      <c r="B167" s="105">
        <v>1956</v>
      </c>
      <c r="C167" s="219">
        <v>7.4395118733509347E-2</v>
      </c>
      <c r="D167" s="219">
        <v>7.4395118733509347E-2</v>
      </c>
      <c r="E167" s="219">
        <v>7.4395118733509347E-2</v>
      </c>
      <c r="F167" s="219">
        <v>7.4395118733509347E-2</v>
      </c>
      <c r="G167" s="219">
        <v>7.4395118733509347E-2</v>
      </c>
      <c r="H167" s="219">
        <v>7.4395118733509347E-2</v>
      </c>
      <c r="I167" s="219">
        <v>7.4395118733509347E-2</v>
      </c>
      <c r="J167" s="219">
        <v>7.4395118733509347E-2</v>
      </c>
      <c r="K167" s="219">
        <v>7.4395118733509347E-2</v>
      </c>
      <c r="L167" s="219">
        <v>7.4395118733509347E-2</v>
      </c>
      <c r="M167" s="219">
        <v>7.4395118733509347E-2</v>
      </c>
      <c r="N167" s="219">
        <v>7.4395118733509347E-2</v>
      </c>
      <c r="O167" s="219">
        <v>7.4395118733509347E-2</v>
      </c>
      <c r="P167" s="219">
        <v>7.4395118733509347E-2</v>
      </c>
    </row>
    <row r="168" spans="2:16" x14ac:dyDescent="0.25">
      <c r="B168" s="105">
        <v>1957</v>
      </c>
      <c r="C168" s="219">
        <v>-0.1045736018855796</v>
      </c>
      <c r="D168" s="219">
        <v>-0.1045736018855796</v>
      </c>
      <c r="E168" s="219">
        <v>-0.1045736018855796</v>
      </c>
      <c r="F168" s="219">
        <v>-0.1045736018855796</v>
      </c>
      <c r="G168" s="219">
        <v>-0.1045736018855796</v>
      </c>
      <c r="H168" s="219">
        <v>-0.1045736018855796</v>
      </c>
      <c r="I168" s="219">
        <v>-0.1045736018855796</v>
      </c>
      <c r="J168" s="219">
        <v>-0.1045736018855796</v>
      </c>
      <c r="K168" s="219">
        <v>-0.1045736018855796</v>
      </c>
      <c r="L168" s="219">
        <v>-0.1045736018855796</v>
      </c>
      <c r="M168" s="219">
        <v>-0.1045736018855796</v>
      </c>
      <c r="N168" s="219">
        <v>-0.1045736018855796</v>
      </c>
      <c r="O168" s="219">
        <v>-0.1045736018855796</v>
      </c>
      <c r="P168" s="219">
        <v>-0.1045736018855796</v>
      </c>
    </row>
    <row r="169" spans="2:16" x14ac:dyDescent="0.25">
      <c r="B169" s="105">
        <v>1958</v>
      </c>
      <c r="C169" s="219">
        <v>0.43719954988747184</v>
      </c>
      <c r="D169" s="219">
        <v>0.43719954988747184</v>
      </c>
      <c r="E169" s="219">
        <v>0.43719954988747184</v>
      </c>
      <c r="F169" s="219">
        <v>0.43719954988747184</v>
      </c>
      <c r="G169" s="219">
        <v>0.43719954988747184</v>
      </c>
      <c r="H169" s="219">
        <v>0.43719954988747184</v>
      </c>
      <c r="I169" s="219">
        <v>0.43719954988747184</v>
      </c>
      <c r="J169" s="219">
        <v>0.43719954988747184</v>
      </c>
      <c r="K169" s="219">
        <v>0.43719954988747184</v>
      </c>
      <c r="L169" s="219">
        <v>0.43719954988747184</v>
      </c>
      <c r="M169" s="219">
        <v>0.43719954988747184</v>
      </c>
      <c r="N169" s="219">
        <v>0.43719954988747184</v>
      </c>
      <c r="O169" s="219">
        <v>0.43719954988747184</v>
      </c>
      <c r="P169" s="219">
        <v>0.43719954988747184</v>
      </c>
    </row>
    <row r="170" spans="2:16" x14ac:dyDescent="0.25">
      <c r="B170" s="105">
        <v>1959</v>
      </c>
      <c r="C170" s="219">
        <v>0.12056457163557326</v>
      </c>
      <c r="D170" s="219">
        <v>0.12056457163557326</v>
      </c>
      <c r="E170" s="219">
        <v>0.12056457163557326</v>
      </c>
      <c r="F170" s="219">
        <v>0.12056457163557326</v>
      </c>
      <c r="G170" s="219">
        <v>0.12056457163557326</v>
      </c>
      <c r="H170" s="219">
        <v>0.12056457163557326</v>
      </c>
      <c r="I170" s="219">
        <v>0.12056457163557326</v>
      </c>
      <c r="J170" s="219">
        <v>0.12056457163557326</v>
      </c>
      <c r="K170" s="219">
        <v>0.12056457163557326</v>
      </c>
      <c r="L170" s="219">
        <v>0.12056457163557326</v>
      </c>
      <c r="M170" s="219">
        <v>0.12056457163557326</v>
      </c>
      <c r="N170" s="219">
        <v>0.12056457163557326</v>
      </c>
      <c r="O170" s="219">
        <v>0.12056457163557326</v>
      </c>
      <c r="P170" s="219">
        <v>0.12056457163557326</v>
      </c>
    </row>
    <row r="171" spans="2:16" x14ac:dyDescent="0.25">
      <c r="B171" s="105">
        <v>1960</v>
      </c>
      <c r="C171" s="219">
        <v>3.36535314743695E-3</v>
      </c>
      <c r="D171" s="219">
        <v>3.36535314743695E-3</v>
      </c>
      <c r="E171" s="219">
        <v>3.36535314743695E-3</v>
      </c>
      <c r="F171" s="219">
        <v>3.36535314743695E-3</v>
      </c>
      <c r="G171" s="219">
        <v>3.36535314743695E-3</v>
      </c>
      <c r="H171" s="219">
        <v>3.36535314743695E-3</v>
      </c>
      <c r="I171" s="219">
        <v>3.36535314743695E-3</v>
      </c>
      <c r="J171" s="219">
        <v>3.36535314743695E-3</v>
      </c>
      <c r="K171" s="219">
        <v>3.36535314743695E-3</v>
      </c>
      <c r="L171" s="219">
        <v>3.36535314743695E-3</v>
      </c>
      <c r="M171" s="219">
        <v>3.36535314743695E-3</v>
      </c>
      <c r="N171" s="219">
        <v>3.36535314743695E-3</v>
      </c>
      <c r="O171" s="219">
        <v>3.36535314743695E-3</v>
      </c>
      <c r="P171" s="219">
        <v>3.36535314743695E-3</v>
      </c>
    </row>
    <row r="172" spans="2:16" x14ac:dyDescent="0.25">
      <c r="B172" s="105">
        <v>1961</v>
      </c>
      <c r="C172" s="219">
        <v>0.26637712958182752</v>
      </c>
      <c r="D172" s="219">
        <v>0.26637712958182752</v>
      </c>
      <c r="E172" s="219">
        <v>0.26637712958182752</v>
      </c>
      <c r="F172" s="219">
        <v>0.26637712958182752</v>
      </c>
      <c r="G172" s="219">
        <v>0.26637712958182752</v>
      </c>
      <c r="H172" s="219">
        <v>0.26637712958182752</v>
      </c>
      <c r="I172" s="219">
        <v>0.26637712958182752</v>
      </c>
      <c r="J172" s="219">
        <v>0.26637712958182752</v>
      </c>
      <c r="K172" s="219">
        <v>0.26637712958182752</v>
      </c>
      <c r="L172" s="219">
        <v>0.26637712958182752</v>
      </c>
      <c r="M172" s="219">
        <v>0.26637712958182752</v>
      </c>
      <c r="N172" s="219">
        <v>0.26637712958182752</v>
      </c>
      <c r="O172" s="219">
        <v>0.26637712958182752</v>
      </c>
      <c r="P172" s="219">
        <v>0.26637712958182752</v>
      </c>
    </row>
    <row r="173" spans="2:16" x14ac:dyDescent="0.25">
      <c r="B173" s="105">
        <v>1962</v>
      </c>
      <c r="C173" s="219">
        <v>-8.8114605171208879E-2</v>
      </c>
      <c r="D173" s="219">
        <v>-8.8114605171208879E-2</v>
      </c>
      <c r="E173" s="219">
        <v>-8.8114605171208879E-2</v>
      </c>
      <c r="F173" s="219">
        <v>-8.8114605171208879E-2</v>
      </c>
      <c r="G173" s="219">
        <v>-8.8114605171208879E-2</v>
      </c>
      <c r="H173" s="219">
        <v>-8.8114605171208879E-2</v>
      </c>
      <c r="I173" s="219">
        <v>-8.8114605171208879E-2</v>
      </c>
      <c r="J173" s="219">
        <v>-8.8114605171208879E-2</v>
      </c>
      <c r="K173" s="219">
        <v>-8.8114605171208879E-2</v>
      </c>
      <c r="L173" s="219">
        <v>-8.8114605171208879E-2</v>
      </c>
      <c r="M173" s="219">
        <v>-8.8114605171208879E-2</v>
      </c>
      <c r="N173" s="219">
        <v>-8.8114605171208879E-2</v>
      </c>
      <c r="O173" s="219">
        <v>-8.8114605171208879E-2</v>
      </c>
      <c r="P173" s="219">
        <v>-8.8114605171208879E-2</v>
      </c>
    </row>
    <row r="174" spans="2:16" x14ac:dyDescent="0.25">
      <c r="B174" s="105">
        <v>1963</v>
      </c>
      <c r="C174" s="219">
        <v>0.22611927099841514</v>
      </c>
      <c r="D174" s="219">
        <v>0.22611927099841514</v>
      </c>
      <c r="E174" s="219">
        <v>0.22611927099841514</v>
      </c>
      <c r="F174" s="219">
        <v>0.22611927099841514</v>
      </c>
      <c r="G174" s="219">
        <v>0.22611927099841514</v>
      </c>
      <c r="H174" s="219">
        <v>0.22611927099841514</v>
      </c>
      <c r="I174" s="219">
        <v>0.22611927099841514</v>
      </c>
      <c r="J174" s="219">
        <v>0.22611927099841514</v>
      </c>
      <c r="K174" s="219">
        <v>0.22611927099841514</v>
      </c>
      <c r="L174" s="219">
        <v>0.22611927099841514</v>
      </c>
      <c r="M174" s="219">
        <v>0.22611927099841514</v>
      </c>
      <c r="N174" s="219">
        <v>0.22611927099841514</v>
      </c>
      <c r="O174" s="219">
        <v>0.22611927099841514</v>
      </c>
      <c r="P174" s="219">
        <v>0.22611927099841514</v>
      </c>
    </row>
    <row r="175" spans="2:16" x14ac:dyDescent="0.25">
      <c r="B175" s="105">
        <v>1964</v>
      </c>
      <c r="C175" s="219">
        <v>0.16415455878432425</v>
      </c>
      <c r="D175" s="219">
        <v>0.16415455878432425</v>
      </c>
      <c r="E175" s="219">
        <v>0.16415455878432425</v>
      </c>
      <c r="F175" s="219">
        <v>0.16415455878432425</v>
      </c>
      <c r="G175" s="219">
        <v>0.16415455878432425</v>
      </c>
      <c r="H175" s="219">
        <v>0.16415455878432425</v>
      </c>
      <c r="I175" s="219">
        <v>0.16415455878432425</v>
      </c>
      <c r="J175" s="219">
        <v>0.16415455878432425</v>
      </c>
      <c r="K175" s="219">
        <v>0.16415455878432425</v>
      </c>
      <c r="L175" s="219">
        <v>0.16415455878432425</v>
      </c>
      <c r="M175" s="219">
        <v>0.16415455878432425</v>
      </c>
      <c r="N175" s="219">
        <v>0.16415455878432425</v>
      </c>
      <c r="O175" s="219">
        <v>0.16415455878432425</v>
      </c>
      <c r="P175" s="219">
        <v>0.16415455878432425</v>
      </c>
    </row>
    <row r="176" spans="2:16" x14ac:dyDescent="0.25">
      <c r="B176" s="105">
        <v>1965</v>
      </c>
      <c r="C176" s="219">
        <v>0.12399242477876114</v>
      </c>
      <c r="D176" s="219">
        <v>0.12399242477876114</v>
      </c>
      <c r="E176" s="219">
        <v>0.12399242477876114</v>
      </c>
      <c r="F176" s="219">
        <v>0.12399242477876114</v>
      </c>
      <c r="G176" s="219">
        <v>0.12399242477876114</v>
      </c>
      <c r="H176" s="219">
        <v>0.12399242477876114</v>
      </c>
      <c r="I176" s="219">
        <v>0.12399242477876114</v>
      </c>
      <c r="J176" s="219">
        <v>0.12399242477876114</v>
      </c>
      <c r="K176" s="219">
        <v>0.12399242477876114</v>
      </c>
      <c r="L176" s="219">
        <v>0.12399242477876114</v>
      </c>
      <c r="M176" s="219">
        <v>0.12399242477876114</v>
      </c>
      <c r="N176" s="219">
        <v>0.12399242477876114</v>
      </c>
      <c r="O176" s="219">
        <v>0.12399242477876114</v>
      </c>
      <c r="P176" s="219">
        <v>0.12399242477876114</v>
      </c>
    </row>
    <row r="177" spans="2:16" x14ac:dyDescent="0.25">
      <c r="B177" s="105">
        <v>1966</v>
      </c>
      <c r="C177" s="219">
        <v>-9.9709542356377898E-2</v>
      </c>
      <c r="D177" s="219">
        <v>-9.9709542356377898E-2</v>
      </c>
      <c r="E177" s="219">
        <v>-9.9709542356377898E-2</v>
      </c>
      <c r="F177" s="219">
        <v>-9.9709542356377898E-2</v>
      </c>
      <c r="G177" s="219">
        <v>-9.9709542356377898E-2</v>
      </c>
      <c r="H177" s="219">
        <v>-9.9709542356377898E-2</v>
      </c>
      <c r="I177" s="219">
        <v>-9.9709542356377898E-2</v>
      </c>
      <c r="J177" s="219">
        <v>-9.9709542356377898E-2</v>
      </c>
      <c r="K177" s="219">
        <v>-9.9709542356377898E-2</v>
      </c>
      <c r="L177" s="219">
        <v>-9.9709542356377898E-2</v>
      </c>
      <c r="M177" s="219">
        <v>-9.9709542356377898E-2</v>
      </c>
      <c r="N177" s="219">
        <v>-9.9709542356377898E-2</v>
      </c>
      <c r="O177" s="219">
        <v>-9.9709542356377898E-2</v>
      </c>
      <c r="P177" s="219">
        <v>-9.9709542356377898E-2</v>
      </c>
    </row>
    <row r="178" spans="2:16" x14ac:dyDescent="0.25">
      <c r="B178" s="105">
        <v>1967</v>
      </c>
      <c r="C178" s="219">
        <v>0.23802966513133328</v>
      </c>
      <c r="D178" s="219">
        <v>0.23802966513133328</v>
      </c>
      <c r="E178" s="219">
        <v>0.23802966513133328</v>
      </c>
      <c r="F178" s="219">
        <v>0.23802966513133328</v>
      </c>
      <c r="G178" s="219">
        <v>0.23802966513133328</v>
      </c>
      <c r="H178" s="219">
        <v>0.23802966513133328</v>
      </c>
      <c r="I178" s="219">
        <v>0.23802966513133328</v>
      </c>
      <c r="J178" s="219">
        <v>0.23802966513133328</v>
      </c>
      <c r="K178" s="219">
        <v>0.23802966513133328</v>
      </c>
      <c r="L178" s="219">
        <v>0.23802966513133328</v>
      </c>
      <c r="M178" s="219">
        <v>0.23802966513133328</v>
      </c>
      <c r="N178" s="219">
        <v>0.23802966513133328</v>
      </c>
      <c r="O178" s="219">
        <v>0.23802966513133328</v>
      </c>
      <c r="P178" s="219">
        <v>0.23802966513133328</v>
      </c>
    </row>
    <row r="179" spans="2:16" x14ac:dyDescent="0.25">
      <c r="B179" s="105">
        <v>1968</v>
      </c>
      <c r="C179" s="219">
        <v>0.10814862651601535</v>
      </c>
      <c r="D179" s="219">
        <v>0.10814862651601535</v>
      </c>
      <c r="E179" s="219">
        <v>0.10814862651601535</v>
      </c>
      <c r="F179" s="219">
        <v>0.10814862651601535</v>
      </c>
      <c r="G179" s="219">
        <v>0.10814862651601535</v>
      </c>
      <c r="H179" s="219">
        <v>0.10814862651601535</v>
      </c>
      <c r="I179" s="219">
        <v>0.10814862651601535</v>
      </c>
      <c r="J179" s="219">
        <v>0.10814862651601535</v>
      </c>
      <c r="K179" s="219">
        <v>0.10814862651601535</v>
      </c>
      <c r="L179" s="219">
        <v>0.10814862651601535</v>
      </c>
      <c r="M179" s="219">
        <v>0.10814862651601535</v>
      </c>
      <c r="N179" s="219">
        <v>0.10814862651601535</v>
      </c>
      <c r="O179" s="219">
        <v>0.10814862651601535</v>
      </c>
      <c r="P179" s="219">
        <v>0.10814862651601535</v>
      </c>
    </row>
    <row r="180" spans="2:16" x14ac:dyDescent="0.25">
      <c r="B180" s="105">
        <v>1969</v>
      </c>
      <c r="C180" s="219">
        <v>-8.2413710764490639E-2</v>
      </c>
      <c r="D180" s="219">
        <v>-8.2413710764490639E-2</v>
      </c>
      <c r="E180" s="219">
        <v>-8.2413710764490639E-2</v>
      </c>
      <c r="F180" s="219">
        <v>-8.2413710764490639E-2</v>
      </c>
      <c r="G180" s="219">
        <v>-8.2413710764490639E-2</v>
      </c>
      <c r="H180" s="219">
        <v>-8.2413710764490639E-2</v>
      </c>
      <c r="I180" s="219">
        <v>-8.2413710764490639E-2</v>
      </c>
      <c r="J180" s="219">
        <v>-8.2413710764490639E-2</v>
      </c>
      <c r="K180" s="219">
        <v>-8.2413710764490639E-2</v>
      </c>
      <c r="L180" s="219">
        <v>-8.2413710764490639E-2</v>
      </c>
      <c r="M180" s="219">
        <v>-8.2413710764490639E-2</v>
      </c>
      <c r="N180" s="219">
        <v>-8.2413710764490639E-2</v>
      </c>
      <c r="O180" s="219">
        <v>-8.2413710764490639E-2</v>
      </c>
      <c r="P180" s="219">
        <v>-8.2413710764490639E-2</v>
      </c>
    </row>
    <row r="181" spans="2:16" x14ac:dyDescent="0.25">
      <c r="B181" s="105">
        <v>1970</v>
      </c>
      <c r="C181" s="219">
        <v>3.5611449054964189E-2</v>
      </c>
      <c r="D181" s="219">
        <v>3.5611449054964189E-2</v>
      </c>
      <c r="E181" s="219">
        <v>3.5611449054964189E-2</v>
      </c>
      <c r="F181" s="219">
        <v>3.5611449054964189E-2</v>
      </c>
      <c r="G181" s="219">
        <v>3.5611449054964189E-2</v>
      </c>
      <c r="H181" s="219">
        <v>3.5611449054964189E-2</v>
      </c>
      <c r="I181" s="219">
        <v>3.5611449054964189E-2</v>
      </c>
      <c r="J181" s="219">
        <v>3.5611449054964189E-2</v>
      </c>
      <c r="K181" s="219">
        <v>3.5611449054964189E-2</v>
      </c>
      <c r="L181" s="219">
        <v>3.5611449054964189E-2</v>
      </c>
      <c r="M181" s="219">
        <v>3.5611449054964189E-2</v>
      </c>
      <c r="N181" s="219">
        <v>3.5611449054964189E-2</v>
      </c>
      <c r="O181" s="219">
        <v>3.5611449054964189E-2</v>
      </c>
      <c r="P181" s="219">
        <v>3.5611449054964189E-2</v>
      </c>
    </row>
    <row r="182" spans="2:16" x14ac:dyDescent="0.25">
      <c r="B182" s="105">
        <v>1971</v>
      </c>
      <c r="C182" s="219">
        <v>0.14221150298426474</v>
      </c>
      <c r="D182" s="219">
        <v>0.14221150298426474</v>
      </c>
      <c r="E182" s="219">
        <v>0.14221150298426474</v>
      </c>
      <c r="F182" s="219">
        <v>0.14221150298426474</v>
      </c>
      <c r="G182" s="219">
        <v>0.14221150298426474</v>
      </c>
      <c r="H182" s="219">
        <v>0.14221150298426474</v>
      </c>
      <c r="I182" s="219">
        <v>0.14221150298426474</v>
      </c>
      <c r="J182" s="219">
        <v>0.14221150298426474</v>
      </c>
      <c r="K182" s="219">
        <v>0.14221150298426474</v>
      </c>
      <c r="L182" s="219">
        <v>0.14221150298426474</v>
      </c>
      <c r="M182" s="219">
        <v>0.14221150298426474</v>
      </c>
      <c r="N182" s="219">
        <v>0.14221150298426474</v>
      </c>
      <c r="O182" s="219">
        <v>0.14221150298426474</v>
      </c>
      <c r="P182" s="219">
        <v>0.14221150298426474</v>
      </c>
    </row>
    <row r="183" spans="2:16" x14ac:dyDescent="0.25">
      <c r="B183" s="105">
        <v>1972</v>
      </c>
      <c r="C183" s="219">
        <v>0.18755362915074925</v>
      </c>
      <c r="D183" s="219">
        <v>0.18755362915074925</v>
      </c>
      <c r="E183" s="219">
        <v>0.18755362915074925</v>
      </c>
      <c r="F183" s="219">
        <v>0.18755362915074925</v>
      </c>
      <c r="G183" s="219">
        <v>0.18755362915074925</v>
      </c>
      <c r="H183" s="219">
        <v>0.18755362915074925</v>
      </c>
      <c r="I183" s="219">
        <v>0.18755362915074925</v>
      </c>
      <c r="J183" s="219">
        <v>0.18755362915074925</v>
      </c>
      <c r="K183" s="219">
        <v>0.18755362915074925</v>
      </c>
      <c r="L183" s="219">
        <v>0.18755362915074925</v>
      </c>
      <c r="M183" s="219">
        <v>0.18755362915074925</v>
      </c>
      <c r="N183" s="219">
        <v>0.18755362915074925</v>
      </c>
      <c r="O183" s="219">
        <v>0.18755362915074925</v>
      </c>
      <c r="P183" s="219">
        <v>0.18755362915074925</v>
      </c>
    </row>
    <row r="184" spans="2:16" x14ac:dyDescent="0.25">
      <c r="B184" s="105">
        <v>1973</v>
      </c>
      <c r="C184" s="219">
        <v>-0.14308047437526472</v>
      </c>
      <c r="D184" s="219">
        <v>-0.14308047437526472</v>
      </c>
      <c r="E184" s="219">
        <v>-0.14308047437526472</v>
      </c>
      <c r="F184" s="219">
        <v>-0.14308047437526472</v>
      </c>
      <c r="G184" s="219">
        <v>-0.14308047437526472</v>
      </c>
      <c r="H184" s="219">
        <v>-0.14308047437526472</v>
      </c>
      <c r="I184" s="219">
        <v>-0.14308047437526472</v>
      </c>
      <c r="J184" s="219">
        <v>-0.14308047437526472</v>
      </c>
      <c r="K184" s="219">
        <v>-0.14308047437526472</v>
      </c>
      <c r="L184" s="219">
        <v>-0.14308047437526472</v>
      </c>
      <c r="M184" s="219">
        <v>-0.14308047437526472</v>
      </c>
      <c r="N184" s="219">
        <v>-0.14308047437526472</v>
      </c>
      <c r="O184" s="219">
        <v>-0.14308047437526472</v>
      </c>
      <c r="P184" s="219">
        <v>-0.14308047437526472</v>
      </c>
    </row>
    <row r="185" spans="2:16" x14ac:dyDescent="0.25">
      <c r="B185" s="105">
        <v>1974</v>
      </c>
      <c r="C185" s="219">
        <v>-0.25901785750896972</v>
      </c>
      <c r="D185" s="219">
        <v>-0.25901785750896972</v>
      </c>
      <c r="E185" s="219">
        <v>-0.25901785750896972</v>
      </c>
      <c r="F185" s="219">
        <v>-0.25901785750896972</v>
      </c>
      <c r="G185" s="219">
        <v>-0.25901785750896972</v>
      </c>
      <c r="H185" s="219">
        <v>-0.25901785750896972</v>
      </c>
      <c r="I185" s="219">
        <v>-0.25901785750896972</v>
      </c>
      <c r="J185" s="219">
        <v>-0.25901785750896972</v>
      </c>
      <c r="K185" s="219">
        <v>-0.25901785750896972</v>
      </c>
      <c r="L185" s="219">
        <v>-0.25901785750896972</v>
      </c>
      <c r="M185" s="219">
        <v>-0.25901785750896972</v>
      </c>
      <c r="N185" s="219">
        <v>-0.25901785750896972</v>
      </c>
      <c r="O185" s="219">
        <v>-0.25901785750896972</v>
      </c>
      <c r="P185" s="219">
        <v>-0.25901785750896972</v>
      </c>
    </row>
    <row r="186" spans="2:16" x14ac:dyDescent="0.25">
      <c r="B186" s="105">
        <v>1975</v>
      </c>
      <c r="C186" s="219">
        <v>0.36995137106184356</v>
      </c>
      <c r="D186" s="219">
        <v>0.36995137106184356</v>
      </c>
      <c r="E186" s="219">
        <v>0.36995137106184356</v>
      </c>
      <c r="F186" s="219">
        <v>0.36995137106184356</v>
      </c>
      <c r="G186" s="219">
        <v>0.36995137106184356</v>
      </c>
      <c r="H186" s="219">
        <v>0.36995137106184356</v>
      </c>
      <c r="I186" s="219">
        <v>0.36995137106184356</v>
      </c>
      <c r="J186" s="219">
        <v>0.36995137106184356</v>
      </c>
      <c r="K186" s="219">
        <v>0.36995137106184356</v>
      </c>
      <c r="L186" s="219">
        <v>0.36995137106184356</v>
      </c>
      <c r="M186" s="219">
        <v>0.36995137106184356</v>
      </c>
      <c r="N186" s="219">
        <v>0.36995137106184356</v>
      </c>
      <c r="O186" s="219">
        <v>0.36995137106184356</v>
      </c>
      <c r="P186" s="219">
        <v>0.36995137106184356</v>
      </c>
    </row>
    <row r="187" spans="2:16" x14ac:dyDescent="0.25">
      <c r="B187" s="105">
        <v>1976</v>
      </c>
      <c r="C187" s="219">
        <v>0.23830999002106662</v>
      </c>
      <c r="D187" s="219">
        <v>0.23830999002106662</v>
      </c>
      <c r="E187" s="219">
        <v>0.23830999002106662</v>
      </c>
      <c r="F187" s="219">
        <v>0.23830999002106662</v>
      </c>
      <c r="G187" s="219">
        <v>0.23830999002106662</v>
      </c>
      <c r="H187" s="219">
        <v>0.23830999002106662</v>
      </c>
      <c r="I187" s="219">
        <v>0.23830999002106662</v>
      </c>
      <c r="J187" s="219">
        <v>0.23830999002106662</v>
      </c>
      <c r="K187" s="219">
        <v>0.23830999002106662</v>
      </c>
      <c r="L187" s="219">
        <v>0.23830999002106662</v>
      </c>
      <c r="M187" s="219">
        <v>0.23830999002106662</v>
      </c>
      <c r="N187" s="219">
        <v>0.23830999002106662</v>
      </c>
      <c r="O187" s="219">
        <v>0.23830999002106662</v>
      </c>
      <c r="P187" s="219">
        <v>0.23830999002106662</v>
      </c>
    </row>
    <row r="188" spans="2:16" x14ac:dyDescent="0.25">
      <c r="B188" s="105">
        <v>1977</v>
      </c>
      <c r="C188" s="219">
        <v>-6.9797040759352322E-2</v>
      </c>
      <c r="D188" s="219">
        <v>-6.9797040759352322E-2</v>
      </c>
      <c r="E188" s="219">
        <v>-6.9797040759352322E-2</v>
      </c>
      <c r="F188" s="219">
        <v>-6.9797040759352322E-2</v>
      </c>
      <c r="G188" s="219">
        <v>-6.9797040759352322E-2</v>
      </c>
      <c r="H188" s="219">
        <v>-6.9797040759352322E-2</v>
      </c>
      <c r="I188" s="219">
        <v>-6.9797040759352322E-2</v>
      </c>
      <c r="J188" s="219">
        <v>-6.9797040759352322E-2</v>
      </c>
      <c r="K188" s="219">
        <v>-6.9797040759352322E-2</v>
      </c>
      <c r="L188" s="219">
        <v>-6.9797040759352322E-2</v>
      </c>
      <c r="M188" s="219">
        <v>-6.9797040759352322E-2</v>
      </c>
      <c r="N188" s="219">
        <v>-6.9797040759352322E-2</v>
      </c>
      <c r="O188" s="219">
        <v>-6.9797040759352322E-2</v>
      </c>
      <c r="P188" s="219">
        <v>-6.9797040759352322E-2</v>
      </c>
    </row>
    <row r="189" spans="2:16" x14ac:dyDescent="0.25">
      <c r="B189" s="105">
        <v>1978</v>
      </c>
      <c r="C189" s="219">
        <v>6.50928391167193E-2</v>
      </c>
      <c r="D189" s="219">
        <v>6.50928391167193E-2</v>
      </c>
      <c r="E189" s="219">
        <v>6.50928391167193E-2</v>
      </c>
      <c r="F189" s="219">
        <v>6.50928391167193E-2</v>
      </c>
      <c r="G189" s="219">
        <v>6.50928391167193E-2</v>
      </c>
      <c r="H189" s="219">
        <v>6.50928391167193E-2</v>
      </c>
      <c r="I189" s="219">
        <v>6.50928391167193E-2</v>
      </c>
      <c r="J189" s="219">
        <v>6.50928391167193E-2</v>
      </c>
      <c r="K189" s="219">
        <v>6.50928391167193E-2</v>
      </c>
      <c r="L189" s="219">
        <v>6.50928391167193E-2</v>
      </c>
      <c r="M189" s="219">
        <v>6.50928391167193E-2</v>
      </c>
      <c r="N189" s="219">
        <v>6.50928391167193E-2</v>
      </c>
      <c r="O189" s="219">
        <v>6.50928391167193E-2</v>
      </c>
      <c r="P189" s="219">
        <v>6.50928391167193E-2</v>
      </c>
    </row>
    <row r="190" spans="2:16" x14ac:dyDescent="0.25">
      <c r="B190" s="105">
        <v>1979</v>
      </c>
      <c r="C190" s="219">
        <v>0.18519490167516386</v>
      </c>
      <c r="D190" s="219">
        <v>0.18519490167516386</v>
      </c>
      <c r="E190" s="219">
        <v>0.18519490167516386</v>
      </c>
      <c r="F190" s="219">
        <v>0.18519490167516386</v>
      </c>
      <c r="G190" s="219">
        <v>0.18519490167516386</v>
      </c>
      <c r="H190" s="219">
        <v>0.18519490167516386</v>
      </c>
      <c r="I190" s="219">
        <v>0.18519490167516386</v>
      </c>
      <c r="J190" s="219">
        <v>0.18519490167516386</v>
      </c>
      <c r="K190" s="219">
        <v>0.18519490167516386</v>
      </c>
      <c r="L190" s="219">
        <v>0.18519490167516386</v>
      </c>
      <c r="M190" s="219">
        <v>0.18519490167516386</v>
      </c>
      <c r="N190" s="219">
        <v>0.18519490167516386</v>
      </c>
      <c r="O190" s="219">
        <v>0.18519490167516386</v>
      </c>
      <c r="P190" s="219">
        <v>0.18519490167516386</v>
      </c>
    </row>
    <row r="191" spans="2:16" x14ac:dyDescent="0.25">
      <c r="B191" s="105">
        <v>1980</v>
      </c>
      <c r="C191" s="219">
        <v>0.3173524550676301</v>
      </c>
      <c r="D191" s="219">
        <v>0.3173524550676301</v>
      </c>
      <c r="E191" s="219">
        <v>0.3173524550676301</v>
      </c>
      <c r="F191" s="219">
        <v>0.3173524550676301</v>
      </c>
      <c r="G191" s="219">
        <v>0.3173524550676301</v>
      </c>
      <c r="H191" s="219">
        <v>0.3173524550676301</v>
      </c>
      <c r="I191" s="219">
        <v>0.3173524550676301</v>
      </c>
      <c r="J191" s="219">
        <v>0.3173524550676301</v>
      </c>
      <c r="K191" s="219">
        <v>0.3173524550676301</v>
      </c>
      <c r="L191" s="219">
        <v>0.3173524550676301</v>
      </c>
      <c r="M191" s="219">
        <v>0.3173524550676301</v>
      </c>
      <c r="N191" s="219">
        <v>0.3173524550676301</v>
      </c>
      <c r="O191" s="219">
        <v>0.3173524550676301</v>
      </c>
      <c r="P191" s="219">
        <v>0.3173524550676301</v>
      </c>
    </row>
    <row r="192" spans="2:16" x14ac:dyDescent="0.25">
      <c r="B192" s="105">
        <v>1981</v>
      </c>
      <c r="C192" s="219">
        <v>-4.7023902474955762E-2</v>
      </c>
      <c r="D192" s="219">
        <v>-4.7023902474955762E-2</v>
      </c>
      <c r="E192" s="219">
        <v>-4.7023902474955762E-2</v>
      </c>
      <c r="F192" s="219">
        <v>-4.7023902474955762E-2</v>
      </c>
      <c r="G192" s="219">
        <v>-4.7023902474955762E-2</v>
      </c>
      <c r="H192" s="219">
        <v>-4.7023902474955762E-2</v>
      </c>
      <c r="I192" s="219">
        <v>-4.7023902474955762E-2</v>
      </c>
      <c r="J192" s="219">
        <v>-4.7023902474955762E-2</v>
      </c>
      <c r="K192" s="219">
        <v>-4.7023902474955762E-2</v>
      </c>
      <c r="L192" s="219">
        <v>-4.7023902474955762E-2</v>
      </c>
      <c r="M192" s="219">
        <v>-4.7023902474955762E-2</v>
      </c>
      <c r="N192" s="219">
        <v>-4.7023902474955762E-2</v>
      </c>
      <c r="O192" s="219">
        <v>-4.7023902474955762E-2</v>
      </c>
      <c r="P192" s="219">
        <v>-4.7023902474955762E-2</v>
      </c>
    </row>
    <row r="193" spans="2:16" x14ac:dyDescent="0.25">
      <c r="B193" s="105">
        <v>1982</v>
      </c>
      <c r="C193" s="219">
        <v>0.20419055079559353</v>
      </c>
      <c r="D193" s="219">
        <v>0.20419055079559353</v>
      </c>
      <c r="E193" s="219">
        <v>0.20419055079559353</v>
      </c>
      <c r="F193" s="219">
        <v>0.20419055079559353</v>
      </c>
      <c r="G193" s="219">
        <v>0.20419055079559353</v>
      </c>
      <c r="H193" s="219">
        <v>0.20419055079559353</v>
      </c>
      <c r="I193" s="219">
        <v>0.20419055079559353</v>
      </c>
      <c r="J193" s="219">
        <v>0.20419055079559353</v>
      </c>
      <c r="K193" s="219">
        <v>0.20419055079559353</v>
      </c>
      <c r="L193" s="219">
        <v>0.20419055079559353</v>
      </c>
      <c r="M193" s="219">
        <v>0.20419055079559353</v>
      </c>
      <c r="N193" s="219">
        <v>0.20419055079559353</v>
      </c>
      <c r="O193" s="219">
        <v>0.20419055079559353</v>
      </c>
      <c r="P193" s="219">
        <v>0.20419055079559353</v>
      </c>
    </row>
    <row r="194" spans="2:16" x14ac:dyDescent="0.25">
      <c r="B194" s="105">
        <v>1983</v>
      </c>
      <c r="C194" s="219">
        <v>0.22337155858930619</v>
      </c>
      <c r="D194" s="219">
        <v>0.22337155858930619</v>
      </c>
      <c r="E194" s="219">
        <v>0.22337155858930619</v>
      </c>
      <c r="F194" s="219">
        <v>0.22337155858930619</v>
      </c>
      <c r="G194" s="219">
        <v>0.22337155858930619</v>
      </c>
      <c r="H194" s="219">
        <v>0.22337155858930619</v>
      </c>
      <c r="I194" s="219">
        <v>0.22337155858930619</v>
      </c>
      <c r="J194" s="219">
        <v>0.22337155858930619</v>
      </c>
      <c r="K194" s="219">
        <v>0.22337155858930619</v>
      </c>
      <c r="L194" s="219">
        <v>0.22337155858930619</v>
      </c>
      <c r="M194" s="219">
        <v>0.22337155858930619</v>
      </c>
      <c r="N194" s="219">
        <v>0.22337155858930619</v>
      </c>
      <c r="O194" s="219">
        <v>0.22337155858930619</v>
      </c>
      <c r="P194" s="219">
        <v>0.22337155858930619</v>
      </c>
    </row>
    <row r="195" spans="2:16" x14ac:dyDescent="0.25">
      <c r="B195" s="105">
        <v>1984</v>
      </c>
      <c r="C195" s="219">
        <v>6.14614199963621E-2</v>
      </c>
      <c r="D195" s="219">
        <v>6.14614199963621E-2</v>
      </c>
      <c r="E195" s="219">
        <v>6.14614199963621E-2</v>
      </c>
      <c r="F195" s="219">
        <v>6.14614199963621E-2</v>
      </c>
      <c r="G195" s="219">
        <v>6.14614199963621E-2</v>
      </c>
      <c r="H195" s="219">
        <v>6.14614199963621E-2</v>
      </c>
      <c r="I195" s="219">
        <v>6.14614199963621E-2</v>
      </c>
      <c r="J195" s="219">
        <v>6.14614199963621E-2</v>
      </c>
      <c r="K195" s="219">
        <v>6.14614199963621E-2</v>
      </c>
      <c r="L195" s="219">
        <v>6.14614199963621E-2</v>
      </c>
      <c r="M195" s="219">
        <v>6.14614199963621E-2</v>
      </c>
      <c r="N195" s="219">
        <v>6.14614199963621E-2</v>
      </c>
      <c r="O195" s="219">
        <v>6.14614199963621E-2</v>
      </c>
      <c r="P195" s="219">
        <v>6.14614199963621E-2</v>
      </c>
    </row>
    <row r="196" spans="2:16" x14ac:dyDescent="0.25">
      <c r="B196" s="105">
        <v>1985</v>
      </c>
      <c r="C196" s="219">
        <v>0.31235149485768948</v>
      </c>
      <c r="D196" s="219">
        <v>0.31235149485768948</v>
      </c>
      <c r="E196" s="219">
        <v>0.31235149485768948</v>
      </c>
      <c r="F196" s="219">
        <v>0.31235149485768948</v>
      </c>
      <c r="G196" s="219">
        <v>0.31235149485768948</v>
      </c>
      <c r="H196" s="219">
        <v>0.31235149485768948</v>
      </c>
      <c r="I196" s="219">
        <v>0.31235149485768948</v>
      </c>
      <c r="J196" s="219">
        <v>0.31235149485768948</v>
      </c>
      <c r="K196" s="219">
        <v>0.31235149485768948</v>
      </c>
      <c r="L196" s="219">
        <v>0.31235149485768948</v>
      </c>
      <c r="M196" s="219">
        <v>0.31235149485768948</v>
      </c>
      <c r="N196" s="219">
        <v>0.31235149485768948</v>
      </c>
      <c r="O196" s="219">
        <v>0.31235149485768948</v>
      </c>
      <c r="P196" s="219">
        <v>0.31235149485768948</v>
      </c>
    </row>
    <row r="197" spans="2:16" x14ac:dyDescent="0.25">
      <c r="B197" s="105">
        <v>1986</v>
      </c>
      <c r="C197" s="219">
        <v>0.18494578758046187</v>
      </c>
      <c r="D197" s="219">
        <v>0.18494578758046187</v>
      </c>
      <c r="E197" s="219">
        <v>0.18494578758046187</v>
      </c>
      <c r="F197" s="219">
        <v>0.18494578758046187</v>
      </c>
      <c r="G197" s="219">
        <v>0.18494578758046187</v>
      </c>
      <c r="H197" s="219">
        <v>0.18494578758046187</v>
      </c>
      <c r="I197" s="219">
        <v>0.18494578758046187</v>
      </c>
      <c r="J197" s="219">
        <v>0.18494578758046187</v>
      </c>
      <c r="K197" s="219">
        <v>0.18494578758046187</v>
      </c>
      <c r="L197" s="219">
        <v>0.18494578758046187</v>
      </c>
      <c r="M197" s="219">
        <v>0.18494578758046187</v>
      </c>
      <c r="N197" s="219">
        <v>0.18494578758046187</v>
      </c>
      <c r="O197" s="219">
        <v>0.18494578758046187</v>
      </c>
      <c r="P197" s="219">
        <v>0.18494578758046187</v>
      </c>
    </row>
    <row r="198" spans="2:16" x14ac:dyDescent="0.25">
      <c r="B198" s="105">
        <v>1987</v>
      </c>
      <c r="C198" s="219">
        <v>5.8127216418218712E-2</v>
      </c>
      <c r="D198" s="219">
        <v>5.8127216418218712E-2</v>
      </c>
      <c r="E198" s="219">
        <v>5.8127216418218712E-2</v>
      </c>
      <c r="F198" s="219">
        <v>5.8127216418218712E-2</v>
      </c>
      <c r="G198" s="219">
        <v>5.8127216418218712E-2</v>
      </c>
      <c r="H198" s="219">
        <v>5.8127216418218712E-2</v>
      </c>
      <c r="I198" s="219">
        <v>5.8127216418218712E-2</v>
      </c>
      <c r="J198" s="219">
        <v>5.8127216418218712E-2</v>
      </c>
      <c r="K198" s="219">
        <v>5.8127216418218712E-2</v>
      </c>
      <c r="L198" s="219">
        <v>5.8127216418218712E-2</v>
      </c>
      <c r="M198" s="219">
        <v>5.8127216418218712E-2</v>
      </c>
      <c r="N198" s="219">
        <v>5.8127216418218712E-2</v>
      </c>
      <c r="O198" s="219">
        <v>5.8127216418218712E-2</v>
      </c>
      <c r="P198" s="219">
        <v>5.8127216418218712E-2</v>
      </c>
    </row>
    <row r="199" spans="2:16" x14ac:dyDescent="0.25">
      <c r="B199" s="105">
        <v>1988</v>
      </c>
      <c r="C199" s="219">
        <v>0.16537192812044688</v>
      </c>
      <c r="D199" s="219">
        <v>0.16537192812044688</v>
      </c>
      <c r="E199" s="219">
        <v>0.16537192812044688</v>
      </c>
      <c r="F199" s="219">
        <v>0.16537192812044688</v>
      </c>
      <c r="G199" s="219">
        <v>0.16537192812044688</v>
      </c>
      <c r="H199" s="219">
        <v>0.16537192812044688</v>
      </c>
      <c r="I199" s="219">
        <v>0.16537192812044688</v>
      </c>
      <c r="J199" s="219">
        <v>0.16537192812044688</v>
      </c>
      <c r="K199" s="219">
        <v>0.16537192812044688</v>
      </c>
      <c r="L199" s="219">
        <v>0.16537192812044688</v>
      </c>
      <c r="M199" s="219">
        <v>0.16537192812044688</v>
      </c>
      <c r="N199" s="219">
        <v>0.16537192812044688</v>
      </c>
      <c r="O199" s="219">
        <v>0.16537192812044688</v>
      </c>
      <c r="P199" s="219">
        <v>0.16537192812044688</v>
      </c>
    </row>
    <row r="200" spans="2:16" x14ac:dyDescent="0.25">
      <c r="B200" s="105">
        <v>1989</v>
      </c>
      <c r="C200" s="219">
        <v>0.31475183638196724</v>
      </c>
      <c r="D200" s="219">
        <v>0.31475183638196724</v>
      </c>
      <c r="E200" s="219">
        <v>0.31475183638196724</v>
      </c>
      <c r="F200" s="219">
        <v>0.31475183638196724</v>
      </c>
      <c r="G200" s="219">
        <v>0.31475183638196724</v>
      </c>
      <c r="H200" s="219">
        <v>0.31475183638196724</v>
      </c>
      <c r="I200" s="219">
        <v>0.31475183638196724</v>
      </c>
      <c r="J200" s="219">
        <v>0.31475183638196724</v>
      </c>
      <c r="K200" s="219">
        <v>0.31475183638196724</v>
      </c>
      <c r="L200" s="219">
        <v>0.31475183638196724</v>
      </c>
      <c r="M200" s="219">
        <v>0.31475183638196724</v>
      </c>
      <c r="N200" s="219">
        <v>0.31475183638196724</v>
      </c>
      <c r="O200" s="219">
        <v>0.31475183638196724</v>
      </c>
      <c r="P200" s="219">
        <v>0.31475183638196724</v>
      </c>
    </row>
    <row r="201" spans="2:16" x14ac:dyDescent="0.25">
      <c r="B201" s="105">
        <v>1990</v>
      </c>
      <c r="C201" s="219">
        <v>-3.0644516129032118E-2</v>
      </c>
      <c r="D201" s="219">
        <v>-3.0644516129032118E-2</v>
      </c>
      <c r="E201" s="219">
        <v>-3.0644516129032118E-2</v>
      </c>
      <c r="F201" s="219">
        <v>-3.0644516129032118E-2</v>
      </c>
      <c r="G201" s="219">
        <v>-3.0644516129032118E-2</v>
      </c>
      <c r="H201" s="219">
        <v>-3.0644516129032118E-2</v>
      </c>
      <c r="I201" s="219">
        <v>-3.0644516129032118E-2</v>
      </c>
      <c r="J201" s="219">
        <v>-3.0644516129032118E-2</v>
      </c>
      <c r="K201" s="219">
        <v>-3.0644516129032118E-2</v>
      </c>
      <c r="L201" s="219">
        <v>-3.0644516129032118E-2</v>
      </c>
      <c r="M201" s="219">
        <v>-3.0644516129032118E-2</v>
      </c>
      <c r="N201" s="219">
        <v>-3.0644516129032118E-2</v>
      </c>
      <c r="O201" s="219">
        <v>-3.0644516129032118E-2</v>
      </c>
      <c r="P201" s="219">
        <v>-3.0644516129032118E-2</v>
      </c>
    </row>
    <row r="202" spans="2:16" x14ac:dyDescent="0.25">
      <c r="B202" s="105">
        <v>1991</v>
      </c>
      <c r="C202" s="219">
        <v>0.30234843134879757</v>
      </c>
      <c r="D202" s="219">
        <v>0.30234843134879757</v>
      </c>
      <c r="E202" s="219">
        <v>0.30234843134879757</v>
      </c>
      <c r="F202" s="219">
        <v>0.30234843134879757</v>
      </c>
      <c r="G202" s="219">
        <v>0.30234843134879757</v>
      </c>
      <c r="H202" s="219">
        <v>0.30234843134879757</v>
      </c>
      <c r="I202" s="219">
        <v>0.30234843134879757</v>
      </c>
      <c r="J202" s="219">
        <v>0.30234843134879757</v>
      </c>
      <c r="K202" s="219">
        <v>0.30234843134879757</v>
      </c>
      <c r="L202" s="219">
        <v>0.30234843134879757</v>
      </c>
      <c r="M202" s="219">
        <v>0.30234843134879757</v>
      </c>
      <c r="N202" s="219">
        <v>0.30234843134879757</v>
      </c>
      <c r="O202" s="219">
        <v>0.30234843134879757</v>
      </c>
      <c r="P202" s="219">
        <v>0.30234843134879757</v>
      </c>
    </row>
    <row r="203" spans="2:16" x14ac:dyDescent="0.25">
      <c r="B203" s="105">
        <v>1992</v>
      </c>
      <c r="C203" s="219">
        <v>7.493727972380064E-2</v>
      </c>
      <c r="D203" s="219">
        <v>7.493727972380064E-2</v>
      </c>
      <c r="E203" s="219">
        <v>7.493727972380064E-2</v>
      </c>
      <c r="F203" s="219">
        <v>7.493727972380064E-2</v>
      </c>
      <c r="G203" s="219">
        <v>7.493727972380064E-2</v>
      </c>
      <c r="H203" s="219">
        <v>7.493727972380064E-2</v>
      </c>
      <c r="I203" s="219">
        <v>7.493727972380064E-2</v>
      </c>
      <c r="J203" s="219">
        <v>7.493727972380064E-2</v>
      </c>
      <c r="K203" s="219">
        <v>7.493727972380064E-2</v>
      </c>
      <c r="L203" s="219">
        <v>7.493727972380064E-2</v>
      </c>
      <c r="M203" s="219">
        <v>7.493727972380064E-2</v>
      </c>
      <c r="N203" s="219">
        <v>7.493727972380064E-2</v>
      </c>
      <c r="O203" s="219">
        <v>7.493727972380064E-2</v>
      </c>
      <c r="P203" s="219">
        <v>7.493727972380064E-2</v>
      </c>
    </row>
    <row r="204" spans="2:16" x14ac:dyDescent="0.25">
      <c r="B204" s="105">
        <v>1993</v>
      </c>
      <c r="C204" s="219">
        <v>9.96705147919488E-2</v>
      </c>
      <c r="D204" s="219">
        <v>9.96705147919488E-2</v>
      </c>
      <c r="E204" s="219">
        <v>9.96705147919488E-2</v>
      </c>
      <c r="F204" s="219">
        <v>9.96705147919488E-2</v>
      </c>
      <c r="G204" s="219">
        <v>9.96705147919488E-2</v>
      </c>
      <c r="H204" s="219">
        <v>9.96705147919488E-2</v>
      </c>
      <c r="I204" s="219">
        <v>9.96705147919488E-2</v>
      </c>
      <c r="J204" s="219">
        <v>9.96705147919488E-2</v>
      </c>
      <c r="K204" s="219">
        <v>9.96705147919488E-2</v>
      </c>
      <c r="L204" s="219">
        <v>9.96705147919488E-2</v>
      </c>
      <c r="M204" s="219">
        <v>9.96705147919488E-2</v>
      </c>
      <c r="N204" s="219">
        <v>9.96705147919488E-2</v>
      </c>
      <c r="O204" s="219">
        <v>9.96705147919488E-2</v>
      </c>
      <c r="P204" s="219">
        <v>9.96705147919488E-2</v>
      </c>
    </row>
    <row r="205" spans="2:16" x14ac:dyDescent="0.25">
      <c r="B205" s="105">
        <v>1994</v>
      </c>
      <c r="C205" s="219">
        <v>1.3259206774573897E-2</v>
      </c>
      <c r="D205" s="219">
        <v>1.3259206774573897E-2</v>
      </c>
      <c r="E205" s="219">
        <v>1.3259206774573897E-2</v>
      </c>
      <c r="F205" s="219">
        <v>1.3259206774573897E-2</v>
      </c>
      <c r="G205" s="219">
        <v>1.3259206774573897E-2</v>
      </c>
      <c r="H205" s="219">
        <v>1.3259206774573897E-2</v>
      </c>
      <c r="I205" s="219">
        <v>1.3259206774573897E-2</v>
      </c>
      <c r="J205" s="219">
        <v>1.3259206774573897E-2</v>
      </c>
      <c r="K205" s="219">
        <v>1.3259206774573897E-2</v>
      </c>
      <c r="L205" s="219">
        <v>1.3259206774573897E-2</v>
      </c>
      <c r="M205" s="219">
        <v>1.3259206774573897E-2</v>
      </c>
      <c r="N205" s="219">
        <v>1.3259206774573897E-2</v>
      </c>
      <c r="O205" s="219">
        <v>1.3259206774573897E-2</v>
      </c>
      <c r="P205" s="219">
        <v>1.3259206774573897E-2</v>
      </c>
    </row>
    <row r="206" spans="2:16" x14ac:dyDescent="0.25">
      <c r="B206" s="105">
        <v>1995</v>
      </c>
      <c r="C206" s="219">
        <v>0.37195198902606308</v>
      </c>
      <c r="D206" s="219">
        <v>0.37195198902606308</v>
      </c>
      <c r="E206" s="219">
        <v>0.37195198902606308</v>
      </c>
      <c r="F206" s="219">
        <v>0.37195198902606308</v>
      </c>
      <c r="G206" s="219">
        <v>0.37195198902606308</v>
      </c>
      <c r="H206" s="219">
        <v>0.37195198902606308</v>
      </c>
      <c r="I206" s="219">
        <v>0.37195198902606308</v>
      </c>
      <c r="J206" s="219">
        <v>0.37195198902606308</v>
      </c>
      <c r="K206" s="219">
        <v>0.37195198902606308</v>
      </c>
      <c r="L206" s="219">
        <v>0.37195198902606308</v>
      </c>
      <c r="M206" s="219">
        <v>0.37195198902606308</v>
      </c>
      <c r="N206" s="219">
        <v>0.37195198902606308</v>
      </c>
      <c r="O206" s="219">
        <v>0.37195198902606308</v>
      </c>
      <c r="P206" s="219">
        <v>0.37195198902606308</v>
      </c>
    </row>
    <row r="207" spans="2:16" x14ac:dyDescent="0.25">
      <c r="B207" s="105">
        <v>1996</v>
      </c>
      <c r="C207" s="219">
        <v>0.22680966018865789</v>
      </c>
      <c r="D207" s="219">
        <v>0.22680966018865789</v>
      </c>
      <c r="E207" s="219">
        <v>0.22680966018865789</v>
      </c>
      <c r="F207" s="219">
        <v>0.22680966018865789</v>
      </c>
      <c r="G207" s="219">
        <v>0.22680966018865789</v>
      </c>
      <c r="H207" s="219">
        <v>0.22680966018865789</v>
      </c>
      <c r="I207" s="219">
        <v>0.22680966018865789</v>
      </c>
      <c r="J207" s="219">
        <v>0.22680966018865789</v>
      </c>
      <c r="K207" s="219">
        <v>0.22680966018865789</v>
      </c>
      <c r="L207" s="219">
        <v>0.22680966018865789</v>
      </c>
      <c r="M207" s="219">
        <v>0.22680966018865789</v>
      </c>
      <c r="N207" s="219">
        <v>0.22680966018865789</v>
      </c>
      <c r="O207" s="219">
        <v>0.22680966018865789</v>
      </c>
      <c r="P207" s="219">
        <v>0.22680966018865789</v>
      </c>
    </row>
    <row r="208" spans="2:16" x14ac:dyDescent="0.25">
      <c r="B208" s="105">
        <v>1997</v>
      </c>
      <c r="C208" s="219">
        <v>0.33103653103653097</v>
      </c>
      <c r="D208" s="219">
        <v>0.33103653103653097</v>
      </c>
      <c r="E208" s="219">
        <v>0.33103653103653097</v>
      </c>
      <c r="F208" s="219">
        <v>0.33103653103653097</v>
      </c>
      <c r="G208" s="219">
        <v>0.33103653103653097</v>
      </c>
      <c r="H208" s="219">
        <v>0.33103653103653097</v>
      </c>
      <c r="I208" s="219">
        <v>0.33103653103653097</v>
      </c>
      <c r="J208" s="219">
        <v>0.33103653103653097</v>
      </c>
      <c r="K208" s="219">
        <v>0.33103653103653097</v>
      </c>
      <c r="L208" s="219">
        <v>0.33103653103653097</v>
      </c>
      <c r="M208" s="219">
        <v>0.33103653103653097</v>
      </c>
      <c r="N208" s="219">
        <v>0.33103653103653097</v>
      </c>
      <c r="O208" s="219">
        <v>0.33103653103653097</v>
      </c>
      <c r="P208" s="219">
        <v>0.33103653103653097</v>
      </c>
    </row>
    <row r="209" spans="2:16" x14ac:dyDescent="0.25">
      <c r="B209" s="105">
        <v>1998</v>
      </c>
      <c r="C209" s="219">
        <v>0.28337953278443584</v>
      </c>
      <c r="D209" s="219">
        <v>0.28337953278443584</v>
      </c>
      <c r="E209" s="219">
        <v>0.28337953278443584</v>
      </c>
      <c r="F209" s="219">
        <v>0.28337953278443584</v>
      </c>
      <c r="G209" s="219">
        <v>0.28337953278443584</v>
      </c>
      <c r="H209" s="219">
        <v>0.28337953278443584</v>
      </c>
      <c r="I209" s="219">
        <v>0.28337953278443584</v>
      </c>
      <c r="J209" s="219">
        <v>0.28337953278443584</v>
      </c>
      <c r="K209" s="219">
        <v>0.28337953278443584</v>
      </c>
      <c r="L209" s="219">
        <v>0.28337953278443584</v>
      </c>
      <c r="M209" s="219">
        <v>0.28337953278443584</v>
      </c>
      <c r="N209" s="219">
        <v>0.28337953278443584</v>
      </c>
      <c r="O209" s="219">
        <v>0.28337953278443584</v>
      </c>
      <c r="P209" s="219">
        <v>0.28337953278443584</v>
      </c>
    </row>
    <row r="210" spans="2:16" x14ac:dyDescent="0.25">
      <c r="B210" s="105">
        <v>1999</v>
      </c>
      <c r="C210" s="219">
        <v>0.20885350992084475</v>
      </c>
      <c r="D210" s="219">
        <v>0.20885350992084475</v>
      </c>
      <c r="E210" s="219">
        <v>0.20885350992084475</v>
      </c>
      <c r="F210" s="219">
        <v>0.20885350992084475</v>
      </c>
      <c r="G210" s="219">
        <v>0.20885350992084475</v>
      </c>
      <c r="H210" s="219">
        <v>0.20885350992084475</v>
      </c>
      <c r="I210" s="219">
        <v>0.20885350992084475</v>
      </c>
      <c r="J210" s="219">
        <v>0.20885350992084475</v>
      </c>
      <c r="K210" s="219">
        <v>0.20885350992084475</v>
      </c>
      <c r="L210" s="219">
        <v>0.20885350992084475</v>
      </c>
      <c r="M210" s="219">
        <v>0.20885350992084475</v>
      </c>
      <c r="N210" s="219">
        <v>0.20885350992084475</v>
      </c>
      <c r="O210" s="219">
        <v>0.20885350992084475</v>
      </c>
      <c r="P210" s="219">
        <v>0.20885350992084475</v>
      </c>
    </row>
    <row r="211" spans="2:16" x14ac:dyDescent="0.25">
      <c r="B211" s="105">
        <v>2000</v>
      </c>
      <c r="C211" s="219">
        <v>-9.0318189552492781E-2</v>
      </c>
      <c r="D211" s="219">
        <v>-9.0318189552492781E-2</v>
      </c>
      <c r="E211" s="219">
        <v>-9.0318189552492781E-2</v>
      </c>
      <c r="F211" s="219">
        <v>-9.0318189552492781E-2</v>
      </c>
      <c r="G211" s="219">
        <v>-9.0318189552492781E-2</v>
      </c>
      <c r="H211" s="219">
        <v>-9.0318189552492781E-2</v>
      </c>
      <c r="I211" s="219">
        <v>-9.0318189552492781E-2</v>
      </c>
      <c r="J211" s="219">
        <v>-9.0318189552492781E-2</v>
      </c>
      <c r="K211" s="219">
        <v>-9.0318189552492781E-2</v>
      </c>
      <c r="L211" s="219">
        <v>-9.0318189552492781E-2</v>
      </c>
      <c r="M211" s="219">
        <v>-9.0318189552492781E-2</v>
      </c>
      <c r="N211" s="219">
        <v>-9.0318189552492781E-2</v>
      </c>
      <c r="O211" s="219">
        <v>-9.0318189552492781E-2</v>
      </c>
      <c r="P211" s="219">
        <v>-9.0318189552492781E-2</v>
      </c>
    </row>
    <row r="212" spans="2:16" x14ac:dyDescent="0.25">
      <c r="B212" s="105">
        <v>2001</v>
      </c>
      <c r="C212" s="72">
        <v>-0.11849759142000185</v>
      </c>
      <c r="D212" s="72">
        <v>-0.11849759142000185</v>
      </c>
      <c r="E212" s="72">
        <v>-0.11849759142000185</v>
      </c>
      <c r="F212" s="72">
        <v>-0.11849759142000185</v>
      </c>
      <c r="G212" s="72">
        <v>-0.11849759142000185</v>
      </c>
      <c r="H212" s="72">
        <v>-0.11849759142000185</v>
      </c>
      <c r="I212" s="72">
        <v>-0.11849759142000185</v>
      </c>
      <c r="J212" s="72">
        <v>-0.11849759142000185</v>
      </c>
      <c r="K212" s="72">
        <v>-0.11849759142000185</v>
      </c>
      <c r="L212" s="72">
        <v>-0.11849759142000185</v>
      </c>
      <c r="M212" s="72">
        <v>-0.11849759142000185</v>
      </c>
      <c r="N212" s="72">
        <v>-0.11849759142000185</v>
      </c>
      <c r="O212" s="72">
        <v>-0.11849759142000185</v>
      </c>
      <c r="P212" s="72">
        <v>-0.11849759142000185</v>
      </c>
    </row>
    <row r="213" spans="2:16" x14ac:dyDescent="0.25">
      <c r="B213" s="105">
        <v>2002</v>
      </c>
      <c r="C213" s="72">
        <v>-0.21966047957912699</v>
      </c>
      <c r="D213" s="72">
        <v>-0.21966047957912699</v>
      </c>
      <c r="E213" s="72">
        <v>-0.21966047957912699</v>
      </c>
      <c r="F213" s="72">
        <v>-0.21966047957912699</v>
      </c>
      <c r="G213" s="72">
        <v>-0.21966047957912699</v>
      </c>
      <c r="H213" s="72">
        <v>-0.21966047957912699</v>
      </c>
      <c r="I213" s="72">
        <v>-0.21966047957912699</v>
      </c>
      <c r="J213" s="72">
        <v>-0.21966047957912699</v>
      </c>
      <c r="K213" s="72">
        <v>-0.21966047957912699</v>
      </c>
      <c r="L213" s="72">
        <v>-0.21966047957912699</v>
      </c>
      <c r="M213" s="72">
        <v>-0.21966047957912699</v>
      </c>
      <c r="N213" s="72">
        <v>-0.21966047957912699</v>
      </c>
      <c r="O213" s="72">
        <v>-0.21966047957912699</v>
      </c>
      <c r="P213" s="72">
        <v>-0.21966047957912699</v>
      </c>
    </row>
    <row r="214" spans="2:16" x14ac:dyDescent="0.25">
      <c r="B214" s="105">
        <v>2003</v>
      </c>
      <c r="C214" s="72">
        <v>0.28355800050010233</v>
      </c>
      <c r="D214" s="72">
        <v>0.28355800050010233</v>
      </c>
      <c r="E214" s="72">
        <v>0.28355800050010233</v>
      </c>
      <c r="F214" s="72">
        <v>0.28355800050010233</v>
      </c>
      <c r="G214" s="72">
        <v>0.28355800050010233</v>
      </c>
      <c r="H214" s="72">
        <v>0.28355800050010233</v>
      </c>
      <c r="I214" s="72">
        <v>0.28355800050010233</v>
      </c>
      <c r="J214" s="72">
        <v>0.28355800050010233</v>
      </c>
      <c r="K214" s="72">
        <v>0.28355800050010233</v>
      </c>
      <c r="L214" s="72">
        <v>0.28355800050010233</v>
      </c>
      <c r="M214" s="72">
        <v>0.28355800050010233</v>
      </c>
      <c r="N214" s="72">
        <v>0.28355800050010233</v>
      </c>
      <c r="O214" s="72">
        <v>0.28355800050010233</v>
      </c>
      <c r="P214" s="72">
        <v>0.28355800050010233</v>
      </c>
    </row>
    <row r="215" spans="2:16" x14ac:dyDescent="0.25">
      <c r="B215" s="105">
        <v>2004</v>
      </c>
      <c r="C215" s="72">
        <v>0.10742775944096193</v>
      </c>
      <c r="D215" s="72">
        <v>0.10742775944096193</v>
      </c>
      <c r="E215" s="72">
        <v>0.10742775944096193</v>
      </c>
      <c r="F215" s="72">
        <v>0.10742775944096193</v>
      </c>
      <c r="G215" s="72">
        <v>0.10742775944096193</v>
      </c>
      <c r="H215" s="72">
        <v>0.10742775944096193</v>
      </c>
      <c r="I215" s="72">
        <v>0.10742775944096193</v>
      </c>
      <c r="J215" s="72">
        <v>0.10742775944096193</v>
      </c>
      <c r="K215" s="72">
        <v>0.10742775944096193</v>
      </c>
      <c r="L215" s="72">
        <v>0.10742775944096193</v>
      </c>
      <c r="M215" s="72">
        <v>0.10742775944096193</v>
      </c>
      <c r="N215" s="72">
        <v>0.10742775944096193</v>
      </c>
      <c r="O215" s="72">
        <v>0.10742775944096193</v>
      </c>
      <c r="P215" s="72">
        <v>0.10742775944096193</v>
      </c>
    </row>
    <row r="216" spans="2:16" x14ac:dyDescent="0.25">
      <c r="B216" s="105">
        <v>2005</v>
      </c>
      <c r="C216" s="72">
        <v>4.8344775232688535E-2</v>
      </c>
      <c r="D216" s="72">
        <v>4.8344775232688535E-2</v>
      </c>
      <c r="E216" s="72">
        <v>4.8344775232688535E-2</v>
      </c>
      <c r="F216" s="72">
        <v>4.8344775232688535E-2</v>
      </c>
      <c r="G216" s="72">
        <v>4.8344775232688535E-2</v>
      </c>
      <c r="H216" s="72">
        <v>4.8344775232688535E-2</v>
      </c>
      <c r="I216" s="72">
        <v>4.8344775232688535E-2</v>
      </c>
      <c r="J216" s="72">
        <v>4.8344775232688535E-2</v>
      </c>
      <c r="K216" s="72">
        <v>4.8344775232688535E-2</v>
      </c>
      <c r="L216" s="72">
        <v>4.8344775232688535E-2</v>
      </c>
      <c r="M216" s="72">
        <v>4.8344775232688535E-2</v>
      </c>
      <c r="N216" s="72">
        <v>4.8344775232688535E-2</v>
      </c>
      <c r="O216" s="72">
        <v>4.8344775232688535E-2</v>
      </c>
      <c r="P216" s="72">
        <v>4.8344775232688535E-2</v>
      </c>
    </row>
    <row r="217" spans="2:16" x14ac:dyDescent="0.25">
      <c r="B217" s="105">
        <v>2006</v>
      </c>
      <c r="C217" s="72">
        <v>0.15612557979315703</v>
      </c>
      <c r="D217" s="72">
        <v>0.15612557979315703</v>
      </c>
      <c r="E217" s="72">
        <v>0.15612557979315703</v>
      </c>
      <c r="F217" s="72">
        <v>0.15612557979315703</v>
      </c>
      <c r="G217" s="72">
        <v>0.15612557979315703</v>
      </c>
      <c r="H217" s="72">
        <v>0.15612557979315703</v>
      </c>
      <c r="I217" s="72">
        <v>0.15612557979315703</v>
      </c>
      <c r="J217" s="72">
        <v>0.15612557979315703</v>
      </c>
      <c r="K217" s="72">
        <v>0.15612557979315703</v>
      </c>
      <c r="L217" s="72">
        <v>0.15612557979315703</v>
      </c>
      <c r="M217" s="72">
        <v>0.15612557979315703</v>
      </c>
      <c r="N217" s="72">
        <v>0.15612557979315703</v>
      </c>
      <c r="O217" s="72">
        <v>0.15612557979315703</v>
      </c>
      <c r="P217" s="72">
        <v>0.15612557979315703</v>
      </c>
    </row>
    <row r="218" spans="2:16" x14ac:dyDescent="0.25">
      <c r="B218" s="105">
        <v>2007</v>
      </c>
      <c r="C218" s="72">
        <v>5.4847352464217694E-2</v>
      </c>
      <c r="D218" s="72">
        <v>5.4847352464217694E-2</v>
      </c>
      <c r="E218" s="72">
        <v>5.4847352464217694E-2</v>
      </c>
      <c r="F218" s="72">
        <v>5.4847352464217694E-2</v>
      </c>
      <c r="G218" s="72">
        <v>5.4847352464217694E-2</v>
      </c>
      <c r="H218" s="72">
        <v>5.4847352464217694E-2</v>
      </c>
      <c r="I218" s="72">
        <v>5.4847352464217694E-2</v>
      </c>
      <c r="J218" s="72">
        <v>5.4847352464217694E-2</v>
      </c>
      <c r="K218" s="72">
        <v>5.4847352464217694E-2</v>
      </c>
      <c r="L218" s="72">
        <v>5.4847352464217694E-2</v>
      </c>
      <c r="M218" s="72">
        <v>5.4847352464217694E-2</v>
      </c>
      <c r="N218" s="72">
        <v>5.4847352464217694E-2</v>
      </c>
      <c r="O218" s="72">
        <v>5.4847352464217694E-2</v>
      </c>
      <c r="P218" s="72">
        <v>5.4847352464217694E-2</v>
      </c>
    </row>
    <row r="219" spans="2:16" x14ac:dyDescent="0.25">
      <c r="B219" s="105">
        <v>2008</v>
      </c>
      <c r="C219" s="72">
        <v>-0.36552344111798191</v>
      </c>
      <c r="D219" s="72">
        <v>-0.36552344111798191</v>
      </c>
      <c r="E219" s="72">
        <v>-0.36552344111798191</v>
      </c>
      <c r="F219" s="72">
        <v>-0.36552344111798191</v>
      </c>
      <c r="G219" s="72">
        <v>-0.36552344111798191</v>
      </c>
      <c r="H219" s="72">
        <v>-0.36552344111798191</v>
      </c>
      <c r="I219" s="72">
        <v>-0.36552344111798191</v>
      </c>
      <c r="J219" s="72">
        <v>-0.36552344111798191</v>
      </c>
      <c r="K219" s="72">
        <v>-0.36552344111798191</v>
      </c>
      <c r="L219" s="72">
        <v>-0.36552344111798191</v>
      </c>
      <c r="M219" s="72">
        <v>-0.36552344111798191</v>
      </c>
      <c r="N219" s="72">
        <v>-0.36552344111798191</v>
      </c>
      <c r="O219" s="72">
        <v>-0.36552344111798191</v>
      </c>
      <c r="P219" s="72">
        <v>-0.36552344111798191</v>
      </c>
    </row>
    <row r="220" spans="2:16" x14ac:dyDescent="0.25">
      <c r="B220" s="105">
        <v>2009</v>
      </c>
      <c r="C220" s="72">
        <v>0.25935233877663982</v>
      </c>
      <c r="D220" s="72">
        <v>0.25935233877663982</v>
      </c>
      <c r="E220" s="72">
        <v>0.25935233877663982</v>
      </c>
      <c r="F220" s="72">
        <v>0.25935233877663982</v>
      </c>
      <c r="G220" s="72">
        <v>0.25935233877663982</v>
      </c>
      <c r="H220" s="72">
        <v>0.25935233877663982</v>
      </c>
      <c r="I220" s="72">
        <v>0.25935233877663982</v>
      </c>
      <c r="J220" s="72">
        <v>0.25935233877663982</v>
      </c>
      <c r="K220" s="72">
        <v>0.25935233877663982</v>
      </c>
      <c r="L220" s="72">
        <v>0.25935233877663982</v>
      </c>
      <c r="M220" s="72">
        <v>0.25935233877663982</v>
      </c>
      <c r="N220" s="72">
        <v>0.25935233877663982</v>
      </c>
      <c r="O220" s="72">
        <v>0.25935233877663982</v>
      </c>
      <c r="P220" s="72">
        <v>0.25935233877663982</v>
      </c>
    </row>
    <row r="221" spans="2:16" x14ac:dyDescent="0.25">
      <c r="B221" s="105">
        <v>2010</v>
      </c>
      <c r="C221" s="72">
        <v>0.14821092278719414</v>
      </c>
      <c r="D221" s="72">
        <v>0.14821092278719414</v>
      </c>
      <c r="E221" s="72">
        <v>0.14821092278719414</v>
      </c>
      <c r="F221" s="72">
        <v>0.14821092278719414</v>
      </c>
      <c r="G221" s="72">
        <v>0.14821092278719414</v>
      </c>
      <c r="H221" s="72">
        <v>0.14821092278719414</v>
      </c>
      <c r="I221" s="72">
        <v>0.14821092278719414</v>
      </c>
      <c r="J221" s="72">
        <v>0.14821092278719414</v>
      </c>
      <c r="K221" s="72">
        <v>0.14821092278719414</v>
      </c>
      <c r="L221" s="72">
        <v>0.14821092278719414</v>
      </c>
      <c r="M221" s="72">
        <v>0.14821092278719414</v>
      </c>
      <c r="N221" s="72">
        <v>0.14821092278719414</v>
      </c>
      <c r="O221" s="72">
        <v>0.14821092278719414</v>
      </c>
      <c r="P221" s="72">
        <v>0.14821092278719414</v>
      </c>
    </row>
    <row r="222" spans="2:16" x14ac:dyDescent="0.25">
      <c r="B222" s="105">
        <v>2011</v>
      </c>
      <c r="C222" s="218"/>
      <c r="D222" s="72">
        <v>2.09837473362805E-2</v>
      </c>
      <c r="E222" s="72">
        <v>2.09837473362805E-2</v>
      </c>
      <c r="F222" s="72">
        <v>2.09837473362805E-2</v>
      </c>
      <c r="G222" s="72">
        <v>2.09837473362805E-2</v>
      </c>
      <c r="H222" s="72">
        <v>2.09837473362805E-2</v>
      </c>
      <c r="I222" s="72">
        <v>2.09837473362805E-2</v>
      </c>
      <c r="J222" s="72">
        <v>2.09837473362805E-2</v>
      </c>
      <c r="K222" s="72">
        <v>2.09837473362805E-2</v>
      </c>
      <c r="L222" s="72">
        <v>2.09837473362805E-2</v>
      </c>
      <c r="M222" s="72">
        <v>2.09837473362805E-2</v>
      </c>
      <c r="N222" s="72">
        <v>2.09837473362805E-2</v>
      </c>
      <c r="O222" s="72">
        <v>2.09837473362805E-2</v>
      </c>
      <c r="P222" s="72">
        <v>2.09837473362805E-2</v>
      </c>
    </row>
    <row r="223" spans="2:16" x14ac:dyDescent="0.25">
      <c r="B223" s="105">
        <v>2012</v>
      </c>
      <c r="C223" s="218"/>
      <c r="D223" s="218"/>
      <c r="E223" s="72">
        <v>0.15890585241730293</v>
      </c>
      <c r="F223" s="72">
        <v>0.15890585241730293</v>
      </c>
      <c r="G223" s="72">
        <v>0.15890585241730293</v>
      </c>
      <c r="H223" s="72">
        <v>0.15890585241730293</v>
      </c>
      <c r="I223" s="72">
        <v>0.15890585241730293</v>
      </c>
      <c r="J223" s="72">
        <v>0.15890585241730293</v>
      </c>
      <c r="K223" s="72">
        <v>0.15890585241730293</v>
      </c>
      <c r="L223" s="72">
        <v>0.15890585241730293</v>
      </c>
      <c r="M223" s="72">
        <v>0.15890585241730293</v>
      </c>
      <c r="N223" s="72">
        <v>0.15890585241730293</v>
      </c>
      <c r="O223" s="72">
        <v>0.15890585241730293</v>
      </c>
      <c r="P223" s="72">
        <v>0.15890585241730293</v>
      </c>
    </row>
    <row r="224" spans="2:16" x14ac:dyDescent="0.25">
      <c r="B224" s="105">
        <v>2013</v>
      </c>
      <c r="C224" s="218"/>
      <c r="D224" s="218"/>
      <c r="E224" s="218"/>
      <c r="F224" s="72">
        <v>0.32145085858125483</v>
      </c>
      <c r="G224" s="72">
        <v>0.32145085858125483</v>
      </c>
      <c r="H224" s="72">
        <v>0.32145085858125483</v>
      </c>
      <c r="I224" s="72">
        <v>0.32145085858125483</v>
      </c>
      <c r="J224" s="72">
        <v>0.32145085858125483</v>
      </c>
      <c r="K224" s="72">
        <v>0.32145085858125483</v>
      </c>
      <c r="L224" s="72">
        <v>0.32145085858125483</v>
      </c>
      <c r="M224" s="72">
        <v>0.32145085858125483</v>
      </c>
      <c r="N224" s="72">
        <v>0.32145085858125483</v>
      </c>
      <c r="O224" s="72">
        <v>0.32145085858125483</v>
      </c>
      <c r="P224" s="72">
        <v>0.32145085858125483</v>
      </c>
    </row>
    <row r="225" spans="2:16" x14ac:dyDescent="0.25">
      <c r="B225" s="105">
        <v>2014</v>
      </c>
      <c r="C225" s="218"/>
      <c r="D225" s="218"/>
      <c r="E225" s="218"/>
      <c r="F225" s="218"/>
      <c r="G225" s="72">
        <v>0.13524421649462237</v>
      </c>
      <c r="H225" s="72">
        <v>0.13524421649462237</v>
      </c>
      <c r="I225" s="72">
        <v>0.13524421649462237</v>
      </c>
      <c r="J225" s="72">
        <v>0.13524421649462237</v>
      </c>
      <c r="K225" s="72">
        <v>0.13524421649462237</v>
      </c>
      <c r="L225" s="72">
        <v>0.13524421649462237</v>
      </c>
      <c r="M225" s="72">
        <v>0.13524421649462237</v>
      </c>
      <c r="N225" s="72">
        <v>0.13524421649462237</v>
      </c>
      <c r="O225" s="72">
        <v>0.13524421649462237</v>
      </c>
      <c r="P225" s="72">
        <v>0.13524421649462237</v>
      </c>
    </row>
    <row r="226" spans="2:16" x14ac:dyDescent="0.25">
      <c r="B226" s="105">
        <v>2015</v>
      </c>
      <c r="C226" s="218"/>
      <c r="D226" s="218"/>
      <c r="E226" s="218"/>
      <c r="F226" s="218"/>
      <c r="G226" s="218"/>
      <c r="H226" s="72">
        <v>1.3788916411676138E-2</v>
      </c>
      <c r="I226" s="72">
        <v>1.3788916411676138E-2</v>
      </c>
      <c r="J226" s="72">
        <v>1.3788916411676138E-2</v>
      </c>
      <c r="K226" s="72">
        <v>1.3788916411676138E-2</v>
      </c>
      <c r="L226" s="72">
        <v>1.3788916411676138E-2</v>
      </c>
      <c r="M226" s="72">
        <v>1.3788916411676138E-2</v>
      </c>
      <c r="N226" s="72">
        <v>1.3788916411676138E-2</v>
      </c>
      <c r="O226" s="72">
        <v>1.3788916411676138E-2</v>
      </c>
      <c r="P226" s="72">
        <v>1.3788916411676138E-2</v>
      </c>
    </row>
    <row r="227" spans="2:16" x14ac:dyDescent="0.25">
      <c r="B227" s="105">
        <v>2016</v>
      </c>
      <c r="C227" s="218"/>
      <c r="D227" s="218"/>
      <c r="E227" s="218"/>
      <c r="F227" s="218"/>
      <c r="G227" s="218"/>
      <c r="H227" s="218"/>
      <c r="I227" s="72">
        <v>0.11773080874798171</v>
      </c>
      <c r="J227" s="72">
        <v>0.11773080874798171</v>
      </c>
      <c r="K227" s="72">
        <v>0.11773080874798171</v>
      </c>
      <c r="L227" s="72">
        <v>0.11773080874798171</v>
      </c>
      <c r="M227" s="72">
        <v>0.11773080874798171</v>
      </c>
      <c r="N227" s="72">
        <v>0.11773080874798171</v>
      </c>
      <c r="O227" s="72">
        <v>0.11773080874798171</v>
      </c>
      <c r="P227" s="72">
        <v>0.11773080874798171</v>
      </c>
    </row>
    <row r="228" spans="2:16" x14ac:dyDescent="0.25">
      <c r="B228" s="105">
        <v>2017</v>
      </c>
      <c r="C228" s="218"/>
      <c r="D228" s="218"/>
      <c r="E228" s="218"/>
      <c r="F228" s="218"/>
      <c r="G228" s="218"/>
      <c r="H228" s="218"/>
      <c r="I228" s="218"/>
      <c r="J228" s="72">
        <v>0.2160548143449928</v>
      </c>
      <c r="K228" s="72">
        <v>0.2160548143449928</v>
      </c>
      <c r="L228" s="72">
        <v>0.2160548143449928</v>
      </c>
      <c r="M228" s="72">
        <v>0.2160548143449928</v>
      </c>
      <c r="N228" s="72">
        <v>0.2160548143449928</v>
      </c>
      <c r="O228" s="72">
        <v>0.2160548143449928</v>
      </c>
      <c r="P228" s="72">
        <v>0.2160548143449928</v>
      </c>
    </row>
    <row r="229" spans="2:16" x14ac:dyDescent="0.25">
      <c r="B229" s="105">
        <v>2018</v>
      </c>
      <c r="C229" s="218"/>
      <c r="D229" s="218"/>
      <c r="E229" s="218"/>
      <c r="F229" s="218"/>
      <c r="G229" s="218"/>
      <c r="H229" s="218"/>
      <c r="I229" s="218"/>
      <c r="J229" s="218"/>
      <c r="K229" s="72">
        <v>-4.2321056549010597E-2</v>
      </c>
      <c r="L229" s="72">
        <v>-4.2268692890885438E-2</v>
      </c>
      <c r="M229" s="72">
        <v>-4.2268692890885438E-2</v>
      </c>
      <c r="N229" s="72">
        <v>-4.2268692890885438E-2</v>
      </c>
      <c r="O229" s="72">
        <v>-4.2268692890885438E-2</v>
      </c>
      <c r="P229" s="72">
        <v>-4.2268692890885438E-2</v>
      </c>
    </row>
    <row r="230" spans="2:16" x14ac:dyDescent="0.25">
      <c r="B230" s="105">
        <v>2019</v>
      </c>
      <c r="C230" s="218"/>
      <c r="D230" s="218"/>
      <c r="E230" s="218"/>
      <c r="F230" s="218"/>
      <c r="G230" s="218"/>
      <c r="H230" s="218"/>
      <c r="I230" s="218"/>
      <c r="J230" s="218"/>
      <c r="K230" s="218"/>
      <c r="L230" s="72">
        <v>0.31211679996808755</v>
      </c>
      <c r="M230" s="72">
        <v>0.31211679996808755</v>
      </c>
      <c r="N230" s="72">
        <v>0.31211679996808755</v>
      </c>
      <c r="O230" s="72">
        <v>0.31211679996808755</v>
      </c>
      <c r="P230" s="72">
        <v>0.31211679996808755</v>
      </c>
    </row>
    <row r="231" spans="2:16" x14ac:dyDescent="0.25">
      <c r="B231" s="105">
        <v>2020</v>
      </c>
      <c r="C231" s="218"/>
      <c r="D231" s="218"/>
      <c r="E231" s="218"/>
      <c r="F231" s="218"/>
      <c r="G231" s="218"/>
      <c r="H231" s="218"/>
      <c r="I231" s="218"/>
      <c r="J231" s="218"/>
      <c r="K231" s="218"/>
      <c r="L231" s="218"/>
      <c r="M231" s="72">
        <v>0.18023201827422478</v>
      </c>
      <c r="N231" s="72">
        <v>0.18023201827422478</v>
      </c>
      <c r="O231" s="72">
        <v>0.18023201827422478</v>
      </c>
      <c r="P231" s="72">
        <v>0.18023201827422478</v>
      </c>
    </row>
    <row r="232" spans="2:16" x14ac:dyDescent="0.25">
      <c r="B232" s="105">
        <v>2021</v>
      </c>
      <c r="C232" s="218"/>
      <c r="D232" s="218"/>
      <c r="E232" s="218"/>
      <c r="F232" s="218"/>
      <c r="G232" s="218"/>
      <c r="H232" s="218"/>
      <c r="I232" s="218"/>
      <c r="J232" s="218"/>
      <c r="K232" s="218"/>
      <c r="L232" s="218"/>
      <c r="M232" s="218"/>
      <c r="N232" s="72">
        <v>0.28468851751964158</v>
      </c>
      <c r="O232" s="72">
        <v>0.28468851751964158</v>
      </c>
      <c r="P232" s="72">
        <v>0.28468851751964158</v>
      </c>
    </row>
    <row r="233" spans="2:16" x14ac:dyDescent="0.25">
      <c r="B233" s="105">
        <v>2022</v>
      </c>
      <c r="C233" s="218"/>
      <c r="D233" s="218"/>
      <c r="E233" s="218"/>
      <c r="F233" s="218"/>
      <c r="G233" s="218"/>
      <c r="H233" s="218"/>
      <c r="I233" s="218"/>
      <c r="J233" s="218"/>
      <c r="K233" s="218"/>
      <c r="L233" s="218"/>
      <c r="M233" s="218"/>
      <c r="N233" s="218"/>
      <c r="O233" s="72">
        <v>-0.18008971545346592</v>
      </c>
      <c r="P233" s="72">
        <v>-0.18008971545346592</v>
      </c>
    </row>
    <row r="234" spans="2:16" x14ac:dyDescent="0.25">
      <c r="B234" s="105">
        <v>2023</v>
      </c>
      <c r="C234" s="218"/>
      <c r="D234" s="218"/>
      <c r="E234" s="218"/>
      <c r="F234" s="218"/>
      <c r="G234" s="218"/>
      <c r="H234" s="218"/>
      <c r="I234" s="218"/>
      <c r="J234" s="218"/>
      <c r="K234" s="218"/>
      <c r="L234" s="218"/>
      <c r="M234" s="218"/>
      <c r="N234" s="218"/>
      <c r="O234" s="218"/>
      <c r="P234" s="72">
        <v>0.26060684985024096</v>
      </c>
    </row>
    <row r="235" spans="2:16" x14ac:dyDescent="0.25">
      <c r="B235" s="66" t="s">
        <v>41</v>
      </c>
      <c r="C235" s="74">
        <f t="shared" ref="C235:K235" si="26">+AVERAGE(C139:C229)</f>
        <v>0.11316115296203894</v>
      </c>
      <c r="D235" s="74">
        <f t="shared" si="26"/>
        <v>0.11206380289506564</v>
      </c>
      <c r="E235" s="74">
        <f t="shared" si="26"/>
        <v>0.11261488583062138</v>
      </c>
      <c r="F235" s="74">
        <f t="shared" si="26"/>
        <v>0.11504321109516362</v>
      </c>
      <c r="G235" s="74">
        <f t="shared" si="26"/>
        <v>0.1152754065595252</v>
      </c>
      <c r="H235" s="74">
        <f t="shared" si="26"/>
        <v>0.11412215098966327</v>
      </c>
      <c r="I235" s="74">
        <f t="shared" si="26"/>
        <v>0.11416269770604888</v>
      </c>
      <c r="J235" s="74">
        <f t="shared" si="26"/>
        <v>0.11529483233537048</v>
      </c>
      <c r="K235" s="74">
        <f t="shared" si="26"/>
        <v>0.11356278960037729</v>
      </c>
      <c r="L235" s="74">
        <f>+AVERAGE(L139:L230)</f>
        <v>0.11572155453544071</v>
      </c>
      <c r="M235" s="74">
        <f>+AVERAGE(M139:M231)</f>
        <v>0.11641521543585774</v>
      </c>
      <c r="N235" s="74">
        <f>+AVERAGE(N139:N232)</f>
        <v>0.11820535694738736</v>
      </c>
      <c r="O235" s="74">
        <f>+AVERAGE(O139:O233)</f>
        <v>0.11506540881685207</v>
      </c>
      <c r="P235" s="74">
        <f>+AVERAGE(P139:P234)</f>
        <v>0.11658146549428321</v>
      </c>
    </row>
    <row r="236" spans="2:16" x14ac:dyDescent="0.25">
      <c r="B236" s="220" t="s">
        <v>234</v>
      </c>
    </row>
    <row r="237" spans="2:16" x14ac:dyDescent="0.25">
      <c r="H237" s="61"/>
    </row>
    <row r="238" spans="2:16" x14ac:dyDescent="0.25"/>
    <row r="239" spans="2:16" x14ac:dyDescent="0.25">
      <c r="B239" s="118" t="s">
        <v>237</v>
      </c>
    </row>
    <row r="240" spans="2:16" x14ac:dyDescent="0.25"/>
    <row r="241" spans="2:16" x14ac:dyDescent="0.25">
      <c r="B241" s="154" t="s">
        <v>238</v>
      </c>
      <c r="C241" s="154">
        <v>2010</v>
      </c>
      <c r="D241" s="154">
        <v>2011</v>
      </c>
      <c r="E241" s="154">
        <v>2012</v>
      </c>
      <c r="F241" s="154">
        <v>2013</v>
      </c>
      <c r="G241" s="154">
        <v>2014</v>
      </c>
      <c r="H241" s="154">
        <v>2015</v>
      </c>
      <c r="I241" s="154">
        <v>2016</v>
      </c>
      <c r="J241" s="154">
        <v>2017</v>
      </c>
      <c r="K241" s="154">
        <v>2018</v>
      </c>
      <c r="L241" s="154">
        <v>2019</v>
      </c>
      <c r="M241" s="154">
        <v>2020</v>
      </c>
      <c r="N241" s="154">
        <v>2021</v>
      </c>
      <c r="O241" s="154">
        <v>2022</v>
      </c>
      <c r="P241" s="154">
        <v>2023</v>
      </c>
    </row>
    <row r="242" spans="2:16" x14ac:dyDescent="0.25">
      <c r="B242" s="30" t="s">
        <v>203</v>
      </c>
      <c r="C242" s="221">
        <v>179.68421052631601</v>
      </c>
      <c r="D242" s="221">
        <v>145.69999999999999</v>
      </c>
      <c r="E242" s="221">
        <v>218.9</v>
      </c>
      <c r="F242" s="221">
        <v>109.857142857143</v>
      </c>
      <c r="G242" s="221">
        <v>177.04761904761901</v>
      </c>
      <c r="H242" s="221">
        <v>201.8</v>
      </c>
      <c r="I242" s="221">
        <v>266.31578947368399</v>
      </c>
      <c r="J242" s="221">
        <v>157.30000000000001</v>
      </c>
      <c r="K242" s="221">
        <v>121.57692307692299</v>
      </c>
      <c r="L242" s="221">
        <v>152.39130434782609</v>
      </c>
      <c r="M242" s="221">
        <v>113.8695652173913</v>
      </c>
      <c r="N242" s="221">
        <v>131.61904761904762</v>
      </c>
      <c r="O242" s="221">
        <v>176.76190476190476</v>
      </c>
      <c r="P242" s="222">
        <v>207.04545454545499</v>
      </c>
    </row>
    <row r="243" spans="2:16" x14ac:dyDescent="0.25">
      <c r="B243" s="30" t="s">
        <v>204</v>
      </c>
      <c r="C243" s="221">
        <v>200.210526315789</v>
      </c>
      <c r="D243" s="221">
        <v>146.052631578947</v>
      </c>
      <c r="E243" s="221">
        <v>199.6</v>
      </c>
      <c r="F243" s="221">
        <v>127.210526315789</v>
      </c>
      <c r="G243" s="221">
        <v>182.52631578947401</v>
      </c>
      <c r="H243" s="221">
        <v>182.842105263158</v>
      </c>
      <c r="I243" s="221">
        <v>281.7</v>
      </c>
      <c r="J243" s="221">
        <v>152.105263157895</v>
      </c>
      <c r="K243" s="221">
        <v>132.105263157895</v>
      </c>
      <c r="L243" s="221">
        <v>139.5</v>
      </c>
      <c r="M243" s="221">
        <v>122.2</v>
      </c>
      <c r="N243" s="221">
        <v>138.1</v>
      </c>
      <c r="O243" s="221">
        <v>197.75</v>
      </c>
      <c r="P243" s="222">
        <v>192.3</v>
      </c>
    </row>
    <row r="244" spans="2:16" x14ac:dyDescent="0.25">
      <c r="B244" s="30" t="s">
        <v>205</v>
      </c>
      <c r="C244" s="221">
        <v>157.826086956522</v>
      </c>
      <c r="D244" s="221">
        <v>156.78260869565199</v>
      </c>
      <c r="E244" s="221">
        <v>165.59090909090901</v>
      </c>
      <c r="F244" s="221">
        <v>139.94999999999999</v>
      </c>
      <c r="G244" s="221">
        <v>167.23809523809501</v>
      </c>
      <c r="H244" s="221">
        <v>184.45454545454501</v>
      </c>
      <c r="I244" s="221">
        <v>226.90909090909099</v>
      </c>
      <c r="J244" s="221">
        <v>141.08695652173901</v>
      </c>
      <c r="K244" s="221">
        <v>145.461538461538</v>
      </c>
      <c r="L244" s="221">
        <v>135.66666666666666</v>
      </c>
      <c r="M244" s="221">
        <v>248.90909090909091</v>
      </c>
      <c r="N244" s="221">
        <v>165.08695652173913</v>
      </c>
      <c r="O244" s="221">
        <v>200.7391304347826</v>
      </c>
      <c r="P244" s="222">
        <v>203.826086956522</v>
      </c>
    </row>
    <row r="245" spans="2:16" x14ac:dyDescent="0.25">
      <c r="B245" s="30" t="s">
        <v>239</v>
      </c>
      <c r="C245" s="221">
        <v>143.57142857142901</v>
      </c>
      <c r="D245" s="221">
        <v>192.35</v>
      </c>
      <c r="E245" s="221">
        <v>164.35</v>
      </c>
      <c r="F245" s="221">
        <v>132.54545454545499</v>
      </c>
      <c r="G245" s="221">
        <v>153.80952380952399</v>
      </c>
      <c r="H245" s="221">
        <v>176.95454545454501</v>
      </c>
      <c r="I245" s="221">
        <v>210.04761904761901</v>
      </c>
      <c r="J245" s="221">
        <v>149.157894736842</v>
      </c>
      <c r="K245" s="221">
        <v>145.23809523809501</v>
      </c>
      <c r="L245" s="221">
        <v>122.36363636363636</v>
      </c>
      <c r="M245" s="221">
        <v>277.95454545454544</v>
      </c>
      <c r="N245" s="221">
        <v>164.5</v>
      </c>
      <c r="O245" s="221">
        <v>186.66666666666666</v>
      </c>
      <c r="P245" s="222">
        <v>201.9</v>
      </c>
    </row>
    <row r="246" spans="2:16" x14ac:dyDescent="0.25">
      <c r="B246" s="30" t="s">
        <v>240</v>
      </c>
      <c r="C246" s="221">
        <v>201.45</v>
      </c>
      <c r="D246" s="221">
        <v>187.47619047619</v>
      </c>
      <c r="E246" s="221">
        <v>179.772727272727</v>
      </c>
      <c r="F246" s="221">
        <v>133.04545454545499</v>
      </c>
      <c r="G246" s="221">
        <v>149.23809523809501</v>
      </c>
      <c r="H246" s="221">
        <v>165.9</v>
      </c>
      <c r="I246" s="221">
        <v>207.90476190476201</v>
      </c>
      <c r="J246" s="221">
        <v>141.18181818181799</v>
      </c>
      <c r="K246" s="221">
        <v>157.59090909090901</v>
      </c>
      <c r="L246" s="221">
        <v>135.69565217391303</v>
      </c>
      <c r="M246" s="221">
        <v>222.35</v>
      </c>
      <c r="N246" s="221">
        <v>163.57142857142858</v>
      </c>
      <c r="O246" s="221">
        <v>217.54545454545453</v>
      </c>
      <c r="P246" s="222">
        <v>197.39130434782601</v>
      </c>
    </row>
    <row r="247" spans="2:16" x14ac:dyDescent="0.25">
      <c r="B247" s="30" t="s">
        <v>241</v>
      </c>
      <c r="C247" s="221">
        <v>206.81818181818201</v>
      </c>
      <c r="D247" s="221">
        <v>192.363636363636</v>
      </c>
      <c r="E247" s="221">
        <v>188.42857142857099</v>
      </c>
      <c r="F247" s="221">
        <v>179.8</v>
      </c>
      <c r="G247" s="221">
        <v>145.42857142857099</v>
      </c>
      <c r="H247" s="221">
        <v>176.5</v>
      </c>
      <c r="I247" s="221">
        <v>209.90909090909099</v>
      </c>
      <c r="J247" s="221">
        <v>143.5</v>
      </c>
      <c r="K247" s="221">
        <v>163.333333333333</v>
      </c>
      <c r="L247" s="221">
        <v>129.15</v>
      </c>
      <c r="M247" s="221">
        <v>180.13636363636363</v>
      </c>
      <c r="N247" s="221">
        <v>169.22727272727272</v>
      </c>
      <c r="O247" s="221">
        <v>213.54545454545453</v>
      </c>
      <c r="P247" s="222">
        <v>181.09090909090901</v>
      </c>
    </row>
    <row r="248" spans="2:16" x14ac:dyDescent="0.25">
      <c r="B248" s="30" t="s">
        <v>242</v>
      </c>
      <c r="C248" s="221">
        <v>185.71428571428601</v>
      </c>
      <c r="D248" s="221">
        <v>171</v>
      </c>
      <c r="E248" s="221">
        <v>162.04761904761901</v>
      </c>
      <c r="F248" s="221">
        <v>175</v>
      </c>
      <c r="G248" s="221">
        <v>146.81818181818201</v>
      </c>
      <c r="H248" s="221">
        <v>187.31818181818201</v>
      </c>
      <c r="I248" s="221">
        <v>183.75</v>
      </c>
      <c r="J248" s="221">
        <v>141.9</v>
      </c>
      <c r="K248" s="221">
        <v>150.23809523809501</v>
      </c>
      <c r="L248" s="221">
        <v>116.1304347826087</v>
      </c>
      <c r="M248" s="221">
        <v>169.34782608695653</v>
      </c>
      <c r="N248" s="221">
        <v>170</v>
      </c>
      <c r="O248" s="221">
        <v>235.42857142857142</v>
      </c>
      <c r="P248" s="222">
        <v>168.90476190476201</v>
      </c>
    </row>
    <row r="249" spans="2:16" x14ac:dyDescent="0.25">
      <c r="B249" s="30" t="s">
        <v>243</v>
      </c>
      <c r="C249" s="221">
        <v>156.59090909090901</v>
      </c>
      <c r="D249" s="221">
        <v>199.565217391304</v>
      </c>
      <c r="E249" s="221">
        <v>133.130434782609</v>
      </c>
      <c r="F249" s="221">
        <v>190.54545454545499</v>
      </c>
      <c r="G249" s="221">
        <v>157.28571428571399</v>
      </c>
      <c r="H249" s="221">
        <v>217.47619047619</v>
      </c>
      <c r="I249" s="221">
        <v>169.60869565217399</v>
      </c>
      <c r="J249" s="221">
        <v>156.03571428571399</v>
      </c>
      <c r="K249" s="221">
        <v>149.26086956521701</v>
      </c>
      <c r="L249" s="221">
        <v>127.09090909090909</v>
      </c>
      <c r="M249" s="221">
        <v>145.63636363636363</v>
      </c>
      <c r="N249" s="221">
        <v>183</v>
      </c>
      <c r="O249" s="221">
        <v>211</v>
      </c>
      <c r="P249" s="222">
        <v>167.227272727273</v>
      </c>
    </row>
    <row r="250" spans="2:16" x14ac:dyDescent="0.25">
      <c r="B250" s="30" t="s">
        <v>244</v>
      </c>
      <c r="C250" s="221">
        <v>167.57142857142901</v>
      </c>
      <c r="D250" s="221">
        <v>238.90476190476201</v>
      </c>
      <c r="E250" s="221">
        <v>122.894736842105</v>
      </c>
      <c r="F250" s="221">
        <v>182.2</v>
      </c>
      <c r="G250" s="221">
        <v>149.76190476190499</v>
      </c>
      <c r="H250" s="221">
        <v>234.04761904761901</v>
      </c>
      <c r="I250" s="221">
        <v>161.857142857143</v>
      </c>
      <c r="J250" s="221">
        <v>144</v>
      </c>
      <c r="K250" s="221">
        <v>139.52631579999999</v>
      </c>
      <c r="L250" s="221">
        <v>116.42857142857143</v>
      </c>
      <c r="M250" s="221">
        <v>160.40909090909091</v>
      </c>
      <c r="N250" s="221">
        <v>174</v>
      </c>
      <c r="O250" s="221">
        <v>225.27345454545454</v>
      </c>
      <c r="P250" s="222">
        <v>169.09523809523799</v>
      </c>
    </row>
    <row r="251" spans="2:16" x14ac:dyDescent="0.25">
      <c r="B251" s="30" t="s">
        <v>245</v>
      </c>
      <c r="C251" s="221">
        <v>156.44999999999999</v>
      </c>
      <c r="D251" s="221">
        <v>230.5</v>
      </c>
      <c r="E251" s="221">
        <v>107.857142857143</v>
      </c>
      <c r="F251" s="221">
        <v>173.18181818181799</v>
      </c>
      <c r="G251" s="221">
        <v>170.18181818181799</v>
      </c>
      <c r="H251" s="221">
        <v>226.09523809523799</v>
      </c>
      <c r="I251" s="221">
        <v>146.6</v>
      </c>
      <c r="J251" s="221">
        <v>139.61904761904799</v>
      </c>
      <c r="K251" s="221">
        <v>143.31818181818201</v>
      </c>
      <c r="L251" s="221">
        <v>126.91304347826087</v>
      </c>
      <c r="M251" s="221">
        <v>150.18181818181819</v>
      </c>
      <c r="N251" s="221">
        <v>171.61904761904762</v>
      </c>
      <c r="O251" s="221">
        <v>242.58709523809523</v>
      </c>
      <c r="P251" s="222">
        <v>179.95454545454501</v>
      </c>
    </row>
    <row r="252" spans="2:16" x14ac:dyDescent="0.25">
      <c r="B252" s="30" t="s">
        <v>246</v>
      </c>
      <c r="C252" s="221">
        <v>151.31578947368399</v>
      </c>
      <c r="D252" s="221">
        <v>212.105263157895</v>
      </c>
      <c r="E252" s="221">
        <v>122.894736842105</v>
      </c>
      <c r="F252" s="221">
        <v>182.444444444444</v>
      </c>
      <c r="G252" s="221">
        <v>165.17647058823499</v>
      </c>
      <c r="H252" s="221">
        <v>218.73684210526301</v>
      </c>
      <c r="I252" s="221">
        <v>167.65</v>
      </c>
      <c r="J252" s="221">
        <v>138.80952380952399</v>
      </c>
      <c r="K252" s="221">
        <v>156.9</v>
      </c>
      <c r="L252" s="221">
        <v>126.76190476190476</v>
      </c>
      <c r="M252" s="221">
        <v>147</v>
      </c>
      <c r="N252" s="221">
        <v>179.363636363636</v>
      </c>
      <c r="O252" s="221">
        <v>203.40690909090907</v>
      </c>
      <c r="P252" s="222">
        <v>175.18181818181799</v>
      </c>
    </row>
    <row r="253" spans="2:16" x14ac:dyDescent="0.25">
      <c r="B253" s="30" t="s">
        <v>207</v>
      </c>
      <c r="C253" s="221">
        <v>156.54545454545499</v>
      </c>
      <c r="D253" s="221">
        <v>216.857142857143</v>
      </c>
      <c r="E253" s="221">
        <v>117.4</v>
      </c>
      <c r="F253" s="221">
        <v>177.19047619047601</v>
      </c>
      <c r="G253" s="221">
        <v>182.5</v>
      </c>
      <c r="H253" s="221">
        <v>236.40909090909099</v>
      </c>
      <c r="I253" s="221">
        <v>164.80952380952399</v>
      </c>
      <c r="J253" s="221">
        <v>136.15</v>
      </c>
      <c r="K253" s="221">
        <v>162.947368421053</v>
      </c>
      <c r="L253" s="221">
        <v>115.90909090909091</v>
      </c>
      <c r="M253" s="221">
        <v>143.30434782608697</v>
      </c>
      <c r="N253" s="221">
        <v>174.30434782608697</v>
      </c>
      <c r="O253" s="221">
        <v>195.5</v>
      </c>
      <c r="P253" s="222">
        <v>162.42857142857099</v>
      </c>
    </row>
    <row r="254" spans="2:16" x14ac:dyDescent="0.25">
      <c r="B254" s="223" t="s">
        <v>247</v>
      </c>
      <c r="C254" s="224">
        <f t="shared" ref="C254:P254" si="27">+AVERAGE(C242:C253)/10000</f>
        <v>1.7197902513200004E-2</v>
      </c>
      <c r="D254" s="224">
        <f t="shared" si="27"/>
        <v>1.9080478770212746E-2</v>
      </c>
      <c r="E254" s="224">
        <f t="shared" si="27"/>
        <v>1.5690557318031567E-2</v>
      </c>
      <c r="F254" s="224">
        <f t="shared" si="27"/>
        <v>1.5858089763550291E-2</v>
      </c>
      <c r="G254" s="224">
        <f t="shared" si="27"/>
        <v>1.62251025848936E-2</v>
      </c>
      <c r="H254" s="224">
        <f t="shared" si="27"/>
        <v>2.0071119655198592E-2</v>
      </c>
      <c r="I254" s="224">
        <f t="shared" si="27"/>
        <v>1.9975514288025728E-2</v>
      </c>
      <c r="J254" s="224">
        <f t="shared" si="27"/>
        <v>1.4507051819271501E-2</v>
      </c>
      <c r="K254" s="224">
        <f t="shared" si="27"/>
        <v>1.4729140776676999E-2</v>
      </c>
      <c r="L254" s="224">
        <f t="shared" si="27"/>
        <v>1.2866676783361567E-2</v>
      </c>
      <c r="M254" s="224">
        <f t="shared" si="27"/>
        <v>1.7344158432147559E-2</v>
      </c>
      <c r="N254" s="224">
        <f t="shared" si="27"/>
        <v>1.6536597810402155E-2</v>
      </c>
      <c r="O254" s="224">
        <f t="shared" si="27"/>
        <v>2.0885038677144113E-2</v>
      </c>
      <c r="P254" s="224">
        <f t="shared" si="27"/>
        <v>1.8386216356107658E-2</v>
      </c>
    </row>
    <row r="255" spans="2:16" x14ac:dyDescent="0.25"/>
    <row r="256" spans="2:16" x14ac:dyDescent="0.25">
      <c r="H256" s="61"/>
    </row>
    <row r="257" spans="1:21" x14ac:dyDescent="0.25">
      <c r="B257" s="118" t="s">
        <v>248</v>
      </c>
    </row>
    <row r="258" spans="1:21" x14ac:dyDescent="0.25">
      <c r="C258" s="222"/>
      <c r="D258" s="222"/>
      <c r="E258" s="222"/>
      <c r="F258" s="222"/>
      <c r="G258" s="222"/>
      <c r="H258" s="222"/>
      <c r="I258" s="222"/>
      <c r="J258" s="222"/>
      <c r="K258" s="222"/>
      <c r="L258" s="222"/>
      <c r="M258" s="222"/>
      <c r="N258" s="222"/>
      <c r="O258" s="222"/>
    </row>
    <row r="259" spans="1:21" x14ac:dyDescent="0.25">
      <c r="B259" s="155" t="s">
        <v>249</v>
      </c>
      <c r="C259" s="154">
        <v>2010</v>
      </c>
      <c r="D259" s="154">
        <v>2011</v>
      </c>
      <c r="E259" s="154">
        <v>2012</v>
      </c>
      <c r="F259" s="154">
        <v>2013</v>
      </c>
      <c r="G259" s="154">
        <v>2014</v>
      </c>
      <c r="H259" s="154">
        <v>2015</v>
      </c>
      <c r="I259" s="154">
        <v>2016</v>
      </c>
      <c r="J259" s="154">
        <v>2017</v>
      </c>
      <c r="K259" s="154">
        <v>2018</v>
      </c>
      <c r="L259" s="154">
        <v>2019</v>
      </c>
      <c r="M259" s="154">
        <v>2020</v>
      </c>
      <c r="N259" s="154">
        <v>2021</v>
      </c>
      <c r="O259" s="154">
        <v>2022</v>
      </c>
      <c r="P259" s="154">
        <v>2023</v>
      </c>
      <c r="Q259" s="225"/>
      <c r="R259" s="225"/>
      <c r="S259" s="225"/>
      <c r="T259" s="225"/>
      <c r="U259" s="225"/>
    </row>
    <row r="260" spans="1:21" x14ac:dyDescent="0.25">
      <c r="B260" s="57" t="s">
        <v>250</v>
      </c>
      <c r="C260" s="210">
        <v>0.60499999999999998</v>
      </c>
      <c r="D260" s="210">
        <v>0.64</v>
      </c>
      <c r="E260" s="210">
        <v>0.52400000000000002</v>
      </c>
      <c r="F260" s="210">
        <v>0.749</v>
      </c>
      <c r="G260" s="210">
        <v>0.82399999999999995</v>
      </c>
      <c r="H260" s="210">
        <v>0.21099999999999999</v>
      </c>
      <c r="I260" s="210">
        <v>0.54500000000000004</v>
      </c>
      <c r="J260" s="210">
        <v>0.94</v>
      </c>
      <c r="K260" s="210">
        <v>0.434</v>
      </c>
      <c r="L260" s="210">
        <v>0.47499999999999998</v>
      </c>
      <c r="M260" s="210">
        <v>0.441</v>
      </c>
      <c r="N260" s="210">
        <v>0.41</v>
      </c>
      <c r="O260" s="210">
        <v>0.44400000000000001</v>
      </c>
      <c r="P260" s="210">
        <v>0.48799999999999999</v>
      </c>
      <c r="Q260" s="225"/>
      <c r="R260" s="225"/>
      <c r="S260" s="225"/>
      <c r="T260" s="225"/>
      <c r="U260" s="225"/>
    </row>
    <row r="261" spans="1:21" x14ac:dyDescent="0.25">
      <c r="B261" s="57" t="s">
        <v>251</v>
      </c>
      <c r="C261" s="210"/>
      <c r="D261" s="210"/>
      <c r="E261" s="210">
        <v>0.96699999999999997</v>
      </c>
      <c r="F261" s="210">
        <v>0.79700000000000004</v>
      </c>
      <c r="G261" s="210">
        <v>0.48499999999999999</v>
      </c>
      <c r="H261" s="210">
        <v>0.63200000000000001</v>
      </c>
      <c r="I261" s="210">
        <v>0.77100000000000002</v>
      </c>
      <c r="J261" s="210">
        <v>0.69599999999999995</v>
      </c>
      <c r="K261" s="210">
        <v>0.624</v>
      </c>
      <c r="L261" s="210">
        <v>0.66200000000000003</v>
      </c>
      <c r="M261" s="210">
        <v>0.80100000000000005</v>
      </c>
      <c r="N261" s="210">
        <v>0.84499999999999997</v>
      </c>
      <c r="O261" s="210">
        <v>0.81100000000000005</v>
      </c>
      <c r="P261" s="210">
        <v>0.71299999999999997</v>
      </c>
      <c r="Q261" s="225"/>
      <c r="R261" s="225"/>
      <c r="S261" s="225"/>
      <c r="T261" s="225"/>
      <c r="U261" s="225"/>
    </row>
    <row r="262" spans="1:21" x14ac:dyDescent="0.25">
      <c r="B262" s="57" t="s">
        <v>252</v>
      </c>
      <c r="C262" s="210">
        <v>0.63700000000000001</v>
      </c>
      <c r="D262" s="210">
        <v>0.58499999999999996</v>
      </c>
      <c r="E262" s="210">
        <v>0.54600000000000004</v>
      </c>
      <c r="F262" s="210">
        <v>0.46100000000000002</v>
      </c>
      <c r="G262" s="210">
        <v>0.442</v>
      </c>
      <c r="H262" s="210">
        <v>0.44400000000000001</v>
      </c>
      <c r="I262" s="210">
        <v>0.34300000000000003</v>
      </c>
      <c r="J262" s="210">
        <v>0.34799999999999998</v>
      </c>
      <c r="K262" s="210">
        <v>0.60599999999999998</v>
      </c>
      <c r="L262" s="210">
        <v>0.56100000000000005</v>
      </c>
      <c r="M262" s="210">
        <v>0.61899999999999999</v>
      </c>
      <c r="N262" s="210">
        <v>0.60699999999999998</v>
      </c>
      <c r="O262" s="210">
        <v>0.44900000000000001</v>
      </c>
      <c r="P262" s="210">
        <v>0.48499999999999999</v>
      </c>
      <c r="Q262" s="210"/>
      <c r="R262" s="210"/>
      <c r="S262" s="210"/>
      <c r="T262" s="210"/>
      <c r="U262" s="210"/>
    </row>
    <row r="263" spans="1:21" x14ac:dyDescent="0.25">
      <c r="A263" s="57" t="s">
        <v>253</v>
      </c>
      <c r="B263" s="57" t="s">
        <v>254</v>
      </c>
      <c r="C263" s="210">
        <v>0.82399999999999995</v>
      </c>
      <c r="D263" s="210">
        <v>0.82399999999999995</v>
      </c>
      <c r="E263" s="210">
        <v>0.83</v>
      </c>
      <c r="F263" s="210">
        <v>0.65800000000000003</v>
      </c>
      <c r="G263" s="210">
        <v>0.377</v>
      </c>
      <c r="H263" s="210">
        <v>0.45800000000000002</v>
      </c>
      <c r="I263" s="210">
        <v>0.54600000000000004</v>
      </c>
      <c r="J263" s="210">
        <v>0.63900000000000001</v>
      </c>
      <c r="K263" s="210">
        <v>0.68400000000000005</v>
      </c>
      <c r="L263" s="210">
        <v>0.71299999999999997</v>
      </c>
      <c r="M263" s="210">
        <v>0.85099999999999998</v>
      </c>
      <c r="N263" s="210">
        <v>0.83799999999999997</v>
      </c>
      <c r="O263" s="210">
        <v>0.61199999999999999</v>
      </c>
      <c r="P263" s="210">
        <v>0.63100000000000001</v>
      </c>
      <c r="Q263" s="210"/>
      <c r="R263" s="210"/>
      <c r="S263" s="210"/>
      <c r="T263" s="210"/>
      <c r="U263" s="210"/>
    </row>
    <row r="264" spans="1:21" x14ac:dyDescent="0.25">
      <c r="A264" s="57" t="s">
        <v>253</v>
      </c>
      <c r="B264" s="57" t="s">
        <v>255</v>
      </c>
      <c r="C264" s="210"/>
      <c r="D264" s="210"/>
      <c r="E264" s="210"/>
      <c r="F264" s="210"/>
      <c r="G264" s="210"/>
      <c r="H264" s="210">
        <v>0.56599999999999995</v>
      </c>
      <c r="I264" s="210">
        <v>-0.60099999999999998</v>
      </c>
      <c r="J264" s="210">
        <v>-3.9E-2</v>
      </c>
      <c r="K264" s="210">
        <v>0.48299999999999998</v>
      </c>
      <c r="L264" s="210">
        <v>0.45400000000000001</v>
      </c>
      <c r="M264" s="210">
        <v>1.478</v>
      </c>
      <c r="N264" s="210">
        <v>1.5069999999999999</v>
      </c>
      <c r="O264" s="210">
        <v>0.57599999999999996</v>
      </c>
      <c r="P264" s="210">
        <v>0.57699999999999996</v>
      </c>
      <c r="Q264" s="210"/>
      <c r="R264" s="210"/>
      <c r="S264" s="210"/>
      <c r="T264" s="210"/>
      <c r="U264" s="210"/>
    </row>
    <row r="265" spans="1:21" x14ac:dyDescent="0.25">
      <c r="A265" s="57" t="s">
        <v>253</v>
      </c>
      <c r="B265" s="57" t="s">
        <v>256</v>
      </c>
      <c r="C265" s="210">
        <v>0.45900000000000002</v>
      </c>
      <c r="D265" s="210">
        <v>0.621</v>
      </c>
      <c r="E265" s="210">
        <v>0.45200000000000001</v>
      </c>
      <c r="F265" s="210">
        <v>-1.7999999999999999E-2</v>
      </c>
      <c r="G265" s="210">
        <v>-0.04</v>
      </c>
      <c r="H265" s="210">
        <v>0.36</v>
      </c>
      <c r="I265" s="210">
        <v>0.56200000000000006</v>
      </c>
      <c r="J265" s="210">
        <v>0.113</v>
      </c>
      <c r="K265" s="210">
        <v>0.75900000000000001</v>
      </c>
      <c r="L265" s="210">
        <v>0.82599999999999996</v>
      </c>
      <c r="M265" s="210">
        <v>0.63200000000000001</v>
      </c>
      <c r="N265" s="210">
        <v>0.61399999999999999</v>
      </c>
      <c r="O265" s="210">
        <v>0.46800000000000003</v>
      </c>
      <c r="P265" s="210">
        <v>0.46800000000000003</v>
      </c>
      <c r="Q265" s="210"/>
      <c r="R265" s="210"/>
      <c r="S265" s="210"/>
      <c r="T265" s="210"/>
      <c r="U265" s="210"/>
    </row>
    <row r="266" spans="1:21" x14ac:dyDescent="0.25">
      <c r="A266" s="57" t="s">
        <v>253</v>
      </c>
      <c r="B266" s="57" t="s">
        <v>257</v>
      </c>
      <c r="C266" s="210">
        <v>1.1479999999999999</v>
      </c>
      <c r="D266" s="210">
        <v>0.83699999999999997</v>
      </c>
      <c r="E266" s="210">
        <v>0.52300000000000002</v>
      </c>
      <c r="F266" s="210">
        <v>0.38400000000000001</v>
      </c>
      <c r="G266" s="210">
        <v>0.39300000000000002</v>
      </c>
      <c r="H266" s="210">
        <v>0.65300000000000002</v>
      </c>
      <c r="I266" s="210">
        <v>0.90800000000000003</v>
      </c>
      <c r="J266" s="210">
        <v>0.93100000000000005</v>
      </c>
      <c r="K266" s="210">
        <v>0.41199999999999998</v>
      </c>
      <c r="L266" s="210">
        <v>0.46400000000000002</v>
      </c>
      <c r="M266" s="210">
        <v>0.76600000000000001</v>
      </c>
      <c r="N266" s="210">
        <v>0.75700000000000001</v>
      </c>
      <c r="O266" s="210">
        <v>0.58499999999999996</v>
      </c>
      <c r="P266" s="210">
        <v>0.59299999999999997</v>
      </c>
      <c r="Q266" s="210"/>
      <c r="R266" s="210"/>
      <c r="S266" s="210"/>
      <c r="T266" s="210"/>
      <c r="U266" s="210"/>
    </row>
    <row r="267" spans="1:21" x14ac:dyDescent="0.25">
      <c r="A267" s="57" t="s">
        <v>253</v>
      </c>
      <c r="B267" s="57" t="s">
        <v>258</v>
      </c>
      <c r="C267" s="210">
        <v>0.64300000000000002</v>
      </c>
      <c r="D267" s="210">
        <v>0.71499999999999997</v>
      </c>
      <c r="E267" s="210">
        <v>0.58199999999999996</v>
      </c>
      <c r="F267" s="210">
        <v>0.32300000000000001</v>
      </c>
      <c r="G267" s="210">
        <v>0.18</v>
      </c>
      <c r="H267" s="210">
        <v>0.42799999999999999</v>
      </c>
      <c r="I267" s="210">
        <v>0.218</v>
      </c>
      <c r="J267" s="210">
        <v>-0.4</v>
      </c>
      <c r="K267" s="210">
        <v>-5.5E-2</v>
      </c>
      <c r="L267" s="210">
        <v>1.7000000000000001E-2</v>
      </c>
      <c r="M267" s="210">
        <v>0.42599999999999999</v>
      </c>
      <c r="N267" s="210">
        <v>0.55900000000000005</v>
      </c>
      <c r="O267" s="210">
        <v>0.51900000000000002</v>
      </c>
      <c r="P267" s="210">
        <v>0.58699999999999997</v>
      </c>
      <c r="Q267" s="210"/>
      <c r="R267" s="210"/>
      <c r="S267" s="210"/>
      <c r="T267" s="210"/>
      <c r="U267" s="210"/>
    </row>
    <row r="268" spans="1:21" x14ac:dyDescent="0.25">
      <c r="B268" s="57" t="s">
        <v>259</v>
      </c>
      <c r="C268" s="210">
        <v>0.53300000000000003</v>
      </c>
      <c r="D268" s="210">
        <v>0.47499999999999998</v>
      </c>
      <c r="E268" s="210">
        <v>0.46200000000000002</v>
      </c>
      <c r="F268" s="210">
        <v>0.38200000000000001</v>
      </c>
      <c r="G268" s="210">
        <v>0.38100000000000001</v>
      </c>
      <c r="H268" s="210">
        <v>0.40300000000000002</v>
      </c>
      <c r="I268" s="210">
        <v>0.432</v>
      </c>
      <c r="J268" s="210">
        <v>0.47399999999999998</v>
      </c>
      <c r="K268" s="210">
        <v>0.33500000000000002</v>
      </c>
      <c r="L268" s="210">
        <v>0.35599999999999998</v>
      </c>
      <c r="M268" s="210">
        <v>0.85899999999999999</v>
      </c>
      <c r="N268" s="210">
        <v>0.85899999999999999</v>
      </c>
      <c r="O268" s="210">
        <v>0.39400000000000002</v>
      </c>
      <c r="P268" s="210">
        <v>0.41</v>
      </c>
      <c r="Q268" s="210"/>
      <c r="R268" s="210"/>
      <c r="S268" s="210"/>
      <c r="T268" s="210"/>
      <c r="U268" s="210"/>
    </row>
    <row r="269" spans="1:21" x14ac:dyDescent="0.25">
      <c r="A269" s="57" t="s">
        <v>253</v>
      </c>
      <c r="B269" s="57" t="s">
        <v>260</v>
      </c>
      <c r="C269" s="210">
        <v>0.86699999999999999</v>
      </c>
      <c r="D269" s="210">
        <v>0.746</v>
      </c>
      <c r="E269" s="210">
        <v>0.64900000000000002</v>
      </c>
      <c r="F269" s="210">
        <v>0.438</v>
      </c>
      <c r="G269" s="210">
        <v>0.72499999999999998</v>
      </c>
      <c r="H269" s="210">
        <v>1.1719999999999999</v>
      </c>
      <c r="I269" s="210">
        <v>0.93100000000000005</v>
      </c>
      <c r="J269" s="210">
        <v>0.86</v>
      </c>
      <c r="K269" s="210">
        <v>0.73899999999999999</v>
      </c>
      <c r="L269" s="210">
        <v>0.40899999999999997</v>
      </c>
      <c r="M269" s="210">
        <v>0.48</v>
      </c>
      <c r="N269" s="210">
        <v>0.53700000000000003</v>
      </c>
      <c r="O269" s="210">
        <v>0.42499999999999999</v>
      </c>
      <c r="P269" s="210">
        <v>0.45300000000000001</v>
      </c>
      <c r="Q269" s="210"/>
      <c r="R269" s="210"/>
      <c r="S269" s="210"/>
      <c r="T269" s="210"/>
      <c r="U269" s="210"/>
    </row>
    <row r="270" spans="1:21" x14ac:dyDescent="0.25">
      <c r="A270" s="57" t="s">
        <v>253</v>
      </c>
      <c r="B270" s="62" t="s">
        <v>261</v>
      </c>
      <c r="C270" s="226">
        <v>0.66100000000000003</v>
      </c>
      <c r="D270" s="226">
        <v>0.63900000000000001</v>
      </c>
      <c r="E270" s="226">
        <v>0.67200000000000004</v>
      </c>
      <c r="F270" s="226">
        <v>0.70899999999999996</v>
      </c>
      <c r="G270" s="226">
        <v>0.83799999999999997</v>
      </c>
      <c r="H270" s="226">
        <v>0.79400000000000004</v>
      </c>
      <c r="I270" s="226">
        <v>0.71899999999999997</v>
      </c>
      <c r="J270" s="226">
        <v>0.71</v>
      </c>
      <c r="K270" s="226">
        <v>0.66100000000000003</v>
      </c>
      <c r="L270" s="226">
        <v>0.626</v>
      </c>
      <c r="M270" s="226">
        <v>0.68899999999999995</v>
      </c>
      <c r="N270" s="226">
        <v>0.71099999999999997</v>
      </c>
      <c r="O270" s="226">
        <v>0.67800000000000005</v>
      </c>
      <c r="P270" s="226">
        <v>0.67700000000000005</v>
      </c>
      <c r="Q270" s="210"/>
      <c r="R270" s="210"/>
      <c r="S270" s="210"/>
      <c r="T270" s="210"/>
      <c r="U270" s="210"/>
    </row>
    <row r="271" spans="1:21" x14ac:dyDescent="0.25">
      <c r="Q271" s="210"/>
    </row>
    <row r="272" spans="1:21" x14ac:dyDescent="0.25">
      <c r="B272" s="155" t="s">
        <v>262</v>
      </c>
      <c r="C272" s="154">
        <v>2010</v>
      </c>
      <c r="D272" s="154">
        <v>2011</v>
      </c>
      <c r="E272" s="154">
        <v>2012</v>
      </c>
      <c r="F272" s="154">
        <v>2013</v>
      </c>
      <c r="G272" s="154">
        <v>2014</v>
      </c>
      <c r="H272" s="154">
        <v>2015</v>
      </c>
      <c r="I272" s="154">
        <v>2016</v>
      </c>
      <c r="J272" s="154">
        <v>2017</v>
      </c>
      <c r="K272" s="154">
        <v>2018</v>
      </c>
      <c r="L272" s="154">
        <v>2019</v>
      </c>
      <c r="M272" s="154">
        <v>2020</v>
      </c>
      <c r="N272" s="154">
        <v>2021</v>
      </c>
      <c r="O272" s="154">
        <v>2022</v>
      </c>
      <c r="P272" s="154">
        <v>2023</v>
      </c>
      <c r="Q272" s="210"/>
      <c r="R272" s="227"/>
      <c r="S272" s="227"/>
      <c r="T272" s="227"/>
      <c r="U272" s="227"/>
    </row>
    <row r="273" spans="2:21" x14ac:dyDescent="0.25">
      <c r="B273" s="57" t="s">
        <v>250</v>
      </c>
      <c r="C273" s="228">
        <v>0.27675</v>
      </c>
      <c r="D273" s="228">
        <v>0.28872800000000004</v>
      </c>
      <c r="E273" s="228">
        <v>0.286244</v>
      </c>
      <c r="F273" s="228">
        <v>0.273034</v>
      </c>
      <c r="G273" s="228">
        <v>0.28539700000000001</v>
      </c>
      <c r="H273" s="228">
        <v>0.27333999999999997</v>
      </c>
      <c r="I273" s="228">
        <v>0.26857700000000001</v>
      </c>
      <c r="J273" s="229">
        <v>0.27510000000000001</v>
      </c>
      <c r="K273" s="229">
        <v>0.28107199999999999</v>
      </c>
      <c r="L273" s="229">
        <v>0.28670400000000001</v>
      </c>
      <c r="M273" s="229">
        <v>0.29231000000000001</v>
      </c>
      <c r="N273" s="229">
        <v>0.26286000000000004</v>
      </c>
      <c r="O273" s="229">
        <v>0.24063999999999999</v>
      </c>
      <c r="P273" s="229">
        <v>0.24690000000000001</v>
      </c>
      <c r="Q273" s="225"/>
      <c r="R273" s="225"/>
      <c r="S273" s="225"/>
      <c r="T273" s="225"/>
      <c r="U273" s="225"/>
    </row>
    <row r="274" spans="2:21" x14ac:dyDescent="0.25">
      <c r="B274" s="57" t="s">
        <v>251</v>
      </c>
      <c r="C274" s="228">
        <v>0</v>
      </c>
      <c r="D274" s="228">
        <v>0</v>
      </c>
      <c r="E274" s="228">
        <v>0.19580800000000001</v>
      </c>
      <c r="F274" s="228">
        <v>0.13229399999999999</v>
      </c>
      <c r="G274" s="228">
        <v>0.11670999999999999</v>
      </c>
      <c r="H274" s="228">
        <v>0.17692799999999997</v>
      </c>
      <c r="I274" s="228">
        <v>0.155111</v>
      </c>
      <c r="J274" s="229">
        <v>0.45260100000000003</v>
      </c>
      <c r="K274" s="229">
        <v>0.25572700000000004</v>
      </c>
      <c r="L274" s="229">
        <v>0.29553200000000002</v>
      </c>
      <c r="M274" s="229">
        <v>0.27907499999999996</v>
      </c>
      <c r="N274" s="229">
        <v>0.366008</v>
      </c>
      <c r="O274" s="229">
        <v>0.4612</v>
      </c>
      <c r="P274" s="348">
        <v>0.76339999999999997</v>
      </c>
      <c r="Q274" s="225"/>
      <c r="R274" s="225"/>
      <c r="S274" s="225"/>
      <c r="T274" s="225"/>
      <c r="U274" s="225"/>
    </row>
    <row r="275" spans="2:21" x14ac:dyDescent="0.25">
      <c r="B275" s="57" t="s">
        <v>252</v>
      </c>
      <c r="C275" s="228">
        <v>0.58016900000000005</v>
      </c>
      <c r="D275" s="228">
        <v>0.26402399999999998</v>
      </c>
      <c r="E275" s="228">
        <v>0.28421199999999996</v>
      </c>
      <c r="F275" s="228">
        <v>0.27976500000000004</v>
      </c>
      <c r="G275" s="228">
        <v>0.284613</v>
      </c>
      <c r="H275" s="228">
        <v>0.28234900000000002</v>
      </c>
      <c r="I275" s="228">
        <v>0.28356399999999998</v>
      </c>
      <c r="J275" s="229">
        <v>0.28479500000000002</v>
      </c>
      <c r="K275" s="229">
        <v>0.28501599999999999</v>
      </c>
      <c r="L275" s="229">
        <v>0.28614200000000001</v>
      </c>
      <c r="M275" s="229">
        <v>0.29352699999999998</v>
      </c>
      <c r="N275" s="229">
        <v>0.27011399999999997</v>
      </c>
      <c r="O275" s="229">
        <v>0.25230200000000003</v>
      </c>
      <c r="P275" s="348">
        <v>0.2908</v>
      </c>
      <c r="Q275" s="210"/>
      <c r="R275" s="229"/>
      <c r="S275" s="229"/>
      <c r="T275" s="229"/>
      <c r="U275" s="229"/>
    </row>
    <row r="276" spans="2:21" x14ac:dyDescent="0.25">
      <c r="B276" s="57" t="s">
        <v>254</v>
      </c>
      <c r="C276" s="228">
        <v>0.41238999999999998</v>
      </c>
      <c r="D276" s="228">
        <v>0.25056800000000001</v>
      </c>
      <c r="E276" s="228">
        <v>0.24477499999999999</v>
      </c>
      <c r="F276" s="228">
        <v>0.18308099999999999</v>
      </c>
      <c r="G276" s="228">
        <v>0.25339899999999999</v>
      </c>
      <c r="H276" s="228">
        <v>0.24900600000000001</v>
      </c>
      <c r="I276" s="228">
        <v>0.25001899999999999</v>
      </c>
      <c r="J276" s="229">
        <v>0.25062200000000001</v>
      </c>
      <c r="K276" s="229">
        <v>0.25408700000000001</v>
      </c>
      <c r="L276" s="229">
        <v>0.25503500000000001</v>
      </c>
      <c r="M276" s="229">
        <v>0.24268799999999999</v>
      </c>
      <c r="N276" s="229">
        <v>0.25278600000000001</v>
      </c>
      <c r="O276" s="229">
        <v>0.25984099999999999</v>
      </c>
      <c r="P276" s="348">
        <v>0.26469999999999999</v>
      </c>
      <c r="Q276" s="210"/>
      <c r="R276" s="229"/>
      <c r="S276" s="229"/>
      <c r="T276" s="229"/>
      <c r="U276" s="229"/>
    </row>
    <row r="277" spans="2:21" x14ac:dyDescent="0.25">
      <c r="B277" s="57" t="s">
        <v>255</v>
      </c>
      <c r="C277" s="228">
        <v>0.46129300000000001</v>
      </c>
      <c r="D277" s="228">
        <v>0.17760000000000001</v>
      </c>
      <c r="E277" s="228">
        <v>0.29125099999999998</v>
      </c>
      <c r="F277" s="228">
        <v>0.29896800000000001</v>
      </c>
      <c r="G277" s="228">
        <v>0.28007199999999999</v>
      </c>
      <c r="H277" s="228">
        <v>0</v>
      </c>
      <c r="I277" s="228">
        <v>0</v>
      </c>
      <c r="J277" s="229">
        <v>0</v>
      </c>
      <c r="K277" s="229">
        <v>0.63586399999999998</v>
      </c>
      <c r="L277" s="229">
        <v>0.38490200000000002</v>
      </c>
      <c r="M277" s="229">
        <v>0</v>
      </c>
      <c r="N277" s="229">
        <v>0.24452599999999999</v>
      </c>
      <c r="O277" s="229">
        <v>0.26019999999999999</v>
      </c>
      <c r="P277" s="348">
        <v>0.27860000000000001</v>
      </c>
      <c r="Q277" s="210"/>
      <c r="R277" s="229"/>
      <c r="S277" s="229"/>
      <c r="T277" s="229"/>
      <c r="U277" s="229"/>
    </row>
    <row r="278" spans="2:21" x14ac:dyDescent="0.25">
      <c r="B278" s="57" t="s">
        <v>256</v>
      </c>
      <c r="C278" s="228">
        <v>7.2203000000000003E-2</v>
      </c>
      <c r="D278" s="228">
        <v>5.3788000000000002E-2</v>
      </c>
      <c r="E278" s="228">
        <v>0.100761</v>
      </c>
      <c r="F278" s="228">
        <v>0.14881800000000001</v>
      </c>
      <c r="G278" s="228">
        <v>4.4173999999999998E-2</v>
      </c>
      <c r="H278" s="228">
        <v>0</v>
      </c>
      <c r="I278" s="228">
        <v>8.8911000000000004E-2</v>
      </c>
      <c r="J278" s="229">
        <v>0.24437500000000001</v>
      </c>
      <c r="K278" s="229">
        <v>0.242672</v>
      </c>
      <c r="L278" s="229">
        <v>0.22920100000000002</v>
      </c>
      <c r="M278" s="229">
        <v>0.23162400000000002</v>
      </c>
      <c r="N278" s="229">
        <v>0.224468</v>
      </c>
      <c r="O278" s="229">
        <v>0.25130000000000002</v>
      </c>
      <c r="P278" s="348">
        <v>0.2296</v>
      </c>
      <c r="Q278" s="210"/>
      <c r="R278" s="229"/>
      <c r="S278" s="229"/>
      <c r="T278" s="229"/>
      <c r="U278" s="229"/>
    </row>
    <row r="279" spans="2:21" x14ac:dyDescent="0.25">
      <c r="B279" s="57" t="s">
        <v>257</v>
      </c>
      <c r="C279" s="228">
        <v>0.28586099999999998</v>
      </c>
      <c r="D279" s="228">
        <v>0.234877</v>
      </c>
      <c r="E279" s="228">
        <v>0.25067799999999996</v>
      </c>
      <c r="F279" s="228">
        <v>0.15953699999999998</v>
      </c>
      <c r="G279" s="228">
        <v>0.21957199999999999</v>
      </c>
      <c r="H279" s="228">
        <v>0.42333100000000001</v>
      </c>
      <c r="I279" s="228">
        <v>0.24731800000000001</v>
      </c>
      <c r="J279" s="229">
        <v>0.16332199999999999</v>
      </c>
      <c r="K279" s="229">
        <v>0.182867</v>
      </c>
      <c r="L279" s="229">
        <v>0.31412600000000002</v>
      </c>
      <c r="M279" s="229">
        <v>0.28304499999999999</v>
      </c>
      <c r="N279" s="229">
        <v>0.20668600000000001</v>
      </c>
      <c r="O279" s="229">
        <v>0.183897</v>
      </c>
      <c r="P279" s="348">
        <v>0.16850000000000001</v>
      </c>
      <c r="Q279" s="210"/>
      <c r="R279" s="229"/>
      <c r="S279" s="229"/>
      <c r="T279" s="229"/>
      <c r="U279" s="229"/>
    </row>
    <row r="280" spans="2:21" x14ac:dyDescent="0.25">
      <c r="B280" s="57" t="s">
        <v>258</v>
      </c>
      <c r="C280" s="228">
        <v>0.10730000000000001</v>
      </c>
      <c r="D280" s="228">
        <v>9.2963000000000004E-2</v>
      </c>
      <c r="E280" s="228">
        <v>0</v>
      </c>
      <c r="F280" s="228">
        <v>0.26384799999999997</v>
      </c>
      <c r="G280" s="228">
        <v>0.37292799999999998</v>
      </c>
      <c r="H280" s="228">
        <v>0.29009099999999999</v>
      </c>
      <c r="I280" s="228">
        <v>6.4893000000000006E-2</v>
      </c>
      <c r="J280" s="229">
        <v>4.9869000000000004E-2</v>
      </c>
      <c r="K280" s="229">
        <v>0.1699</v>
      </c>
      <c r="L280" s="229">
        <v>0.1593</v>
      </c>
      <c r="M280" s="229">
        <v>0.11609999999999999</v>
      </c>
      <c r="N280" s="229">
        <v>0.1484</v>
      </c>
      <c r="O280" s="229">
        <v>0.15609999999999999</v>
      </c>
      <c r="P280" s="348">
        <v>0.16669999999999999</v>
      </c>
      <c r="Q280" s="210"/>
      <c r="R280" s="229"/>
      <c r="S280" s="229"/>
      <c r="T280" s="229"/>
      <c r="U280" s="229"/>
    </row>
    <row r="281" spans="2:21" x14ac:dyDescent="0.25">
      <c r="B281" s="57" t="s">
        <v>259</v>
      </c>
      <c r="C281" s="228">
        <v>0.239208</v>
      </c>
      <c r="D281" s="228">
        <v>5.9838000000000002E-2</v>
      </c>
      <c r="E281" s="228">
        <v>0.180225</v>
      </c>
      <c r="F281" s="228">
        <v>0.161915</v>
      </c>
      <c r="G281" s="228">
        <v>0.25618800000000003</v>
      </c>
      <c r="H281" s="228">
        <v>0.24280200000000002</v>
      </c>
      <c r="I281" s="228">
        <v>0.25445400000000001</v>
      </c>
      <c r="J281" s="229">
        <v>0.27028800000000003</v>
      </c>
      <c r="K281" s="229">
        <v>0.29407</v>
      </c>
      <c r="L281" s="229">
        <v>0.27778799999999998</v>
      </c>
      <c r="M281" s="229">
        <v>0.263409</v>
      </c>
      <c r="N281" s="229">
        <v>0</v>
      </c>
      <c r="O281" s="229">
        <v>0.28249999999999997</v>
      </c>
      <c r="P281" s="229">
        <v>0.27439999999999998</v>
      </c>
      <c r="Q281" s="210"/>
      <c r="R281" s="229"/>
      <c r="S281" s="229"/>
      <c r="T281" s="229"/>
      <c r="U281" s="229"/>
    </row>
    <row r="282" spans="2:21" x14ac:dyDescent="0.25">
      <c r="B282" s="57" t="s">
        <v>260</v>
      </c>
      <c r="C282" s="228">
        <v>0</v>
      </c>
      <c r="D282" s="228">
        <v>0</v>
      </c>
      <c r="E282" s="228">
        <v>0</v>
      </c>
      <c r="F282" s="228">
        <v>0</v>
      </c>
      <c r="G282" s="228">
        <v>0</v>
      </c>
      <c r="H282" s="228">
        <v>0.38114899999999996</v>
      </c>
      <c r="I282" s="228">
        <v>0.27985700000000002</v>
      </c>
      <c r="J282" s="229">
        <v>0.35398000000000002</v>
      </c>
      <c r="K282" s="229">
        <v>0.32976899999999998</v>
      </c>
      <c r="L282" s="229">
        <v>0.32754100000000003</v>
      </c>
      <c r="M282" s="229">
        <v>0.17177100000000001</v>
      </c>
      <c r="N282" s="229">
        <v>0.32765099999999997</v>
      </c>
      <c r="O282" s="229">
        <v>0.356381</v>
      </c>
      <c r="P282" s="229">
        <v>0.2422</v>
      </c>
      <c r="Q282" s="210"/>
      <c r="R282" s="229"/>
      <c r="S282" s="229"/>
      <c r="T282" s="229"/>
      <c r="U282" s="229"/>
    </row>
    <row r="283" spans="2:21" x14ac:dyDescent="0.25">
      <c r="B283" s="62" t="s">
        <v>261</v>
      </c>
      <c r="C283" s="230">
        <v>0.37115900000000002</v>
      </c>
      <c r="D283" s="230">
        <v>0.39660099999999998</v>
      </c>
      <c r="E283" s="230">
        <v>0.21118099999999998</v>
      </c>
      <c r="F283" s="230">
        <v>0.31961899999999999</v>
      </c>
      <c r="G283" s="230">
        <v>0.239284</v>
      </c>
      <c r="H283" s="230">
        <v>0.14290800000000001</v>
      </c>
      <c r="I283" s="230">
        <v>0.39318800000000004</v>
      </c>
      <c r="J283" s="231">
        <v>0.46715099999999998</v>
      </c>
      <c r="K283" s="231">
        <v>0.34133899999999995</v>
      </c>
      <c r="L283" s="231">
        <v>0.25542399999999998</v>
      </c>
      <c r="M283" s="231">
        <v>0.28769800000000001</v>
      </c>
      <c r="N283" s="231">
        <v>0.25297799999999998</v>
      </c>
      <c r="O283" s="231">
        <v>0.25297799999999998</v>
      </c>
      <c r="P283" s="231">
        <v>0.21529999999999999</v>
      </c>
      <c r="Q283" s="210"/>
      <c r="R283" s="229"/>
      <c r="S283" s="229"/>
      <c r="T283" s="229"/>
      <c r="U283" s="229"/>
    </row>
    <row r="284" spans="2:21" x14ac:dyDescent="0.25">
      <c r="C284" s="232"/>
      <c r="D284" s="232"/>
      <c r="E284" s="232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10"/>
      <c r="R284" s="232"/>
      <c r="S284" s="232"/>
      <c r="T284" s="232"/>
      <c r="U284" s="232"/>
    </row>
    <row r="285" spans="2:21" x14ac:dyDescent="0.25">
      <c r="B285" s="155" t="s">
        <v>263</v>
      </c>
      <c r="C285" s="154">
        <v>2010</v>
      </c>
      <c r="D285" s="154">
        <v>2011</v>
      </c>
      <c r="E285" s="154">
        <v>2012</v>
      </c>
      <c r="F285" s="154">
        <v>2013</v>
      </c>
      <c r="G285" s="154">
        <v>2014</v>
      </c>
      <c r="H285" s="154">
        <v>2015</v>
      </c>
      <c r="I285" s="154">
        <v>2016</v>
      </c>
      <c r="J285" s="154">
        <v>2017</v>
      </c>
      <c r="K285" s="154">
        <v>2018</v>
      </c>
      <c r="L285" s="154">
        <v>2019</v>
      </c>
      <c r="M285" s="154">
        <v>2020</v>
      </c>
      <c r="N285" s="154">
        <v>2021</v>
      </c>
      <c r="O285" s="154">
        <v>2022</v>
      </c>
      <c r="P285" s="154">
        <v>2023</v>
      </c>
      <c r="Q285" s="210"/>
      <c r="R285" s="227"/>
      <c r="S285" s="227"/>
      <c r="T285" s="227"/>
      <c r="U285" s="227"/>
    </row>
    <row r="286" spans="2:21" x14ac:dyDescent="0.25">
      <c r="B286" s="57" t="s">
        <v>250</v>
      </c>
      <c r="C286" s="210">
        <v>4.2153999999999997E-2</v>
      </c>
      <c r="D286" s="210">
        <v>0</v>
      </c>
      <c r="E286" s="210">
        <v>0</v>
      </c>
      <c r="F286" s="210">
        <v>0</v>
      </c>
      <c r="G286" s="210">
        <v>0</v>
      </c>
      <c r="H286" s="210">
        <v>0</v>
      </c>
      <c r="I286" s="210">
        <v>0</v>
      </c>
      <c r="J286" s="210">
        <v>0</v>
      </c>
      <c r="K286" s="210">
        <v>0</v>
      </c>
      <c r="L286" s="210">
        <v>3.4966999999999998E-2</v>
      </c>
      <c r="M286" s="210">
        <v>3.0120000000000001E-2</v>
      </c>
      <c r="N286" s="210">
        <v>2.1829999999999999E-2</v>
      </c>
      <c r="O286" s="210">
        <v>3.4520000000000002E-2</v>
      </c>
      <c r="P286" s="210">
        <v>3.7999999999999999E-2</v>
      </c>
      <c r="Q286" s="210"/>
      <c r="R286" s="227"/>
      <c r="S286" s="227"/>
      <c r="T286" s="227"/>
      <c r="U286" s="227"/>
    </row>
    <row r="287" spans="2:21" x14ac:dyDescent="0.25">
      <c r="B287" s="57" t="s">
        <v>251</v>
      </c>
      <c r="C287" s="210">
        <v>0</v>
      </c>
      <c r="D287" s="210">
        <v>0</v>
      </c>
      <c r="E287" s="210">
        <v>0.24738800000000002</v>
      </c>
      <c r="F287" s="210">
        <v>0.27452700000000002</v>
      </c>
      <c r="G287" s="210">
        <v>0.22740099999999999</v>
      </c>
      <c r="H287" s="210">
        <v>0.25498500000000002</v>
      </c>
      <c r="I287" s="210">
        <v>0.31106200000000001</v>
      </c>
      <c r="J287" s="210">
        <v>0.405528</v>
      </c>
      <c r="K287" s="210">
        <v>0.36302400000000001</v>
      </c>
      <c r="L287" s="210">
        <v>0.70051299999999994</v>
      </c>
      <c r="M287" s="210">
        <v>0.81970600000000005</v>
      </c>
      <c r="N287" s="210">
        <v>0.84091899999999997</v>
      </c>
      <c r="O287" s="210">
        <v>0.62660000000000005</v>
      </c>
      <c r="P287" s="210">
        <v>0.46189999999999998</v>
      </c>
      <c r="Q287" s="210"/>
      <c r="R287" s="227"/>
      <c r="S287" s="227"/>
      <c r="T287" s="227"/>
      <c r="U287" s="227"/>
    </row>
    <row r="288" spans="2:21" x14ac:dyDescent="0.25">
      <c r="B288" s="57" t="s">
        <v>252</v>
      </c>
      <c r="C288" s="210">
        <v>7.1462999999999999E-2</v>
      </c>
      <c r="D288" s="210">
        <v>1.0407E-2</v>
      </c>
      <c r="E288" s="210">
        <v>4.0579000000000004E-2</v>
      </c>
      <c r="F288" s="210">
        <v>0.20283899999999999</v>
      </c>
      <c r="G288" s="210">
        <v>0.32797400000000004</v>
      </c>
      <c r="H288" s="210">
        <v>0.246143</v>
      </c>
      <c r="I288" s="210">
        <v>0.30059599999999997</v>
      </c>
      <c r="J288" s="210">
        <v>0.257905</v>
      </c>
      <c r="K288" s="210">
        <v>0.17973</v>
      </c>
      <c r="L288" s="210">
        <v>0.162692</v>
      </c>
      <c r="M288" s="210">
        <v>0.15084899999999998</v>
      </c>
      <c r="N288" s="210">
        <v>0.18843900000000002</v>
      </c>
      <c r="O288" s="210">
        <v>0.46953400000000001</v>
      </c>
      <c r="P288" s="210">
        <v>0.50680000000000003</v>
      </c>
      <c r="Q288" s="210"/>
      <c r="R288" s="210"/>
      <c r="S288" s="210"/>
      <c r="T288" s="210"/>
      <c r="U288" s="210"/>
    </row>
    <row r="289" spans="2:21" x14ac:dyDescent="0.25">
      <c r="B289" s="57" t="s">
        <v>254</v>
      </c>
      <c r="C289" s="210">
        <v>0.29910300000000001</v>
      </c>
      <c r="D289" s="210">
        <v>0.28329199999999999</v>
      </c>
      <c r="E289" s="210">
        <v>0.26712800000000003</v>
      </c>
      <c r="F289" s="210">
        <v>0.28477799999999998</v>
      </c>
      <c r="G289" s="210">
        <v>0.31551600000000002</v>
      </c>
      <c r="H289" s="210">
        <v>0.34405000000000002</v>
      </c>
      <c r="I289" s="210">
        <v>0.36152800000000002</v>
      </c>
      <c r="J289" s="210">
        <v>0.40814</v>
      </c>
      <c r="K289" s="210">
        <v>0.361286</v>
      </c>
      <c r="L289" s="210">
        <v>0.38272499999999998</v>
      </c>
      <c r="M289" s="210">
        <v>0.42994199999999999</v>
      </c>
      <c r="N289" s="210">
        <v>0.37715799999999999</v>
      </c>
      <c r="O289" s="210">
        <v>0.23324800000000001</v>
      </c>
      <c r="P289" s="210">
        <v>0.2321</v>
      </c>
      <c r="Q289" s="210"/>
      <c r="R289" s="210"/>
      <c r="S289" s="210"/>
      <c r="T289" s="210"/>
      <c r="U289" s="210"/>
    </row>
    <row r="290" spans="2:21" x14ac:dyDescent="0.25">
      <c r="B290" s="57" t="s">
        <v>255</v>
      </c>
      <c r="C290" s="210">
        <v>0.38416499999999998</v>
      </c>
      <c r="D290" s="210">
        <v>0.54840800000000001</v>
      </c>
      <c r="E290" s="210">
        <v>0.31641999999999998</v>
      </c>
      <c r="F290" s="210">
        <v>0.22216899999999998</v>
      </c>
      <c r="G290" s="210">
        <v>0.25046099999999999</v>
      </c>
      <c r="H290" s="210">
        <v>0.24129</v>
      </c>
      <c r="I290" s="210">
        <v>0.16545200000000002</v>
      </c>
      <c r="J290" s="210">
        <v>0.175154</v>
      </c>
      <c r="K290" s="210">
        <v>0.16955500000000001</v>
      </c>
      <c r="L290" s="210">
        <v>0.34553899999999999</v>
      </c>
      <c r="M290" s="210">
        <v>0.20655699999999999</v>
      </c>
      <c r="N290" s="210">
        <v>0.21137300000000001</v>
      </c>
      <c r="O290" s="210">
        <v>0.21137300000000001</v>
      </c>
      <c r="P290" s="210">
        <v>0.15659999999999999</v>
      </c>
      <c r="Q290" s="210"/>
      <c r="R290" s="210"/>
      <c r="S290" s="210"/>
      <c r="T290" s="210"/>
      <c r="U290" s="210"/>
    </row>
    <row r="291" spans="2:21" x14ac:dyDescent="0.25">
      <c r="B291" s="57" t="s">
        <v>256</v>
      </c>
      <c r="C291" s="210">
        <v>0.30148199999999997</v>
      </c>
      <c r="D291" s="210">
        <v>0.32669600000000004</v>
      </c>
      <c r="E291" s="210">
        <v>0.39793100000000003</v>
      </c>
      <c r="F291" s="210">
        <v>0.37506200000000001</v>
      </c>
      <c r="G291" s="210">
        <v>0.36613599999999996</v>
      </c>
      <c r="H291" s="210">
        <v>0.36646000000000001</v>
      </c>
      <c r="I291" s="210">
        <v>0.45579500000000001</v>
      </c>
      <c r="J291" s="210">
        <v>0.43546100000000004</v>
      </c>
      <c r="K291" s="210">
        <v>0.368284</v>
      </c>
      <c r="L291" s="210">
        <v>0.318884</v>
      </c>
      <c r="M291" s="210">
        <v>0.25431399999999998</v>
      </c>
      <c r="N291" s="210">
        <v>0.24137799999999998</v>
      </c>
      <c r="O291" s="210">
        <v>0.24137799999999998</v>
      </c>
      <c r="P291" s="210">
        <v>0.185</v>
      </c>
      <c r="Q291" s="210"/>
      <c r="R291" s="210"/>
      <c r="S291" s="210"/>
      <c r="T291" s="210"/>
      <c r="U291" s="210"/>
    </row>
    <row r="292" spans="2:21" x14ac:dyDescent="0.25">
      <c r="B292" s="57" t="s">
        <v>257</v>
      </c>
      <c r="C292" s="210">
        <v>1.011898</v>
      </c>
      <c r="D292" s="210">
        <v>0.69240399999999991</v>
      </c>
      <c r="E292" s="210">
        <v>0.70610799999999996</v>
      </c>
      <c r="F292" s="210">
        <v>0.70496199999999998</v>
      </c>
      <c r="G292" s="210">
        <v>0.72728899999999996</v>
      </c>
      <c r="H292" s="210">
        <v>0.59426699999999999</v>
      </c>
      <c r="I292" s="210">
        <v>0.78266499999999994</v>
      </c>
      <c r="J292" s="210">
        <v>0.79810800000000004</v>
      </c>
      <c r="K292" s="210">
        <v>1.2547620000000002</v>
      </c>
      <c r="L292" s="210">
        <v>1.7447280000000001</v>
      </c>
      <c r="M292" s="210">
        <v>1.6126199999999999</v>
      </c>
      <c r="N292" s="210">
        <v>2.2712909999999997</v>
      </c>
      <c r="O292" s="210">
        <v>2.2149930000000002</v>
      </c>
      <c r="P292" s="210">
        <v>2.2200000000000002</v>
      </c>
      <c r="Q292" s="210"/>
      <c r="R292" s="210"/>
      <c r="S292" s="210"/>
      <c r="T292" s="210"/>
      <c r="U292" s="210"/>
    </row>
    <row r="293" spans="2:21" x14ac:dyDescent="0.25">
      <c r="B293" s="57" t="s">
        <v>258</v>
      </c>
      <c r="C293" s="210">
        <v>0.92710000000000004</v>
      </c>
      <c r="D293" s="210">
        <v>0.85470000000000002</v>
      </c>
      <c r="E293" s="210">
        <v>0.73719999999999997</v>
      </c>
      <c r="F293" s="210">
        <v>0.59319999999999995</v>
      </c>
      <c r="G293" s="210">
        <v>0.4476</v>
      </c>
      <c r="H293" s="210">
        <v>0.36520000000000002</v>
      </c>
      <c r="I293" s="210">
        <v>0.33229999999999998</v>
      </c>
      <c r="J293" s="210">
        <v>0.33400000000000002</v>
      </c>
      <c r="K293" s="210">
        <v>0.23169999999999999</v>
      </c>
      <c r="L293" s="210">
        <v>0.22189999999999999</v>
      </c>
      <c r="M293" s="210">
        <v>0.1865</v>
      </c>
      <c r="N293" s="210">
        <v>0.1555</v>
      </c>
      <c r="O293" s="210">
        <v>0.1235</v>
      </c>
      <c r="P293" s="210">
        <v>0.21299999999999999</v>
      </c>
      <c r="Q293" s="210"/>
      <c r="R293" s="210"/>
      <c r="S293" s="210"/>
      <c r="T293" s="210"/>
      <c r="U293" s="210"/>
    </row>
    <row r="294" spans="2:21" x14ac:dyDescent="0.25">
      <c r="B294" s="57" t="s">
        <v>259</v>
      </c>
      <c r="C294" s="210">
        <v>1.8810390000000001</v>
      </c>
      <c r="D294" s="210">
        <v>1.724478</v>
      </c>
      <c r="E294" s="210">
        <v>1.6339980000000001</v>
      </c>
      <c r="F294" s="210">
        <v>1.0174129999999999</v>
      </c>
      <c r="G294" s="210">
        <v>0.89113200000000004</v>
      </c>
      <c r="H294" s="210">
        <v>0.64228399999999997</v>
      </c>
      <c r="I294" s="210">
        <v>1.4737110000000002</v>
      </c>
      <c r="J294" s="210">
        <v>1.4113530000000001</v>
      </c>
      <c r="K294" s="210">
        <v>1.202793</v>
      </c>
      <c r="L294" s="210">
        <v>1.150641</v>
      </c>
      <c r="M294" s="210">
        <v>1.0431010000000001</v>
      </c>
      <c r="N294" s="210">
        <v>0.759019</v>
      </c>
      <c r="O294" s="210">
        <v>0.759019</v>
      </c>
      <c r="P294" s="210">
        <v>0.74009999999999998</v>
      </c>
      <c r="Q294" s="210"/>
      <c r="R294" s="210"/>
      <c r="S294" s="210"/>
      <c r="T294" s="210"/>
      <c r="U294" s="210"/>
    </row>
    <row r="295" spans="2:21" x14ac:dyDescent="0.25">
      <c r="B295" s="57" t="s">
        <v>260</v>
      </c>
      <c r="C295" s="210">
        <v>1.0835250000000001</v>
      </c>
      <c r="D295" s="210">
        <v>0.85231800000000002</v>
      </c>
      <c r="E295" s="210">
        <v>0.26464200000000004</v>
      </c>
      <c r="F295" s="210">
        <v>0.21651100000000001</v>
      </c>
      <c r="G295" s="210">
        <v>0</v>
      </c>
      <c r="H295" s="210">
        <v>0</v>
      </c>
      <c r="I295" s="210">
        <v>0</v>
      </c>
      <c r="J295" s="210">
        <v>0</v>
      </c>
      <c r="K295" s="210">
        <v>0</v>
      </c>
      <c r="L295" s="210">
        <v>0</v>
      </c>
      <c r="M295" s="210">
        <v>2.5558999999999998E-2</v>
      </c>
      <c r="N295" s="210">
        <v>2.0779000000000002E-2</v>
      </c>
      <c r="O295" s="210">
        <v>2.0985E-2</v>
      </c>
      <c r="P295" s="210">
        <v>3.44E-2</v>
      </c>
      <c r="Q295" s="210"/>
      <c r="R295" s="210"/>
      <c r="S295" s="210"/>
      <c r="T295" s="210"/>
      <c r="U295" s="210"/>
    </row>
    <row r="296" spans="2:21" x14ac:dyDescent="0.25">
      <c r="B296" s="62" t="s">
        <v>261</v>
      </c>
      <c r="C296" s="226">
        <v>0.61675999999999997</v>
      </c>
      <c r="D296" s="226">
        <v>0.61042299999999994</v>
      </c>
      <c r="E296" s="226">
        <v>0.568693</v>
      </c>
      <c r="F296" s="226">
        <v>0.54034700000000002</v>
      </c>
      <c r="G296" s="226">
        <v>0.51610400000000001</v>
      </c>
      <c r="H296" s="226">
        <v>0.46305399999999997</v>
      </c>
      <c r="I296" s="226">
        <v>0.42038300000000001</v>
      </c>
      <c r="J296" s="226">
        <v>0.36884700000000004</v>
      </c>
      <c r="K296" s="226">
        <v>0.29912099999999997</v>
      </c>
      <c r="L296" s="226">
        <v>0.53075699999999992</v>
      </c>
      <c r="M296" s="226">
        <v>0.46921499999999999</v>
      </c>
      <c r="N296" s="226">
        <v>0.39807400000000004</v>
      </c>
      <c r="O296" s="226">
        <v>0.32690000000000002</v>
      </c>
      <c r="P296" s="226">
        <v>0.1656</v>
      </c>
      <c r="Q296" s="210"/>
      <c r="R296" s="210"/>
      <c r="S296" s="210"/>
      <c r="T296" s="210"/>
      <c r="U296" s="210"/>
    </row>
    <row r="297" spans="2:21" x14ac:dyDescent="0.25">
      <c r="C297" s="222"/>
      <c r="D297" s="222"/>
      <c r="E297" s="222"/>
      <c r="F297" s="222"/>
      <c r="G297" s="222"/>
      <c r="H297" s="222"/>
      <c r="I297" s="222"/>
      <c r="J297" s="222"/>
      <c r="K297" s="222"/>
      <c r="L297" s="222"/>
      <c r="M297" s="222"/>
      <c r="N297" s="222"/>
      <c r="O297" s="222"/>
      <c r="P297" s="222"/>
      <c r="Q297" s="210"/>
      <c r="R297" s="222"/>
      <c r="S297" s="222"/>
      <c r="T297" s="222"/>
      <c r="U297" s="222"/>
    </row>
    <row r="298" spans="2:21" x14ac:dyDescent="0.25">
      <c r="B298" s="155" t="s">
        <v>264</v>
      </c>
      <c r="C298" s="154">
        <v>2010</v>
      </c>
      <c r="D298" s="154">
        <v>2011</v>
      </c>
      <c r="E298" s="154">
        <v>2012</v>
      </c>
      <c r="F298" s="154">
        <v>2013</v>
      </c>
      <c r="G298" s="154">
        <v>2014</v>
      </c>
      <c r="H298" s="154">
        <v>2015</v>
      </c>
      <c r="I298" s="154">
        <v>2016</v>
      </c>
      <c r="J298" s="154">
        <v>2017</v>
      </c>
      <c r="K298" s="154">
        <v>2018</v>
      </c>
      <c r="L298" s="154">
        <v>2019</v>
      </c>
      <c r="M298" s="154">
        <v>2020</v>
      </c>
      <c r="N298" s="154">
        <v>2021</v>
      </c>
      <c r="O298" s="154">
        <v>2022</v>
      </c>
      <c r="P298" s="154">
        <v>2023</v>
      </c>
      <c r="Q298" s="210"/>
      <c r="R298" s="227"/>
      <c r="S298" s="227"/>
      <c r="T298" s="227"/>
      <c r="U298" s="227"/>
    </row>
    <row r="299" spans="2:21" x14ac:dyDescent="0.25">
      <c r="B299" s="123" t="s">
        <v>250</v>
      </c>
      <c r="C299" s="233">
        <f t="shared" ref="C299:P299" si="28">+C260/(1+(1-C273)*C286)</f>
        <v>0.58710054863182837</v>
      </c>
      <c r="D299" s="233">
        <f t="shared" si="28"/>
        <v>0.64</v>
      </c>
      <c r="E299" s="233">
        <f t="shared" si="28"/>
        <v>0.52400000000000002</v>
      </c>
      <c r="F299" s="233">
        <f t="shared" si="28"/>
        <v>0.749</v>
      </c>
      <c r="G299" s="233">
        <f t="shared" si="28"/>
        <v>0.82399999999999995</v>
      </c>
      <c r="H299" s="233">
        <f t="shared" si="28"/>
        <v>0.21099999999999999</v>
      </c>
      <c r="I299" s="233">
        <f t="shared" si="28"/>
        <v>0.54500000000000004</v>
      </c>
      <c r="J299" s="233">
        <f t="shared" si="28"/>
        <v>0.94</v>
      </c>
      <c r="K299" s="233">
        <f t="shared" si="28"/>
        <v>0.434</v>
      </c>
      <c r="L299" s="233">
        <f t="shared" si="28"/>
        <v>0.46344093894914029</v>
      </c>
      <c r="M299" s="233">
        <f t="shared" si="28"/>
        <v>0.4317959993512791</v>
      </c>
      <c r="N299" s="233">
        <f t="shared" si="28"/>
        <v>0.40350686191792112</v>
      </c>
      <c r="O299" s="233">
        <f t="shared" si="28"/>
        <v>0.43265867185368961</v>
      </c>
      <c r="P299" s="233">
        <f t="shared" si="28"/>
        <v>0.4744230558716756</v>
      </c>
      <c r="Q299" s="225"/>
      <c r="R299" s="225"/>
      <c r="S299" s="225"/>
      <c r="T299" s="225"/>
      <c r="U299" s="225"/>
    </row>
    <row r="300" spans="2:21" x14ac:dyDescent="0.25">
      <c r="B300" s="57" t="s">
        <v>251</v>
      </c>
      <c r="C300" s="233"/>
      <c r="D300" s="233"/>
      <c r="E300" s="233">
        <f t="shared" ref="E300:P300" si="29">+E261/(1+(1-E274)*E287)</f>
        <v>0.80654077007291325</v>
      </c>
      <c r="F300" s="233">
        <f t="shared" si="29"/>
        <v>0.64367176863504372</v>
      </c>
      <c r="G300" s="233">
        <f t="shared" si="29"/>
        <v>0.40387687515078458</v>
      </c>
      <c r="H300" s="233">
        <f t="shared" si="29"/>
        <v>0.52236973423498312</v>
      </c>
      <c r="I300" s="233">
        <f t="shared" si="29"/>
        <v>0.61054176998710052</v>
      </c>
      <c r="J300" s="233">
        <f t="shared" si="29"/>
        <v>0.5695648031011098</v>
      </c>
      <c r="K300" s="233">
        <f t="shared" si="29"/>
        <v>0.49126548796137859</v>
      </c>
      <c r="L300" s="233">
        <f t="shared" si="29"/>
        <v>0.44325736815525618</v>
      </c>
      <c r="M300" s="233">
        <f t="shared" si="29"/>
        <v>0.50347386025116558</v>
      </c>
      <c r="N300" s="233">
        <f t="shared" si="29"/>
        <v>0.5511579173914114</v>
      </c>
      <c r="O300" s="233">
        <f t="shared" si="29"/>
        <v>0.60630433301708819</v>
      </c>
      <c r="P300" s="233">
        <f t="shared" si="29"/>
        <v>0.64275605720056528</v>
      </c>
      <c r="Q300" s="225"/>
      <c r="R300" s="225"/>
      <c r="S300" s="225"/>
      <c r="T300" s="225"/>
      <c r="U300" s="225"/>
    </row>
    <row r="301" spans="2:21" x14ac:dyDescent="0.25">
      <c r="B301" s="57" t="s">
        <v>252</v>
      </c>
      <c r="C301" s="233">
        <f t="shared" ref="C301:P301" si="30">+C262/(1+(1-C275)*C288)</f>
        <v>0.61844517126010956</v>
      </c>
      <c r="D301" s="233">
        <f t="shared" si="30"/>
        <v>0.5805533663056599</v>
      </c>
      <c r="E301" s="233">
        <f t="shared" si="30"/>
        <v>0.53058854566194802</v>
      </c>
      <c r="F301" s="233">
        <f t="shared" si="30"/>
        <v>0.40223655840847006</v>
      </c>
      <c r="G301" s="233">
        <f t="shared" si="30"/>
        <v>0.35800247502354116</v>
      </c>
      <c r="H301" s="233">
        <f t="shared" si="30"/>
        <v>0.37734413247330967</v>
      </c>
      <c r="I301" s="233">
        <f t="shared" si="30"/>
        <v>0.28222141756898717</v>
      </c>
      <c r="J301" s="233">
        <f t="shared" si="30"/>
        <v>0.29380602556034907</v>
      </c>
      <c r="K301" s="233">
        <f t="shared" si="30"/>
        <v>0.53699407365024876</v>
      </c>
      <c r="L301" s="233">
        <f t="shared" si="30"/>
        <v>0.50262557546098763</v>
      </c>
      <c r="M301" s="233">
        <f t="shared" si="30"/>
        <v>0.55938583454710289</v>
      </c>
      <c r="N301" s="233">
        <f t="shared" si="30"/>
        <v>0.53360808414291105</v>
      </c>
      <c r="O301" s="233">
        <f t="shared" si="30"/>
        <v>0.33232928127625549</v>
      </c>
      <c r="P301" s="233">
        <f t="shared" si="30"/>
        <v>0.35676912703287783</v>
      </c>
      <c r="Q301" s="210"/>
      <c r="R301" s="210"/>
      <c r="S301" s="210"/>
      <c r="T301" s="210"/>
      <c r="U301" s="210"/>
    </row>
    <row r="302" spans="2:21" x14ac:dyDescent="0.25">
      <c r="B302" s="57" t="s">
        <v>254</v>
      </c>
      <c r="C302" s="233">
        <f t="shared" ref="C302:P302" si="31">+C263/(1+(1-C276)*C289)</f>
        <v>0.70082573288178274</v>
      </c>
      <c r="D302" s="233">
        <f t="shared" si="31"/>
        <v>0.67969520842026543</v>
      </c>
      <c r="E302" s="233">
        <f t="shared" si="31"/>
        <v>0.6906641999265799</v>
      </c>
      <c r="F302" s="233">
        <f t="shared" si="31"/>
        <v>0.53381336124735501</v>
      </c>
      <c r="G302" s="233">
        <f t="shared" si="31"/>
        <v>0.30512367533387491</v>
      </c>
      <c r="H302" s="233">
        <f t="shared" si="31"/>
        <v>0.36396016082956717</v>
      </c>
      <c r="I302" s="233">
        <f t="shared" si="31"/>
        <v>0.4295359860286963</v>
      </c>
      <c r="J302" s="233">
        <f t="shared" si="31"/>
        <v>0.48933602149105221</v>
      </c>
      <c r="K302" s="233">
        <f t="shared" si="31"/>
        <v>0.53879992633661455</v>
      </c>
      <c r="L302" s="233">
        <f t="shared" si="31"/>
        <v>0.55481341388190863</v>
      </c>
      <c r="M302" s="233">
        <f t="shared" si="31"/>
        <v>0.64197333174104043</v>
      </c>
      <c r="N302" s="233">
        <f t="shared" si="31"/>
        <v>0.65375909170240132</v>
      </c>
      <c r="O302" s="233">
        <f t="shared" si="31"/>
        <v>0.52189903423363082</v>
      </c>
      <c r="P302" s="233">
        <f t="shared" si="31"/>
        <v>0.53901074000681981</v>
      </c>
      <c r="Q302" s="210"/>
      <c r="R302" s="210"/>
      <c r="S302" s="210"/>
      <c r="T302" s="210"/>
      <c r="U302" s="210"/>
    </row>
    <row r="303" spans="2:21" x14ac:dyDescent="0.25">
      <c r="B303" s="57" t="s">
        <v>255</v>
      </c>
      <c r="C303" s="233"/>
      <c r="D303" s="233"/>
      <c r="E303" s="233"/>
      <c r="F303" s="233"/>
      <c r="G303" s="233"/>
      <c r="H303" s="233">
        <f t="shared" ref="H303:P303" si="32">+H264/(1+(1-H277)*H290)</f>
        <v>0.45597724947433715</v>
      </c>
      <c r="I303" s="233">
        <f t="shared" si="32"/>
        <v>-0.51567975343471895</v>
      </c>
      <c r="J303" s="233">
        <f t="shared" si="32"/>
        <v>-3.3187139728069678E-2</v>
      </c>
      <c r="K303" s="233">
        <f t="shared" si="32"/>
        <v>0.45491316982531643</v>
      </c>
      <c r="L303" s="233">
        <f t="shared" si="32"/>
        <v>0.37442053026564265</v>
      </c>
      <c r="M303" s="233">
        <f t="shared" si="32"/>
        <v>1.2249732088910841</v>
      </c>
      <c r="N303" s="233">
        <f t="shared" si="32"/>
        <v>1.2994887865071552</v>
      </c>
      <c r="O303" s="233">
        <f t="shared" si="32"/>
        <v>0.49810885303415153</v>
      </c>
      <c r="P303" s="233">
        <f t="shared" si="32"/>
        <v>0.51843208455233758</v>
      </c>
      <c r="Q303" s="210"/>
      <c r="R303" s="210"/>
      <c r="S303" s="210"/>
      <c r="T303" s="210"/>
      <c r="U303" s="210"/>
    </row>
    <row r="304" spans="2:21" x14ac:dyDescent="0.25">
      <c r="B304" s="57" t="s">
        <v>256</v>
      </c>
      <c r="C304" s="233">
        <f t="shared" ref="C304:G309" si="33">+C265/(1+(1-C278)*C291)</f>
        <v>0.35867386452812666</v>
      </c>
      <c r="D304" s="233">
        <f t="shared" si="33"/>
        <v>0.47436312672150815</v>
      </c>
      <c r="E304" s="233">
        <f t="shared" si="33"/>
        <v>0.3328828430532666</v>
      </c>
      <c r="F304" s="233">
        <f t="shared" si="33"/>
        <v>-1.3644157103610279E-2</v>
      </c>
      <c r="G304" s="233">
        <f t="shared" si="33"/>
        <v>-2.9630456904611718E-2</v>
      </c>
      <c r="H304" s="233">
        <f t="shared" ref="H304:P304" si="34">+H265/(1+(1-H278)*H291)</f>
        <v>0.26345447360332536</v>
      </c>
      <c r="I304" s="233">
        <f t="shared" si="34"/>
        <v>0.39709742674450998</v>
      </c>
      <c r="J304" s="233">
        <f t="shared" si="34"/>
        <v>8.5023442738403551E-2</v>
      </c>
      <c r="K304" s="233">
        <f t="shared" si="34"/>
        <v>0.59347330192112668</v>
      </c>
      <c r="L304" s="233">
        <f t="shared" si="34"/>
        <v>0.66303018513668444</v>
      </c>
      <c r="M304" s="233">
        <f t="shared" si="34"/>
        <v>0.52868944390579142</v>
      </c>
      <c r="N304" s="233">
        <f t="shared" si="34"/>
        <v>0.51718487276931646</v>
      </c>
      <c r="O304" s="233">
        <f t="shared" si="34"/>
        <v>0.39636841545985191</v>
      </c>
      <c r="P304" s="233">
        <f t="shared" si="34"/>
        <v>0.4096194040562825</v>
      </c>
      <c r="Q304" s="210"/>
      <c r="R304" s="210"/>
      <c r="S304" s="210"/>
      <c r="T304" s="210"/>
      <c r="U304" s="210"/>
    </row>
    <row r="305" spans="2:21" x14ac:dyDescent="0.25">
      <c r="B305" s="57" t="s">
        <v>257</v>
      </c>
      <c r="C305" s="233">
        <f t="shared" si="33"/>
        <v>0.66642059963672362</v>
      </c>
      <c r="D305" s="233">
        <f t="shared" si="33"/>
        <v>0.54713956212811687</v>
      </c>
      <c r="E305" s="233">
        <f t="shared" si="33"/>
        <v>0.34203075497295099</v>
      </c>
      <c r="F305" s="233">
        <f t="shared" si="33"/>
        <v>0.24113113448625215</v>
      </c>
      <c r="G305" s="233">
        <f t="shared" si="33"/>
        <v>0.25070223742957376</v>
      </c>
      <c r="H305" s="233">
        <f t="shared" ref="H305:P305" si="35">+H266/(1+(1-H279)*H292)</f>
        <v>0.48633518897566902</v>
      </c>
      <c r="I305" s="233">
        <f t="shared" si="35"/>
        <v>0.57139338253928662</v>
      </c>
      <c r="J305" s="233">
        <f t="shared" si="35"/>
        <v>0.55823399771201154</v>
      </c>
      <c r="K305" s="233">
        <f t="shared" si="35"/>
        <v>0.20342590581699158</v>
      </c>
      <c r="L305" s="233">
        <f t="shared" si="35"/>
        <v>0.21122943260723659</v>
      </c>
      <c r="M305" s="233">
        <f t="shared" si="35"/>
        <v>0.3552585734706788</v>
      </c>
      <c r="N305" s="233">
        <f t="shared" si="35"/>
        <v>0.27017892623981871</v>
      </c>
      <c r="O305" s="233">
        <f t="shared" si="35"/>
        <v>0.20835838143303828</v>
      </c>
      <c r="P305" s="233">
        <f t="shared" si="35"/>
        <v>0.20836773919246079</v>
      </c>
      <c r="Q305" s="210"/>
      <c r="R305" s="210"/>
      <c r="S305" s="210"/>
      <c r="T305" s="210"/>
      <c r="U305" s="210"/>
    </row>
    <row r="306" spans="2:21" x14ac:dyDescent="0.25">
      <c r="B306" s="57" t="s">
        <v>258</v>
      </c>
      <c r="C306" s="233">
        <f t="shared" si="33"/>
        <v>0.35182326552757892</v>
      </c>
      <c r="D306" s="233">
        <f t="shared" si="33"/>
        <v>0.40276141701833301</v>
      </c>
      <c r="E306" s="233">
        <f t="shared" si="33"/>
        <v>0.33502187428045127</v>
      </c>
      <c r="F306" s="233">
        <f t="shared" si="33"/>
        <v>0.22482305976942124</v>
      </c>
      <c r="G306" s="233">
        <f t="shared" si="33"/>
        <v>0.14055061499252133</v>
      </c>
      <c r="H306" s="233">
        <f t="shared" ref="H306:P306" si="36">+H267/(1+(1-H280)*H293)</f>
        <v>0.33988248585922015</v>
      </c>
      <c r="I306" s="233">
        <f t="shared" si="36"/>
        <v>0.16631876340431434</v>
      </c>
      <c r="J306" s="233">
        <f t="shared" si="36"/>
        <v>-0.30364132276441497</v>
      </c>
      <c r="K306" s="233">
        <f t="shared" si="36"/>
        <v>-4.6128007888929325E-2</v>
      </c>
      <c r="L306" s="233">
        <f t="shared" si="36"/>
        <v>1.4327235215353054E-2</v>
      </c>
      <c r="M306" s="233">
        <f t="shared" si="36"/>
        <v>0.36571315546195815</v>
      </c>
      <c r="N306" s="233">
        <f t="shared" si="36"/>
        <v>0.49363144787313729</v>
      </c>
      <c r="O306" s="233">
        <f t="shared" si="36"/>
        <v>0.47001433090901634</v>
      </c>
      <c r="P306" s="233">
        <f t="shared" si="36"/>
        <v>0.49851680634337575</v>
      </c>
      <c r="Q306" s="210"/>
      <c r="R306" s="210"/>
      <c r="S306" s="210"/>
      <c r="T306" s="210"/>
      <c r="U306" s="210"/>
    </row>
    <row r="307" spans="2:21" x14ac:dyDescent="0.25">
      <c r="B307" s="57" t="s">
        <v>259</v>
      </c>
      <c r="C307" s="233">
        <f t="shared" si="33"/>
        <v>0.21924417400021542</v>
      </c>
      <c r="D307" s="233">
        <f t="shared" si="33"/>
        <v>0.18120857982530569</v>
      </c>
      <c r="E307" s="233">
        <f t="shared" si="33"/>
        <v>0.19747718954068619</v>
      </c>
      <c r="F307" s="233">
        <f t="shared" si="33"/>
        <v>0.20618795150936434</v>
      </c>
      <c r="G307" s="233">
        <f t="shared" si="33"/>
        <v>0.22912680718414816</v>
      </c>
      <c r="H307" s="233">
        <f t="shared" ref="H307:P307" si="37">+H268/(1+(1-H281)*H294)</f>
        <v>0.27113651055700372</v>
      </c>
      <c r="I307" s="233">
        <f t="shared" si="37"/>
        <v>0.20583981455650813</v>
      </c>
      <c r="J307" s="233">
        <f t="shared" si="37"/>
        <v>0.2335112001881274</v>
      </c>
      <c r="K307" s="233">
        <f t="shared" si="37"/>
        <v>0.18117042625706867</v>
      </c>
      <c r="L307" s="233">
        <f t="shared" si="37"/>
        <v>0.19442855814384133</v>
      </c>
      <c r="M307" s="233">
        <f t="shared" si="37"/>
        <v>0.48576663916337876</v>
      </c>
      <c r="N307" s="233">
        <f t="shared" si="37"/>
        <v>0.48834037608462444</v>
      </c>
      <c r="O307" s="233">
        <f t="shared" si="37"/>
        <v>0.25508286063250257</v>
      </c>
      <c r="P307" s="233">
        <f t="shared" si="37"/>
        <v>0.26675054171179519</v>
      </c>
      <c r="Q307" s="210"/>
      <c r="R307" s="210"/>
      <c r="S307" s="210"/>
      <c r="T307" s="210"/>
      <c r="U307" s="210"/>
    </row>
    <row r="308" spans="2:21" x14ac:dyDescent="0.25">
      <c r="B308" s="57" t="s">
        <v>260</v>
      </c>
      <c r="C308" s="233">
        <f t="shared" si="33"/>
        <v>0.41612171680205423</v>
      </c>
      <c r="D308" s="233">
        <f t="shared" si="33"/>
        <v>0.40273862263391064</v>
      </c>
      <c r="E308" s="233">
        <f t="shared" si="33"/>
        <v>0.51318871269497612</v>
      </c>
      <c r="F308" s="233">
        <f t="shared" si="33"/>
        <v>0.3600460661679179</v>
      </c>
      <c r="G308" s="233">
        <f t="shared" si="33"/>
        <v>0.72499999999999998</v>
      </c>
      <c r="H308" s="233">
        <f t="shared" ref="H308:P308" si="38">+H269/(1+(1-H282)*H295)</f>
        <v>1.1719999999999999</v>
      </c>
      <c r="I308" s="233">
        <f t="shared" si="38"/>
        <v>0.93100000000000005</v>
      </c>
      <c r="J308" s="233">
        <f t="shared" si="38"/>
        <v>0.86</v>
      </c>
      <c r="K308" s="233">
        <f t="shared" si="38"/>
        <v>0.73899999999999999</v>
      </c>
      <c r="L308" s="233">
        <f t="shared" si="38"/>
        <v>0.40899999999999997</v>
      </c>
      <c r="M308" s="233">
        <f t="shared" si="38"/>
        <v>0.47004965746069294</v>
      </c>
      <c r="N308" s="233">
        <f t="shared" si="38"/>
        <v>0.52960108106109505</v>
      </c>
      <c r="O308" s="233">
        <f t="shared" si="38"/>
        <v>0.41933629938894057</v>
      </c>
      <c r="P308" s="233">
        <f t="shared" si="38"/>
        <v>0.44149106952254408</v>
      </c>
      <c r="Q308" s="210"/>
      <c r="R308" s="210"/>
      <c r="S308" s="210"/>
      <c r="T308" s="210"/>
      <c r="U308" s="210"/>
    </row>
    <row r="309" spans="2:21" x14ac:dyDescent="0.25">
      <c r="B309" s="62" t="s">
        <v>261</v>
      </c>
      <c r="C309" s="234">
        <f t="shared" si="33"/>
        <v>0.47627832222551925</v>
      </c>
      <c r="D309" s="234">
        <f t="shared" si="33"/>
        <v>0.46699307975316257</v>
      </c>
      <c r="E309" s="234">
        <f t="shared" si="33"/>
        <v>0.46389750666775187</v>
      </c>
      <c r="F309" s="234">
        <f t="shared" si="33"/>
        <v>0.51841058331468826</v>
      </c>
      <c r="G309" s="234">
        <f t="shared" si="33"/>
        <v>0.60174841500565279</v>
      </c>
      <c r="H309" s="234">
        <f t="shared" ref="H309:P309" si="39">+H270/(1+(1-H283)*H296)</f>
        <v>0.56840964778345782</v>
      </c>
      <c r="I309" s="234">
        <f t="shared" si="39"/>
        <v>0.57286571017891708</v>
      </c>
      <c r="J309" s="234">
        <f t="shared" si="39"/>
        <v>0.5933776934464513</v>
      </c>
      <c r="K309" s="234">
        <f t="shared" si="39"/>
        <v>0.5522049473879902</v>
      </c>
      <c r="L309" s="234">
        <f t="shared" si="39"/>
        <v>0.44868475460004592</v>
      </c>
      <c r="M309" s="234">
        <f t="shared" si="39"/>
        <v>0.51640551249389688</v>
      </c>
      <c r="N309" s="234">
        <f t="shared" si="39"/>
        <v>0.54803177233535838</v>
      </c>
      <c r="O309" s="234">
        <f t="shared" si="39"/>
        <v>0.5449278147216573</v>
      </c>
      <c r="P309" s="234">
        <f t="shared" si="39"/>
        <v>0.59914350621541035</v>
      </c>
      <c r="Q309" s="210"/>
      <c r="R309" s="210"/>
      <c r="S309" s="210"/>
      <c r="T309" s="210"/>
      <c r="U309" s="210"/>
    </row>
    <row r="310" spans="2:21" x14ac:dyDescent="0.25">
      <c r="C310" s="222"/>
      <c r="D310" s="222"/>
      <c r="E310" s="222"/>
      <c r="F310" s="222"/>
      <c r="G310" s="222"/>
      <c r="H310" s="222"/>
      <c r="I310" s="222"/>
      <c r="J310" s="222"/>
      <c r="K310" s="222"/>
      <c r="L310" s="222"/>
      <c r="M310" s="222"/>
      <c r="N310" s="222"/>
      <c r="O310" s="222"/>
      <c r="P310" s="222"/>
      <c r="Q310" s="222"/>
      <c r="R310" s="222"/>
      <c r="S310" s="222"/>
      <c r="T310" s="222"/>
      <c r="U310" s="222"/>
    </row>
    <row r="311" spans="2:21" x14ac:dyDescent="0.25">
      <c r="B311" s="39" t="s">
        <v>265</v>
      </c>
      <c r="C311" s="235">
        <f>+AVERAGE(C299:C309)</f>
        <v>0.4883259328326599</v>
      </c>
      <c r="D311" s="235">
        <f t="shared" ref="D311:P311" si="40">+AVERAGE(D299:D309)</f>
        <v>0.48616144031180691</v>
      </c>
      <c r="E311" s="235">
        <f t="shared" si="40"/>
        <v>0.47362923968715248</v>
      </c>
      <c r="F311" s="235">
        <f t="shared" si="40"/>
        <v>0.38656763264349026</v>
      </c>
      <c r="G311" s="235">
        <f t="shared" si="40"/>
        <v>0.38085006432154855</v>
      </c>
      <c r="H311" s="235">
        <f t="shared" si="40"/>
        <v>0.4574426894355339</v>
      </c>
      <c r="I311" s="235">
        <f t="shared" si="40"/>
        <v>0.38146677432487286</v>
      </c>
      <c r="J311" s="235">
        <f t="shared" si="40"/>
        <v>0.38963861106772907</v>
      </c>
      <c r="K311" s="235">
        <f t="shared" si="40"/>
        <v>0.42537447556980051</v>
      </c>
      <c r="L311" s="235">
        <f t="shared" si="40"/>
        <v>0.38902345385600873</v>
      </c>
      <c r="M311" s="235">
        <f t="shared" si="40"/>
        <v>0.55304411061255176</v>
      </c>
      <c r="N311" s="235">
        <f t="shared" si="40"/>
        <v>0.57168083800228642</v>
      </c>
      <c r="O311" s="235">
        <f t="shared" si="40"/>
        <v>0.42594438872362017</v>
      </c>
      <c r="P311" s="235">
        <f t="shared" si="40"/>
        <v>0.45048001197328591</v>
      </c>
      <c r="Q311" s="236"/>
      <c r="R311" s="236"/>
      <c r="S311" s="236"/>
      <c r="T311" s="236"/>
      <c r="U311" s="236"/>
    </row>
    <row r="312" spans="2:21" x14ac:dyDescent="0.25"/>
    <row r="313" spans="2:21" x14ac:dyDescent="0.25"/>
    <row r="314" spans="2:21" x14ac:dyDescent="0.25">
      <c r="B314" s="118" t="s">
        <v>266</v>
      </c>
    </row>
    <row r="315" spans="2:21" x14ac:dyDescent="0.25"/>
    <row r="316" spans="2:21" x14ac:dyDescent="0.25">
      <c r="B316" s="154"/>
      <c r="C316" s="154">
        <v>2010</v>
      </c>
      <c r="D316" s="154">
        <v>2011</v>
      </c>
      <c r="E316" s="154">
        <v>2012</v>
      </c>
      <c r="F316" s="154">
        <v>2013</v>
      </c>
      <c r="G316" s="154">
        <v>2014</v>
      </c>
      <c r="H316" s="154">
        <v>2015</v>
      </c>
      <c r="I316" s="154">
        <v>2016</v>
      </c>
      <c r="J316" s="154">
        <v>2017</v>
      </c>
      <c r="K316" s="154">
        <v>2018</v>
      </c>
      <c r="L316" s="154">
        <v>2019</v>
      </c>
      <c r="M316" s="154">
        <v>2020</v>
      </c>
      <c r="N316" s="154">
        <v>2021</v>
      </c>
      <c r="O316" s="154">
        <v>2022</v>
      </c>
      <c r="P316" s="154">
        <v>2023</v>
      </c>
    </row>
    <row r="317" spans="2:21" x14ac:dyDescent="0.25">
      <c r="B317" s="237" t="s">
        <v>267</v>
      </c>
      <c r="C317" s="238">
        <v>50</v>
      </c>
      <c r="D317" s="238">
        <v>35</v>
      </c>
      <c r="E317" s="238">
        <v>0</v>
      </c>
      <c r="F317" s="238">
        <v>0</v>
      </c>
      <c r="G317" s="238">
        <v>105019</v>
      </c>
      <c r="H317" s="238">
        <v>105327</v>
      </c>
      <c r="I317" s="238">
        <v>104635</v>
      </c>
      <c r="J317" s="238">
        <v>102941</v>
      </c>
      <c r="K317" s="238">
        <v>101243</v>
      </c>
      <c r="L317" s="239">
        <v>99541</v>
      </c>
      <c r="M317" s="239">
        <v>97831</v>
      </c>
      <c r="N317" s="239">
        <v>96114</v>
      </c>
      <c r="O317" s="238">
        <v>94393.330439999991</v>
      </c>
      <c r="P317" s="238">
        <v>92666.925931176796</v>
      </c>
    </row>
    <row r="318" spans="2:21" x14ac:dyDescent="0.25">
      <c r="B318" s="240" t="s">
        <v>268</v>
      </c>
      <c r="C318" s="241">
        <v>32</v>
      </c>
      <c r="D318" s="241">
        <v>23</v>
      </c>
      <c r="E318" s="241">
        <v>2263</v>
      </c>
      <c r="F318" s="241">
        <v>2383</v>
      </c>
      <c r="G318" s="241">
        <v>203</v>
      </c>
      <c r="H318" s="241">
        <v>345</v>
      </c>
      <c r="I318" s="241">
        <v>1141</v>
      </c>
      <c r="J318" s="241">
        <v>2453</v>
      </c>
      <c r="K318" s="241">
        <v>2615</v>
      </c>
      <c r="L318" s="242">
        <v>3449</v>
      </c>
      <c r="M318" s="242">
        <v>3606</v>
      </c>
      <c r="N318" s="242">
        <v>2917</v>
      </c>
      <c r="O318" s="241">
        <v>2674.17184</v>
      </c>
      <c r="P318" s="241">
        <v>2613</v>
      </c>
    </row>
    <row r="319" spans="2:21" x14ac:dyDescent="0.25">
      <c r="B319" s="240" t="s">
        <v>223</v>
      </c>
      <c r="C319" s="241">
        <v>6175</v>
      </c>
      <c r="D319" s="241">
        <v>9207</v>
      </c>
      <c r="E319" s="241">
        <v>41793</v>
      </c>
      <c r="F319" s="241">
        <v>66000</v>
      </c>
      <c r="G319" s="241">
        <v>80065</v>
      </c>
      <c r="H319" s="241">
        <v>81585</v>
      </c>
      <c r="I319" s="241">
        <v>87093</v>
      </c>
      <c r="J319" s="241">
        <v>92187</v>
      </c>
      <c r="K319" s="241">
        <v>99414</v>
      </c>
      <c r="L319" s="242">
        <v>109168</v>
      </c>
      <c r="M319" s="242">
        <v>121174</v>
      </c>
      <c r="N319" s="242">
        <v>132321</v>
      </c>
      <c r="O319" s="241">
        <v>147583.16074000005</v>
      </c>
      <c r="P319" s="241">
        <v>152656</v>
      </c>
    </row>
    <row r="320" spans="2:21" x14ac:dyDescent="0.25">
      <c r="B320" s="243"/>
      <c r="C320" s="241"/>
      <c r="D320" s="241"/>
      <c r="E320" s="241"/>
      <c r="F320" s="241"/>
      <c r="G320" s="241"/>
      <c r="H320" s="241"/>
      <c r="I320" s="241"/>
      <c r="J320" s="241"/>
      <c r="K320" s="241"/>
      <c r="L320" s="243"/>
      <c r="M320" s="243"/>
      <c r="N320" s="243"/>
      <c r="O320" s="243"/>
      <c r="P320" s="243"/>
    </row>
    <row r="321" spans="2:16" x14ac:dyDescent="0.25">
      <c r="B321" s="244" t="s">
        <v>269</v>
      </c>
      <c r="C321" s="245">
        <f t="shared" ref="C321:P321" si="41">+C317+C318</f>
        <v>82</v>
      </c>
      <c r="D321" s="245">
        <f t="shared" si="41"/>
        <v>58</v>
      </c>
      <c r="E321" s="245">
        <f t="shared" si="41"/>
        <v>2263</v>
      </c>
      <c r="F321" s="245">
        <f t="shared" si="41"/>
        <v>2383</v>
      </c>
      <c r="G321" s="245">
        <f t="shared" si="41"/>
        <v>105222</v>
      </c>
      <c r="H321" s="245">
        <f t="shared" si="41"/>
        <v>105672</v>
      </c>
      <c r="I321" s="245">
        <f t="shared" si="41"/>
        <v>105776</v>
      </c>
      <c r="J321" s="245">
        <f t="shared" si="41"/>
        <v>105394</v>
      </c>
      <c r="K321" s="245">
        <f t="shared" si="41"/>
        <v>103858</v>
      </c>
      <c r="L321" s="245">
        <f t="shared" si="41"/>
        <v>102990</v>
      </c>
      <c r="M321" s="245">
        <f t="shared" si="41"/>
        <v>101437</v>
      </c>
      <c r="N321" s="245">
        <f t="shared" si="41"/>
        <v>99031</v>
      </c>
      <c r="O321" s="245">
        <f t="shared" si="41"/>
        <v>97067.502279999986</v>
      </c>
      <c r="P321" s="245">
        <f t="shared" si="41"/>
        <v>95279.925931176796</v>
      </c>
    </row>
    <row r="322" spans="2:16" x14ac:dyDescent="0.25">
      <c r="B322" s="240"/>
      <c r="C322" s="243"/>
      <c r="D322" s="243"/>
      <c r="E322" s="243"/>
      <c r="F322" s="243"/>
      <c r="G322" s="243"/>
      <c r="H322" s="243"/>
      <c r="I322" s="243"/>
      <c r="J322" s="243"/>
      <c r="K322" s="243"/>
      <c r="L322" s="243"/>
      <c r="M322" s="243"/>
      <c r="N322" s="243"/>
      <c r="O322" s="243"/>
      <c r="P322" s="243"/>
    </row>
    <row r="323" spans="2:16" x14ac:dyDescent="0.25">
      <c r="B323" s="244" t="s">
        <v>270</v>
      </c>
      <c r="C323" s="246">
        <f t="shared" ref="C323:P323" si="42">+C321/C319</f>
        <v>1.3279352226720647E-2</v>
      </c>
      <c r="D323" s="246">
        <f t="shared" si="42"/>
        <v>6.2995546866514611E-3</v>
      </c>
      <c r="E323" s="246">
        <f t="shared" si="42"/>
        <v>5.4147823798243726E-2</v>
      </c>
      <c r="F323" s="246">
        <f t="shared" si="42"/>
        <v>3.6106060606060607E-2</v>
      </c>
      <c r="G323" s="246">
        <f t="shared" si="42"/>
        <v>1.3142072066446013</v>
      </c>
      <c r="H323" s="246">
        <f t="shared" si="42"/>
        <v>1.2952380952380953</v>
      </c>
      <c r="I323" s="246">
        <f t="shared" si="42"/>
        <v>1.2145178142904711</v>
      </c>
      <c r="J323" s="246">
        <f t="shared" si="42"/>
        <v>1.14326314990183</v>
      </c>
      <c r="K323" s="246">
        <f t="shared" si="42"/>
        <v>1.0447019534472006</v>
      </c>
      <c r="L323" s="246">
        <f t="shared" si="42"/>
        <v>0.94340832478381942</v>
      </c>
      <c r="M323" s="246">
        <f t="shared" si="42"/>
        <v>0.83711852377572749</v>
      </c>
      <c r="N323" s="246">
        <f t="shared" si="42"/>
        <v>0.74841483967019595</v>
      </c>
      <c r="O323" s="246">
        <f t="shared" si="42"/>
        <v>0.65771394103020719</v>
      </c>
      <c r="P323" s="246">
        <f t="shared" si="42"/>
        <v>0.62414792691526566</v>
      </c>
    </row>
    <row r="324" spans="2:16" x14ac:dyDescent="0.25">
      <c r="B324" s="244" t="s">
        <v>271</v>
      </c>
      <c r="C324" s="247">
        <f t="shared" ref="C324:P324" si="43">+C321/(C321+C319)</f>
        <v>1.3105322039315966E-2</v>
      </c>
      <c r="D324" s="247">
        <f t="shared" si="43"/>
        <v>6.2601187263896388E-3</v>
      </c>
      <c r="E324" s="247">
        <f t="shared" si="43"/>
        <v>5.1366442709279099E-2</v>
      </c>
      <c r="F324" s="247">
        <f t="shared" si="43"/>
        <v>3.4847842299986838E-2</v>
      </c>
      <c r="G324" s="247">
        <f t="shared" si="43"/>
        <v>0.56788657596053693</v>
      </c>
      <c r="H324" s="247">
        <f t="shared" si="43"/>
        <v>0.56431535269709543</v>
      </c>
      <c r="I324" s="247">
        <f t="shared" si="43"/>
        <v>0.54843442958692168</v>
      </c>
      <c r="J324" s="247">
        <f t="shared" si="43"/>
        <v>0.533421735895658</v>
      </c>
      <c r="K324" s="247">
        <f t="shared" si="43"/>
        <v>0.5109311661222401</v>
      </c>
      <c r="L324" s="247">
        <f t="shared" si="43"/>
        <v>0.48544009653183007</v>
      </c>
      <c r="M324" s="247">
        <f t="shared" si="43"/>
        <v>0.45566930654819393</v>
      </c>
      <c r="N324" s="247">
        <f t="shared" si="43"/>
        <v>0.4280533559251703</v>
      </c>
      <c r="O324" s="247">
        <f t="shared" si="43"/>
        <v>0.39675961259121861</v>
      </c>
      <c r="P324" s="247">
        <f t="shared" si="43"/>
        <v>0.38429253676461972</v>
      </c>
    </row>
    <row r="325" spans="2:16" x14ac:dyDescent="0.25">
      <c r="B325" s="248" t="s">
        <v>272</v>
      </c>
      <c r="C325" s="249">
        <f t="shared" ref="C325:P325" si="44">1-C324</f>
        <v>0.98689467796068409</v>
      </c>
      <c r="D325" s="249">
        <f t="shared" si="44"/>
        <v>0.99373988127361035</v>
      </c>
      <c r="E325" s="249">
        <f t="shared" si="44"/>
        <v>0.94863355729072085</v>
      </c>
      <c r="F325" s="249">
        <f t="shared" si="44"/>
        <v>0.96515215770001317</v>
      </c>
      <c r="G325" s="249">
        <f t="shared" si="44"/>
        <v>0.43211342403946307</v>
      </c>
      <c r="H325" s="249">
        <f t="shared" si="44"/>
        <v>0.43568464730290457</v>
      </c>
      <c r="I325" s="249">
        <f t="shared" si="44"/>
        <v>0.45156557041307832</v>
      </c>
      <c r="J325" s="249">
        <f t="shared" si="44"/>
        <v>0.466578264104342</v>
      </c>
      <c r="K325" s="249">
        <f t="shared" si="44"/>
        <v>0.4890688338777599</v>
      </c>
      <c r="L325" s="249">
        <f t="shared" si="44"/>
        <v>0.51455990346816993</v>
      </c>
      <c r="M325" s="249">
        <f t="shared" si="44"/>
        <v>0.54433069345180607</v>
      </c>
      <c r="N325" s="249">
        <f t="shared" si="44"/>
        <v>0.57194664407482976</v>
      </c>
      <c r="O325" s="249">
        <f t="shared" si="44"/>
        <v>0.60324038740878139</v>
      </c>
      <c r="P325" s="249">
        <f t="shared" si="44"/>
        <v>0.61570746323538028</v>
      </c>
    </row>
    <row r="326" spans="2:16" x14ac:dyDescent="0.25"/>
    <row r="327" spans="2:16" x14ac:dyDescent="0.25">
      <c r="B327" s="118" t="s">
        <v>273</v>
      </c>
    </row>
    <row r="328" spans="2:16" x14ac:dyDescent="0.25">
      <c r="J328" s="76"/>
      <c r="K328" s="76"/>
    </row>
    <row r="329" spans="2:16" x14ac:dyDescent="0.25">
      <c r="B329" s="154"/>
      <c r="C329" s="154">
        <v>2010</v>
      </c>
      <c r="D329" s="154">
        <v>2011</v>
      </c>
      <c r="E329" s="154">
        <v>2012</v>
      </c>
      <c r="F329" s="154">
        <v>2013</v>
      </c>
      <c r="G329" s="154">
        <v>2014</v>
      </c>
      <c r="H329" s="154">
        <v>2015</v>
      </c>
      <c r="I329" s="154">
        <v>2016</v>
      </c>
      <c r="J329" s="154">
        <v>2017</v>
      </c>
      <c r="K329" s="154">
        <v>2018</v>
      </c>
      <c r="L329" s="154">
        <v>2019</v>
      </c>
      <c r="M329" s="154">
        <v>2020</v>
      </c>
      <c r="N329" s="154">
        <v>2021</v>
      </c>
      <c r="O329" s="154">
        <v>2022</v>
      </c>
      <c r="P329" s="154">
        <v>2023</v>
      </c>
    </row>
    <row r="330" spans="2:16" x14ac:dyDescent="0.25">
      <c r="B330" s="64"/>
      <c r="C330" s="250"/>
      <c r="D330" s="250"/>
      <c r="E330" s="250"/>
      <c r="F330" s="250"/>
      <c r="G330" s="250"/>
      <c r="H330" s="250"/>
      <c r="I330" s="250"/>
      <c r="J330" s="250"/>
      <c r="K330" s="250"/>
      <c r="L330" s="250">
        <v>8594</v>
      </c>
      <c r="M330" s="250">
        <v>8432</v>
      </c>
      <c r="N330" s="250">
        <v>8542</v>
      </c>
      <c r="O330" s="250">
        <v>8542</v>
      </c>
      <c r="P330" s="250">
        <v>7944</v>
      </c>
    </row>
    <row r="331" spans="2:16" x14ac:dyDescent="0.25">
      <c r="C331" s="219"/>
      <c r="D331" s="219"/>
      <c r="E331" s="219"/>
      <c r="F331" s="219"/>
      <c r="G331" s="219"/>
      <c r="H331" s="219"/>
      <c r="I331" s="219"/>
      <c r="J331" s="251"/>
      <c r="K331" s="80"/>
      <c r="L331" s="252"/>
      <c r="M331" s="252"/>
      <c r="N331" s="252"/>
      <c r="O331" s="252"/>
      <c r="P331" s="252"/>
    </row>
    <row r="332" spans="2:16" x14ac:dyDescent="0.25">
      <c r="B332" s="118" t="s">
        <v>274</v>
      </c>
      <c r="J332" s="72"/>
      <c r="K332" s="72"/>
    </row>
    <row r="333" spans="2:16" x14ac:dyDescent="0.25">
      <c r="J333" s="72"/>
      <c r="K333" s="72"/>
      <c r="M333" s="72"/>
    </row>
    <row r="334" spans="2:16" x14ac:dyDescent="0.25">
      <c r="B334" s="154"/>
      <c r="C334" s="154">
        <v>2010</v>
      </c>
      <c r="D334" s="154">
        <v>2011</v>
      </c>
      <c r="E334" s="154">
        <v>2012</v>
      </c>
      <c r="F334" s="154">
        <v>2013</v>
      </c>
      <c r="G334" s="154">
        <v>2014</v>
      </c>
      <c r="H334" s="154">
        <v>2015</v>
      </c>
      <c r="I334" s="154">
        <v>2016</v>
      </c>
      <c r="J334" s="154">
        <v>2017</v>
      </c>
      <c r="K334" s="154">
        <v>2018</v>
      </c>
      <c r="L334" s="154">
        <v>2019</v>
      </c>
      <c r="M334" s="154">
        <v>2020</v>
      </c>
      <c r="N334" s="154">
        <v>2021</v>
      </c>
      <c r="O334" s="154">
        <v>2022</v>
      </c>
      <c r="P334" s="154">
        <v>2023</v>
      </c>
    </row>
    <row r="335" spans="2:16" x14ac:dyDescent="0.25">
      <c r="B335" s="64"/>
      <c r="C335" s="253">
        <v>7.4408414634146339E-2</v>
      </c>
      <c r="D335" s="253">
        <v>7.8534482758620683E-2</v>
      </c>
      <c r="E335" s="253">
        <v>0.10137107142857141</v>
      </c>
      <c r="F335" s="253">
        <v>9.7449160252399553E-2</v>
      </c>
      <c r="G335" s="253">
        <v>8.4017759635944059E-2</v>
      </c>
      <c r="H335" s="253">
        <v>8.403160613107126E-2</v>
      </c>
      <c r="I335" s="253">
        <v>8.4036963697141767E-2</v>
      </c>
      <c r="J335" s="253">
        <v>8.4720966920278487E-2</v>
      </c>
      <c r="K335" s="253">
        <v>8.5030432357494495E-2</v>
      </c>
      <c r="L335" s="254">
        <f>+L330/L321</f>
        <v>8.3444994659675698E-2</v>
      </c>
      <c r="M335" s="254">
        <f>+M330/M321</f>
        <v>8.3125486755325967E-2</v>
      </c>
      <c r="N335" s="254">
        <f>+N330/N321</f>
        <v>8.6255818884995603E-2</v>
      </c>
      <c r="O335" s="254">
        <f t="shared" ref="O335:P335" si="45">+O330/O321</f>
        <v>8.800061605953173E-2</v>
      </c>
      <c r="P335" s="254">
        <f t="shared" si="45"/>
        <v>8.3375379675863309E-2</v>
      </c>
    </row>
    <row r="336" spans="2:16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</sheetData>
  <mergeCells count="2">
    <mergeCell ref="B33:P33"/>
    <mergeCell ref="B137:P137"/>
  </mergeCells>
  <hyperlinks>
    <hyperlink ref="A2" location="Índice!A1" display="Índice" xr:uid="{436618FD-335D-4346-A5D9-E24D893FDF24}"/>
  </hyperlinks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D464-7D0A-462F-B95A-87D3457E315A}">
  <sheetPr>
    <tabColor theme="5" tint="-0.249977111117893"/>
  </sheetPr>
  <dimension ref="A1:Q77"/>
  <sheetViews>
    <sheetView showGridLines="0" zoomScale="80" zoomScaleNormal="80" workbookViewId="0">
      <selection activeCell="J19" sqref="J19"/>
    </sheetView>
  </sheetViews>
  <sheetFormatPr baseColWidth="10" defaultColWidth="0" defaultRowHeight="13.2" zeroHeight="1" x14ac:dyDescent="0.25"/>
  <cols>
    <col min="1" max="1" width="11.44140625" style="57" customWidth="1"/>
    <col min="2" max="2" width="78" style="57" customWidth="1"/>
    <col min="3" max="16" width="8.21875" style="57" customWidth="1"/>
    <col min="17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>
      <c r="D3" s="117"/>
    </row>
    <row r="4" spans="1:16" x14ac:dyDescent="0.25">
      <c r="B4" s="36" t="s">
        <v>19</v>
      </c>
      <c r="E4" s="61"/>
    </row>
    <row r="5" spans="1:16" x14ac:dyDescent="0.25"/>
    <row r="6" spans="1:16" x14ac:dyDescent="0.25"/>
    <row r="7" spans="1:16" x14ac:dyDescent="0.25">
      <c r="B7" s="73"/>
      <c r="C7" s="168">
        <v>2010</v>
      </c>
      <c r="D7" s="168">
        <v>2011</v>
      </c>
      <c r="E7" s="168">
        <v>2012</v>
      </c>
      <c r="F7" s="168">
        <v>2013</v>
      </c>
      <c r="G7" s="168">
        <v>2014</v>
      </c>
      <c r="H7" s="168">
        <v>2015</v>
      </c>
      <c r="I7" s="168">
        <v>2016</v>
      </c>
      <c r="J7" s="168">
        <v>2017</v>
      </c>
      <c r="K7" s="168">
        <v>2018</v>
      </c>
      <c r="L7" s="168">
        <v>2019</v>
      </c>
      <c r="M7" s="168">
        <v>2020</v>
      </c>
      <c r="N7" s="168">
        <v>2021</v>
      </c>
      <c r="O7" s="168">
        <v>2022</v>
      </c>
      <c r="P7" s="168">
        <v>2023</v>
      </c>
    </row>
    <row r="8" spans="1:16" x14ac:dyDescent="0.25">
      <c r="B8" s="66" t="s">
        <v>117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x14ac:dyDescent="0.25">
      <c r="A9" s="205" t="s">
        <v>211</v>
      </c>
      <c r="B9" s="139" t="s">
        <v>118</v>
      </c>
      <c r="C9" s="255">
        <f>+(1/(1-'6.5 TasaImpuestos'!C$8))*('2.2.3.8.WACC'!C$28*'6.4 IPMC'!D$21+'2.2.3.1.TasasDeprec'!$C9*'6.4 IPMC'!D$22-('6.4 IPMC'!D$22-'6.4 IPMC'!D$21))</f>
        <v>7.9600035295358293E-2</v>
      </c>
      <c r="D9" s="255">
        <f>+(1/(1-'6.5 TasaImpuestos'!D$8))*('2.2.3.8.WACC'!D$28*'6.4 IPMC'!E$21+'2.2.3.1.TasasDeprec'!$C9*'6.4 IPMC'!E$22-('6.4 IPMC'!E$22-'6.4 IPMC'!E$21))</f>
        <v>0.12319632235737256</v>
      </c>
      <c r="E9" s="255">
        <f>+(1/(1-'6.5 TasaImpuestos'!E$8))*('2.2.3.8.WACC'!E$28*'6.4 IPMC'!F$21+'2.2.3.1.TasasDeprec'!$C9*'6.4 IPMC'!F$22-('6.4 IPMC'!F$22-'6.4 IPMC'!F$21))</f>
        <v>0.16003287283460163</v>
      </c>
      <c r="F9" s="255">
        <f>+(1/(1-'6.5 TasaImpuestos'!F$8))*('2.2.3.8.WACC'!F$28*'6.4 IPMC'!G$21+'2.2.3.1.TasasDeprec'!$C9*'6.4 IPMC'!G$22-('6.4 IPMC'!G$22-'6.4 IPMC'!G$21))</f>
        <v>0.23627338560229139</v>
      </c>
      <c r="G9" s="255">
        <f>+(1/(1-'6.5 TasaImpuestos'!G$8))*('2.2.3.8.WACC'!G$28*'6.4 IPMC'!H$21+'2.2.3.1.TasasDeprec'!$C9*'6.4 IPMC'!H$22-('6.4 IPMC'!H$22-'6.4 IPMC'!H$21))</f>
        <v>0.23422710242163503</v>
      </c>
      <c r="H9" s="255">
        <f>+(1/(1-'6.5 TasaImpuestos'!H$8))*('2.2.3.8.WACC'!H$28*'6.4 IPMC'!I$21+'2.2.3.1.TasasDeprec'!$C9*'6.4 IPMC'!I$22-('6.4 IPMC'!I$22-'6.4 IPMC'!I$21))</f>
        <v>0.29486604219329532</v>
      </c>
      <c r="I9" s="255">
        <f>+(1/(1-'6.5 TasaImpuestos'!I$8))*('2.2.3.8.WACC'!I$28*'6.4 IPMC'!J$21+'2.2.3.1.TasasDeprec'!$C9*'6.4 IPMC'!J$22-('6.4 IPMC'!J$22-'6.4 IPMC'!J$21))</f>
        <v>0.20309411781861442</v>
      </c>
      <c r="J9" s="255">
        <f>+(1/(1-'6.5 TasaImpuestos'!J$8))*('2.2.3.8.WACC'!J$28*'6.4 IPMC'!K$21+'2.2.3.1.TasasDeprec'!$C9*'6.4 IPMC'!K$22-('6.4 IPMC'!K$22-'6.4 IPMC'!K$21))</f>
        <v>8.7411701057094213E-2</v>
      </c>
      <c r="K9" s="255">
        <f>+(1/(1-'6.5 TasaImpuestos'!K$8))*('2.2.3.8.WACC'!K$28*'6.4 IPMC'!L$21+'2.2.3.1.TasasDeprec'!$C9*'6.4 IPMC'!L$22-('6.4 IPMC'!L$22-'6.4 IPMC'!L$21))</f>
        <v>0.13121003405986836</v>
      </c>
      <c r="L9" s="255">
        <f>+(1/(1-'6.5 TasaImpuestos'!L$8))*('2.2.3.8.WACC'!L$28*'6.4 IPMC'!M$21+'2.2.3.1.TasasDeprec'!$C9*'6.4 IPMC'!M$22-('6.4 IPMC'!M$22-'6.4 IPMC'!M$21))</f>
        <v>0.18921666092888417</v>
      </c>
      <c r="M9" s="255">
        <f>+(1/(1-'6.5 TasaImpuestos'!M$8))*('2.2.3.8.WACC'!M$28*'6.4 IPMC'!N$21+'2.2.3.1.TasasDeprec'!$C9*'6.4 IPMC'!N$22-('6.4 IPMC'!N$22-'6.4 IPMC'!N$21))</f>
        <v>0.23762617917477552</v>
      </c>
      <c r="N9" s="255">
        <f>+(1/(1-'6.5 TasaImpuestos'!N$8))*('2.2.3.8.WACC'!N$28*'6.4 IPMC'!O$21+'2.2.3.1.TasasDeprec'!$C9*'6.4 IPMC'!O$22-('6.4 IPMC'!O$22-'6.4 IPMC'!O$21))</f>
        <v>0.18408633373748792</v>
      </c>
      <c r="O9" s="255">
        <f>+(1/(1-'6.5 TasaImpuestos'!O$8))*('2.2.3.8.WACC'!O$28*'6.4 IPMC'!P$21+'2.2.3.1.TasasDeprec'!$C9*'6.4 IPMC'!P$22-('6.4 IPMC'!P$22-'6.4 IPMC'!P$21))</f>
        <v>1.3972446369876525E-3</v>
      </c>
      <c r="P9" s="255">
        <f>+(1/(1-'6.5 TasaImpuestos'!P$8))*('2.2.3.8.WACC'!P$28*'6.4 IPMC'!Q$21+'2.2.3.1.TasasDeprec'!$C9*'6.4 IPMC'!Q$22-('6.4 IPMC'!Q$22-'6.4 IPMC'!Q$21))</f>
        <v>0.14890937786069097</v>
      </c>
    </row>
    <row r="10" spans="1:16" x14ac:dyDescent="0.25">
      <c r="A10" s="57" t="s">
        <v>212</v>
      </c>
      <c r="B10" s="139" t="s">
        <v>119</v>
      </c>
      <c r="C10" s="110">
        <f>+(1/(1-'6.5 TasaImpuestos'!C$8))*('2.2.3.8.WACC'!C$28*'6.3.IPME'!D$21+'2.2.3.1.TasasDeprec'!$C10*'6.3.IPME'!D$22-('6.3.IPME'!D$22-'6.3.IPME'!D$21))</f>
        <v>0.2536118284776665</v>
      </c>
      <c r="D10" s="110">
        <f>+(1/(1-'6.5 TasaImpuestos'!D$8))*('2.2.3.8.WACC'!D$28*'6.3.IPME'!E$21+'2.2.3.1.TasasDeprec'!$C10*'6.3.IPME'!E$22-('6.3.IPME'!E$22-'6.3.IPME'!E$21))</f>
        <v>0.27410829141959009</v>
      </c>
      <c r="E10" s="110">
        <f>+(1/(1-'6.5 TasaImpuestos'!E$8))*('2.2.3.8.WACC'!E$28*'6.3.IPME'!F$21+'2.2.3.1.TasasDeprec'!$C10*'6.3.IPME'!F$22-('6.3.IPME'!F$22-'6.3.IPME'!F$21))</f>
        <v>0.25768936532304543</v>
      </c>
      <c r="F10" s="110">
        <f>+(1/(1-'6.5 TasaImpuestos'!F$8))*('2.2.3.8.WACC'!F$28*'6.3.IPME'!G$21+'2.2.3.1.TasasDeprec'!$C10*'6.3.IPME'!G$22-('6.3.IPME'!G$22-'6.3.IPME'!G$21))</f>
        <v>0.30830223211802343</v>
      </c>
      <c r="G10" s="110">
        <f>+(1/(1-'6.5 TasaImpuestos'!G$8))*('2.2.3.8.WACC'!G$28*'6.3.IPME'!H$21+'2.2.3.1.TasasDeprec'!$C10*'6.3.IPME'!H$22-('6.3.IPME'!H$22-'6.3.IPME'!H$21))</f>
        <v>0.29676920804885171</v>
      </c>
      <c r="H10" s="110">
        <f>+(1/(1-'6.5 TasaImpuestos'!H$8))*('2.2.3.8.WACC'!H$28*'6.3.IPME'!I$21+'2.2.3.1.TasasDeprec'!$C10*'6.3.IPME'!I$22-('6.3.IPME'!I$22-'6.3.IPME'!I$21))</f>
        <v>0.3358886619755761</v>
      </c>
      <c r="I10" s="110">
        <f>+(1/(1-'6.5 TasaImpuestos'!I$8))*('2.2.3.8.WACC'!I$28*'6.3.IPME'!J$21+'2.2.3.1.TasasDeprec'!$C10*'6.3.IPME'!J$22-('6.3.IPME'!J$22-'6.3.IPME'!J$21))</f>
        <v>0.29182172516914862</v>
      </c>
      <c r="J10" s="110">
        <f>+(1/(1-'6.5 TasaImpuestos'!J$8))*('2.2.3.8.WACC'!J$28*'6.3.IPME'!K$21+'2.2.3.1.TasasDeprec'!$C10*'6.3.IPME'!K$22-('6.3.IPME'!K$22-'6.3.IPME'!K$21))</f>
        <v>0.25897609110775821</v>
      </c>
      <c r="K10" s="110">
        <f>+(1/(1-'6.5 TasaImpuestos'!K$8))*('2.2.3.8.WACC'!K$28*'6.3.IPME'!L$21+'2.2.3.1.TasasDeprec'!$C10*'6.3.IPME'!L$22-('6.3.IPME'!L$22-'6.3.IPME'!L$21))</f>
        <v>0.2826642031915052</v>
      </c>
      <c r="L10" s="110">
        <f>+(1/(1-'6.5 TasaImpuestos'!L$8))*('2.2.3.8.WACC'!L$28*'6.3.IPME'!M$21+'2.2.3.1.TasasDeprec'!$C10*'6.3.IPME'!M$22-('6.3.IPME'!M$22-'6.3.IPME'!M$21))</f>
        <v>0.27452976030266579</v>
      </c>
      <c r="M10" s="110">
        <f>+(1/(1-'6.5 TasaImpuestos'!M$8))*('2.2.3.8.WACC'!M$28*'6.3.IPME'!N$21+'2.2.3.1.TasasDeprec'!$C10*'6.3.IPME'!N$22-('6.3.IPME'!N$22-'6.3.IPME'!N$21))</f>
        <v>0.30837352113810645</v>
      </c>
      <c r="N10" s="110">
        <f>+(1/(1-'6.5 TasaImpuestos'!N$8))*('2.2.3.8.WACC'!N$28*'6.3.IPME'!O$21+'2.2.3.1.TasasDeprec'!$C10*'6.3.IPME'!O$22-('6.3.IPME'!O$22-'6.3.IPME'!O$21))</f>
        <v>0.31243038447368204</v>
      </c>
      <c r="O10" s="110">
        <f>+(1/(1-'6.5 TasaImpuestos'!O$8))*('2.2.3.8.WACC'!O$28*'6.3.IPME'!P$21+'2.2.3.1.TasasDeprec'!$C10*'6.3.IPME'!P$22-('6.3.IPME'!P$22-'6.3.IPME'!P$21))</f>
        <v>0.21467993687115408</v>
      </c>
      <c r="P10" s="110">
        <f>+(1/(1-'6.5 TasaImpuestos'!P$8))*('2.2.3.8.WACC'!P$28*'6.3.IPME'!Q$21+'2.2.3.1.TasasDeprec'!$C10*'6.3.IPME'!Q$22-('6.3.IPME'!Q$22-'6.3.IPME'!Q$21))</f>
        <v>0.24070856790791378</v>
      </c>
    </row>
    <row r="11" spans="1:16" x14ac:dyDescent="0.25">
      <c r="A11" s="57" t="s">
        <v>212</v>
      </c>
      <c r="B11" s="139" t="s">
        <v>120</v>
      </c>
      <c r="C11" s="110">
        <f>+(1/(1-'6.5 TasaImpuestos'!C$8))*('2.2.3.8.WACC'!C$28*'6.3.IPME'!D$21+'2.2.3.1.TasasDeprec'!$C11*'6.3.IPME'!D$22-('6.3.IPME'!D$22-'6.3.IPME'!D$21))</f>
        <v>0.40398776832729055</v>
      </c>
      <c r="D11" s="110">
        <f>+(1/(1-'6.5 TasaImpuestos'!D$8))*('2.2.3.8.WACC'!D$28*'6.3.IPME'!E$21+'2.2.3.1.TasasDeprec'!$C11*'6.3.IPME'!E$22-('6.3.IPME'!E$22-'6.3.IPME'!E$21))</f>
        <v>0.4276441893454993</v>
      </c>
      <c r="E11" s="110">
        <f>+(1/(1-'6.5 TasaImpuestos'!E$8))*('2.2.3.8.WACC'!E$28*'6.3.IPME'!F$21+'2.2.3.1.TasasDeprec'!$C11*'6.3.IPME'!F$22-('6.3.IPME'!F$22-'6.3.IPME'!F$21))</f>
        <v>0.41620049724172886</v>
      </c>
      <c r="F11" s="110">
        <f>+(1/(1-'6.5 TasaImpuestos'!F$8))*('2.2.3.8.WACC'!F$28*'6.3.IPME'!G$21+'2.2.3.1.TasasDeprec'!$C11*'6.3.IPME'!G$22-('6.3.IPME'!G$22-'6.3.IPME'!G$21))</f>
        <v>0.46638424571461634</v>
      </c>
      <c r="G11" s="110">
        <f>+(1/(1-'6.5 TasaImpuestos'!G$8))*('2.2.3.8.WACC'!G$28*'6.3.IPME'!H$21+'2.2.3.1.TasasDeprec'!$C11*'6.3.IPME'!H$22-('6.3.IPME'!H$22-'6.3.IPME'!H$21))</f>
        <v>0.45401348186917595</v>
      </c>
      <c r="H11" s="110">
        <f>+(1/(1-'6.5 TasaImpuestos'!H$8))*('2.2.3.8.WACC'!H$28*'6.3.IPME'!I$21+'2.2.3.1.TasasDeprec'!$C11*'6.3.IPME'!I$22-('6.3.IPME'!I$22-'6.3.IPME'!I$21))</f>
        <v>0.48363064860186089</v>
      </c>
      <c r="I11" s="110">
        <f>+(1/(1-'6.5 TasaImpuestos'!I$8))*('2.2.3.8.WACC'!I$28*'6.3.IPME'!J$21+'2.2.3.1.TasasDeprec'!$C11*'6.3.IPME'!J$22-('6.3.IPME'!J$22-'6.3.IPME'!J$21))</f>
        <v>0.43762839138129095</v>
      </c>
      <c r="J11" s="110">
        <f>+(1/(1-'6.5 TasaImpuestos'!J$8))*('2.2.3.8.WACC'!J$28*'6.3.IPME'!K$21+'2.2.3.1.TasasDeprec'!$C11*'6.3.IPME'!K$22-('6.3.IPME'!K$22-'6.3.IPME'!K$21))</f>
        <v>0.40948875141531071</v>
      </c>
      <c r="K11" s="110">
        <f>+(1/(1-'6.5 TasaImpuestos'!K$8))*('2.2.3.8.WACC'!K$28*'6.3.IPME'!L$21+'2.2.3.1.TasasDeprec'!$C11*'6.3.IPME'!L$22-('6.3.IPME'!L$22-'6.3.IPME'!L$21))</f>
        <v>0.43277069324295542</v>
      </c>
      <c r="L11" s="110">
        <f>+(1/(1-'6.5 TasaImpuestos'!L$8))*('2.2.3.8.WACC'!L$28*'6.3.IPME'!M$21+'2.2.3.1.TasasDeprec'!$C11*'6.3.IPME'!M$22-('6.3.IPME'!M$22-'6.3.IPME'!M$21))</f>
        <v>0.42466754682135327</v>
      </c>
      <c r="M11" s="110">
        <f>+(1/(1-'6.5 TasaImpuestos'!M$8))*('2.2.3.8.WACC'!M$28*'6.3.IPME'!N$21+'2.2.3.1.TasasDeprec'!$C11*'6.3.IPME'!N$22-('6.3.IPME'!N$22-'6.3.IPME'!N$21))</f>
        <v>0.45682650420829085</v>
      </c>
      <c r="N11" s="110">
        <f>+(1/(1-'6.5 TasaImpuestos'!N$8))*('2.2.3.8.WACC'!N$28*'6.3.IPME'!O$21+'2.2.3.1.TasasDeprec'!$C11*'6.3.IPME'!O$22-('6.3.IPME'!O$22-'6.3.IPME'!O$21))</f>
        <v>0.45886704681094453</v>
      </c>
      <c r="O11" s="110">
        <f>+(1/(1-'6.5 TasaImpuestos'!O$8))*('2.2.3.8.WACC'!O$28*'6.3.IPME'!P$21+'2.2.3.1.TasasDeprec'!$C11*'6.3.IPME'!P$22-('6.3.IPME'!P$22-'6.3.IPME'!P$21))</f>
        <v>0.36842966479638323</v>
      </c>
      <c r="P11" s="110">
        <f>+(1/(1-'6.5 TasaImpuestos'!P$8))*('2.2.3.8.WACC'!P$28*'6.3.IPME'!Q$21+'2.2.3.1.TasasDeprec'!$C11*'6.3.IPME'!Q$22-('6.3.IPME'!Q$22-'6.3.IPME'!Q$21))</f>
        <v>0.40033896099586008</v>
      </c>
    </row>
    <row r="12" spans="1:16" x14ac:dyDescent="0.25">
      <c r="A12" s="57" t="s">
        <v>212</v>
      </c>
      <c r="B12" s="139" t="s">
        <v>121</v>
      </c>
      <c r="C12" s="110">
        <f>+(1/(1-'6.5 TasaImpuestos'!C$8))*('2.2.3.8.WACC'!C$28*'6.3.IPME'!D$21+'2.2.3.1.TasasDeprec'!$C12*'6.3.IPME'!D$22-('6.3.IPME'!D$22-'6.3.IPME'!D$21))</f>
        <v>0.2536118284776665</v>
      </c>
      <c r="D12" s="110">
        <f>+(1/(1-'6.5 TasaImpuestos'!D$8))*('2.2.3.8.WACC'!D$28*'6.3.IPME'!E$21+'2.2.3.1.TasasDeprec'!$C12*'6.3.IPME'!E$22-('6.3.IPME'!E$22-'6.3.IPME'!E$21))</f>
        <v>0.27410829141959009</v>
      </c>
      <c r="E12" s="110">
        <f>+(1/(1-'6.5 TasaImpuestos'!E$8))*('2.2.3.8.WACC'!E$28*'6.3.IPME'!F$21+'2.2.3.1.TasasDeprec'!$C12*'6.3.IPME'!F$22-('6.3.IPME'!F$22-'6.3.IPME'!F$21))</f>
        <v>0.25768936532304543</v>
      </c>
      <c r="F12" s="110">
        <f>+(1/(1-'6.5 TasaImpuestos'!F$8))*('2.2.3.8.WACC'!F$28*'6.3.IPME'!G$21+'2.2.3.1.TasasDeprec'!$C12*'6.3.IPME'!G$22-('6.3.IPME'!G$22-'6.3.IPME'!G$21))</f>
        <v>0.30830223211802343</v>
      </c>
      <c r="G12" s="110">
        <f>+(1/(1-'6.5 TasaImpuestos'!G$8))*('2.2.3.8.WACC'!G$28*'6.3.IPME'!H$21+'2.2.3.1.TasasDeprec'!$C12*'6.3.IPME'!H$22-('6.3.IPME'!H$22-'6.3.IPME'!H$21))</f>
        <v>0.29676920804885171</v>
      </c>
      <c r="H12" s="110">
        <f>+(1/(1-'6.5 TasaImpuestos'!H$8))*('2.2.3.8.WACC'!H$28*'6.3.IPME'!I$21+'2.2.3.1.TasasDeprec'!$C12*'6.3.IPME'!I$22-('6.3.IPME'!I$22-'6.3.IPME'!I$21))</f>
        <v>0.3358886619755761</v>
      </c>
      <c r="I12" s="110">
        <f>+(1/(1-'6.5 TasaImpuestos'!I$8))*('2.2.3.8.WACC'!I$28*'6.3.IPME'!J$21+'2.2.3.1.TasasDeprec'!$C12*'6.3.IPME'!J$22-('6.3.IPME'!J$22-'6.3.IPME'!J$21))</f>
        <v>0.29182172516914862</v>
      </c>
      <c r="J12" s="110">
        <f>+(1/(1-'6.5 TasaImpuestos'!J$8))*('2.2.3.8.WACC'!J$28*'6.3.IPME'!K$21+'2.2.3.1.TasasDeprec'!$C12*'6.3.IPME'!K$22-('6.3.IPME'!K$22-'6.3.IPME'!K$21))</f>
        <v>0.25897609110775821</v>
      </c>
      <c r="K12" s="110">
        <f>+(1/(1-'6.5 TasaImpuestos'!K$8))*('2.2.3.8.WACC'!K$28*'6.3.IPME'!L$21+'2.2.3.1.TasasDeprec'!$C12*'6.3.IPME'!L$22-('6.3.IPME'!L$22-'6.3.IPME'!L$21))</f>
        <v>0.2826642031915052</v>
      </c>
      <c r="L12" s="110">
        <f>+(1/(1-'6.5 TasaImpuestos'!L$8))*('2.2.3.8.WACC'!L$28*'6.3.IPME'!M$21+'2.2.3.1.TasasDeprec'!$C12*'6.3.IPME'!M$22-('6.3.IPME'!M$22-'6.3.IPME'!M$21))</f>
        <v>0.27452976030266579</v>
      </c>
      <c r="M12" s="110">
        <f>+(1/(1-'6.5 TasaImpuestos'!M$8))*('2.2.3.8.WACC'!M$28*'6.3.IPME'!N$21+'2.2.3.1.TasasDeprec'!$C12*'6.3.IPME'!N$22-('6.3.IPME'!N$22-'6.3.IPME'!N$21))</f>
        <v>0.30837352113810645</v>
      </c>
      <c r="N12" s="110">
        <f>+(1/(1-'6.5 TasaImpuestos'!N$8))*('2.2.3.8.WACC'!N$28*'6.3.IPME'!O$21+'2.2.3.1.TasasDeprec'!$C12*'6.3.IPME'!O$22-('6.3.IPME'!O$22-'6.3.IPME'!O$21))</f>
        <v>0.31243038447368204</v>
      </c>
      <c r="O12" s="110">
        <f>+(1/(1-'6.5 TasaImpuestos'!O$8))*('2.2.3.8.WACC'!O$28*'6.3.IPME'!P$21+'2.2.3.1.TasasDeprec'!$C12*'6.3.IPME'!P$22-('6.3.IPME'!P$22-'6.3.IPME'!P$21))</f>
        <v>0.21467993687115408</v>
      </c>
      <c r="P12" s="110">
        <f>+(1/(1-'6.5 TasaImpuestos'!P$8))*('2.2.3.8.WACC'!P$28*'6.3.IPME'!Q$21+'2.2.3.1.TasasDeprec'!$C12*'6.3.IPME'!Q$22-('6.3.IPME'!Q$22-'6.3.IPME'!Q$21))</f>
        <v>0.24070856790791378</v>
      </c>
    </row>
    <row r="13" spans="1:16" x14ac:dyDescent="0.25">
      <c r="A13" s="57" t="s">
        <v>212</v>
      </c>
      <c r="B13" s="139" t="s">
        <v>122</v>
      </c>
      <c r="C13" s="110">
        <f>+(1/(1-'6.5 TasaImpuestos'!C$8))*('2.2.3.8.WACC'!C$28*'6.3.IPME'!D$21+'2.2.3.1.TasasDeprec'!$C13*'6.3.IPME'!D$22-('6.3.IPME'!D$22-'6.3.IPME'!D$21))</f>
        <v>0.47917573825210258</v>
      </c>
      <c r="D13" s="110">
        <f>+(1/(1-'6.5 TasaImpuestos'!D$8))*('2.2.3.8.WACC'!D$28*'6.3.IPME'!E$21+'2.2.3.1.TasasDeprec'!$C13*'6.3.IPME'!E$22-('6.3.IPME'!E$22-'6.3.IPME'!E$21))</f>
        <v>0.50441213830845388</v>
      </c>
      <c r="E13" s="110">
        <f>+(1/(1-'6.5 TasaImpuestos'!E$8))*('2.2.3.8.WACC'!E$28*'6.3.IPME'!F$21+'2.2.3.1.TasasDeprec'!$C13*'6.3.IPME'!F$22-('6.3.IPME'!F$22-'6.3.IPME'!F$21))</f>
        <v>0.49545606320107061</v>
      </c>
      <c r="F13" s="110">
        <f>+(1/(1-'6.5 TasaImpuestos'!F$8))*('2.2.3.8.WACC'!F$28*'6.3.IPME'!G$21+'2.2.3.1.TasasDeprec'!$C13*'6.3.IPME'!G$22-('6.3.IPME'!G$22-'6.3.IPME'!G$21))</f>
        <v>0.54542525251291274</v>
      </c>
      <c r="G13" s="110">
        <f>+(1/(1-'6.5 TasaImpuestos'!G$8))*('2.2.3.8.WACC'!G$28*'6.3.IPME'!H$21+'2.2.3.1.TasasDeprec'!$C13*'6.3.IPME'!H$22-('6.3.IPME'!H$22-'6.3.IPME'!H$21))</f>
        <v>0.53263561877933807</v>
      </c>
      <c r="H13" s="110">
        <f>+(1/(1-'6.5 TasaImpuestos'!H$8))*('2.2.3.8.WACC'!H$28*'6.3.IPME'!I$21+'2.2.3.1.TasasDeprec'!$C13*'6.3.IPME'!I$22-('6.3.IPME'!I$22-'6.3.IPME'!I$21))</f>
        <v>0.55750164191500329</v>
      </c>
      <c r="I13" s="110">
        <f>+(1/(1-'6.5 TasaImpuestos'!I$8))*('2.2.3.8.WACC'!I$28*'6.3.IPME'!J$21+'2.2.3.1.TasasDeprec'!$C13*'6.3.IPME'!J$22-('6.3.IPME'!J$22-'6.3.IPME'!J$21))</f>
        <v>0.51053172448736206</v>
      </c>
      <c r="J13" s="110">
        <f>+(1/(1-'6.5 TasaImpuestos'!J$8))*('2.2.3.8.WACC'!J$28*'6.3.IPME'!K$21+'2.2.3.1.TasasDeprec'!$C13*'6.3.IPME'!K$22-('6.3.IPME'!K$22-'6.3.IPME'!K$21))</f>
        <v>0.48474508156908697</v>
      </c>
      <c r="K13" s="110">
        <f>+(1/(1-'6.5 TasaImpuestos'!K$8))*('2.2.3.8.WACC'!K$28*'6.3.IPME'!L$21+'2.2.3.1.TasasDeprec'!$C13*'6.3.IPME'!L$22-('6.3.IPME'!L$22-'6.3.IPME'!L$21))</f>
        <v>0.50782393826868044</v>
      </c>
      <c r="L13" s="110">
        <f>+(1/(1-'6.5 TasaImpuestos'!L$8))*('2.2.3.8.WACC'!L$28*'6.3.IPME'!M$21+'2.2.3.1.TasasDeprec'!$C13*'6.3.IPME'!M$22-('6.3.IPME'!M$22-'6.3.IPME'!M$21))</f>
        <v>0.49973644008069695</v>
      </c>
      <c r="M13" s="110">
        <f>+(1/(1-'6.5 TasaImpuestos'!M$8))*('2.2.3.8.WACC'!M$28*'6.3.IPME'!N$21+'2.2.3.1.TasasDeprec'!$C13*'6.3.IPME'!N$22-('6.3.IPME'!N$22-'6.3.IPME'!N$21))</f>
        <v>0.53105299574338305</v>
      </c>
      <c r="N13" s="110">
        <f>+(1/(1-'6.5 TasaImpuestos'!N$8))*('2.2.3.8.WACC'!N$28*'6.3.IPME'!O$21+'2.2.3.1.TasasDeprec'!$C13*'6.3.IPME'!O$22-('6.3.IPME'!O$22-'6.3.IPME'!O$21))</f>
        <v>0.53208537797957578</v>
      </c>
      <c r="O13" s="110">
        <f>+(1/(1-'6.5 TasaImpuestos'!O$8))*('2.2.3.8.WACC'!O$28*'6.3.IPME'!P$21+'2.2.3.1.TasasDeprec'!$C13*'6.3.IPME'!P$22-('6.3.IPME'!P$22-'6.3.IPME'!P$21))</f>
        <v>0.44530452875899779</v>
      </c>
      <c r="P13" s="110">
        <f>+(1/(1-'6.5 TasaImpuestos'!P$8))*('2.2.3.8.WACC'!P$28*'6.3.IPME'!Q$21+'2.2.3.1.TasasDeprec'!$C13*'6.3.IPME'!Q$22-('6.3.IPME'!Q$22-'6.3.IPME'!Q$21))</f>
        <v>0.4801541575398332</v>
      </c>
    </row>
    <row r="14" spans="1:16" x14ac:dyDescent="0.25">
      <c r="A14" s="57" t="s">
        <v>212</v>
      </c>
      <c r="B14" s="139" t="s">
        <v>123</v>
      </c>
      <c r="C14" s="110">
        <f>+(1/(1-'6.5 TasaImpuestos'!C$8))*('2.2.3.8.WACC'!C$28*'6.3.IPME'!D$21+'2.2.3.1.TasasDeprec'!$C14*'6.3.IPME'!D$22-('6.3.IPME'!D$22-'6.3.IPME'!D$21))</f>
        <v>0.2536118284776665</v>
      </c>
      <c r="D14" s="110">
        <f>+(1/(1-'6.5 TasaImpuestos'!D$8))*('2.2.3.8.WACC'!D$28*'6.3.IPME'!E$21+'2.2.3.1.TasasDeprec'!$C14*'6.3.IPME'!E$22-('6.3.IPME'!E$22-'6.3.IPME'!E$21))</f>
        <v>0.27410829141959009</v>
      </c>
      <c r="E14" s="110">
        <f>+(1/(1-'6.5 TasaImpuestos'!E$8))*('2.2.3.8.WACC'!E$28*'6.3.IPME'!F$21+'2.2.3.1.TasasDeprec'!$C14*'6.3.IPME'!F$22-('6.3.IPME'!F$22-'6.3.IPME'!F$21))</f>
        <v>0.25768936532304543</v>
      </c>
      <c r="F14" s="110">
        <f>+(1/(1-'6.5 TasaImpuestos'!F$8))*('2.2.3.8.WACC'!F$28*'6.3.IPME'!G$21+'2.2.3.1.TasasDeprec'!$C14*'6.3.IPME'!G$22-('6.3.IPME'!G$22-'6.3.IPME'!G$21))</f>
        <v>0.30830223211802343</v>
      </c>
      <c r="G14" s="110">
        <f>+(1/(1-'6.5 TasaImpuestos'!G$8))*('2.2.3.8.WACC'!G$28*'6.3.IPME'!H$21+'2.2.3.1.TasasDeprec'!$C14*'6.3.IPME'!H$22-('6.3.IPME'!H$22-'6.3.IPME'!H$21))</f>
        <v>0.29676920804885171</v>
      </c>
      <c r="H14" s="110">
        <f>+(1/(1-'6.5 TasaImpuestos'!H$8))*('2.2.3.8.WACC'!H$28*'6.3.IPME'!I$21+'2.2.3.1.TasasDeprec'!$C14*'6.3.IPME'!I$22-('6.3.IPME'!I$22-'6.3.IPME'!I$21))</f>
        <v>0.3358886619755761</v>
      </c>
      <c r="I14" s="110">
        <f>+(1/(1-'6.5 TasaImpuestos'!I$8))*('2.2.3.8.WACC'!I$28*'6.3.IPME'!J$21+'2.2.3.1.TasasDeprec'!$C14*'6.3.IPME'!J$22-('6.3.IPME'!J$22-'6.3.IPME'!J$21))</f>
        <v>0.29182172516914862</v>
      </c>
      <c r="J14" s="110">
        <f>+(1/(1-'6.5 TasaImpuestos'!J$8))*('2.2.3.8.WACC'!J$28*'6.3.IPME'!K$21+'2.2.3.1.TasasDeprec'!$C14*'6.3.IPME'!K$22-('6.3.IPME'!K$22-'6.3.IPME'!K$21))</f>
        <v>0.25897609110775821</v>
      </c>
      <c r="K14" s="110">
        <f>+(1/(1-'6.5 TasaImpuestos'!K$8))*('2.2.3.8.WACC'!K$28*'6.3.IPME'!L$21+'2.2.3.1.TasasDeprec'!$C14*'6.3.IPME'!L$22-('6.3.IPME'!L$22-'6.3.IPME'!L$21))</f>
        <v>0.2826642031915052</v>
      </c>
      <c r="L14" s="110">
        <f>+(1/(1-'6.5 TasaImpuestos'!L$8))*('2.2.3.8.WACC'!L$28*'6.3.IPME'!M$21+'2.2.3.1.TasasDeprec'!$C14*'6.3.IPME'!M$22-('6.3.IPME'!M$22-'6.3.IPME'!M$21))</f>
        <v>0.27452976030266579</v>
      </c>
      <c r="M14" s="110">
        <f>+(1/(1-'6.5 TasaImpuestos'!M$8))*('2.2.3.8.WACC'!M$28*'6.3.IPME'!N$21+'2.2.3.1.TasasDeprec'!$C14*'6.3.IPME'!N$22-('6.3.IPME'!N$22-'6.3.IPME'!N$21))</f>
        <v>0.30837352113810645</v>
      </c>
      <c r="N14" s="110">
        <f>+(1/(1-'6.5 TasaImpuestos'!N$8))*('2.2.3.8.WACC'!N$28*'6.3.IPME'!O$21+'2.2.3.1.TasasDeprec'!$C14*'6.3.IPME'!O$22-('6.3.IPME'!O$22-'6.3.IPME'!O$21))</f>
        <v>0.31243038447368204</v>
      </c>
      <c r="O14" s="110">
        <f>+(1/(1-'6.5 TasaImpuestos'!O$8))*('2.2.3.8.WACC'!O$28*'6.3.IPME'!P$21+'2.2.3.1.TasasDeprec'!$C14*'6.3.IPME'!P$22-('6.3.IPME'!P$22-'6.3.IPME'!P$21))</f>
        <v>0.21467993687115408</v>
      </c>
      <c r="P14" s="110">
        <f>+(1/(1-'6.5 TasaImpuestos'!P$8))*('2.2.3.8.WACC'!P$28*'6.3.IPME'!Q$21+'2.2.3.1.TasasDeprec'!$C14*'6.3.IPME'!Q$22-('6.3.IPME'!Q$22-'6.3.IPME'!Q$21))</f>
        <v>0.24070856790791378</v>
      </c>
    </row>
    <row r="15" spans="1:16" x14ac:dyDescent="0.25">
      <c r="B15" s="122" t="s">
        <v>124</v>
      </c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</row>
    <row r="16" spans="1:16" x14ac:dyDescent="0.25">
      <c r="A16" s="57" t="s">
        <v>212</v>
      </c>
      <c r="B16" s="139" t="s">
        <v>125</v>
      </c>
      <c r="C16" s="110">
        <f>+(1/(1-'6.5 TasaImpuestos'!C$8))*('2.2.3.8.WACC'!C$28*'6.3.IPME'!D$21+'2.2.3.1.TasasDeprec'!$C16*'6.3.IPME'!D$22-('6.3.IPME'!D$22-'6.3.IPME'!D$21))</f>
        <v>0.2536118284776665</v>
      </c>
      <c r="D16" s="110">
        <f>+(1/(1-'6.5 TasaImpuestos'!D$8))*('2.2.3.8.WACC'!D$28*'6.3.IPME'!E$21+'2.2.3.1.TasasDeprec'!$C16*'6.3.IPME'!E$22-('6.3.IPME'!E$22-'6.3.IPME'!E$21))</f>
        <v>0.27410829141959009</v>
      </c>
      <c r="E16" s="110">
        <f>+(1/(1-'6.5 TasaImpuestos'!E$8))*('2.2.3.8.WACC'!E$28*'6.3.IPME'!F$21+'2.2.3.1.TasasDeprec'!$C16*'6.3.IPME'!F$22-('6.3.IPME'!F$22-'6.3.IPME'!F$21))</f>
        <v>0.25768936532304543</v>
      </c>
      <c r="F16" s="110">
        <f>+(1/(1-'6.5 TasaImpuestos'!F$8))*('2.2.3.8.WACC'!F$28*'6.3.IPME'!G$21+'2.2.3.1.TasasDeprec'!$C16*'6.3.IPME'!G$22-('6.3.IPME'!G$22-'6.3.IPME'!G$21))</f>
        <v>0.30830223211802343</v>
      </c>
      <c r="G16" s="110">
        <f>+(1/(1-'6.5 TasaImpuestos'!G$8))*('2.2.3.8.WACC'!G$28*'6.3.IPME'!H$21+'2.2.3.1.TasasDeprec'!$C16*'6.3.IPME'!H$22-('6.3.IPME'!H$22-'6.3.IPME'!H$21))</f>
        <v>0.29676920804885171</v>
      </c>
      <c r="H16" s="110">
        <f>+(1/(1-'6.5 TasaImpuestos'!H$8))*('2.2.3.8.WACC'!H$28*'6.3.IPME'!I$21+'2.2.3.1.TasasDeprec'!$C16*'6.3.IPME'!I$22-('6.3.IPME'!I$22-'6.3.IPME'!I$21))</f>
        <v>0.3358886619755761</v>
      </c>
      <c r="I16" s="110">
        <f>+(1/(1-'6.5 TasaImpuestos'!I$8))*('2.2.3.8.WACC'!I$28*'6.3.IPME'!J$21+'2.2.3.1.TasasDeprec'!$C16*'6.3.IPME'!J$22-('6.3.IPME'!J$22-'6.3.IPME'!J$21))</f>
        <v>0.29182172516914862</v>
      </c>
      <c r="J16" s="110">
        <f>+(1/(1-'6.5 TasaImpuestos'!J$8))*('2.2.3.8.WACC'!J$28*'6.3.IPME'!K$21+'2.2.3.1.TasasDeprec'!$C16*'6.3.IPME'!K$22-('6.3.IPME'!K$22-'6.3.IPME'!K$21))</f>
        <v>0.25897609110775821</v>
      </c>
      <c r="K16" s="110">
        <f>+(1/(1-'6.5 TasaImpuestos'!K$8))*('2.2.3.8.WACC'!K$28*'6.3.IPME'!L$21+'2.2.3.1.TasasDeprec'!$C16*'6.3.IPME'!L$22-('6.3.IPME'!L$22-'6.3.IPME'!L$21))</f>
        <v>0.2826642031915052</v>
      </c>
      <c r="L16" s="110">
        <f>+(1/(1-'6.5 TasaImpuestos'!L$8))*('2.2.3.8.WACC'!L$28*'6.3.IPME'!M$21+'2.2.3.1.TasasDeprec'!$C16*'6.3.IPME'!M$22-('6.3.IPME'!M$22-'6.3.IPME'!M$21))</f>
        <v>0.27452976030266579</v>
      </c>
      <c r="M16" s="110">
        <f>+(1/(1-'6.5 TasaImpuestos'!M$8))*('2.2.3.8.WACC'!M$28*'6.3.IPME'!N$21+'2.2.3.1.TasasDeprec'!$C16*'6.3.IPME'!N$22-('6.3.IPME'!N$22-'6.3.IPME'!N$21))</f>
        <v>0.30837352113810645</v>
      </c>
      <c r="N16" s="110">
        <f>+(1/(1-'6.5 TasaImpuestos'!N$8))*('2.2.3.8.WACC'!N$28*'6.3.IPME'!O$21+'2.2.3.1.TasasDeprec'!$C16*'6.3.IPME'!O$22-('6.3.IPME'!O$22-'6.3.IPME'!O$21))</f>
        <v>0.31243038447368204</v>
      </c>
      <c r="O16" s="110">
        <f>+(1/(1-'6.5 TasaImpuestos'!O$8))*('2.2.3.8.WACC'!O$28*'6.3.IPME'!P$21+'2.2.3.1.TasasDeprec'!$C16*'6.3.IPME'!P$22-('6.3.IPME'!P$22-'6.3.IPME'!P$21))</f>
        <v>0.21467993687115408</v>
      </c>
      <c r="P16" s="110">
        <f>+(1/(1-'6.5 TasaImpuestos'!P$8))*('2.2.3.8.WACC'!P$28*'6.3.IPME'!Q$21+'2.2.3.1.TasasDeprec'!$C16*'6.3.IPME'!Q$22-('6.3.IPME'!Q$22-'6.3.IPME'!Q$21))</f>
        <v>0.24070856790791378</v>
      </c>
    </row>
    <row r="17" spans="1:16" x14ac:dyDescent="0.25">
      <c r="A17" s="205" t="s">
        <v>211</v>
      </c>
      <c r="B17" s="139" t="s">
        <v>126</v>
      </c>
      <c r="C17" s="110">
        <f>+(1/(1-'6.5 TasaImpuestos'!C$8))*('2.2.3.8.WACC'!C$28*'6.4 IPMC'!D$21+'2.2.3.1.TasasDeprec'!$C17*'6.4 IPMC'!D$22-('6.4 IPMC'!D$22-'6.4 IPMC'!D$21))</f>
        <v>7.9600035295358293E-2</v>
      </c>
      <c r="D17" s="110">
        <f>+(1/(1-'6.5 TasaImpuestos'!D$8))*('2.2.3.8.WACC'!D$28*'6.4 IPMC'!E$21+'2.2.3.1.TasasDeprec'!$C17*'6.4 IPMC'!E$22-('6.4 IPMC'!E$22-'6.4 IPMC'!E$21))</f>
        <v>0.12319632235737256</v>
      </c>
      <c r="E17" s="110">
        <f>+(1/(1-'6.5 TasaImpuestos'!E$8))*('2.2.3.8.WACC'!E$28*'6.4 IPMC'!F$21+'2.2.3.1.TasasDeprec'!$C17*'6.4 IPMC'!F$22-('6.4 IPMC'!F$22-'6.4 IPMC'!F$21))</f>
        <v>0.16003287283460163</v>
      </c>
      <c r="F17" s="110">
        <f>+(1/(1-'6.5 TasaImpuestos'!F$8))*('2.2.3.8.WACC'!F$28*'6.4 IPMC'!G$21+'2.2.3.1.TasasDeprec'!$C17*'6.4 IPMC'!G$22-('6.4 IPMC'!G$22-'6.4 IPMC'!G$21))</f>
        <v>0.23627338560229139</v>
      </c>
      <c r="G17" s="110">
        <f>+(1/(1-'6.5 TasaImpuestos'!G$8))*('2.2.3.8.WACC'!G$28*'6.4 IPMC'!H$21+'2.2.3.1.TasasDeprec'!$C17*'6.4 IPMC'!H$22-('6.4 IPMC'!H$22-'6.4 IPMC'!H$21))</f>
        <v>0.23422710242163503</v>
      </c>
      <c r="H17" s="110">
        <f>+(1/(1-'6.5 TasaImpuestos'!H$8))*('2.2.3.8.WACC'!H$28*'6.4 IPMC'!I$21+'2.2.3.1.TasasDeprec'!$C17*'6.4 IPMC'!I$22-('6.4 IPMC'!I$22-'6.4 IPMC'!I$21))</f>
        <v>0.29486604219329532</v>
      </c>
      <c r="I17" s="110">
        <f>+(1/(1-'6.5 TasaImpuestos'!I$8))*('2.2.3.8.WACC'!I$28*'6.4 IPMC'!J$21+'2.2.3.1.TasasDeprec'!$C17*'6.4 IPMC'!J$22-('6.4 IPMC'!J$22-'6.4 IPMC'!J$21))</f>
        <v>0.20309411781861442</v>
      </c>
      <c r="J17" s="110">
        <f>+(1/(1-'6.5 TasaImpuestos'!J$8))*('2.2.3.8.WACC'!J$28*'6.4 IPMC'!K$21+'2.2.3.1.TasasDeprec'!$C17*'6.4 IPMC'!K$22-('6.4 IPMC'!K$22-'6.4 IPMC'!K$21))</f>
        <v>8.7411701057094213E-2</v>
      </c>
      <c r="K17" s="110">
        <f>+(1/(1-'6.5 TasaImpuestos'!K$8))*('2.2.3.8.WACC'!K$28*'6.4 IPMC'!L$21+'2.2.3.1.TasasDeprec'!$C17*'6.4 IPMC'!L$22-('6.4 IPMC'!L$22-'6.4 IPMC'!L$21))</f>
        <v>0.13121003405986836</v>
      </c>
      <c r="L17" s="110">
        <f>+(1/(1-'6.5 TasaImpuestos'!L$8))*('2.2.3.8.WACC'!L$28*'6.4 IPMC'!M$21+'2.2.3.1.TasasDeprec'!$C17*'6.4 IPMC'!M$22-('6.4 IPMC'!M$22-'6.4 IPMC'!M$21))</f>
        <v>0.18921666092888417</v>
      </c>
      <c r="M17" s="110">
        <f>+(1/(1-'6.5 TasaImpuestos'!M$8))*('2.2.3.8.WACC'!M$28*'6.4 IPMC'!N$21+'2.2.3.1.TasasDeprec'!$C17*'6.4 IPMC'!N$22-('6.4 IPMC'!N$22-'6.4 IPMC'!N$21))</f>
        <v>0.23762617917477552</v>
      </c>
      <c r="N17" s="110">
        <f>+(1/(1-'6.5 TasaImpuestos'!N$8))*('2.2.3.8.WACC'!N$28*'6.4 IPMC'!O$21+'2.2.3.1.TasasDeprec'!$C17*'6.4 IPMC'!O$22-('6.4 IPMC'!O$22-'6.4 IPMC'!O$21))</f>
        <v>0.18408633373748792</v>
      </c>
      <c r="O17" s="110">
        <f>+(1/(1-'6.5 TasaImpuestos'!O$8))*('2.2.3.8.WACC'!O$28*'6.4 IPMC'!P$21+'2.2.3.1.TasasDeprec'!$C17*'6.4 IPMC'!P$22-('6.4 IPMC'!P$22-'6.4 IPMC'!P$21))</f>
        <v>1.3972446369876525E-3</v>
      </c>
      <c r="P17" s="110">
        <f>+(1/(1-'6.5 TasaImpuestos'!P$8))*('2.2.3.8.WACC'!P$28*'6.4 IPMC'!Q$21+'2.2.3.1.TasasDeprec'!$C17*'6.4 IPMC'!Q$22-('6.4 IPMC'!Q$22-'6.4 IPMC'!Q$21))</f>
        <v>0.14890937786069097</v>
      </c>
    </row>
    <row r="18" spans="1:16" x14ac:dyDescent="0.25">
      <c r="A18" s="57" t="s">
        <v>212</v>
      </c>
      <c r="B18" s="139" t="s">
        <v>127</v>
      </c>
      <c r="C18" s="110">
        <f>+(1/(1-'6.5 TasaImpuestos'!C$8))*('2.2.3.8.WACC'!C$28*'6.3.IPME'!D$21+'2.2.3.1.TasasDeprec'!$C18*'6.3.IPME'!D$22-('6.3.IPME'!D$22-'6.3.IPME'!D$21))</f>
        <v>0.2536118284776665</v>
      </c>
      <c r="D18" s="110">
        <f>+(1/(1-'6.5 TasaImpuestos'!D$8))*('2.2.3.8.WACC'!D$28*'6.3.IPME'!E$21+'2.2.3.1.TasasDeprec'!$C18*'6.3.IPME'!E$22-('6.3.IPME'!E$22-'6.3.IPME'!E$21))</f>
        <v>0.27410829141959009</v>
      </c>
      <c r="E18" s="110">
        <f>+(1/(1-'6.5 TasaImpuestos'!E$8))*('2.2.3.8.WACC'!E$28*'6.3.IPME'!F$21+'2.2.3.1.TasasDeprec'!$C18*'6.3.IPME'!F$22-('6.3.IPME'!F$22-'6.3.IPME'!F$21))</f>
        <v>0.25768936532304543</v>
      </c>
      <c r="F18" s="110">
        <f>+(1/(1-'6.5 TasaImpuestos'!F$8))*('2.2.3.8.WACC'!F$28*'6.3.IPME'!G$21+'2.2.3.1.TasasDeprec'!$C18*'6.3.IPME'!G$22-('6.3.IPME'!G$22-'6.3.IPME'!G$21))</f>
        <v>0.30830223211802343</v>
      </c>
      <c r="G18" s="110">
        <f>+(1/(1-'6.5 TasaImpuestos'!G$8))*('2.2.3.8.WACC'!G$28*'6.3.IPME'!H$21+'2.2.3.1.TasasDeprec'!$C18*'6.3.IPME'!H$22-('6.3.IPME'!H$22-'6.3.IPME'!H$21))</f>
        <v>0.29676920804885171</v>
      </c>
      <c r="H18" s="110">
        <f>+(1/(1-'6.5 TasaImpuestos'!H$8))*('2.2.3.8.WACC'!H$28*'6.3.IPME'!I$21+'2.2.3.1.TasasDeprec'!$C18*'6.3.IPME'!I$22-('6.3.IPME'!I$22-'6.3.IPME'!I$21))</f>
        <v>0.3358886619755761</v>
      </c>
      <c r="I18" s="110">
        <f>+(1/(1-'6.5 TasaImpuestos'!I$8))*('2.2.3.8.WACC'!I$28*'6.3.IPME'!J$21+'2.2.3.1.TasasDeprec'!$C18*'6.3.IPME'!J$22-('6.3.IPME'!J$22-'6.3.IPME'!J$21))</f>
        <v>0.29182172516914862</v>
      </c>
      <c r="J18" s="110">
        <f>+(1/(1-'6.5 TasaImpuestos'!J$8))*('2.2.3.8.WACC'!J$28*'6.3.IPME'!K$21+'2.2.3.1.TasasDeprec'!$C18*'6.3.IPME'!K$22-('6.3.IPME'!K$22-'6.3.IPME'!K$21))</f>
        <v>0.25897609110775821</v>
      </c>
      <c r="K18" s="110">
        <f>+(1/(1-'6.5 TasaImpuestos'!K$8))*('2.2.3.8.WACC'!K$28*'6.3.IPME'!L$21+'2.2.3.1.TasasDeprec'!$C18*'6.3.IPME'!L$22-('6.3.IPME'!L$22-'6.3.IPME'!L$21))</f>
        <v>0.2826642031915052</v>
      </c>
      <c r="L18" s="110">
        <f>+(1/(1-'6.5 TasaImpuestos'!L$8))*('2.2.3.8.WACC'!L$28*'6.3.IPME'!M$21+'2.2.3.1.TasasDeprec'!$C18*'6.3.IPME'!M$22-('6.3.IPME'!M$22-'6.3.IPME'!M$21))</f>
        <v>0.27452976030266579</v>
      </c>
      <c r="M18" s="110">
        <f>+(1/(1-'6.5 TasaImpuestos'!M$8))*('2.2.3.8.WACC'!M$28*'6.3.IPME'!N$21+'2.2.3.1.TasasDeprec'!$C18*'6.3.IPME'!N$22-('6.3.IPME'!N$22-'6.3.IPME'!N$21))</f>
        <v>0.30837352113810645</v>
      </c>
      <c r="N18" s="110">
        <f>+(1/(1-'6.5 TasaImpuestos'!N$8))*('2.2.3.8.WACC'!N$28*'6.3.IPME'!O$21+'2.2.3.1.TasasDeprec'!$C18*'6.3.IPME'!O$22-('6.3.IPME'!O$22-'6.3.IPME'!O$21))</f>
        <v>0.31243038447368204</v>
      </c>
      <c r="O18" s="110">
        <f>+(1/(1-'6.5 TasaImpuestos'!O$8))*('2.2.3.8.WACC'!O$28*'6.3.IPME'!P$21+'2.2.3.1.TasasDeprec'!$C18*'6.3.IPME'!P$22-('6.3.IPME'!P$22-'6.3.IPME'!P$21))</f>
        <v>0.21467993687115408</v>
      </c>
      <c r="P18" s="110">
        <f>+(1/(1-'6.5 TasaImpuestos'!P$8))*('2.2.3.8.WACC'!P$28*'6.3.IPME'!Q$21+'2.2.3.1.TasasDeprec'!$C18*'6.3.IPME'!Q$22-('6.3.IPME'!Q$22-'6.3.IPME'!Q$21))</f>
        <v>0.24070856790791378</v>
      </c>
    </row>
    <row r="19" spans="1:16" x14ac:dyDescent="0.25">
      <c r="A19" s="205" t="s">
        <v>211</v>
      </c>
      <c r="B19" s="139" t="s">
        <v>128</v>
      </c>
      <c r="C19" s="110">
        <f>+(1/(1-'6.5 TasaImpuestos'!C$8))*('2.2.3.8.WACC'!C$28*'6.4 IPMC'!D$21+'2.2.3.1.TasasDeprec'!$C19*'6.4 IPMC'!D$22-('6.4 IPMC'!D$22-'6.4 IPMC'!D$21))</f>
        <v>8.9625097957012442E-2</v>
      </c>
      <c r="D19" s="110">
        <f>+(1/(1-'6.5 TasaImpuestos'!D$8))*('2.2.3.8.WACC'!D$28*'6.4 IPMC'!E$21+'2.2.3.1.TasasDeprec'!$C19*'6.4 IPMC'!E$22-('6.4 IPMC'!E$22-'6.4 IPMC'!E$21))</f>
        <v>0.13376690891707241</v>
      </c>
      <c r="E19" s="110">
        <f>+(1/(1-'6.5 TasaImpuestos'!E$8))*('2.2.3.8.WACC'!E$28*'6.4 IPMC'!F$21+'2.2.3.1.TasasDeprec'!$C19*'6.4 IPMC'!F$22-('6.4 IPMC'!F$22-'6.4 IPMC'!F$21))</f>
        <v>0.17092499643760389</v>
      </c>
      <c r="F19" s="110">
        <f>+(1/(1-'6.5 TasaImpuestos'!F$8))*('2.2.3.8.WACC'!F$28*'6.4 IPMC'!G$21+'2.2.3.1.TasasDeprec'!$C19*'6.4 IPMC'!G$22-('6.4 IPMC'!G$22-'6.4 IPMC'!G$21))</f>
        <v>0.24694896001688754</v>
      </c>
      <c r="G19" s="110">
        <f>+(1/(1-'6.5 TasaImpuestos'!G$8))*('2.2.3.8.WACC'!G$28*'6.4 IPMC'!H$21+'2.2.3.1.TasasDeprec'!$C19*'6.4 IPMC'!H$22-('6.4 IPMC'!H$22-'6.4 IPMC'!H$21))</f>
        <v>0.24457164477102503</v>
      </c>
      <c r="H19" s="110">
        <f>+(1/(1-'6.5 TasaImpuestos'!H$8))*('2.2.3.8.WACC'!H$28*'6.4 IPMC'!I$21+'2.2.3.1.TasasDeprec'!$C19*'6.4 IPMC'!I$22-('6.4 IPMC'!I$22-'6.4 IPMC'!I$21))</f>
        <v>0.30416748753651074</v>
      </c>
      <c r="I19" s="110">
        <f>+(1/(1-'6.5 TasaImpuestos'!I$8))*('2.2.3.8.WACC'!I$28*'6.4 IPMC'!J$21+'2.2.3.1.TasasDeprec'!$C19*'6.4 IPMC'!J$22-('6.4 IPMC'!J$22-'6.4 IPMC'!J$21))</f>
        <v>0.21214058073035486</v>
      </c>
      <c r="J19" s="110">
        <f>+(1/(1-'6.5 TasaImpuestos'!J$8))*('2.2.3.8.WACC'!J$28*'6.4 IPMC'!K$21+'2.2.3.1.TasasDeprec'!$C19*'6.4 IPMC'!K$22-('6.4 IPMC'!K$22-'6.4 IPMC'!K$21))</f>
        <v>9.716547804062195E-2</v>
      </c>
      <c r="K19" s="110">
        <f>+(1/(1-'6.5 TasaImpuestos'!K$8))*('2.2.3.8.WACC'!K$28*'6.4 IPMC'!L$21+'2.2.3.1.TasasDeprec'!$C19*'6.4 IPMC'!L$22-('6.4 IPMC'!L$22-'6.4 IPMC'!L$21))</f>
        <v>0.14125666691057445</v>
      </c>
      <c r="L19" s="110">
        <f>+(1/(1-'6.5 TasaImpuestos'!L$8))*('2.2.3.8.WACC'!L$28*'6.4 IPMC'!M$21+'2.2.3.1.TasasDeprec'!$C19*'6.4 IPMC'!M$22-('6.4 IPMC'!M$22-'6.4 IPMC'!M$21))</f>
        <v>0.1991682185683695</v>
      </c>
      <c r="M19" s="110">
        <f>+(1/(1-'6.5 TasaImpuestos'!M$8))*('2.2.3.8.WACC'!M$28*'6.4 IPMC'!N$21+'2.2.3.1.TasasDeprec'!$C19*'6.4 IPMC'!N$22-('6.4 IPMC'!N$22-'6.4 IPMC'!N$21))</f>
        <v>0.24726311867007039</v>
      </c>
      <c r="N19" s="110">
        <f>+(1/(1-'6.5 TasaImpuestos'!N$8))*('2.2.3.8.WACC'!N$28*'6.4 IPMC'!O$21+'2.2.3.1.TasasDeprec'!$C19*'6.4 IPMC'!O$22-('6.4 IPMC'!O$22-'6.4 IPMC'!O$21))</f>
        <v>0.19376533435642529</v>
      </c>
      <c r="O19" s="110">
        <f>+(1/(1-'6.5 TasaImpuestos'!O$8))*('2.2.3.8.WACC'!O$28*'6.4 IPMC'!P$21+'2.2.3.1.TasasDeprec'!$C19*'6.4 IPMC'!P$22-('6.4 IPMC'!P$22-'6.4 IPMC'!P$21))</f>
        <v>1.2317022850015255E-2</v>
      </c>
      <c r="P19" s="110">
        <f>+(1/(1-'6.5 TasaImpuestos'!P$8))*('2.2.3.8.WACC'!P$28*'6.4 IPMC'!Q$21+'2.2.3.1.TasasDeprec'!$C19*'6.4 IPMC'!Q$22-('6.4 IPMC'!Q$22-'6.4 IPMC'!Q$21))</f>
        <v>0.1602065027467357</v>
      </c>
    </row>
    <row r="20" spans="1:16" x14ac:dyDescent="0.25">
      <c r="A20" s="57" t="s">
        <v>212</v>
      </c>
      <c r="B20" s="139" t="s">
        <v>129</v>
      </c>
      <c r="C20" s="110">
        <f>+(1/(1-'6.5 TasaImpuestos'!C$8))*('2.2.3.8.WACC'!C$28*'6.3.IPME'!D$21+'2.2.3.1.TasasDeprec'!$C20*'6.3.IPME'!D$22-('6.3.IPME'!D$22-'6.3.IPME'!D$21))</f>
        <v>0.2536118284776665</v>
      </c>
      <c r="D20" s="110">
        <f>+(1/(1-'6.5 TasaImpuestos'!D$8))*('2.2.3.8.WACC'!D$28*'6.3.IPME'!E$21+'2.2.3.1.TasasDeprec'!$C20*'6.3.IPME'!E$22-('6.3.IPME'!E$22-'6.3.IPME'!E$21))</f>
        <v>0.27410829141959009</v>
      </c>
      <c r="E20" s="110">
        <f>+(1/(1-'6.5 TasaImpuestos'!E$8))*('2.2.3.8.WACC'!E$28*'6.3.IPME'!F$21+'2.2.3.1.TasasDeprec'!$C20*'6.3.IPME'!F$22-('6.3.IPME'!F$22-'6.3.IPME'!F$21))</f>
        <v>0.25768936532304543</v>
      </c>
      <c r="F20" s="110">
        <f>+(1/(1-'6.5 TasaImpuestos'!F$8))*('2.2.3.8.WACC'!F$28*'6.3.IPME'!G$21+'2.2.3.1.TasasDeprec'!$C20*'6.3.IPME'!G$22-('6.3.IPME'!G$22-'6.3.IPME'!G$21))</f>
        <v>0.30830223211802343</v>
      </c>
      <c r="G20" s="110">
        <f>+(1/(1-'6.5 TasaImpuestos'!G$8))*('2.2.3.8.WACC'!G$28*'6.3.IPME'!H$21+'2.2.3.1.TasasDeprec'!$C20*'6.3.IPME'!H$22-('6.3.IPME'!H$22-'6.3.IPME'!H$21))</f>
        <v>0.29676920804885171</v>
      </c>
      <c r="H20" s="110">
        <f>+(1/(1-'6.5 TasaImpuestos'!H$8))*('2.2.3.8.WACC'!H$28*'6.3.IPME'!I$21+'2.2.3.1.TasasDeprec'!$C20*'6.3.IPME'!I$22-('6.3.IPME'!I$22-'6.3.IPME'!I$21))</f>
        <v>0.3358886619755761</v>
      </c>
      <c r="I20" s="110">
        <f>+(1/(1-'6.5 TasaImpuestos'!I$8))*('2.2.3.8.WACC'!I$28*'6.3.IPME'!J$21+'2.2.3.1.TasasDeprec'!$C20*'6.3.IPME'!J$22-('6.3.IPME'!J$22-'6.3.IPME'!J$21))</f>
        <v>0.29182172516914862</v>
      </c>
      <c r="J20" s="110">
        <f>+(1/(1-'6.5 TasaImpuestos'!J$8))*('2.2.3.8.WACC'!J$28*'6.3.IPME'!K$21+'2.2.3.1.TasasDeprec'!$C20*'6.3.IPME'!K$22-('6.3.IPME'!K$22-'6.3.IPME'!K$21))</f>
        <v>0.25897609110775821</v>
      </c>
      <c r="K20" s="110">
        <f>+(1/(1-'6.5 TasaImpuestos'!K$8))*('2.2.3.8.WACC'!K$28*'6.3.IPME'!L$21+'2.2.3.1.TasasDeprec'!$C20*'6.3.IPME'!L$22-('6.3.IPME'!L$22-'6.3.IPME'!L$21))</f>
        <v>0.2826642031915052</v>
      </c>
      <c r="L20" s="110">
        <f>+(1/(1-'6.5 TasaImpuestos'!L$8))*('2.2.3.8.WACC'!L$28*'6.3.IPME'!M$21+'2.2.3.1.TasasDeprec'!$C20*'6.3.IPME'!M$22-('6.3.IPME'!M$22-'6.3.IPME'!M$21))</f>
        <v>0.27452976030266579</v>
      </c>
      <c r="M20" s="110">
        <f>+(1/(1-'6.5 TasaImpuestos'!M$8))*('2.2.3.8.WACC'!M$28*'6.3.IPME'!N$21+'2.2.3.1.TasasDeprec'!$C20*'6.3.IPME'!N$22-('6.3.IPME'!N$22-'6.3.IPME'!N$21))</f>
        <v>0.30837352113810645</v>
      </c>
      <c r="N20" s="110">
        <f>+(1/(1-'6.5 TasaImpuestos'!N$8))*('2.2.3.8.WACC'!N$28*'6.3.IPME'!O$21+'2.2.3.1.TasasDeprec'!$C20*'6.3.IPME'!O$22-('6.3.IPME'!O$22-'6.3.IPME'!O$21))</f>
        <v>0.31243038447368204</v>
      </c>
      <c r="O20" s="110">
        <f>+(1/(1-'6.5 TasaImpuestos'!O$8))*('2.2.3.8.WACC'!O$28*'6.3.IPME'!P$21+'2.2.3.1.TasasDeprec'!$C20*'6.3.IPME'!P$22-('6.3.IPME'!P$22-'6.3.IPME'!P$21))</f>
        <v>0.21467993687115408</v>
      </c>
      <c r="P20" s="110">
        <f>+(1/(1-'6.5 TasaImpuestos'!P$8))*('2.2.3.8.WACC'!P$28*'6.3.IPME'!Q$21+'2.2.3.1.TasasDeprec'!$C20*'6.3.IPME'!Q$22-('6.3.IPME'!Q$22-'6.3.IPME'!Q$21))</f>
        <v>0.24070856790791378</v>
      </c>
    </row>
    <row r="21" spans="1:16" x14ac:dyDescent="0.25">
      <c r="A21" s="57" t="s">
        <v>212</v>
      </c>
      <c r="B21" s="139" t="s">
        <v>130</v>
      </c>
      <c r="C21" s="110">
        <f>+(1/(1-'6.5 TasaImpuestos'!C$8))*('2.2.3.8.WACC'!C$28*'6.3.IPME'!D$21+'2.2.3.1.TasasDeprec'!$C21*'6.3.IPME'!D$22-('6.3.IPME'!D$22-'6.3.IPME'!D$21))</f>
        <v>0.2536118284776665</v>
      </c>
      <c r="D21" s="110">
        <f>+(1/(1-'6.5 TasaImpuestos'!D$8))*('2.2.3.8.WACC'!D$28*'6.3.IPME'!E$21+'2.2.3.1.TasasDeprec'!$C21*'6.3.IPME'!E$22-('6.3.IPME'!E$22-'6.3.IPME'!E$21))</f>
        <v>0.27410829141959009</v>
      </c>
      <c r="E21" s="110">
        <f>+(1/(1-'6.5 TasaImpuestos'!E$8))*('2.2.3.8.WACC'!E$28*'6.3.IPME'!F$21+'2.2.3.1.TasasDeprec'!$C21*'6.3.IPME'!F$22-('6.3.IPME'!F$22-'6.3.IPME'!F$21))</f>
        <v>0.25768936532304543</v>
      </c>
      <c r="F21" s="110">
        <f>+(1/(1-'6.5 TasaImpuestos'!F$8))*('2.2.3.8.WACC'!F$28*'6.3.IPME'!G$21+'2.2.3.1.TasasDeprec'!$C21*'6.3.IPME'!G$22-('6.3.IPME'!G$22-'6.3.IPME'!G$21))</f>
        <v>0.30830223211802343</v>
      </c>
      <c r="G21" s="110">
        <f>+(1/(1-'6.5 TasaImpuestos'!G$8))*('2.2.3.8.WACC'!G$28*'6.3.IPME'!H$21+'2.2.3.1.TasasDeprec'!$C21*'6.3.IPME'!H$22-('6.3.IPME'!H$22-'6.3.IPME'!H$21))</f>
        <v>0.29676920804885171</v>
      </c>
      <c r="H21" s="110">
        <f>+(1/(1-'6.5 TasaImpuestos'!H$8))*('2.2.3.8.WACC'!H$28*'6.3.IPME'!I$21+'2.2.3.1.TasasDeprec'!$C21*'6.3.IPME'!I$22-('6.3.IPME'!I$22-'6.3.IPME'!I$21))</f>
        <v>0.3358886619755761</v>
      </c>
      <c r="I21" s="110">
        <f>+(1/(1-'6.5 TasaImpuestos'!I$8))*('2.2.3.8.WACC'!I$28*'6.3.IPME'!J$21+'2.2.3.1.TasasDeprec'!$C21*'6.3.IPME'!J$22-('6.3.IPME'!J$22-'6.3.IPME'!J$21))</f>
        <v>0.29182172516914862</v>
      </c>
      <c r="J21" s="110">
        <f>+(1/(1-'6.5 TasaImpuestos'!J$8))*('2.2.3.8.WACC'!J$28*'6.3.IPME'!K$21+'2.2.3.1.TasasDeprec'!$C21*'6.3.IPME'!K$22-('6.3.IPME'!K$22-'6.3.IPME'!K$21))</f>
        <v>0.25897609110775821</v>
      </c>
      <c r="K21" s="110">
        <f>+(1/(1-'6.5 TasaImpuestos'!K$8))*('2.2.3.8.WACC'!K$28*'6.3.IPME'!L$21+'2.2.3.1.TasasDeprec'!$C21*'6.3.IPME'!L$22-('6.3.IPME'!L$22-'6.3.IPME'!L$21))</f>
        <v>0.2826642031915052</v>
      </c>
      <c r="L21" s="110">
        <f>+(1/(1-'6.5 TasaImpuestos'!L$8))*('2.2.3.8.WACC'!L$28*'6.3.IPME'!M$21+'2.2.3.1.TasasDeprec'!$C21*'6.3.IPME'!M$22-('6.3.IPME'!M$22-'6.3.IPME'!M$21))</f>
        <v>0.27452976030266579</v>
      </c>
      <c r="M21" s="110">
        <f>+(1/(1-'6.5 TasaImpuestos'!M$8))*('2.2.3.8.WACC'!M$28*'6.3.IPME'!N$21+'2.2.3.1.TasasDeprec'!$C21*'6.3.IPME'!N$22-('6.3.IPME'!N$22-'6.3.IPME'!N$21))</f>
        <v>0.30837352113810645</v>
      </c>
      <c r="N21" s="110">
        <f>+(1/(1-'6.5 TasaImpuestos'!N$8))*('2.2.3.8.WACC'!N$28*'6.3.IPME'!O$21+'2.2.3.1.TasasDeprec'!$C21*'6.3.IPME'!O$22-('6.3.IPME'!O$22-'6.3.IPME'!O$21))</f>
        <v>0.31243038447368204</v>
      </c>
      <c r="O21" s="110">
        <f>+(1/(1-'6.5 TasaImpuestos'!O$8))*('2.2.3.8.WACC'!O$28*'6.3.IPME'!P$21+'2.2.3.1.TasasDeprec'!$C21*'6.3.IPME'!P$22-('6.3.IPME'!P$22-'6.3.IPME'!P$21))</f>
        <v>0.21467993687115408</v>
      </c>
      <c r="P21" s="110">
        <f>+(1/(1-'6.5 TasaImpuestos'!P$8))*('2.2.3.8.WACC'!P$28*'6.3.IPME'!Q$21+'2.2.3.1.TasasDeprec'!$C21*'6.3.IPME'!Q$22-('6.3.IPME'!Q$22-'6.3.IPME'!Q$21))</f>
        <v>0.24070856790791378</v>
      </c>
    </row>
    <row r="22" spans="1:16" x14ac:dyDescent="0.25">
      <c r="A22" s="205" t="s">
        <v>211</v>
      </c>
      <c r="B22" s="139" t="s">
        <v>131</v>
      </c>
      <c r="C22" s="110">
        <f>+(1/(1-'6.5 TasaImpuestos'!C$8))*('2.2.3.8.WACC'!C$28*'6.4 IPMC'!D$21+'2.2.3.1.TasasDeprec'!$C22*'6.4 IPMC'!D$22-('6.4 IPMC'!D$22-'6.4 IPMC'!D$21))</f>
        <v>8.9625097957012442E-2</v>
      </c>
      <c r="D22" s="110">
        <f>+(1/(1-'6.5 TasaImpuestos'!D$8))*('2.2.3.8.WACC'!D$28*'6.4 IPMC'!E$21+'2.2.3.1.TasasDeprec'!$C22*'6.4 IPMC'!E$22-('6.4 IPMC'!E$22-'6.4 IPMC'!E$21))</f>
        <v>0.13376690891707241</v>
      </c>
      <c r="E22" s="110">
        <f>+(1/(1-'6.5 TasaImpuestos'!E$8))*('2.2.3.8.WACC'!E$28*'6.4 IPMC'!F$21+'2.2.3.1.TasasDeprec'!$C22*'6.4 IPMC'!F$22-('6.4 IPMC'!F$22-'6.4 IPMC'!F$21))</f>
        <v>0.17092499643760389</v>
      </c>
      <c r="F22" s="110">
        <f>+(1/(1-'6.5 TasaImpuestos'!F$8))*('2.2.3.8.WACC'!F$28*'6.4 IPMC'!G$21+'2.2.3.1.TasasDeprec'!$C22*'6.4 IPMC'!G$22-('6.4 IPMC'!G$22-'6.4 IPMC'!G$21))</f>
        <v>0.24694896001688754</v>
      </c>
      <c r="G22" s="110">
        <f>+(1/(1-'6.5 TasaImpuestos'!G$8))*('2.2.3.8.WACC'!G$28*'6.4 IPMC'!H$21+'2.2.3.1.TasasDeprec'!$C22*'6.4 IPMC'!H$22-('6.4 IPMC'!H$22-'6.4 IPMC'!H$21))</f>
        <v>0.24457164477102503</v>
      </c>
      <c r="H22" s="110">
        <f>+(1/(1-'6.5 TasaImpuestos'!H$8))*('2.2.3.8.WACC'!H$28*'6.4 IPMC'!I$21+'2.2.3.1.TasasDeprec'!$C22*'6.4 IPMC'!I$22-('6.4 IPMC'!I$22-'6.4 IPMC'!I$21))</f>
        <v>0.30416748753651074</v>
      </c>
      <c r="I22" s="110">
        <f>+(1/(1-'6.5 TasaImpuestos'!I$8))*('2.2.3.8.WACC'!I$28*'6.4 IPMC'!J$21+'2.2.3.1.TasasDeprec'!$C22*'6.4 IPMC'!J$22-('6.4 IPMC'!J$22-'6.4 IPMC'!J$21))</f>
        <v>0.21214058073035486</v>
      </c>
      <c r="J22" s="110">
        <f>+(1/(1-'6.5 TasaImpuestos'!J$8))*('2.2.3.8.WACC'!J$28*'6.4 IPMC'!K$21+'2.2.3.1.TasasDeprec'!$C22*'6.4 IPMC'!K$22-('6.4 IPMC'!K$22-'6.4 IPMC'!K$21))</f>
        <v>9.716547804062195E-2</v>
      </c>
      <c r="K22" s="110">
        <f>+(1/(1-'6.5 TasaImpuestos'!K$8))*('2.2.3.8.WACC'!K$28*'6.4 IPMC'!L$21+'2.2.3.1.TasasDeprec'!$C22*'6.4 IPMC'!L$22-('6.4 IPMC'!L$22-'6.4 IPMC'!L$21))</f>
        <v>0.14125666691057445</v>
      </c>
      <c r="L22" s="110">
        <f>+(1/(1-'6.5 TasaImpuestos'!L$8))*('2.2.3.8.WACC'!L$28*'6.4 IPMC'!M$21+'2.2.3.1.TasasDeprec'!$C22*'6.4 IPMC'!M$22-('6.4 IPMC'!M$22-'6.4 IPMC'!M$21))</f>
        <v>0.1991682185683695</v>
      </c>
      <c r="M22" s="110">
        <f>+(1/(1-'6.5 TasaImpuestos'!M$8))*('2.2.3.8.WACC'!M$28*'6.4 IPMC'!N$21+'2.2.3.1.TasasDeprec'!$C22*'6.4 IPMC'!N$22-('6.4 IPMC'!N$22-'6.4 IPMC'!N$21))</f>
        <v>0.24726311867007039</v>
      </c>
      <c r="N22" s="110">
        <f>+(1/(1-'6.5 TasaImpuestos'!N$8))*('2.2.3.8.WACC'!N$28*'6.4 IPMC'!O$21+'2.2.3.1.TasasDeprec'!$C22*'6.4 IPMC'!O$22-('6.4 IPMC'!O$22-'6.4 IPMC'!O$21))</f>
        <v>0.19376533435642529</v>
      </c>
      <c r="O22" s="110">
        <f>+(1/(1-'6.5 TasaImpuestos'!O$8))*('2.2.3.8.WACC'!O$28*'6.4 IPMC'!P$21+'2.2.3.1.TasasDeprec'!$C22*'6.4 IPMC'!P$22-('6.4 IPMC'!P$22-'6.4 IPMC'!P$21))</f>
        <v>1.2317022850015255E-2</v>
      </c>
      <c r="P22" s="110">
        <f>+(1/(1-'6.5 TasaImpuestos'!P$8))*('2.2.3.8.WACC'!P$28*'6.4 IPMC'!Q$21+'2.2.3.1.TasasDeprec'!$C22*'6.4 IPMC'!Q$22-('6.4 IPMC'!Q$22-'6.4 IPMC'!Q$21))</f>
        <v>0.1602065027467357</v>
      </c>
    </row>
    <row r="23" spans="1:16" x14ac:dyDescent="0.25">
      <c r="A23" s="205" t="s">
        <v>211</v>
      </c>
      <c r="B23" s="139" t="s">
        <v>132</v>
      </c>
      <c r="C23" s="110">
        <f>+(1/(1-'6.5 TasaImpuestos'!C$8))*('2.2.3.8.WACC'!C$28*'6.4 IPMC'!D$21+'2.2.3.1.TasasDeprec'!$C23*'6.4 IPMC'!D$22-('6.4 IPMC'!D$22-'6.4 IPMC'!D$21))</f>
        <v>8.9625097957012442E-2</v>
      </c>
      <c r="D23" s="110">
        <f>+(1/(1-'6.5 TasaImpuestos'!D$8))*('2.2.3.8.WACC'!D$28*'6.4 IPMC'!E$21+'2.2.3.1.TasasDeprec'!$C23*'6.4 IPMC'!E$22-('6.4 IPMC'!E$22-'6.4 IPMC'!E$21))</f>
        <v>0.13376690891707241</v>
      </c>
      <c r="E23" s="110">
        <f>+(1/(1-'6.5 TasaImpuestos'!E$8))*('2.2.3.8.WACC'!E$28*'6.4 IPMC'!F$21+'2.2.3.1.TasasDeprec'!$C23*'6.4 IPMC'!F$22-('6.4 IPMC'!F$22-'6.4 IPMC'!F$21))</f>
        <v>0.17092499643760389</v>
      </c>
      <c r="F23" s="110">
        <f>+(1/(1-'6.5 TasaImpuestos'!F$8))*('2.2.3.8.WACC'!F$28*'6.4 IPMC'!G$21+'2.2.3.1.TasasDeprec'!$C23*'6.4 IPMC'!G$22-('6.4 IPMC'!G$22-'6.4 IPMC'!G$21))</f>
        <v>0.24694896001688754</v>
      </c>
      <c r="G23" s="110">
        <f>+(1/(1-'6.5 TasaImpuestos'!G$8))*('2.2.3.8.WACC'!G$28*'6.4 IPMC'!H$21+'2.2.3.1.TasasDeprec'!$C23*'6.4 IPMC'!H$22-('6.4 IPMC'!H$22-'6.4 IPMC'!H$21))</f>
        <v>0.24457164477102503</v>
      </c>
      <c r="H23" s="110">
        <f>+(1/(1-'6.5 TasaImpuestos'!H$8))*('2.2.3.8.WACC'!H$28*'6.4 IPMC'!I$21+'2.2.3.1.TasasDeprec'!$C23*'6.4 IPMC'!I$22-('6.4 IPMC'!I$22-'6.4 IPMC'!I$21))</f>
        <v>0.30416748753651074</v>
      </c>
      <c r="I23" s="110">
        <f>+(1/(1-'6.5 TasaImpuestos'!I$8))*('2.2.3.8.WACC'!I$28*'6.4 IPMC'!J$21+'2.2.3.1.TasasDeprec'!$C23*'6.4 IPMC'!J$22-('6.4 IPMC'!J$22-'6.4 IPMC'!J$21))</f>
        <v>0.21214058073035486</v>
      </c>
      <c r="J23" s="110">
        <f>+(1/(1-'6.5 TasaImpuestos'!J$8))*('2.2.3.8.WACC'!J$28*'6.4 IPMC'!K$21+'2.2.3.1.TasasDeprec'!$C23*'6.4 IPMC'!K$22-('6.4 IPMC'!K$22-'6.4 IPMC'!K$21))</f>
        <v>9.716547804062195E-2</v>
      </c>
      <c r="K23" s="110">
        <f>+(1/(1-'6.5 TasaImpuestos'!K$8))*('2.2.3.8.WACC'!K$28*'6.4 IPMC'!L$21+'2.2.3.1.TasasDeprec'!$C23*'6.4 IPMC'!L$22-('6.4 IPMC'!L$22-'6.4 IPMC'!L$21))</f>
        <v>0.14125666691057445</v>
      </c>
      <c r="L23" s="110">
        <f>+(1/(1-'6.5 TasaImpuestos'!L$8))*('2.2.3.8.WACC'!L$28*'6.4 IPMC'!M$21+'2.2.3.1.TasasDeprec'!$C23*'6.4 IPMC'!M$22-('6.4 IPMC'!M$22-'6.4 IPMC'!M$21))</f>
        <v>0.1991682185683695</v>
      </c>
      <c r="M23" s="110">
        <f>+(1/(1-'6.5 TasaImpuestos'!M$8))*('2.2.3.8.WACC'!M$28*'6.4 IPMC'!N$21+'2.2.3.1.TasasDeprec'!$C23*'6.4 IPMC'!N$22-('6.4 IPMC'!N$22-'6.4 IPMC'!N$21))</f>
        <v>0.24726311867007039</v>
      </c>
      <c r="N23" s="110">
        <f>+(1/(1-'6.5 TasaImpuestos'!N$8))*('2.2.3.8.WACC'!N$28*'6.4 IPMC'!O$21+'2.2.3.1.TasasDeprec'!$C23*'6.4 IPMC'!O$22-('6.4 IPMC'!O$22-'6.4 IPMC'!O$21))</f>
        <v>0.19376533435642529</v>
      </c>
      <c r="O23" s="110">
        <f>+(1/(1-'6.5 TasaImpuestos'!O$8))*('2.2.3.8.WACC'!O$28*'6.4 IPMC'!P$21+'2.2.3.1.TasasDeprec'!$C23*'6.4 IPMC'!P$22-('6.4 IPMC'!P$22-'6.4 IPMC'!P$21))</f>
        <v>1.2317022850015255E-2</v>
      </c>
      <c r="P23" s="110">
        <f>+(1/(1-'6.5 TasaImpuestos'!P$8))*('2.2.3.8.WACC'!P$28*'6.4 IPMC'!Q$21+'2.2.3.1.TasasDeprec'!$C23*'6.4 IPMC'!Q$22-('6.4 IPMC'!Q$22-'6.4 IPMC'!Q$21))</f>
        <v>0.1602065027467357</v>
      </c>
    </row>
    <row r="24" spans="1:16" x14ac:dyDescent="0.25">
      <c r="A24" s="205" t="s">
        <v>211</v>
      </c>
      <c r="B24" s="139" t="s">
        <v>133</v>
      </c>
      <c r="C24" s="110">
        <f>+(1/(1-'6.5 TasaImpuestos'!C$8))*('2.2.3.8.WACC'!C$28*'6.4 IPMC'!D$21+'2.2.3.1.TasasDeprec'!$C24*'6.4 IPMC'!D$22-('6.4 IPMC'!D$22-'6.4 IPMC'!D$21))</f>
        <v>8.9625097957012442E-2</v>
      </c>
      <c r="D24" s="110">
        <f>+(1/(1-'6.5 TasaImpuestos'!D$8))*('2.2.3.8.WACC'!D$28*'6.4 IPMC'!E$21+'2.2.3.1.TasasDeprec'!$C24*'6.4 IPMC'!E$22-('6.4 IPMC'!E$22-'6.4 IPMC'!E$21))</f>
        <v>0.13376690891707241</v>
      </c>
      <c r="E24" s="110">
        <f>+(1/(1-'6.5 TasaImpuestos'!E$8))*('2.2.3.8.WACC'!E$28*'6.4 IPMC'!F$21+'2.2.3.1.TasasDeprec'!$C24*'6.4 IPMC'!F$22-('6.4 IPMC'!F$22-'6.4 IPMC'!F$21))</f>
        <v>0.17092499643760389</v>
      </c>
      <c r="F24" s="110">
        <f>+(1/(1-'6.5 TasaImpuestos'!F$8))*('2.2.3.8.WACC'!F$28*'6.4 IPMC'!G$21+'2.2.3.1.TasasDeprec'!$C24*'6.4 IPMC'!G$22-('6.4 IPMC'!G$22-'6.4 IPMC'!G$21))</f>
        <v>0.24694896001688754</v>
      </c>
      <c r="G24" s="110">
        <f>+(1/(1-'6.5 TasaImpuestos'!G$8))*('2.2.3.8.WACC'!G$28*'6.4 IPMC'!H$21+'2.2.3.1.TasasDeprec'!$C24*'6.4 IPMC'!H$22-('6.4 IPMC'!H$22-'6.4 IPMC'!H$21))</f>
        <v>0.24457164477102503</v>
      </c>
      <c r="H24" s="110">
        <f>+(1/(1-'6.5 TasaImpuestos'!H$8))*('2.2.3.8.WACC'!H$28*'6.4 IPMC'!I$21+'2.2.3.1.TasasDeprec'!$C24*'6.4 IPMC'!I$22-('6.4 IPMC'!I$22-'6.4 IPMC'!I$21))</f>
        <v>0.30416748753651074</v>
      </c>
      <c r="I24" s="110">
        <f>+(1/(1-'6.5 TasaImpuestos'!I$8))*('2.2.3.8.WACC'!I$28*'6.4 IPMC'!J$21+'2.2.3.1.TasasDeprec'!$C24*'6.4 IPMC'!J$22-('6.4 IPMC'!J$22-'6.4 IPMC'!J$21))</f>
        <v>0.21214058073035486</v>
      </c>
      <c r="J24" s="110">
        <f>+(1/(1-'6.5 TasaImpuestos'!J$8))*('2.2.3.8.WACC'!J$28*'6.4 IPMC'!K$21+'2.2.3.1.TasasDeprec'!$C24*'6.4 IPMC'!K$22-('6.4 IPMC'!K$22-'6.4 IPMC'!K$21))</f>
        <v>9.716547804062195E-2</v>
      </c>
      <c r="K24" s="110">
        <f>+(1/(1-'6.5 TasaImpuestos'!K$8))*('2.2.3.8.WACC'!K$28*'6.4 IPMC'!L$21+'2.2.3.1.TasasDeprec'!$C24*'6.4 IPMC'!L$22-('6.4 IPMC'!L$22-'6.4 IPMC'!L$21))</f>
        <v>0.14125666691057445</v>
      </c>
      <c r="L24" s="110">
        <f>+(1/(1-'6.5 TasaImpuestos'!L$8))*('2.2.3.8.WACC'!L$28*'6.4 IPMC'!M$21+'2.2.3.1.TasasDeprec'!$C24*'6.4 IPMC'!M$22-('6.4 IPMC'!M$22-'6.4 IPMC'!M$21))</f>
        <v>0.1991682185683695</v>
      </c>
      <c r="M24" s="110">
        <f>+(1/(1-'6.5 TasaImpuestos'!M$8))*('2.2.3.8.WACC'!M$28*'6.4 IPMC'!N$21+'2.2.3.1.TasasDeprec'!$C24*'6.4 IPMC'!N$22-('6.4 IPMC'!N$22-'6.4 IPMC'!N$21))</f>
        <v>0.24726311867007039</v>
      </c>
      <c r="N24" s="110">
        <f>+(1/(1-'6.5 TasaImpuestos'!N$8))*('2.2.3.8.WACC'!N$28*'6.4 IPMC'!O$21+'2.2.3.1.TasasDeprec'!$C24*'6.4 IPMC'!O$22-('6.4 IPMC'!O$22-'6.4 IPMC'!O$21))</f>
        <v>0.19376533435642529</v>
      </c>
      <c r="O24" s="110">
        <f>+(1/(1-'6.5 TasaImpuestos'!O$8))*('2.2.3.8.WACC'!O$28*'6.4 IPMC'!P$21+'2.2.3.1.TasasDeprec'!$C24*'6.4 IPMC'!P$22-('6.4 IPMC'!P$22-'6.4 IPMC'!P$21))</f>
        <v>1.2317022850015255E-2</v>
      </c>
      <c r="P24" s="110">
        <f>+(1/(1-'6.5 TasaImpuestos'!P$8))*('2.2.3.8.WACC'!P$28*'6.4 IPMC'!Q$21+'2.2.3.1.TasasDeprec'!$C24*'6.4 IPMC'!Q$22-('6.4 IPMC'!Q$22-'6.4 IPMC'!Q$21))</f>
        <v>0.1602065027467357</v>
      </c>
    </row>
    <row r="25" spans="1:16" x14ac:dyDescent="0.25">
      <c r="A25" s="205" t="s">
        <v>211</v>
      </c>
      <c r="B25" s="139" t="s">
        <v>134</v>
      </c>
      <c r="C25" s="110">
        <f>+(1/(1-'6.5 TasaImpuestos'!C$8))*('2.2.3.8.WACC'!C$28*'6.4 IPMC'!D$21+'2.2.3.1.TasasDeprec'!$C25*'6.4 IPMC'!D$22-('6.4 IPMC'!D$22-'6.4 IPMC'!D$21))</f>
        <v>0.10466269194197486</v>
      </c>
      <c r="D25" s="110">
        <f>+(1/(1-'6.5 TasaImpuestos'!D$8))*('2.2.3.8.WACC'!D$28*'6.4 IPMC'!E$21+'2.2.3.1.TasasDeprec'!$C25*'6.4 IPMC'!E$22-('6.4 IPMC'!E$22-'6.4 IPMC'!E$21))</f>
        <v>0.14962278874869431</v>
      </c>
      <c r="E25" s="110">
        <f>+(1/(1-'6.5 TasaImpuestos'!E$8))*('2.2.3.8.WACC'!E$28*'6.4 IPMC'!F$21+'2.2.3.1.TasasDeprec'!$C25*'6.4 IPMC'!F$22-('6.4 IPMC'!F$22-'6.4 IPMC'!F$21))</f>
        <v>0.1872631818339382</v>
      </c>
      <c r="F25" s="110">
        <f>+(1/(1-'6.5 TasaImpuestos'!F$8))*('2.2.3.8.WACC'!F$28*'6.4 IPMC'!G$21+'2.2.3.1.TasasDeprec'!$C25*'6.4 IPMC'!G$22-('6.4 IPMC'!G$22-'6.4 IPMC'!G$21))</f>
        <v>0.26296232163077504</v>
      </c>
      <c r="G25" s="110">
        <f>+(1/(1-'6.5 TasaImpuestos'!G$8))*('2.2.3.8.WACC'!G$28*'6.4 IPMC'!H$21+'2.2.3.1.TasasDeprec'!$C25*'6.4 IPMC'!H$22-('6.4 IPMC'!H$22-'6.4 IPMC'!H$21))</f>
        <v>0.26008845828735161</v>
      </c>
      <c r="H25" s="110">
        <f>+(1/(1-'6.5 TasaImpuestos'!H$8))*('2.2.3.8.WACC'!H$28*'6.4 IPMC'!I$21+'2.2.3.1.TasasDeprec'!$C25*'6.4 IPMC'!I$22-('6.4 IPMC'!I$22-'6.4 IPMC'!I$21))</f>
        <v>0.31811965554435773</v>
      </c>
      <c r="I25" s="110">
        <f>+(1/(1-'6.5 TasaImpuestos'!I$8))*('2.2.3.8.WACC'!I$28*'6.4 IPMC'!J$21+'2.2.3.1.TasasDeprec'!$C25*'6.4 IPMC'!J$22-('6.4 IPMC'!J$22-'6.4 IPMC'!J$21))</f>
        <v>0.22571027509118066</v>
      </c>
      <c r="J25" s="110">
        <f>+(1/(1-'6.5 TasaImpuestos'!J$8))*('2.2.3.8.WACC'!J$28*'6.4 IPMC'!K$21+'2.2.3.1.TasasDeprec'!$C25*'6.4 IPMC'!K$22-('6.4 IPMC'!K$22-'6.4 IPMC'!K$21))</f>
        <v>0.11179614350859821</v>
      </c>
      <c r="K25" s="110">
        <f>+(1/(1-'6.5 TasaImpuestos'!K$8))*('2.2.3.8.WACC'!K$28*'6.4 IPMC'!L$21+'2.2.3.1.TasasDeprec'!$C25*'6.4 IPMC'!L$22-('6.4 IPMC'!L$22-'6.4 IPMC'!L$21))</f>
        <v>0.15632661617909854</v>
      </c>
      <c r="L25" s="110">
        <f>+(1/(1-'6.5 TasaImpuestos'!L$8))*('2.2.3.8.WACC'!L$28*'6.4 IPMC'!M$21+'2.2.3.1.TasasDeprec'!$C25*'6.4 IPMC'!M$22-('6.4 IPMC'!M$22-'6.4 IPMC'!M$21))</f>
        <v>0.2140955550201338</v>
      </c>
      <c r="M25" s="110">
        <f>+(1/(1-'6.5 TasaImpuestos'!M$8))*('2.2.3.8.WACC'!M$28*'6.4 IPMC'!N$21+'2.2.3.1.TasasDeprec'!$C25*'6.4 IPMC'!N$22-('6.4 IPMC'!N$22-'6.4 IPMC'!N$21))</f>
        <v>0.26171852790578493</v>
      </c>
      <c r="N25" s="110">
        <f>+(1/(1-'6.5 TasaImpuestos'!N$8))*('2.2.3.8.WACC'!N$28*'6.4 IPMC'!O$21+'2.2.3.1.TasasDeprec'!$C25*'6.4 IPMC'!O$22-('6.4 IPMC'!O$22-'6.4 IPMC'!O$21))</f>
        <v>0.20828383527757202</v>
      </c>
      <c r="O25" s="110">
        <f>+(1/(1-'6.5 TasaImpuestos'!O$8))*('2.2.3.8.WACC'!O$28*'6.4 IPMC'!P$21+'2.2.3.1.TasasDeprec'!$C25*'6.4 IPMC'!P$22-('6.4 IPMC'!P$22-'6.4 IPMC'!P$21))</f>
        <v>2.8696690161366844E-2</v>
      </c>
      <c r="P25" s="110">
        <f>+(1/(1-'6.5 TasaImpuestos'!P$8))*('2.2.3.8.WACC'!P$28*'6.4 IPMC'!Q$21+'2.2.3.1.TasasDeprec'!$C25*'6.4 IPMC'!Q$22-('6.4 IPMC'!Q$22-'6.4 IPMC'!Q$21))</f>
        <v>0.17715219006732996</v>
      </c>
    </row>
    <row r="26" spans="1:16" x14ac:dyDescent="0.25">
      <c r="A26" s="57" t="s">
        <v>212</v>
      </c>
      <c r="B26" s="139" t="s">
        <v>135</v>
      </c>
      <c r="C26" s="110">
        <f>+(1/(1-'6.5 TasaImpuestos'!C$8))*('2.2.3.8.WACC'!C$28*'6.3.IPME'!D$21+'2.2.3.1.TasasDeprec'!$C26*'6.3.IPME'!D$22-('6.3.IPME'!D$22-'6.3.IPME'!D$21))</f>
        <v>0.16338626456789204</v>
      </c>
      <c r="D26" s="110">
        <f>+(1/(1-'6.5 TasaImpuestos'!D$8))*('2.2.3.8.WACC'!D$28*'6.3.IPME'!E$21+'2.2.3.1.TasasDeprec'!$C26*'6.3.IPME'!E$22-('6.3.IPME'!E$22-'6.3.IPME'!E$21))</f>
        <v>0.1819867526640446</v>
      </c>
      <c r="E26" s="110">
        <f>+(1/(1-'6.5 TasaImpuestos'!E$8))*('2.2.3.8.WACC'!E$28*'6.3.IPME'!F$21+'2.2.3.1.TasasDeprec'!$C26*'6.3.IPME'!F$22-('6.3.IPME'!F$22-'6.3.IPME'!F$21))</f>
        <v>0.16258268617183538</v>
      </c>
      <c r="F26" s="110">
        <f>+(1/(1-'6.5 TasaImpuestos'!F$8))*('2.2.3.8.WACC'!F$28*'6.3.IPME'!G$21+'2.2.3.1.TasasDeprec'!$C26*'6.3.IPME'!G$22-('6.3.IPME'!G$22-'6.3.IPME'!G$21))</f>
        <v>0.21345302396006766</v>
      </c>
      <c r="G26" s="110">
        <f>+(1/(1-'6.5 TasaImpuestos'!G$8))*('2.2.3.8.WACC'!G$28*'6.3.IPME'!H$21+'2.2.3.1.TasasDeprec'!$C26*'6.3.IPME'!H$22-('6.3.IPME'!H$22-'6.3.IPME'!H$21))</f>
        <v>0.20242264375665717</v>
      </c>
      <c r="H26" s="110">
        <f>+(1/(1-'6.5 TasaImpuestos'!H$8))*('2.2.3.8.WACC'!H$28*'6.3.IPME'!I$21+'2.2.3.1.TasasDeprec'!$C26*'6.3.IPME'!I$22-('6.3.IPME'!I$22-'6.3.IPME'!I$21))</f>
        <v>0.24724346999980523</v>
      </c>
      <c r="I26" s="110">
        <f>+(1/(1-'6.5 TasaImpuestos'!I$8))*('2.2.3.8.WACC'!I$28*'6.3.IPME'!J$21+'2.2.3.1.TasasDeprec'!$C26*'6.3.IPME'!J$22-('6.3.IPME'!J$22-'6.3.IPME'!J$21))</f>
        <v>0.20433772544186321</v>
      </c>
      <c r="J26" s="110">
        <f>+(1/(1-'6.5 TasaImpuestos'!J$8))*('2.2.3.8.WACC'!J$28*'6.3.IPME'!K$21+'2.2.3.1.TasasDeprec'!$C26*'6.3.IPME'!K$22-('6.3.IPME'!K$22-'6.3.IPME'!K$21))</f>
        <v>0.16866849492322669</v>
      </c>
      <c r="K26" s="110">
        <f>+(1/(1-'6.5 TasaImpuestos'!K$8))*('2.2.3.8.WACC'!K$28*'6.3.IPME'!L$21+'2.2.3.1.TasasDeprec'!$C26*'6.3.IPME'!L$22-('6.3.IPME'!L$22-'6.3.IPME'!L$21))</f>
        <v>0.19260030916063506</v>
      </c>
      <c r="L26" s="110">
        <f>+(1/(1-'6.5 TasaImpuestos'!L$8))*('2.2.3.8.WACC'!L$28*'6.3.IPME'!M$21+'2.2.3.1.TasasDeprec'!$C26*'6.3.IPME'!M$22-('6.3.IPME'!M$22-'6.3.IPME'!M$21))</f>
        <v>0.18444708839145335</v>
      </c>
      <c r="M26" s="110">
        <f>+(1/(1-'6.5 TasaImpuestos'!M$8))*('2.2.3.8.WACC'!M$28*'6.3.IPME'!N$21+'2.2.3.1.TasasDeprec'!$C26*'6.3.IPME'!N$22-('6.3.IPME'!N$22-'6.3.IPME'!N$21))</f>
        <v>0.21930173129599584</v>
      </c>
      <c r="N26" s="110">
        <f>+(1/(1-'6.5 TasaImpuestos'!N$8))*('2.2.3.8.WACC'!N$28*'6.3.IPME'!O$21+'2.2.3.1.TasasDeprec'!$C26*'6.3.IPME'!O$22-('6.3.IPME'!O$22-'6.3.IPME'!O$21))</f>
        <v>0.22456838707132459</v>
      </c>
      <c r="O26" s="110">
        <f>+(1/(1-'6.5 TasaImpuestos'!O$8))*('2.2.3.8.WACC'!O$28*'6.3.IPME'!P$21+'2.2.3.1.TasasDeprec'!$C26*'6.3.IPME'!P$22-('6.3.IPME'!P$22-'6.3.IPME'!P$21))</f>
        <v>0.1224301001160166</v>
      </c>
      <c r="P26" s="110">
        <f>+(1/(1-'6.5 TasaImpuestos'!P$8))*('2.2.3.8.WACC'!P$28*'6.3.IPME'!Q$21+'2.2.3.1.TasasDeprec'!$C26*'6.3.IPME'!Q$22-('6.3.IPME'!Q$22-'6.3.IPME'!Q$21))</f>
        <v>0.14493033205514597</v>
      </c>
    </row>
    <row r="27" spans="1:16" x14ac:dyDescent="0.25">
      <c r="A27" s="205" t="s">
        <v>211</v>
      </c>
      <c r="B27" s="139" t="s">
        <v>136</v>
      </c>
      <c r="C27" s="110">
        <f>+(1/(1-'6.5 TasaImpuestos'!C$8))*('2.2.3.8.WACC'!C$28*'6.4 IPMC'!D$21+'2.2.3.1.TasasDeprec'!$C27*'6.4 IPMC'!D$22-('6.4 IPMC'!D$22-'6.4 IPMC'!D$21))</f>
        <v>8.9625097957012442E-2</v>
      </c>
      <c r="D27" s="110">
        <f>+(1/(1-'6.5 TasaImpuestos'!D$8))*('2.2.3.8.WACC'!D$28*'6.4 IPMC'!E$21+'2.2.3.1.TasasDeprec'!$C27*'6.4 IPMC'!E$22-('6.4 IPMC'!E$22-'6.4 IPMC'!E$21))</f>
        <v>0.13376690891707241</v>
      </c>
      <c r="E27" s="110">
        <f>+(1/(1-'6.5 TasaImpuestos'!E$8))*('2.2.3.8.WACC'!E$28*'6.4 IPMC'!F$21+'2.2.3.1.TasasDeprec'!$C27*'6.4 IPMC'!F$22-('6.4 IPMC'!F$22-'6.4 IPMC'!F$21))</f>
        <v>0.17092499643760389</v>
      </c>
      <c r="F27" s="110">
        <f>+(1/(1-'6.5 TasaImpuestos'!F$8))*('2.2.3.8.WACC'!F$28*'6.4 IPMC'!G$21+'2.2.3.1.TasasDeprec'!$C27*'6.4 IPMC'!G$22-('6.4 IPMC'!G$22-'6.4 IPMC'!G$21))</f>
        <v>0.24694896001688754</v>
      </c>
      <c r="G27" s="110">
        <f>+(1/(1-'6.5 TasaImpuestos'!G$8))*('2.2.3.8.WACC'!G$28*'6.4 IPMC'!H$21+'2.2.3.1.TasasDeprec'!$C27*'6.4 IPMC'!H$22-('6.4 IPMC'!H$22-'6.4 IPMC'!H$21))</f>
        <v>0.24457164477102503</v>
      </c>
      <c r="H27" s="110">
        <f>+(1/(1-'6.5 TasaImpuestos'!H$8))*('2.2.3.8.WACC'!H$28*'6.4 IPMC'!I$21+'2.2.3.1.TasasDeprec'!$C27*'6.4 IPMC'!I$22-('6.4 IPMC'!I$22-'6.4 IPMC'!I$21))</f>
        <v>0.30416748753651074</v>
      </c>
      <c r="I27" s="110">
        <f>+(1/(1-'6.5 TasaImpuestos'!I$8))*('2.2.3.8.WACC'!I$28*'6.4 IPMC'!J$21+'2.2.3.1.TasasDeprec'!$C27*'6.4 IPMC'!J$22-('6.4 IPMC'!J$22-'6.4 IPMC'!J$21))</f>
        <v>0.21214058073035486</v>
      </c>
      <c r="J27" s="110">
        <f>+(1/(1-'6.5 TasaImpuestos'!J$8))*('2.2.3.8.WACC'!J$28*'6.4 IPMC'!K$21+'2.2.3.1.TasasDeprec'!$C27*'6.4 IPMC'!K$22-('6.4 IPMC'!K$22-'6.4 IPMC'!K$21))</f>
        <v>9.716547804062195E-2</v>
      </c>
      <c r="K27" s="110">
        <f>+(1/(1-'6.5 TasaImpuestos'!K$8))*('2.2.3.8.WACC'!K$28*'6.4 IPMC'!L$21+'2.2.3.1.TasasDeprec'!$C27*'6.4 IPMC'!L$22-('6.4 IPMC'!L$22-'6.4 IPMC'!L$21))</f>
        <v>0.14125666691057445</v>
      </c>
      <c r="L27" s="110">
        <f>+(1/(1-'6.5 TasaImpuestos'!L$8))*('2.2.3.8.WACC'!L$28*'6.4 IPMC'!M$21+'2.2.3.1.TasasDeprec'!$C27*'6.4 IPMC'!M$22-('6.4 IPMC'!M$22-'6.4 IPMC'!M$21))</f>
        <v>0.1991682185683695</v>
      </c>
      <c r="M27" s="110">
        <f>+(1/(1-'6.5 TasaImpuestos'!M$8))*('2.2.3.8.WACC'!M$28*'6.4 IPMC'!N$21+'2.2.3.1.TasasDeprec'!$C27*'6.4 IPMC'!N$22-('6.4 IPMC'!N$22-'6.4 IPMC'!N$21))</f>
        <v>0.24726311867007039</v>
      </c>
      <c r="N27" s="110">
        <f>+(1/(1-'6.5 TasaImpuestos'!N$8))*('2.2.3.8.WACC'!N$28*'6.4 IPMC'!O$21+'2.2.3.1.TasasDeprec'!$C27*'6.4 IPMC'!O$22-('6.4 IPMC'!O$22-'6.4 IPMC'!O$21))</f>
        <v>0.19376533435642529</v>
      </c>
      <c r="O27" s="110">
        <f>+(1/(1-'6.5 TasaImpuestos'!O$8))*('2.2.3.8.WACC'!O$28*'6.4 IPMC'!P$21+'2.2.3.1.TasasDeprec'!$C27*'6.4 IPMC'!P$22-('6.4 IPMC'!P$22-'6.4 IPMC'!P$21))</f>
        <v>1.2317022850015255E-2</v>
      </c>
      <c r="P27" s="110">
        <f>+(1/(1-'6.5 TasaImpuestos'!P$8))*('2.2.3.8.WACC'!P$28*'6.4 IPMC'!Q$21+'2.2.3.1.TasasDeprec'!$C27*'6.4 IPMC'!Q$22-('6.4 IPMC'!Q$22-'6.4 IPMC'!Q$21))</f>
        <v>0.1602065027467357</v>
      </c>
    </row>
    <row r="28" spans="1:16" x14ac:dyDescent="0.25">
      <c r="A28" s="205" t="s">
        <v>211</v>
      </c>
      <c r="B28" s="139" t="s">
        <v>137</v>
      </c>
      <c r="C28" s="110">
        <f>+(1/(1-'6.5 TasaImpuestos'!C$8))*('2.2.3.8.WACC'!C$28*'6.4 IPMC'!D$21+'2.2.3.1.TasasDeprec'!$C28*'6.4 IPMC'!D$22-('6.4 IPMC'!D$22-'6.4 IPMC'!D$21))</f>
        <v>8.9625097957012442E-2</v>
      </c>
      <c r="D28" s="110">
        <f>+(1/(1-'6.5 TasaImpuestos'!D$8))*('2.2.3.8.WACC'!D$28*'6.4 IPMC'!E$21+'2.2.3.1.TasasDeprec'!$C28*'6.4 IPMC'!E$22-('6.4 IPMC'!E$22-'6.4 IPMC'!E$21))</f>
        <v>0.13376690891707241</v>
      </c>
      <c r="E28" s="110">
        <f>+(1/(1-'6.5 TasaImpuestos'!E$8))*('2.2.3.8.WACC'!E$28*'6.4 IPMC'!F$21+'2.2.3.1.TasasDeprec'!$C28*'6.4 IPMC'!F$22-('6.4 IPMC'!F$22-'6.4 IPMC'!F$21))</f>
        <v>0.17092499643760389</v>
      </c>
      <c r="F28" s="110">
        <f>+(1/(1-'6.5 TasaImpuestos'!F$8))*('2.2.3.8.WACC'!F$28*'6.4 IPMC'!G$21+'2.2.3.1.TasasDeprec'!$C28*'6.4 IPMC'!G$22-('6.4 IPMC'!G$22-'6.4 IPMC'!G$21))</f>
        <v>0.24694896001688754</v>
      </c>
      <c r="G28" s="110">
        <f>+(1/(1-'6.5 TasaImpuestos'!G$8))*('2.2.3.8.WACC'!G$28*'6.4 IPMC'!H$21+'2.2.3.1.TasasDeprec'!$C28*'6.4 IPMC'!H$22-('6.4 IPMC'!H$22-'6.4 IPMC'!H$21))</f>
        <v>0.24457164477102503</v>
      </c>
      <c r="H28" s="110">
        <f>+(1/(1-'6.5 TasaImpuestos'!H$8))*('2.2.3.8.WACC'!H$28*'6.4 IPMC'!I$21+'2.2.3.1.TasasDeprec'!$C28*'6.4 IPMC'!I$22-('6.4 IPMC'!I$22-'6.4 IPMC'!I$21))</f>
        <v>0.30416748753651074</v>
      </c>
      <c r="I28" s="110">
        <f>+(1/(1-'6.5 TasaImpuestos'!I$8))*('2.2.3.8.WACC'!I$28*'6.4 IPMC'!J$21+'2.2.3.1.TasasDeprec'!$C28*'6.4 IPMC'!J$22-('6.4 IPMC'!J$22-'6.4 IPMC'!J$21))</f>
        <v>0.21214058073035486</v>
      </c>
      <c r="J28" s="110">
        <f>+(1/(1-'6.5 TasaImpuestos'!J$8))*('2.2.3.8.WACC'!J$28*'6.4 IPMC'!K$21+'2.2.3.1.TasasDeprec'!$C28*'6.4 IPMC'!K$22-('6.4 IPMC'!K$22-'6.4 IPMC'!K$21))</f>
        <v>9.716547804062195E-2</v>
      </c>
      <c r="K28" s="110">
        <f>+(1/(1-'6.5 TasaImpuestos'!K$8))*('2.2.3.8.WACC'!K$28*'6.4 IPMC'!L$21+'2.2.3.1.TasasDeprec'!$C28*'6.4 IPMC'!L$22-('6.4 IPMC'!L$22-'6.4 IPMC'!L$21))</f>
        <v>0.14125666691057445</v>
      </c>
      <c r="L28" s="110">
        <f>+(1/(1-'6.5 TasaImpuestos'!L$8))*('2.2.3.8.WACC'!L$28*'6.4 IPMC'!M$21+'2.2.3.1.TasasDeprec'!$C28*'6.4 IPMC'!M$22-('6.4 IPMC'!M$22-'6.4 IPMC'!M$21))</f>
        <v>0.1991682185683695</v>
      </c>
      <c r="M28" s="110">
        <f>+(1/(1-'6.5 TasaImpuestos'!M$8))*('2.2.3.8.WACC'!M$28*'6.4 IPMC'!N$21+'2.2.3.1.TasasDeprec'!$C28*'6.4 IPMC'!N$22-('6.4 IPMC'!N$22-'6.4 IPMC'!N$21))</f>
        <v>0.24726311867007039</v>
      </c>
      <c r="N28" s="110">
        <f>+(1/(1-'6.5 TasaImpuestos'!N$8))*('2.2.3.8.WACC'!N$28*'6.4 IPMC'!O$21+'2.2.3.1.TasasDeprec'!$C28*'6.4 IPMC'!O$22-('6.4 IPMC'!O$22-'6.4 IPMC'!O$21))</f>
        <v>0.19376533435642529</v>
      </c>
      <c r="O28" s="110">
        <f>+(1/(1-'6.5 TasaImpuestos'!O$8))*('2.2.3.8.WACC'!O$28*'6.4 IPMC'!P$21+'2.2.3.1.TasasDeprec'!$C28*'6.4 IPMC'!P$22-('6.4 IPMC'!P$22-'6.4 IPMC'!P$21))</f>
        <v>1.2317022850015255E-2</v>
      </c>
      <c r="P28" s="110">
        <f>+(1/(1-'6.5 TasaImpuestos'!P$8))*('2.2.3.8.WACC'!P$28*'6.4 IPMC'!Q$21+'2.2.3.1.TasasDeprec'!$C28*'6.4 IPMC'!Q$22-('6.4 IPMC'!Q$22-'6.4 IPMC'!Q$21))</f>
        <v>0.1602065027467357</v>
      </c>
    </row>
    <row r="29" spans="1:16" x14ac:dyDescent="0.25">
      <c r="A29" s="57" t="s">
        <v>212</v>
      </c>
      <c r="B29" s="139" t="s">
        <v>138</v>
      </c>
      <c r="C29" s="110">
        <f>+(1/(1-'6.5 TasaImpuestos'!C$8))*('2.2.3.8.WACC'!C$28*'6.3.IPME'!D$21+'2.2.3.1.TasasDeprec'!$C29*'6.3.IPME'!D$22-('6.3.IPME'!D$22-'6.3.IPME'!D$21))</f>
        <v>0.22353664050774169</v>
      </c>
      <c r="D29" s="110">
        <f>+(1/(1-'6.5 TasaImpuestos'!D$8))*('2.2.3.8.WACC'!D$28*'6.3.IPME'!E$21+'2.2.3.1.TasasDeprec'!$C29*'6.3.IPME'!E$22-('6.3.IPME'!E$22-'6.3.IPME'!E$21))</f>
        <v>0.2434011118344083</v>
      </c>
      <c r="E29" s="110">
        <f>+(1/(1-'6.5 TasaImpuestos'!E$8))*('2.2.3.8.WACC'!E$28*'6.3.IPME'!F$21+'2.2.3.1.TasasDeprec'!$C29*'6.3.IPME'!F$22-('6.3.IPME'!F$22-'6.3.IPME'!F$21))</f>
        <v>0.22598713893930875</v>
      </c>
      <c r="F29" s="110">
        <f>+(1/(1-'6.5 TasaImpuestos'!F$8))*('2.2.3.8.WACC'!F$28*'6.3.IPME'!G$21+'2.2.3.1.TasasDeprec'!$C29*'6.3.IPME'!G$22-('6.3.IPME'!G$22-'6.3.IPME'!G$21))</f>
        <v>0.27668582939870484</v>
      </c>
      <c r="G29" s="110">
        <f>+(1/(1-'6.5 TasaImpuestos'!G$8))*('2.2.3.8.WACC'!G$28*'6.3.IPME'!H$21+'2.2.3.1.TasasDeprec'!$C29*'6.3.IPME'!H$22-('6.3.IPME'!H$22-'6.3.IPME'!H$21))</f>
        <v>0.26532035328478681</v>
      </c>
      <c r="H29" s="110">
        <f>+(1/(1-'6.5 TasaImpuestos'!H$8))*('2.2.3.8.WACC'!H$28*'6.3.IPME'!I$21+'2.2.3.1.TasasDeprec'!$C29*'6.3.IPME'!I$22-('6.3.IPME'!I$22-'6.3.IPME'!I$21))</f>
        <v>0.30634026465031916</v>
      </c>
      <c r="I29" s="110">
        <f>+(1/(1-'6.5 TasaImpuestos'!I$8))*('2.2.3.8.WACC'!I$28*'6.3.IPME'!J$21+'2.2.3.1.TasasDeprec'!$C29*'6.3.IPME'!J$22-('6.3.IPME'!J$22-'6.3.IPME'!J$21))</f>
        <v>0.26266039192672014</v>
      </c>
      <c r="J29" s="110">
        <f>+(1/(1-'6.5 TasaImpuestos'!J$8))*('2.2.3.8.WACC'!J$28*'6.3.IPME'!K$21+'2.2.3.1.TasasDeprec'!$C29*'6.3.IPME'!K$22-('6.3.IPME'!K$22-'6.3.IPME'!K$21))</f>
        <v>0.2288735590462477</v>
      </c>
      <c r="K29" s="110">
        <f>+(1/(1-'6.5 TasaImpuestos'!K$8))*('2.2.3.8.WACC'!K$28*'6.3.IPME'!L$21+'2.2.3.1.TasasDeprec'!$C29*'6.3.IPME'!L$22-('6.3.IPME'!L$22-'6.3.IPME'!L$21))</f>
        <v>0.25264290518121513</v>
      </c>
      <c r="L29" s="110">
        <f>+(1/(1-'6.5 TasaImpuestos'!L$8))*('2.2.3.8.WACC'!L$28*'6.3.IPME'!M$21+'2.2.3.1.TasasDeprec'!$C29*'6.3.IPME'!M$22-('6.3.IPME'!M$22-'6.3.IPME'!M$21))</f>
        <v>0.2445022029989283</v>
      </c>
      <c r="M29" s="110">
        <f>+(1/(1-'6.5 TasaImpuestos'!M$8))*('2.2.3.8.WACC'!M$28*'6.3.IPME'!N$21+'2.2.3.1.TasasDeprec'!$C29*'6.3.IPME'!N$22-('6.3.IPME'!N$22-'6.3.IPME'!N$21))</f>
        <v>0.27868292452406956</v>
      </c>
      <c r="N29" s="110">
        <f>+(1/(1-'6.5 TasaImpuestos'!N$8))*('2.2.3.8.WACC'!N$28*'6.3.IPME'!O$21+'2.2.3.1.TasasDeprec'!$C29*'6.3.IPME'!O$22-('6.3.IPME'!O$22-'6.3.IPME'!O$21))</f>
        <v>0.28314305200622958</v>
      </c>
      <c r="O29" s="110">
        <f>+(1/(1-'6.5 TasaImpuestos'!O$8))*('2.2.3.8.WACC'!O$28*'6.3.IPME'!P$21+'2.2.3.1.TasasDeprec'!$C29*'6.3.IPME'!P$22-('6.3.IPME'!P$22-'6.3.IPME'!P$21))</f>
        <v>0.18392999128610826</v>
      </c>
      <c r="P29" s="110">
        <f>+(1/(1-'6.5 TasaImpuestos'!P$8))*('2.2.3.8.WACC'!P$28*'6.3.IPME'!Q$21+'2.2.3.1.TasasDeprec'!$C29*'6.3.IPME'!Q$22-('6.3.IPME'!Q$22-'6.3.IPME'!Q$21))</f>
        <v>0.2087824892903245</v>
      </c>
    </row>
    <row r="30" spans="1:16" x14ac:dyDescent="0.25">
      <c r="A30" s="57" t="s">
        <v>212</v>
      </c>
      <c r="B30" s="139" t="s">
        <v>139</v>
      </c>
      <c r="C30" s="110">
        <f>+(1/(1-'6.5 TasaImpuestos'!C$8))*('2.2.3.8.WACC'!C$28*'6.3.IPME'!D$21+'2.2.3.1.TasasDeprec'!$C30*'6.3.IPME'!D$22-('6.3.IPME'!D$22-'6.3.IPME'!D$21))</f>
        <v>0.16338626456789204</v>
      </c>
      <c r="D30" s="110">
        <f>+(1/(1-'6.5 TasaImpuestos'!D$8))*('2.2.3.8.WACC'!D$28*'6.3.IPME'!E$21+'2.2.3.1.TasasDeprec'!$C30*'6.3.IPME'!E$22-('6.3.IPME'!E$22-'6.3.IPME'!E$21))</f>
        <v>0.1819867526640446</v>
      </c>
      <c r="E30" s="110">
        <f>+(1/(1-'6.5 TasaImpuestos'!E$8))*('2.2.3.8.WACC'!E$28*'6.3.IPME'!F$21+'2.2.3.1.TasasDeprec'!$C30*'6.3.IPME'!F$22-('6.3.IPME'!F$22-'6.3.IPME'!F$21))</f>
        <v>0.16258268617183538</v>
      </c>
      <c r="F30" s="110">
        <f>+(1/(1-'6.5 TasaImpuestos'!F$8))*('2.2.3.8.WACC'!F$28*'6.3.IPME'!G$21+'2.2.3.1.TasasDeprec'!$C30*'6.3.IPME'!G$22-('6.3.IPME'!G$22-'6.3.IPME'!G$21))</f>
        <v>0.21345302396006766</v>
      </c>
      <c r="G30" s="110">
        <f>+(1/(1-'6.5 TasaImpuestos'!G$8))*('2.2.3.8.WACC'!G$28*'6.3.IPME'!H$21+'2.2.3.1.TasasDeprec'!$C30*'6.3.IPME'!H$22-('6.3.IPME'!H$22-'6.3.IPME'!H$21))</f>
        <v>0.20242264375665717</v>
      </c>
      <c r="H30" s="110">
        <f>+(1/(1-'6.5 TasaImpuestos'!H$8))*('2.2.3.8.WACC'!H$28*'6.3.IPME'!I$21+'2.2.3.1.TasasDeprec'!$C30*'6.3.IPME'!I$22-('6.3.IPME'!I$22-'6.3.IPME'!I$21))</f>
        <v>0.24724346999980523</v>
      </c>
      <c r="I30" s="110">
        <f>+(1/(1-'6.5 TasaImpuestos'!I$8))*('2.2.3.8.WACC'!I$28*'6.3.IPME'!J$21+'2.2.3.1.TasasDeprec'!$C30*'6.3.IPME'!J$22-('6.3.IPME'!J$22-'6.3.IPME'!J$21))</f>
        <v>0.20433772544186321</v>
      </c>
      <c r="J30" s="110">
        <f>+(1/(1-'6.5 TasaImpuestos'!J$8))*('2.2.3.8.WACC'!J$28*'6.3.IPME'!K$21+'2.2.3.1.TasasDeprec'!$C30*'6.3.IPME'!K$22-('6.3.IPME'!K$22-'6.3.IPME'!K$21))</f>
        <v>0.16866849492322669</v>
      </c>
      <c r="K30" s="110">
        <f>+(1/(1-'6.5 TasaImpuestos'!K$8))*('2.2.3.8.WACC'!K$28*'6.3.IPME'!L$21+'2.2.3.1.TasasDeprec'!$C30*'6.3.IPME'!L$22-('6.3.IPME'!L$22-'6.3.IPME'!L$21))</f>
        <v>0.19260030916063506</v>
      </c>
      <c r="L30" s="110">
        <f>+(1/(1-'6.5 TasaImpuestos'!L$8))*('2.2.3.8.WACC'!L$28*'6.3.IPME'!M$21+'2.2.3.1.TasasDeprec'!$C30*'6.3.IPME'!M$22-('6.3.IPME'!M$22-'6.3.IPME'!M$21))</f>
        <v>0.18444708839145335</v>
      </c>
      <c r="M30" s="110">
        <f>+(1/(1-'6.5 TasaImpuestos'!M$8))*('2.2.3.8.WACC'!M$28*'6.3.IPME'!N$21+'2.2.3.1.TasasDeprec'!$C30*'6.3.IPME'!N$22-('6.3.IPME'!N$22-'6.3.IPME'!N$21))</f>
        <v>0.21930173129599584</v>
      </c>
      <c r="N30" s="110">
        <f>+(1/(1-'6.5 TasaImpuestos'!N$8))*('2.2.3.8.WACC'!N$28*'6.3.IPME'!O$21+'2.2.3.1.TasasDeprec'!$C30*'6.3.IPME'!O$22-('6.3.IPME'!O$22-'6.3.IPME'!O$21))</f>
        <v>0.22456838707132459</v>
      </c>
      <c r="O30" s="110">
        <f>+(1/(1-'6.5 TasaImpuestos'!O$8))*('2.2.3.8.WACC'!O$28*'6.3.IPME'!P$21+'2.2.3.1.TasasDeprec'!$C30*'6.3.IPME'!P$22-('6.3.IPME'!P$22-'6.3.IPME'!P$21))</f>
        <v>0.1224301001160166</v>
      </c>
      <c r="P30" s="110">
        <f>+(1/(1-'6.5 TasaImpuestos'!P$8))*('2.2.3.8.WACC'!P$28*'6.3.IPME'!Q$21+'2.2.3.1.TasasDeprec'!$C30*'6.3.IPME'!Q$22-('6.3.IPME'!Q$22-'6.3.IPME'!Q$21))</f>
        <v>0.14493033205514597</v>
      </c>
    </row>
    <row r="31" spans="1:16" x14ac:dyDescent="0.25">
      <c r="A31" s="205" t="s">
        <v>211</v>
      </c>
      <c r="B31" s="139" t="s">
        <v>140</v>
      </c>
      <c r="C31" s="110">
        <f>+(1/(1-'6.5 TasaImpuestos'!C$8))*('2.2.3.8.WACC'!C$28*'6.4 IPMC'!D$21+'2.2.3.1.TasasDeprec'!$C31*'6.4 IPMC'!D$22-('6.4 IPMC'!D$22-'6.4 IPMC'!D$21))</f>
        <v>8.9625097957012442E-2</v>
      </c>
      <c r="D31" s="110">
        <f>+(1/(1-'6.5 TasaImpuestos'!D$8))*('2.2.3.8.WACC'!D$28*'6.4 IPMC'!E$21+'2.2.3.1.TasasDeprec'!$C31*'6.4 IPMC'!E$22-('6.4 IPMC'!E$22-'6.4 IPMC'!E$21))</f>
        <v>0.13376690891707241</v>
      </c>
      <c r="E31" s="110">
        <f>+(1/(1-'6.5 TasaImpuestos'!E$8))*('2.2.3.8.WACC'!E$28*'6.4 IPMC'!F$21+'2.2.3.1.TasasDeprec'!$C31*'6.4 IPMC'!F$22-('6.4 IPMC'!F$22-'6.4 IPMC'!F$21))</f>
        <v>0.17092499643760389</v>
      </c>
      <c r="F31" s="110">
        <f>+(1/(1-'6.5 TasaImpuestos'!F$8))*('2.2.3.8.WACC'!F$28*'6.4 IPMC'!G$21+'2.2.3.1.TasasDeprec'!$C31*'6.4 IPMC'!G$22-('6.4 IPMC'!G$22-'6.4 IPMC'!G$21))</f>
        <v>0.24694896001688754</v>
      </c>
      <c r="G31" s="110">
        <f>+(1/(1-'6.5 TasaImpuestos'!G$8))*('2.2.3.8.WACC'!G$28*'6.4 IPMC'!H$21+'2.2.3.1.TasasDeprec'!$C31*'6.4 IPMC'!H$22-('6.4 IPMC'!H$22-'6.4 IPMC'!H$21))</f>
        <v>0.24457164477102503</v>
      </c>
      <c r="H31" s="110">
        <f>+(1/(1-'6.5 TasaImpuestos'!H$8))*('2.2.3.8.WACC'!H$28*'6.4 IPMC'!I$21+'2.2.3.1.TasasDeprec'!$C31*'6.4 IPMC'!I$22-('6.4 IPMC'!I$22-'6.4 IPMC'!I$21))</f>
        <v>0.30416748753651074</v>
      </c>
      <c r="I31" s="110">
        <f>+(1/(1-'6.5 TasaImpuestos'!I$8))*('2.2.3.8.WACC'!I$28*'6.4 IPMC'!J$21+'2.2.3.1.TasasDeprec'!$C31*'6.4 IPMC'!J$22-('6.4 IPMC'!J$22-'6.4 IPMC'!J$21))</f>
        <v>0.21214058073035486</v>
      </c>
      <c r="J31" s="110">
        <f>+(1/(1-'6.5 TasaImpuestos'!J$8))*('2.2.3.8.WACC'!J$28*'6.4 IPMC'!K$21+'2.2.3.1.TasasDeprec'!$C31*'6.4 IPMC'!K$22-('6.4 IPMC'!K$22-'6.4 IPMC'!K$21))</f>
        <v>9.716547804062195E-2</v>
      </c>
      <c r="K31" s="110">
        <f>+(1/(1-'6.5 TasaImpuestos'!K$8))*('2.2.3.8.WACC'!K$28*'6.4 IPMC'!L$21+'2.2.3.1.TasasDeprec'!$C31*'6.4 IPMC'!L$22-('6.4 IPMC'!L$22-'6.4 IPMC'!L$21))</f>
        <v>0.14125666691057445</v>
      </c>
      <c r="L31" s="110">
        <f>+(1/(1-'6.5 TasaImpuestos'!L$8))*('2.2.3.8.WACC'!L$28*'6.4 IPMC'!M$21+'2.2.3.1.TasasDeprec'!$C31*'6.4 IPMC'!M$22-('6.4 IPMC'!M$22-'6.4 IPMC'!M$21))</f>
        <v>0.1991682185683695</v>
      </c>
      <c r="M31" s="110">
        <f>+(1/(1-'6.5 TasaImpuestos'!M$8))*('2.2.3.8.WACC'!M$28*'6.4 IPMC'!N$21+'2.2.3.1.TasasDeprec'!$C31*'6.4 IPMC'!N$22-('6.4 IPMC'!N$22-'6.4 IPMC'!N$21))</f>
        <v>0.24726311867007039</v>
      </c>
      <c r="N31" s="110">
        <f>+(1/(1-'6.5 TasaImpuestos'!N$8))*('2.2.3.8.WACC'!N$28*'6.4 IPMC'!O$21+'2.2.3.1.TasasDeprec'!$C31*'6.4 IPMC'!O$22-('6.4 IPMC'!O$22-'6.4 IPMC'!O$21))</f>
        <v>0.19376533435642529</v>
      </c>
      <c r="O31" s="110">
        <f>+(1/(1-'6.5 TasaImpuestos'!O$8))*('2.2.3.8.WACC'!O$28*'6.4 IPMC'!P$21+'2.2.3.1.TasasDeprec'!$C31*'6.4 IPMC'!P$22-('6.4 IPMC'!P$22-'6.4 IPMC'!P$21))</f>
        <v>1.2317022850015255E-2</v>
      </c>
      <c r="P31" s="110">
        <f>+(1/(1-'6.5 TasaImpuestos'!P$8))*('2.2.3.8.WACC'!P$28*'6.4 IPMC'!Q$21+'2.2.3.1.TasasDeprec'!$C31*'6.4 IPMC'!Q$22-('6.4 IPMC'!Q$22-'6.4 IPMC'!Q$21))</f>
        <v>0.1602065027467357</v>
      </c>
    </row>
    <row r="32" spans="1:16" x14ac:dyDescent="0.25">
      <c r="A32" s="57" t="s">
        <v>212</v>
      </c>
      <c r="B32" s="139" t="s">
        <v>141</v>
      </c>
      <c r="C32" s="110">
        <f>+(1/(1-'6.5 TasaImpuestos'!C$8))*('2.2.3.8.WACC'!C$28*'6.3.IPME'!D$21+'2.2.3.1.TasasDeprec'!$C32*'6.3.IPME'!D$22-('6.3.IPME'!D$22-'6.3.IPME'!D$21))</f>
        <v>0.2536118284776665</v>
      </c>
      <c r="D32" s="110">
        <f>+(1/(1-'6.5 TasaImpuestos'!D$8))*('2.2.3.8.WACC'!D$28*'6.3.IPME'!E$21+'2.2.3.1.TasasDeprec'!$C32*'6.3.IPME'!E$22-('6.3.IPME'!E$22-'6.3.IPME'!E$21))</f>
        <v>0.27410829141959009</v>
      </c>
      <c r="E32" s="110">
        <f>+(1/(1-'6.5 TasaImpuestos'!E$8))*('2.2.3.8.WACC'!E$28*'6.3.IPME'!F$21+'2.2.3.1.TasasDeprec'!$C32*'6.3.IPME'!F$22-('6.3.IPME'!F$22-'6.3.IPME'!F$21))</f>
        <v>0.25768936532304543</v>
      </c>
      <c r="F32" s="110">
        <f>+(1/(1-'6.5 TasaImpuestos'!F$8))*('2.2.3.8.WACC'!F$28*'6.3.IPME'!G$21+'2.2.3.1.TasasDeprec'!$C32*'6.3.IPME'!G$22-('6.3.IPME'!G$22-'6.3.IPME'!G$21))</f>
        <v>0.30830223211802343</v>
      </c>
      <c r="G32" s="110">
        <f>+(1/(1-'6.5 TasaImpuestos'!G$8))*('2.2.3.8.WACC'!G$28*'6.3.IPME'!H$21+'2.2.3.1.TasasDeprec'!$C32*'6.3.IPME'!H$22-('6.3.IPME'!H$22-'6.3.IPME'!H$21))</f>
        <v>0.29676920804885171</v>
      </c>
      <c r="H32" s="110">
        <f>+(1/(1-'6.5 TasaImpuestos'!H$8))*('2.2.3.8.WACC'!H$28*'6.3.IPME'!I$21+'2.2.3.1.TasasDeprec'!$C32*'6.3.IPME'!I$22-('6.3.IPME'!I$22-'6.3.IPME'!I$21))</f>
        <v>0.3358886619755761</v>
      </c>
      <c r="I32" s="110">
        <f>+(1/(1-'6.5 TasaImpuestos'!I$8))*('2.2.3.8.WACC'!I$28*'6.3.IPME'!J$21+'2.2.3.1.TasasDeprec'!$C32*'6.3.IPME'!J$22-('6.3.IPME'!J$22-'6.3.IPME'!J$21))</f>
        <v>0.29182172516914862</v>
      </c>
      <c r="J32" s="110">
        <f>+(1/(1-'6.5 TasaImpuestos'!J$8))*('2.2.3.8.WACC'!J$28*'6.3.IPME'!K$21+'2.2.3.1.TasasDeprec'!$C32*'6.3.IPME'!K$22-('6.3.IPME'!K$22-'6.3.IPME'!K$21))</f>
        <v>0.25897609110775821</v>
      </c>
      <c r="K32" s="110">
        <f>+(1/(1-'6.5 TasaImpuestos'!K$8))*('2.2.3.8.WACC'!K$28*'6.3.IPME'!L$21+'2.2.3.1.TasasDeprec'!$C32*'6.3.IPME'!L$22-('6.3.IPME'!L$22-'6.3.IPME'!L$21))</f>
        <v>0.2826642031915052</v>
      </c>
      <c r="L32" s="110">
        <f>+(1/(1-'6.5 TasaImpuestos'!L$8))*('2.2.3.8.WACC'!L$28*'6.3.IPME'!M$21+'2.2.3.1.TasasDeprec'!$C32*'6.3.IPME'!M$22-('6.3.IPME'!M$22-'6.3.IPME'!M$21))</f>
        <v>0.27452976030266579</v>
      </c>
      <c r="M32" s="110">
        <f>+(1/(1-'6.5 TasaImpuestos'!M$8))*('2.2.3.8.WACC'!M$28*'6.3.IPME'!N$21+'2.2.3.1.TasasDeprec'!$C32*'6.3.IPME'!N$22-('6.3.IPME'!N$22-'6.3.IPME'!N$21))</f>
        <v>0.30837352113810645</v>
      </c>
      <c r="N32" s="110">
        <f>+(1/(1-'6.5 TasaImpuestos'!N$8))*('2.2.3.8.WACC'!N$28*'6.3.IPME'!O$21+'2.2.3.1.TasasDeprec'!$C32*'6.3.IPME'!O$22-('6.3.IPME'!O$22-'6.3.IPME'!O$21))</f>
        <v>0.31243038447368204</v>
      </c>
      <c r="O32" s="110">
        <f>+(1/(1-'6.5 TasaImpuestos'!O$8))*('2.2.3.8.WACC'!O$28*'6.3.IPME'!P$21+'2.2.3.1.TasasDeprec'!$C32*'6.3.IPME'!P$22-('6.3.IPME'!P$22-'6.3.IPME'!P$21))</f>
        <v>0.21467993687115408</v>
      </c>
      <c r="P32" s="110">
        <f>+(1/(1-'6.5 TasaImpuestos'!P$8))*('2.2.3.8.WACC'!P$28*'6.3.IPME'!Q$21+'2.2.3.1.TasasDeprec'!$C32*'6.3.IPME'!Q$22-('6.3.IPME'!Q$22-'6.3.IPME'!Q$21))</f>
        <v>0.24070856790791378</v>
      </c>
    </row>
    <row r="33" spans="1:16" x14ac:dyDescent="0.25">
      <c r="A33" s="57" t="s">
        <v>212</v>
      </c>
      <c r="B33" s="139" t="s">
        <v>142</v>
      </c>
      <c r="C33" s="110">
        <f>+(1/(1-'6.5 TasaImpuestos'!C$8))*('2.2.3.8.WACC'!C$28*'6.3.IPME'!D$21+'2.2.3.1.TasasDeprec'!$C33*'6.3.IPME'!D$22-('6.3.IPME'!D$22-'6.3.IPME'!D$21))</f>
        <v>0.17165694125962139</v>
      </c>
      <c r="D33" s="110">
        <f>+(1/(1-'6.5 TasaImpuestos'!D$8))*('2.2.3.8.WACC'!D$28*'6.3.IPME'!E$21+'2.2.3.1.TasasDeprec'!$C33*'6.3.IPME'!E$22-('6.3.IPME'!E$22-'6.3.IPME'!E$21))</f>
        <v>0.19043122704996959</v>
      </c>
      <c r="E33" s="110">
        <f>+(1/(1-'6.5 TasaImpuestos'!E$8))*('2.2.3.8.WACC'!E$28*'6.3.IPME'!F$21+'2.2.3.1.TasasDeprec'!$C33*'6.3.IPME'!F$22-('6.3.IPME'!F$22-'6.3.IPME'!F$21))</f>
        <v>0.17130079842736293</v>
      </c>
      <c r="F33" s="110">
        <f>+(1/(1-'6.5 TasaImpuestos'!F$8))*('2.2.3.8.WACC'!F$28*'6.3.IPME'!G$21+'2.2.3.1.TasasDeprec'!$C33*'6.3.IPME'!G$22-('6.3.IPME'!G$22-'6.3.IPME'!G$21))</f>
        <v>0.22214753470788029</v>
      </c>
      <c r="G33" s="110">
        <f>+(1/(1-'6.5 TasaImpuestos'!G$8))*('2.2.3.8.WACC'!G$28*'6.3.IPME'!H$21+'2.2.3.1.TasasDeprec'!$C33*'6.3.IPME'!H$22-('6.3.IPME'!H$22-'6.3.IPME'!H$21))</f>
        <v>0.211071078816775</v>
      </c>
      <c r="H33" s="110">
        <f>+(1/(1-'6.5 TasaImpuestos'!H$8))*('2.2.3.8.WACC'!H$28*'6.3.IPME'!I$21+'2.2.3.1.TasasDeprec'!$C33*'6.3.IPME'!I$22-('6.3.IPME'!I$22-'6.3.IPME'!I$21))</f>
        <v>0.2553692792642509</v>
      </c>
      <c r="I33" s="110">
        <f>+(1/(1-'6.5 TasaImpuestos'!I$8))*('2.2.3.8.WACC'!I$28*'6.3.IPME'!J$21+'2.2.3.1.TasasDeprec'!$C33*'6.3.IPME'!J$22-('6.3.IPME'!J$22-'6.3.IPME'!J$21))</f>
        <v>0.21235709208353104</v>
      </c>
      <c r="J33" s="110">
        <f>+(1/(1-'6.5 TasaImpuestos'!J$8))*('2.2.3.8.WACC'!J$28*'6.3.IPME'!K$21+'2.2.3.1.TasasDeprec'!$C33*'6.3.IPME'!K$22-('6.3.IPME'!K$22-'6.3.IPME'!K$21))</f>
        <v>0.17694669124014206</v>
      </c>
      <c r="K33" s="110">
        <f>+(1/(1-'6.5 TasaImpuestos'!K$8))*('2.2.3.8.WACC'!K$28*'6.3.IPME'!L$21+'2.2.3.1.TasasDeprec'!$C33*'6.3.IPME'!L$22-('6.3.IPME'!L$22-'6.3.IPME'!L$21))</f>
        <v>0.20085616611346485</v>
      </c>
      <c r="L33" s="110">
        <f>+(1/(1-'6.5 TasaImpuestos'!L$8))*('2.2.3.8.WACC'!L$28*'6.3.IPME'!M$21+'2.2.3.1.TasasDeprec'!$C33*'6.3.IPME'!M$22-('6.3.IPME'!M$22-'6.3.IPME'!M$21))</f>
        <v>0.19270466664998112</v>
      </c>
      <c r="M33" s="110">
        <f>+(1/(1-'6.5 TasaImpuestos'!M$8))*('2.2.3.8.WACC'!M$28*'6.3.IPME'!N$21+'2.2.3.1.TasasDeprec'!$C33*'6.3.IPME'!N$22-('6.3.IPME'!N$22-'6.3.IPME'!N$21))</f>
        <v>0.22746664536485597</v>
      </c>
      <c r="N33" s="110">
        <f>+(1/(1-'6.5 TasaImpuestos'!N$8))*('2.2.3.8.WACC'!N$28*'6.3.IPME'!O$21+'2.2.3.1.TasasDeprec'!$C33*'6.3.IPME'!O$22-('6.3.IPME'!O$22-'6.3.IPME'!O$21))</f>
        <v>0.23262240349987404</v>
      </c>
      <c r="O33" s="110">
        <f>+(1/(1-'6.5 TasaImpuestos'!O$8))*('2.2.3.8.WACC'!O$28*'6.3.IPME'!P$21+'2.2.3.1.TasasDeprec'!$C33*'6.3.IPME'!P$22-('6.3.IPME'!P$22-'6.3.IPME'!P$21))</f>
        <v>0.13088633515190418</v>
      </c>
      <c r="P33" s="110">
        <f>+(1/(1-'6.5 TasaImpuestos'!P$8))*('2.2.3.8.WACC'!P$28*'6.3.IPME'!Q$21+'2.2.3.1.TasasDeprec'!$C33*'6.3.IPME'!Q$22-('6.3.IPME'!Q$22-'6.3.IPME'!Q$21))</f>
        <v>0.15371000367498303</v>
      </c>
    </row>
    <row r="34" spans="1:16" x14ac:dyDescent="0.25">
      <c r="A34" s="57" t="s">
        <v>212</v>
      </c>
      <c r="B34" s="139" t="s">
        <v>143</v>
      </c>
      <c r="C34" s="110">
        <f>+(1/(1-'6.5 TasaImpuestos'!C$8))*('2.2.3.8.WACC'!C$28*'6.3.IPME'!D$21+'2.2.3.1.TasasDeprec'!$C34*'6.3.IPME'!D$22-('6.3.IPME'!D$22-'6.3.IPME'!D$21))</f>
        <v>0.16338626456789204</v>
      </c>
      <c r="D34" s="110">
        <f>+(1/(1-'6.5 TasaImpuestos'!D$8))*('2.2.3.8.WACC'!D$28*'6.3.IPME'!E$21+'2.2.3.1.TasasDeprec'!$C34*'6.3.IPME'!E$22-('6.3.IPME'!E$22-'6.3.IPME'!E$21))</f>
        <v>0.1819867526640446</v>
      </c>
      <c r="E34" s="110">
        <f>+(1/(1-'6.5 TasaImpuestos'!E$8))*('2.2.3.8.WACC'!E$28*'6.3.IPME'!F$21+'2.2.3.1.TasasDeprec'!$C34*'6.3.IPME'!F$22-('6.3.IPME'!F$22-'6.3.IPME'!F$21))</f>
        <v>0.16258268617183538</v>
      </c>
      <c r="F34" s="110">
        <f>+(1/(1-'6.5 TasaImpuestos'!F$8))*('2.2.3.8.WACC'!F$28*'6.3.IPME'!G$21+'2.2.3.1.TasasDeprec'!$C34*'6.3.IPME'!G$22-('6.3.IPME'!G$22-'6.3.IPME'!G$21))</f>
        <v>0.21345302396006766</v>
      </c>
      <c r="G34" s="110">
        <f>+(1/(1-'6.5 TasaImpuestos'!G$8))*('2.2.3.8.WACC'!G$28*'6.3.IPME'!H$21+'2.2.3.1.TasasDeprec'!$C34*'6.3.IPME'!H$22-('6.3.IPME'!H$22-'6.3.IPME'!H$21))</f>
        <v>0.20242264375665717</v>
      </c>
      <c r="H34" s="110">
        <f>+(1/(1-'6.5 TasaImpuestos'!H$8))*('2.2.3.8.WACC'!H$28*'6.3.IPME'!I$21+'2.2.3.1.TasasDeprec'!$C34*'6.3.IPME'!I$22-('6.3.IPME'!I$22-'6.3.IPME'!I$21))</f>
        <v>0.24724346999980523</v>
      </c>
      <c r="I34" s="110">
        <f>+(1/(1-'6.5 TasaImpuestos'!I$8))*('2.2.3.8.WACC'!I$28*'6.3.IPME'!J$21+'2.2.3.1.TasasDeprec'!$C34*'6.3.IPME'!J$22-('6.3.IPME'!J$22-'6.3.IPME'!J$21))</f>
        <v>0.20433772544186321</v>
      </c>
      <c r="J34" s="110">
        <f>+(1/(1-'6.5 TasaImpuestos'!J$8))*('2.2.3.8.WACC'!J$28*'6.3.IPME'!K$21+'2.2.3.1.TasasDeprec'!$C34*'6.3.IPME'!K$22-('6.3.IPME'!K$22-'6.3.IPME'!K$21))</f>
        <v>0.16866849492322669</v>
      </c>
      <c r="K34" s="110">
        <f>+(1/(1-'6.5 TasaImpuestos'!K$8))*('2.2.3.8.WACC'!K$28*'6.3.IPME'!L$21+'2.2.3.1.TasasDeprec'!$C34*'6.3.IPME'!L$22-('6.3.IPME'!L$22-'6.3.IPME'!L$21))</f>
        <v>0.19260030916063506</v>
      </c>
      <c r="L34" s="110">
        <f>+(1/(1-'6.5 TasaImpuestos'!L$8))*('2.2.3.8.WACC'!L$28*'6.3.IPME'!M$21+'2.2.3.1.TasasDeprec'!$C34*'6.3.IPME'!M$22-('6.3.IPME'!M$22-'6.3.IPME'!M$21))</f>
        <v>0.18444708839145335</v>
      </c>
      <c r="M34" s="110">
        <f>+(1/(1-'6.5 TasaImpuestos'!M$8))*('2.2.3.8.WACC'!M$28*'6.3.IPME'!N$21+'2.2.3.1.TasasDeprec'!$C34*'6.3.IPME'!N$22-('6.3.IPME'!N$22-'6.3.IPME'!N$21))</f>
        <v>0.21930173129599584</v>
      </c>
      <c r="N34" s="110">
        <f>+(1/(1-'6.5 TasaImpuestos'!N$8))*('2.2.3.8.WACC'!N$28*'6.3.IPME'!O$21+'2.2.3.1.TasasDeprec'!$C34*'6.3.IPME'!O$22-('6.3.IPME'!O$22-'6.3.IPME'!O$21))</f>
        <v>0.22456838707132459</v>
      </c>
      <c r="O34" s="110">
        <f>+(1/(1-'6.5 TasaImpuestos'!O$8))*('2.2.3.8.WACC'!O$28*'6.3.IPME'!P$21+'2.2.3.1.TasasDeprec'!$C34*'6.3.IPME'!P$22-('6.3.IPME'!P$22-'6.3.IPME'!P$21))</f>
        <v>0.1224301001160166</v>
      </c>
      <c r="P34" s="110">
        <f>+(1/(1-'6.5 TasaImpuestos'!P$8))*('2.2.3.8.WACC'!P$28*'6.3.IPME'!Q$21+'2.2.3.1.TasasDeprec'!$C34*'6.3.IPME'!Q$22-('6.3.IPME'!Q$22-'6.3.IPME'!Q$21))</f>
        <v>0.14493033205514597</v>
      </c>
    </row>
    <row r="35" spans="1:16" x14ac:dyDescent="0.25">
      <c r="A35" s="57" t="s">
        <v>212</v>
      </c>
      <c r="B35" s="139" t="s">
        <v>144</v>
      </c>
      <c r="C35" s="110">
        <f>+(1/(1-'6.5 TasaImpuestos'!C$8))*('2.2.3.8.WACC'!C$28*'6.3.IPME'!D$21+'2.2.3.1.TasasDeprec'!$C35*'6.3.IPME'!D$22-('6.3.IPME'!D$22-'6.3.IPME'!D$21))</f>
        <v>0.2536118284776665</v>
      </c>
      <c r="D35" s="110">
        <f>+(1/(1-'6.5 TasaImpuestos'!D$8))*('2.2.3.8.WACC'!D$28*'6.3.IPME'!E$21+'2.2.3.1.TasasDeprec'!$C35*'6.3.IPME'!E$22-('6.3.IPME'!E$22-'6.3.IPME'!E$21))</f>
        <v>0.27410829141959009</v>
      </c>
      <c r="E35" s="110">
        <f>+(1/(1-'6.5 TasaImpuestos'!E$8))*('2.2.3.8.WACC'!E$28*'6.3.IPME'!F$21+'2.2.3.1.TasasDeprec'!$C35*'6.3.IPME'!F$22-('6.3.IPME'!F$22-'6.3.IPME'!F$21))</f>
        <v>0.25768936532304543</v>
      </c>
      <c r="F35" s="110">
        <f>+(1/(1-'6.5 TasaImpuestos'!F$8))*('2.2.3.8.WACC'!F$28*'6.3.IPME'!G$21+'2.2.3.1.TasasDeprec'!$C35*'6.3.IPME'!G$22-('6.3.IPME'!G$22-'6.3.IPME'!G$21))</f>
        <v>0.30830223211802343</v>
      </c>
      <c r="G35" s="110">
        <f>+(1/(1-'6.5 TasaImpuestos'!G$8))*('2.2.3.8.WACC'!G$28*'6.3.IPME'!H$21+'2.2.3.1.TasasDeprec'!$C35*'6.3.IPME'!H$22-('6.3.IPME'!H$22-'6.3.IPME'!H$21))</f>
        <v>0.29676920804885171</v>
      </c>
      <c r="H35" s="110">
        <f>+(1/(1-'6.5 TasaImpuestos'!H$8))*('2.2.3.8.WACC'!H$28*'6.3.IPME'!I$21+'2.2.3.1.TasasDeprec'!$C35*'6.3.IPME'!I$22-('6.3.IPME'!I$22-'6.3.IPME'!I$21))</f>
        <v>0.3358886619755761</v>
      </c>
      <c r="I35" s="110">
        <f>+(1/(1-'6.5 TasaImpuestos'!I$8))*('2.2.3.8.WACC'!I$28*'6.3.IPME'!J$21+'2.2.3.1.TasasDeprec'!$C35*'6.3.IPME'!J$22-('6.3.IPME'!J$22-'6.3.IPME'!J$21))</f>
        <v>0.29182172516914862</v>
      </c>
      <c r="J35" s="110">
        <f>+(1/(1-'6.5 TasaImpuestos'!J$8))*('2.2.3.8.WACC'!J$28*'6.3.IPME'!K$21+'2.2.3.1.TasasDeprec'!$C35*'6.3.IPME'!K$22-('6.3.IPME'!K$22-'6.3.IPME'!K$21))</f>
        <v>0.25897609110775821</v>
      </c>
      <c r="K35" s="110">
        <f>+(1/(1-'6.5 TasaImpuestos'!K$8))*('2.2.3.8.WACC'!K$28*'6.3.IPME'!L$21+'2.2.3.1.TasasDeprec'!$C35*'6.3.IPME'!L$22-('6.3.IPME'!L$22-'6.3.IPME'!L$21))</f>
        <v>0.2826642031915052</v>
      </c>
      <c r="L35" s="110">
        <f>+(1/(1-'6.5 TasaImpuestos'!L$8))*('2.2.3.8.WACC'!L$28*'6.3.IPME'!M$21+'2.2.3.1.TasasDeprec'!$C35*'6.3.IPME'!M$22-('6.3.IPME'!M$22-'6.3.IPME'!M$21))</f>
        <v>0.27452976030266579</v>
      </c>
      <c r="M35" s="110">
        <f>+(1/(1-'6.5 TasaImpuestos'!M$8))*('2.2.3.8.WACC'!M$28*'6.3.IPME'!N$21+'2.2.3.1.TasasDeprec'!$C35*'6.3.IPME'!N$22-('6.3.IPME'!N$22-'6.3.IPME'!N$21))</f>
        <v>0.30837352113810645</v>
      </c>
      <c r="N35" s="110">
        <f>+(1/(1-'6.5 TasaImpuestos'!N$8))*('2.2.3.8.WACC'!N$28*'6.3.IPME'!O$21+'2.2.3.1.TasasDeprec'!$C35*'6.3.IPME'!O$22-('6.3.IPME'!O$22-'6.3.IPME'!O$21))</f>
        <v>0.31243038447368204</v>
      </c>
      <c r="O35" s="110">
        <f>+(1/(1-'6.5 TasaImpuestos'!O$8))*('2.2.3.8.WACC'!O$28*'6.3.IPME'!P$21+'2.2.3.1.TasasDeprec'!$C35*'6.3.IPME'!P$22-('6.3.IPME'!P$22-'6.3.IPME'!P$21))</f>
        <v>0.21467993687115408</v>
      </c>
      <c r="P35" s="110">
        <f>+(1/(1-'6.5 TasaImpuestos'!P$8))*('2.2.3.8.WACC'!P$28*'6.3.IPME'!Q$21+'2.2.3.1.TasasDeprec'!$C35*'6.3.IPME'!Q$22-('6.3.IPME'!Q$22-'6.3.IPME'!Q$21))</f>
        <v>0.24070856790791378</v>
      </c>
    </row>
    <row r="36" spans="1:16" x14ac:dyDescent="0.25">
      <c r="A36" s="205" t="s">
        <v>211</v>
      </c>
      <c r="B36" s="139" t="s">
        <v>145</v>
      </c>
      <c r="C36" s="110">
        <f>+(1/(1-'6.5 TasaImpuestos'!C$8))*('2.2.3.8.WACC'!C$28*'6.4 IPMC'!D$21+'2.2.3.1.TasasDeprec'!$C36*'6.4 IPMC'!D$22-('6.4 IPMC'!D$22-'6.4 IPMC'!D$21))</f>
        <v>0.10075232352587199</v>
      </c>
      <c r="D36" s="110">
        <f>+(1/(1-'6.5 TasaImpuestos'!D$8))*('2.2.3.8.WACC'!D$28*'6.4 IPMC'!E$21+'2.2.3.1.TasasDeprec'!$C36*'6.4 IPMC'!E$22-('6.4 IPMC'!E$22-'6.4 IPMC'!E$21))</f>
        <v>0.14549963369043836</v>
      </c>
      <c r="E36" s="110">
        <f>+(1/(1-'6.5 TasaImpuestos'!E$8))*('2.2.3.8.WACC'!E$28*'6.4 IPMC'!F$21+'2.2.3.1.TasasDeprec'!$C36*'6.4 IPMC'!F$22-('6.4 IPMC'!F$22-'6.4 IPMC'!F$21))</f>
        <v>0.18301460827794597</v>
      </c>
      <c r="F36" s="110">
        <f>+(1/(1-'6.5 TasaImpuestos'!F$8))*('2.2.3.8.WACC'!F$28*'6.4 IPMC'!G$21+'2.2.3.1.TasasDeprec'!$C36*'6.4 IPMC'!G$22-('6.4 IPMC'!G$22-'6.4 IPMC'!G$21))</f>
        <v>0.25879821508865147</v>
      </c>
      <c r="G36" s="110">
        <f>+(1/(1-'6.5 TasaImpuestos'!G$8))*('2.2.3.8.WACC'!G$28*'6.4 IPMC'!H$21+'2.2.3.1.TasasDeprec'!$C36*'6.4 IPMC'!H$22-('6.4 IPMC'!H$22-'6.4 IPMC'!H$21))</f>
        <v>0.25605347386408034</v>
      </c>
      <c r="H36" s="110">
        <f>+(1/(1-'6.5 TasaImpuestos'!H$8))*('2.2.3.8.WACC'!H$28*'6.4 IPMC'!I$21+'2.2.3.1.TasasDeprec'!$C36*'6.4 IPMC'!I$22-('6.4 IPMC'!I$22-'6.4 IPMC'!I$21))</f>
        <v>0.31449154075627372</v>
      </c>
      <c r="I36" s="110">
        <f>+(1/(1-'6.5 TasaImpuestos'!I$8))*('2.2.3.8.WACC'!I$28*'6.4 IPMC'!J$21+'2.2.3.1.TasasDeprec'!$C36*'6.4 IPMC'!J$22-('6.4 IPMC'!J$22-'6.4 IPMC'!J$21))</f>
        <v>0.22218161855890531</v>
      </c>
      <c r="J36" s="110">
        <f>+(1/(1-'6.5 TasaImpuestos'!J$8))*('2.2.3.8.WACC'!J$28*'6.4 IPMC'!K$21+'2.2.3.1.TasasDeprec'!$C36*'6.4 IPMC'!K$22-('6.4 IPMC'!K$22-'6.4 IPMC'!K$21))</f>
        <v>0.1079915925804542</v>
      </c>
      <c r="K36" s="110">
        <f>+(1/(1-'6.5 TasaImpuestos'!K$8))*('2.2.3.8.WACC'!K$28*'6.4 IPMC'!L$21+'2.2.3.1.TasasDeprec'!$C36*'6.4 IPMC'!L$22-('6.4 IPMC'!L$22-'6.4 IPMC'!L$21))</f>
        <v>0.15240783411124659</v>
      </c>
      <c r="L36" s="110">
        <f>+(1/(1-'6.5 TasaImpuestos'!L$8))*('2.2.3.8.WACC'!L$28*'6.4 IPMC'!M$21+'2.2.3.1.TasasDeprec'!$C36*'6.4 IPMC'!M$22-('6.4 IPMC'!M$22-'6.4 IPMC'!M$21))</f>
        <v>0.21021385791779876</v>
      </c>
      <c r="M36" s="110">
        <f>+(1/(1-'6.5 TasaImpuestos'!M$8))*('2.2.3.8.WACC'!M$28*'6.4 IPMC'!N$21+'2.2.3.1.TasasDeprec'!$C36*'6.4 IPMC'!N$22-('6.4 IPMC'!N$22-'6.4 IPMC'!N$21))</f>
        <v>0.2579595505205925</v>
      </c>
      <c r="N36" s="110">
        <f>+(1/(1-'6.5 TasaImpuestos'!N$8))*('2.2.3.8.WACC'!N$28*'6.4 IPMC'!O$21+'2.2.3.1.TasasDeprec'!$C36*'6.4 IPMC'!O$22-('6.4 IPMC'!O$22-'6.4 IPMC'!O$21))</f>
        <v>0.20450845156206637</v>
      </c>
      <c r="O36" s="110">
        <f>+(1/(1-'6.5 TasaImpuestos'!O$8))*('2.2.3.8.WACC'!O$28*'6.4 IPMC'!P$21+'2.2.3.1.TasasDeprec'!$C36*'6.4 IPMC'!P$22-('6.4 IPMC'!P$22-'6.4 IPMC'!P$21))</f>
        <v>2.4437329668948189E-2</v>
      </c>
      <c r="P36" s="110">
        <f>+(1/(1-'6.5 TasaImpuestos'!P$8))*('2.2.3.8.WACC'!P$28*'6.4 IPMC'!Q$21+'2.2.3.1.TasasDeprec'!$C36*'6.4 IPMC'!Q$22-('6.4 IPMC'!Q$22-'6.4 IPMC'!Q$21))</f>
        <v>0.17274564201490414</v>
      </c>
    </row>
    <row r="37" spans="1:16" x14ac:dyDescent="0.25">
      <c r="A37" s="205" t="s">
        <v>211</v>
      </c>
      <c r="B37" s="139" t="s">
        <v>146</v>
      </c>
      <c r="C37" s="110">
        <f>+(1/(1-'6.5 TasaImpuestos'!C$8))*('2.2.3.8.WACC'!C$28*'6.4 IPMC'!D$21+'2.2.3.1.TasasDeprec'!$C37*'6.4 IPMC'!D$22-('6.4 IPMC'!D$22-'6.4 IPMC'!D$21))</f>
        <v>9.8515247860072E-2</v>
      </c>
      <c r="D37" s="110">
        <f>+(1/(1-'6.5 TasaImpuestos'!D$8))*('2.2.3.8.WACC'!D$28*'6.4 IPMC'!E$21+'2.2.3.1.TasasDeprec'!$C37*'6.4 IPMC'!E$22-('6.4 IPMC'!E$22-'6.4 IPMC'!E$21))</f>
        <v>0.14314082529551553</v>
      </c>
      <c r="E37" s="110">
        <f>+(1/(1-'6.5 TasaImpuestos'!E$8))*('2.2.3.8.WACC'!E$28*'6.4 IPMC'!F$21+'2.2.3.1.TasasDeprec'!$C37*'6.4 IPMC'!F$22-('6.4 IPMC'!F$22-'6.4 IPMC'!F$21))</f>
        <v>0.18058404943921036</v>
      </c>
      <c r="F37" s="110">
        <f>+(1/(1-'6.5 TasaImpuestos'!F$8))*('2.2.3.8.WACC'!F$28*'6.4 IPMC'!G$21+'2.2.3.1.TasasDeprec'!$C37*'6.4 IPMC'!G$22-('6.4 IPMC'!G$22-'6.4 IPMC'!G$21))</f>
        <v>0.256415978832645</v>
      </c>
      <c r="G37" s="110">
        <f>+(1/(1-'6.5 TasaImpuestos'!G$8))*('2.2.3.8.WACC'!G$28*'6.4 IPMC'!H$21+'2.2.3.1.TasasDeprec'!$C37*'6.4 IPMC'!H$22-('6.4 IPMC'!H$22-'6.4 IPMC'!H$21))</f>
        <v>0.25374510684985963</v>
      </c>
      <c r="H37" s="110">
        <f>+(1/(1-'6.5 TasaImpuestos'!H$8))*('2.2.3.8.WACC'!H$28*'6.4 IPMC'!I$21+'2.2.3.1.TasasDeprec'!$C37*'6.4 IPMC'!I$22-('6.4 IPMC'!I$22-'6.4 IPMC'!I$21))</f>
        <v>0.31241593906316245</v>
      </c>
      <c r="I37" s="110">
        <f>+(1/(1-'6.5 TasaImpuestos'!I$8))*('2.2.3.8.WACC'!I$28*'6.4 IPMC'!J$21+'2.2.3.1.TasasDeprec'!$C37*'6.4 IPMC'!J$22-('6.4 IPMC'!J$22-'6.4 IPMC'!J$21))</f>
        <v>0.22016291576128333</v>
      </c>
      <c r="J37" s="110">
        <f>+(1/(1-'6.5 TasaImpuestos'!J$8))*('2.2.3.8.WACC'!J$28*'6.4 IPMC'!K$21+'2.2.3.1.TasasDeprec'!$C37*'6.4 IPMC'!K$22-('6.4 IPMC'!K$22-'6.4 IPMC'!K$21))</f>
        <v>0.10581505385187835</v>
      </c>
      <c r="K37" s="110">
        <f>+(1/(1-'6.5 TasaImpuestos'!K$8))*('2.2.3.8.WACC'!K$28*'6.4 IPMC'!L$21+'2.2.3.1.TasasDeprec'!$C37*'6.4 IPMC'!L$22-('6.4 IPMC'!L$22-'6.4 IPMC'!L$21))</f>
        <v>0.15016594509448178</v>
      </c>
      <c r="L37" s="110">
        <f>+(1/(1-'6.5 TasaImpuestos'!L$8))*('2.2.3.8.WACC'!L$28*'6.4 IPMC'!M$21+'2.2.3.1.TasasDeprec'!$C37*'6.4 IPMC'!M$22-('6.4 IPMC'!M$22-'6.4 IPMC'!M$21))</f>
        <v>0.20799318477255721</v>
      </c>
      <c r="M37" s="110">
        <f>+(1/(1-'6.5 TasaImpuestos'!M$8))*('2.2.3.8.WACC'!M$28*'6.4 IPMC'!N$21+'2.2.3.1.TasasDeprec'!$C37*'6.4 IPMC'!N$22-('6.4 IPMC'!N$22-'6.4 IPMC'!N$21))</f>
        <v>0.25580908387860601</v>
      </c>
      <c r="N37" s="110">
        <f>+(1/(1-'6.5 TasaImpuestos'!N$8))*('2.2.3.8.WACC'!N$28*'6.4 IPMC'!O$21+'2.2.3.1.TasasDeprec'!$C37*'6.4 IPMC'!O$22-('6.4 IPMC'!O$22-'6.4 IPMC'!O$21))</f>
        <v>0.20234859905194597</v>
      </c>
      <c r="O37" s="110">
        <f>+(1/(1-'6.5 TasaImpuestos'!O$8))*('2.2.3.8.WACC'!O$28*'6.4 IPMC'!P$21+'2.2.3.1.TasasDeprec'!$C37*'6.4 IPMC'!P$22-('6.4 IPMC'!P$22-'6.4 IPMC'!P$21))</f>
        <v>2.200059975106592E-2</v>
      </c>
      <c r="P37" s="110">
        <f>+(1/(1-'6.5 TasaImpuestos'!P$8))*('2.2.3.8.WACC'!P$28*'6.4 IPMC'!Q$21+'2.2.3.1.TasasDeprec'!$C37*'6.4 IPMC'!Q$22-('6.4 IPMC'!Q$22-'6.4 IPMC'!Q$21))</f>
        <v>0.1702247078293512</v>
      </c>
    </row>
    <row r="38" spans="1:16" x14ac:dyDescent="0.25">
      <c r="A38" s="57" t="s">
        <v>212</v>
      </c>
      <c r="B38" s="139" t="s">
        <v>147</v>
      </c>
      <c r="C38" s="110">
        <f>+(1/(1-'6.5 TasaImpuestos'!C$8))*('2.2.3.8.WACC'!C$28*'6.3.IPME'!D$21+'2.2.3.1.TasasDeprec'!$C38*'6.3.IPME'!D$22-('6.3.IPME'!D$22-'6.3.IPME'!D$21))</f>
        <v>0.2536118284776665</v>
      </c>
      <c r="D38" s="110">
        <f>+(1/(1-'6.5 TasaImpuestos'!D$8))*('2.2.3.8.WACC'!D$28*'6.3.IPME'!E$21+'2.2.3.1.TasasDeprec'!$C38*'6.3.IPME'!E$22-('6.3.IPME'!E$22-'6.3.IPME'!E$21))</f>
        <v>0.27410829141959009</v>
      </c>
      <c r="E38" s="110">
        <f>+(1/(1-'6.5 TasaImpuestos'!E$8))*('2.2.3.8.WACC'!E$28*'6.3.IPME'!F$21+'2.2.3.1.TasasDeprec'!$C38*'6.3.IPME'!F$22-('6.3.IPME'!F$22-'6.3.IPME'!F$21))</f>
        <v>0.25768936532304543</v>
      </c>
      <c r="F38" s="110">
        <f>+(1/(1-'6.5 TasaImpuestos'!F$8))*('2.2.3.8.WACC'!F$28*'6.3.IPME'!G$21+'2.2.3.1.TasasDeprec'!$C38*'6.3.IPME'!G$22-('6.3.IPME'!G$22-'6.3.IPME'!G$21))</f>
        <v>0.30830223211802343</v>
      </c>
      <c r="G38" s="110">
        <f>+(1/(1-'6.5 TasaImpuestos'!G$8))*('2.2.3.8.WACC'!G$28*'6.3.IPME'!H$21+'2.2.3.1.TasasDeprec'!$C38*'6.3.IPME'!H$22-('6.3.IPME'!H$22-'6.3.IPME'!H$21))</f>
        <v>0.29676920804885171</v>
      </c>
      <c r="H38" s="110">
        <f>+(1/(1-'6.5 TasaImpuestos'!H$8))*('2.2.3.8.WACC'!H$28*'6.3.IPME'!I$21+'2.2.3.1.TasasDeprec'!$C38*'6.3.IPME'!I$22-('6.3.IPME'!I$22-'6.3.IPME'!I$21))</f>
        <v>0.3358886619755761</v>
      </c>
      <c r="I38" s="110">
        <f>+(1/(1-'6.5 TasaImpuestos'!I$8))*('2.2.3.8.WACC'!I$28*'6.3.IPME'!J$21+'2.2.3.1.TasasDeprec'!$C38*'6.3.IPME'!J$22-('6.3.IPME'!J$22-'6.3.IPME'!J$21))</f>
        <v>0.29182172516914862</v>
      </c>
      <c r="J38" s="110">
        <f>+(1/(1-'6.5 TasaImpuestos'!J$8))*('2.2.3.8.WACC'!J$28*'6.3.IPME'!K$21+'2.2.3.1.TasasDeprec'!$C38*'6.3.IPME'!K$22-('6.3.IPME'!K$22-'6.3.IPME'!K$21))</f>
        <v>0.25897609110775821</v>
      </c>
      <c r="K38" s="110">
        <f>+(1/(1-'6.5 TasaImpuestos'!K$8))*('2.2.3.8.WACC'!K$28*'6.3.IPME'!L$21+'2.2.3.1.TasasDeprec'!$C38*'6.3.IPME'!L$22-('6.3.IPME'!L$22-'6.3.IPME'!L$21))</f>
        <v>0.2826642031915052</v>
      </c>
      <c r="L38" s="110">
        <f>+(1/(1-'6.5 TasaImpuestos'!L$8))*('2.2.3.8.WACC'!L$28*'6.3.IPME'!M$21+'2.2.3.1.TasasDeprec'!$C38*'6.3.IPME'!M$22-('6.3.IPME'!M$22-'6.3.IPME'!M$21))</f>
        <v>0.27452976030266579</v>
      </c>
      <c r="M38" s="110">
        <f>+(1/(1-'6.5 TasaImpuestos'!M$8))*('2.2.3.8.WACC'!M$28*'6.3.IPME'!N$21+'2.2.3.1.TasasDeprec'!$C38*'6.3.IPME'!N$22-('6.3.IPME'!N$22-'6.3.IPME'!N$21))</f>
        <v>0.30837352113810645</v>
      </c>
      <c r="N38" s="110">
        <f>+(1/(1-'6.5 TasaImpuestos'!N$8))*('2.2.3.8.WACC'!N$28*'6.3.IPME'!O$21+'2.2.3.1.TasasDeprec'!$C38*'6.3.IPME'!O$22-('6.3.IPME'!O$22-'6.3.IPME'!O$21))</f>
        <v>0.31243038447368204</v>
      </c>
      <c r="O38" s="110">
        <f>+(1/(1-'6.5 TasaImpuestos'!O$8))*('2.2.3.8.WACC'!O$28*'6.3.IPME'!P$21+'2.2.3.1.TasasDeprec'!$C38*'6.3.IPME'!P$22-('6.3.IPME'!P$22-'6.3.IPME'!P$21))</f>
        <v>0.21467993687115408</v>
      </c>
      <c r="P38" s="110">
        <f>+(1/(1-'6.5 TasaImpuestos'!P$8))*('2.2.3.8.WACC'!P$28*'6.3.IPME'!Q$21+'2.2.3.1.TasasDeprec'!$C38*'6.3.IPME'!Q$22-('6.3.IPME'!Q$22-'6.3.IPME'!Q$21))</f>
        <v>0.24070856790791378</v>
      </c>
    </row>
    <row r="39" spans="1:16" x14ac:dyDescent="0.25">
      <c r="A39" s="205" t="s">
        <v>211</v>
      </c>
      <c r="B39" s="139" t="s">
        <v>148</v>
      </c>
      <c r="C39" s="110">
        <f>+(1/(1-'6.5 TasaImpuestos'!C$8))*('2.2.3.8.WACC'!C$28*'6.4 IPMC'!D$21+'2.2.3.1.TasasDeprec'!$C39*'6.4 IPMC'!D$22-('6.4 IPMC'!D$22-'6.4 IPMC'!D$21))</f>
        <v>0.10611025195185231</v>
      </c>
      <c r="D39" s="110">
        <f>+(1/(1-'6.5 TasaImpuestos'!D$8))*('2.2.3.8.WACC'!D$28*'6.4 IPMC'!E$21+'2.2.3.1.TasasDeprec'!$C39*'6.4 IPMC'!E$22-('6.4 IPMC'!E$22-'6.4 IPMC'!E$21))</f>
        <v>0.15114911919681187</v>
      </c>
      <c r="E39" s="110">
        <f>+(1/(1-'6.5 TasaImpuestos'!E$8))*('2.2.3.8.WACC'!E$28*'6.4 IPMC'!F$21+'2.2.3.1.TasasDeprec'!$C39*'6.4 IPMC'!F$22-('6.4 IPMC'!F$22-'6.4 IPMC'!F$21))</f>
        <v>0.18883594033754905</v>
      </c>
      <c r="F39" s="110">
        <f>+(1/(1-'6.5 TasaImpuestos'!F$8))*('2.2.3.8.WACC'!F$28*'6.4 IPMC'!G$21+'2.2.3.1.TasasDeprec'!$C39*'6.4 IPMC'!G$22-('6.4 IPMC'!G$22-'6.4 IPMC'!G$21))</f>
        <v>0.26450381170685711</v>
      </c>
      <c r="G39" s="110">
        <f>+(1/(1-'6.5 TasaImpuestos'!G$8))*('2.2.3.8.WACC'!G$28*'6.4 IPMC'!H$21+'2.2.3.1.TasasDeprec'!$C39*'6.4 IPMC'!H$22-('6.4 IPMC'!H$22-'6.4 IPMC'!H$21))</f>
        <v>0.26158214928269441</v>
      </c>
      <c r="H39" s="110">
        <f>+(1/(1-'6.5 TasaImpuestos'!H$8))*('2.2.3.8.WACC'!H$28*'6.4 IPMC'!I$21+'2.2.3.1.TasasDeprec'!$C39*'6.4 IPMC'!I$22-('6.4 IPMC'!I$22-'6.4 IPMC'!I$21))</f>
        <v>0.31946272947489796</v>
      </c>
      <c r="I39" s="110">
        <f>+(1/(1-'6.5 TasaImpuestos'!I$8))*('2.2.3.8.WACC'!I$28*'6.4 IPMC'!J$21+'2.2.3.1.TasasDeprec'!$C39*'6.4 IPMC'!J$22-('6.4 IPMC'!J$22-'6.4 IPMC'!J$21))</f>
        <v>0.22701653106022954</v>
      </c>
      <c r="J39" s="110">
        <f>+(1/(1-'6.5 TasaImpuestos'!J$8))*('2.2.3.8.WACC'!J$28*'6.4 IPMC'!K$21+'2.2.3.1.TasasDeprec'!$C39*'6.4 IPMC'!K$22-('6.4 IPMC'!K$22-'6.4 IPMC'!K$21))</f>
        <v>0.1132045314641791</v>
      </c>
      <c r="K39" s="110">
        <f>+(1/(1-'6.5 TasaImpuestos'!K$8))*('2.2.3.8.WACC'!K$28*'6.4 IPMC'!L$21+'2.2.3.1.TasasDeprec'!$C39*'6.4 IPMC'!L$22-('6.4 IPMC'!L$22-'6.4 IPMC'!L$21))</f>
        <v>0.15777729079724634</v>
      </c>
      <c r="L39" s="110">
        <f>+(1/(1-'6.5 TasaImpuestos'!L$8))*('2.2.3.8.WACC'!L$28*'6.4 IPMC'!M$21+'2.2.3.1.TasasDeprec'!$C39*'6.4 IPMC'!M$22-('6.4 IPMC'!M$22-'6.4 IPMC'!M$21))</f>
        <v>0.2155325013376875</v>
      </c>
      <c r="M39" s="110">
        <f>+(1/(1-'6.5 TasaImpuestos'!M$8))*('2.2.3.8.WACC'!M$28*'6.4 IPMC'!N$21+'2.2.3.1.TasasDeprec'!$C39*'6.4 IPMC'!N$22-('6.4 IPMC'!N$22-'6.4 IPMC'!N$21))</f>
        <v>0.26311004521613118</v>
      </c>
      <c r="N39" s="110">
        <f>+(1/(1-'6.5 TasaImpuestos'!N$8))*('2.2.3.8.WACC'!N$28*'6.4 IPMC'!O$21+'2.2.3.1.TasasDeprec'!$C39*'6.4 IPMC'!O$22-('6.4 IPMC'!O$22-'6.4 IPMC'!O$21))</f>
        <v>0.20968142596647057</v>
      </c>
      <c r="O39" s="110">
        <f>+(1/(1-'6.5 TasaImpuestos'!O$8))*('2.2.3.8.WACC'!O$28*'6.4 IPMC'!P$21+'2.2.3.1.TasasDeprec'!$C39*'6.4 IPMC'!P$22-('6.4 IPMC'!P$22-'6.4 IPMC'!P$21))</f>
        <v>3.0273441827804993E-2</v>
      </c>
      <c r="P39" s="110">
        <f>+(1/(1-'6.5 TasaImpuestos'!P$8))*('2.2.3.8.WACC'!P$28*'6.4 IPMC'!Q$21+'2.2.3.1.TasasDeprec'!$C39*'6.4 IPMC'!Q$22-('6.4 IPMC'!Q$22-'6.4 IPMC'!Q$21))</f>
        <v>0.1787834283711244</v>
      </c>
    </row>
    <row r="40" spans="1:16" x14ac:dyDescent="0.25">
      <c r="A40" s="57" t="s">
        <v>212</v>
      </c>
      <c r="B40" s="139" t="s">
        <v>149</v>
      </c>
      <c r="C40" s="110">
        <f>+(1/(1-'6.5 TasaImpuestos'!C$8))*('2.2.3.8.WACC'!C$28*'6.3.IPME'!D$21+'2.2.3.1.TasasDeprec'!$C40*'6.3.IPME'!D$22-('6.3.IPME'!D$22-'6.3.IPME'!D$21))</f>
        <v>0.18123392478707717</v>
      </c>
      <c r="D40" s="110">
        <f>+(1/(1-'6.5 TasaImpuestos'!D$8))*('2.2.3.8.WACC'!D$28*'6.3.IPME'!E$21+'2.2.3.1.TasasDeprec'!$C40*'6.3.IPME'!E$22-('6.3.IPME'!E$22-'6.3.IPME'!E$21))</f>
        <v>0.20020945863927819</v>
      </c>
      <c r="E40" s="110">
        <f>+(1/(1-'6.5 TasaImpuestos'!E$8))*('2.2.3.8.WACC'!E$28*'6.3.IPME'!F$21+'2.2.3.1.TasasDeprec'!$C40*'6.3.IPME'!F$22-('6.3.IPME'!F$22-'6.3.IPME'!F$21))</f>
        <v>0.18139588744773191</v>
      </c>
      <c r="F40" s="110">
        <f>+(1/(1-'6.5 TasaImpuestos'!F$8))*('2.2.3.8.WACC'!F$28*'6.3.IPME'!G$21+'2.2.3.1.TasasDeprec'!$C40*'6.3.IPME'!G$22-('6.3.IPME'!G$22-'6.3.IPME'!G$21))</f>
        <v>0.23221529449522099</v>
      </c>
      <c r="G40" s="110">
        <f>+(1/(1-'6.5 TasaImpuestos'!G$8))*('2.2.3.8.WACC'!G$28*'6.3.IPME'!H$21+'2.2.3.1.TasasDeprec'!$C40*'6.3.IPME'!H$22-('6.3.IPME'!H$22-'6.3.IPME'!H$21))</f>
        <v>0.22108548552086554</v>
      </c>
      <c r="H40" s="110">
        <f>+(1/(1-'6.5 TasaImpuestos'!H$8))*('2.2.3.8.WACC'!H$28*'6.3.IPME'!I$21+'2.2.3.1.TasasDeprec'!$C40*'6.3.IPME'!I$22-('6.3.IPME'!I$22-'6.3.IPME'!I$21))</f>
        <v>0.26477851436960387</v>
      </c>
      <c r="I40" s="110">
        <f>+(1/(1-'6.5 TasaImpuestos'!I$8))*('2.2.3.8.WACC'!I$28*'6.3.IPME'!J$21+'2.2.3.1.TasasDeprec'!$C40*'6.3.IPME'!J$22-('6.3.IPME'!J$22-'6.3.IPME'!J$21))</f>
        <v>0.22164307255290214</v>
      </c>
      <c r="J40" s="110">
        <f>+(1/(1-'6.5 TasaImpuestos'!J$8))*('2.2.3.8.WACC'!J$28*'6.3.IPME'!K$21+'2.2.3.1.TasasDeprec'!$C40*'6.3.IPME'!K$22-('6.3.IPME'!K$22-'6.3.IPME'!K$21))</f>
        <v>0.18653238207526129</v>
      </c>
      <c r="K40" s="110">
        <f>+(1/(1-'6.5 TasaImpuestos'!K$8))*('2.2.3.8.WACC'!K$28*'6.3.IPME'!L$21+'2.2.3.1.TasasDeprec'!$C40*'6.3.IPME'!L$22-('6.3.IPME'!L$22-'6.3.IPME'!L$21))</f>
        <v>0.21041598920766802</v>
      </c>
      <c r="L40" s="110">
        <f>+(1/(1-'6.5 TasaImpuestos'!L$8))*('2.2.3.8.WACC'!L$28*'6.3.IPME'!M$21+'2.2.3.1.TasasDeprec'!$C40*'6.3.IPME'!M$22-('6.3.IPME'!M$22-'6.3.IPME'!M$21))</f>
        <v>0.20226648292042976</v>
      </c>
      <c r="M40" s="110">
        <f>+(1/(1-'6.5 TasaImpuestos'!M$8))*('2.2.3.8.WACC'!M$28*'6.3.IPME'!N$21+'2.2.3.1.TasasDeprec'!$C40*'6.3.IPME'!N$22-('6.3.IPME'!N$22-'6.3.IPME'!N$21))</f>
        <v>0.23692116165839708</v>
      </c>
      <c r="N40" s="110">
        <f>+(1/(1-'6.5 TasaImpuestos'!N$8))*('2.2.3.8.WACC'!N$28*'6.3.IPME'!O$21+'2.2.3.1.TasasDeprec'!$C40*'6.3.IPME'!O$22-('6.3.IPME'!O$22-'6.3.IPME'!O$21))</f>
        <v>0.24194850649495414</v>
      </c>
      <c r="O40" s="110">
        <f>+(1/(1-'6.5 TasaImpuestos'!O$8))*('2.2.3.8.WACC'!O$28*'6.3.IPME'!P$21+'2.2.3.1.TasasDeprec'!$C40*'6.3.IPME'!P$22-('6.3.IPME'!P$22-'6.3.IPME'!P$21))</f>
        <v>0.14067818491964756</v>
      </c>
      <c r="P40" s="110">
        <f>+(1/(1-'6.5 TasaImpuestos'!P$8))*('2.2.3.8.WACC'!P$28*'6.3.IPME'!Q$21+'2.2.3.1.TasasDeprec'!$C40*'6.3.IPME'!Q$22-('6.3.IPME'!Q$22-'6.3.IPME'!Q$21))</f>
        <v>0.16387637501479529</v>
      </c>
    </row>
    <row r="41" spans="1:16" x14ac:dyDescent="0.25">
      <c r="A41" s="57" t="s">
        <v>212</v>
      </c>
      <c r="B41" s="139" t="s">
        <v>150</v>
      </c>
      <c r="C41" s="110">
        <f>+(1/(1-'6.5 TasaImpuestos'!C$8))*('2.2.3.8.WACC'!C$28*'6.3.IPME'!D$21+'2.2.3.1.TasasDeprec'!$C41*'6.3.IPME'!D$22-('6.3.IPME'!D$22-'6.3.IPME'!D$21))</f>
        <v>0.18274145236113776</v>
      </c>
      <c r="D41" s="110">
        <f>+(1/(1-'6.5 TasaImpuestos'!D$8))*('2.2.3.8.WACC'!D$28*'6.3.IPME'!E$21+'2.2.3.1.TasasDeprec'!$C41*'6.3.IPME'!E$22-('6.3.IPME'!E$22-'6.3.IPME'!E$21))</f>
        <v>0.20174866497749244</v>
      </c>
      <c r="E41" s="110">
        <f>+(1/(1-'6.5 TasaImpuestos'!E$8))*('2.2.3.8.WACC'!E$28*'6.3.IPME'!F$21+'2.2.3.1.TasasDeprec'!$C41*'6.3.IPME'!F$22-('6.3.IPME'!F$22-'6.3.IPME'!F$21))</f>
        <v>0.18298497079711568</v>
      </c>
      <c r="F41" s="110">
        <f>+(1/(1-'6.5 TasaImpuestos'!F$8))*('2.2.3.8.WACC'!F$28*'6.3.IPME'!G$21+'2.2.3.1.TasasDeprec'!$C41*'6.3.IPME'!G$22-('6.3.IPME'!G$22-'6.3.IPME'!G$21))</f>
        <v>0.23380007590837923</v>
      </c>
      <c r="G41" s="110">
        <f>+(1/(1-'6.5 TasaImpuestos'!G$8))*('2.2.3.8.WACC'!G$28*'6.3.IPME'!H$21+'2.2.3.1.TasasDeprec'!$C41*'6.3.IPME'!H$22-('6.3.IPME'!H$22-'6.3.IPME'!H$21))</f>
        <v>0.22266186854386991</v>
      </c>
      <c r="H41" s="110">
        <f>+(1/(1-'6.5 TasaImpuestos'!H$8))*('2.2.3.8.WACC'!H$28*'6.3.IPME'!I$21+'2.2.3.1.TasasDeprec'!$C41*'6.3.IPME'!I$22-('6.3.IPME'!I$22-'6.3.IPME'!I$21))</f>
        <v>0.26625963640886319</v>
      </c>
      <c r="I41" s="110">
        <f>+(1/(1-'6.5 TasaImpuestos'!I$8))*('2.2.3.8.WACC'!I$28*'6.3.IPME'!J$21+'2.2.3.1.TasasDeprec'!$C41*'6.3.IPME'!J$22-('6.3.IPME'!J$22-'6.3.IPME'!J$21))</f>
        <v>0.2231047928920499</v>
      </c>
      <c r="J41" s="110">
        <f>+(1/(1-'6.5 TasaImpuestos'!J$8))*('2.2.3.8.WACC'!J$28*'6.3.IPME'!K$21+'2.2.3.1.TasasDeprec'!$C41*'6.3.IPME'!K$22-('6.3.IPME'!K$22-'6.3.IPME'!K$21))</f>
        <v>0.1880412802798927</v>
      </c>
      <c r="K41" s="110">
        <f>+(1/(1-'6.5 TasaImpuestos'!K$8))*('2.2.3.8.WACC'!K$28*'6.3.IPME'!L$21+'2.2.3.1.TasasDeprec'!$C41*'6.3.IPME'!L$22-('6.3.IPME'!L$22-'6.3.IPME'!L$21))</f>
        <v>0.2119208155317748</v>
      </c>
      <c r="L41" s="110">
        <f>+(1/(1-'6.5 TasaImpuestos'!L$8))*('2.2.3.8.WACC'!L$28*'6.3.IPME'!M$21+'2.2.3.1.TasasDeprec'!$C41*'6.3.IPME'!M$22-('6.3.IPME'!M$22-'6.3.IPME'!M$21))</f>
        <v>0.20377162299344737</v>
      </c>
      <c r="M41" s="110">
        <f>+(1/(1-'6.5 TasaImpuestos'!M$8))*('2.2.3.8.WACC'!M$28*'6.3.IPME'!N$21+'2.2.3.1.TasasDeprec'!$C41*'6.3.IPME'!N$22-('6.3.IPME'!N$22-'6.3.IPME'!N$21))</f>
        <v>0.23840941147850561</v>
      </c>
      <c r="N41" s="110">
        <f>+(1/(1-'6.5 TasaImpuestos'!N$8))*('2.2.3.8.WACC'!N$28*'6.3.IPME'!O$21+'2.2.3.1.TasasDeprec'!$C41*'6.3.IPME'!O$22-('6.3.IPME'!O$22-'6.3.IPME'!O$21))</f>
        <v>0.24341654258202755</v>
      </c>
      <c r="O41" s="110">
        <f>+(1/(1-'6.5 TasaImpuestos'!O$8))*('2.2.3.8.WACC'!O$28*'6.3.IPME'!P$21+'2.2.3.1.TasasDeprec'!$C41*'6.3.IPME'!P$22-('6.3.IPME'!P$22-'6.3.IPME'!P$21))</f>
        <v>0.14221953491608566</v>
      </c>
      <c r="P41" s="110">
        <f>+(1/(1-'6.5 TasaImpuestos'!P$8))*('2.2.3.8.WACC'!P$28*'6.3.IPME'!Q$21+'2.2.3.1.TasasDeprec'!$C41*'6.3.IPME'!Q$22-('6.3.IPME'!Q$22-'6.3.IPME'!Q$21))</f>
        <v>0.16547667902272944</v>
      </c>
    </row>
    <row r="42" spans="1:16" x14ac:dyDescent="0.25">
      <c r="A42" s="57" t="s">
        <v>212</v>
      </c>
      <c r="B42" s="139" t="s">
        <v>151</v>
      </c>
      <c r="C42" s="110">
        <f>+(1/(1-'6.5 TasaImpuestos'!C$8))*('2.2.3.8.WACC'!C$28*'6.3.IPME'!D$21+'2.2.3.1.TasasDeprec'!$C42*'6.3.IPME'!D$22-('6.3.IPME'!D$22-'6.3.IPME'!D$21))</f>
        <v>0.2536118284776665</v>
      </c>
      <c r="D42" s="110">
        <f>+(1/(1-'6.5 TasaImpuestos'!D$8))*('2.2.3.8.WACC'!D$28*'6.3.IPME'!E$21+'2.2.3.1.TasasDeprec'!$C42*'6.3.IPME'!E$22-('6.3.IPME'!E$22-'6.3.IPME'!E$21))</f>
        <v>0.27410829141959009</v>
      </c>
      <c r="E42" s="110">
        <f>+(1/(1-'6.5 TasaImpuestos'!E$8))*('2.2.3.8.WACC'!E$28*'6.3.IPME'!F$21+'2.2.3.1.TasasDeprec'!$C42*'6.3.IPME'!F$22-('6.3.IPME'!F$22-'6.3.IPME'!F$21))</f>
        <v>0.25768936532304543</v>
      </c>
      <c r="F42" s="110">
        <f>+(1/(1-'6.5 TasaImpuestos'!F$8))*('2.2.3.8.WACC'!F$28*'6.3.IPME'!G$21+'2.2.3.1.TasasDeprec'!$C42*'6.3.IPME'!G$22-('6.3.IPME'!G$22-'6.3.IPME'!G$21))</f>
        <v>0.30830223211802343</v>
      </c>
      <c r="G42" s="110">
        <f>+(1/(1-'6.5 TasaImpuestos'!G$8))*('2.2.3.8.WACC'!G$28*'6.3.IPME'!H$21+'2.2.3.1.TasasDeprec'!$C42*'6.3.IPME'!H$22-('6.3.IPME'!H$22-'6.3.IPME'!H$21))</f>
        <v>0.29676920804885171</v>
      </c>
      <c r="H42" s="110">
        <f>+(1/(1-'6.5 TasaImpuestos'!H$8))*('2.2.3.8.WACC'!H$28*'6.3.IPME'!I$21+'2.2.3.1.TasasDeprec'!$C42*'6.3.IPME'!I$22-('6.3.IPME'!I$22-'6.3.IPME'!I$21))</f>
        <v>0.3358886619755761</v>
      </c>
      <c r="I42" s="110">
        <f>+(1/(1-'6.5 TasaImpuestos'!I$8))*('2.2.3.8.WACC'!I$28*'6.3.IPME'!J$21+'2.2.3.1.TasasDeprec'!$C42*'6.3.IPME'!J$22-('6.3.IPME'!J$22-'6.3.IPME'!J$21))</f>
        <v>0.29182172516914862</v>
      </c>
      <c r="J42" s="110">
        <f>+(1/(1-'6.5 TasaImpuestos'!J$8))*('2.2.3.8.WACC'!J$28*'6.3.IPME'!K$21+'2.2.3.1.TasasDeprec'!$C42*'6.3.IPME'!K$22-('6.3.IPME'!K$22-'6.3.IPME'!K$21))</f>
        <v>0.25897609110775821</v>
      </c>
      <c r="K42" s="110">
        <f>+(1/(1-'6.5 TasaImpuestos'!K$8))*('2.2.3.8.WACC'!K$28*'6.3.IPME'!L$21+'2.2.3.1.TasasDeprec'!$C42*'6.3.IPME'!L$22-('6.3.IPME'!L$22-'6.3.IPME'!L$21))</f>
        <v>0.2826642031915052</v>
      </c>
      <c r="L42" s="110">
        <f>+(1/(1-'6.5 TasaImpuestos'!L$8))*('2.2.3.8.WACC'!L$28*'6.3.IPME'!M$21+'2.2.3.1.TasasDeprec'!$C42*'6.3.IPME'!M$22-('6.3.IPME'!M$22-'6.3.IPME'!M$21))</f>
        <v>0.27452976030266579</v>
      </c>
      <c r="M42" s="110">
        <f>+(1/(1-'6.5 TasaImpuestos'!M$8))*('2.2.3.8.WACC'!M$28*'6.3.IPME'!N$21+'2.2.3.1.TasasDeprec'!$C42*'6.3.IPME'!N$22-('6.3.IPME'!N$22-'6.3.IPME'!N$21))</f>
        <v>0.30837352113810645</v>
      </c>
      <c r="N42" s="110">
        <f>+(1/(1-'6.5 TasaImpuestos'!N$8))*('2.2.3.8.WACC'!N$28*'6.3.IPME'!O$21+'2.2.3.1.TasasDeprec'!$C42*'6.3.IPME'!O$22-('6.3.IPME'!O$22-'6.3.IPME'!O$21))</f>
        <v>0.31243038447368204</v>
      </c>
      <c r="O42" s="110">
        <f>+(1/(1-'6.5 TasaImpuestos'!O$8))*('2.2.3.8.WACC'!O$28*'6.3.IPME'!P$21+'2.2.3.1.TasasDeprec'!$C42*'6.3.IPME'!P$22-('6.3.IPME'!P$22-'6.3.IPME'!P$21))</f>
        <v>0.21467993687115408</v>
      </c>
      <c r="P42" s="110">
        <f>+(1/(1-'6.5 TasaImpuestos'!P$8))*('2.2.3.8.WACC'!P$28*'6.3.IPME'!Q$21+'2.2.3.1.TasasDeprec'!$C42*'6.3.IPME'!Q$22-('6.3.IPME'!Q$22-'6.3.IPME'!Q$21))</f>
        <v>0.24070856790791378</v>
      </c>
    </row>
    <row r="43" spans="1:16" x14ac:dyDescent="0.25">
      <c r="A43" s="57" t="s">
        <v>212</v>
      </c>
      <c r="B43" s="139" t="s">
        <v>152</v>
      </c>
      <c r="C43" s="110">
        <f>+(1/(1-'6.5 TasaImpuestos'!C$8))*('2.2.3.8.WACC'!C$28*'6.3.IPME'!D$21+'2.2.3.1.TasasDeprec'!$C43*'6.3.IPME'!D$22-('6.3.IPME'!D$22-'6.3.IPME'!D$21))</f>
        <v>0.18583481805414045</v>
      </c>
      <c r="D43" s="110">
        <f>+(1/(1-'6.5 TasaImpuestos'!D$8))*('2.2.3.8.WACC'!D$28*'6.3.IPME'!E$21+'2.2.3.1.TasasDeprec'!$C43*'6.3.IPME'!E$22-('6.3.IPME'!E$22-'6.3.IPME'!E$21))</f>
        <v>0.20490703379476014</v>
      </c>
      <c r="E43" s="110">
        <f>+(1/(1-'6.5 TasaImpuestos'!E$8))*('2.2.3.8.WACC'!E$28*'6.3.IPME'!F$21+'2.2.3.1.TasasDeprec'!$C43*'6.3.IPME'!F$22-('6.3.IPME'!F$22-'6.3.IPME'!F$21))</f>
        <v>0.18624568456506696</v>
      </c>
      <c r="F43" s="110">
        <f>+(1/(1-'6.5 TasaImpuestos'!F$8))*('2.2.3.8.WACC'!F$28*'6.3.IPME'!G$21+'2.2.3.1.TasasDeprec'!$C43*'6.3.IPME'!G$22-('6.3.IPME'!G$22-'6.3.IPME'!G$21))</f>
        <v>0.23705196233402351</v>
      </c>
      <c r="G43" s="110">
        <f>+(1/(1-'6.5 TasaImpuestos'!G$8))*('2.2.3.8.WACC'!G$28*'6.3.IPME'!H$21+'2.2.3.1.TasasDeprec'!$C43*'6.3.IPME'!H$22-('6.3.IPME'!H$22-'6.3.IPME'!H$21))</f>
        <v>0.22589652192354842</v>
      </c>
      <c r="H43" s="110">
        <f>+(1/(1-'6.5 TasaImpuestos'!H$8))*('2.2.3.8.WACC'!H$28*'6.3.IPME'!I$21+'2.2.3.1.TasasDeprec'!$C43*'6.3.IPME'!I$22-('6.3.IPME'!I$22-'6.3.IPME'!I$21))</f>
        <v>0.26929881936128786</v>
      </c>
      <c r="I43" s="110">
        <f>+(1/(1-'6.5 TasaImpuestos'!I$8))*('2.2.3.8.WACC'!I$28*'6.3.IPME'!J$21+'2.2.3.1.TasasDeprec'!$C43*'6.3.IPME'!J$22-('6.3.IPME'!J$22-'6.3.IPME'!J$21))</f>
        <v>0.22610416459687693</v>
      </c>
      <c r="J43" s="110">
        <f>+(1/(1-'6.5 TasaImpuestos'!J$8))*('2.2.3.8.WACC'!J$28*'6.3.IPME'!K$21+'2.2.3.1.TasasDeprec'!$C43*'6.3.IPME'!K$22-('6.3.IPME'!K$22-'6.3.IPME'!K$21))</f>
        <v>0.19113745843328303</v>
      </c>
      <c r="K43" s="110">
        <f>+(1/(1-'6.5 TasaImpuestos'!K$8))*('2.2.3.8.WACC'!K$28*'6.3.IPME'!L$21+'2.2.3.1.TasasDeprec'!$C43*'6.3.IPME'!L$22-('6.3.IPME'!L$22-'6.3.IPME'!L$21))</f>
        <v>0.21500863840481249</v>
      </c>
      <c r="L43" s="110">
        <f>+(1/(1-'6.5 TasaImpuestos'!L$8))*('2.2.3.8.WACC'!L$28*'6.3.IPME'!M$21+'2.2.3.1.TasasDeprec'!$C43*'6.3.IPME'!M$22-('6.3.IPME'!M$22-'6.3.IPME'!M$21))</f>
        <v>0.20686008966241515</v>
      </c>
      <c r="M43" s="110">
        <f>+(1/(1-'6.5 TasaImpuestos'!M$8))*('2.2.3.8.WACC'!M$28*'6.3.IPME'!N$21+'2.2.3.1.TasasDeprec'!$C43*'6.3.IPME'!N$22-('6.3.IPME'!N$22-'6.3.IPME'!N$21))</f>
        <v>0.24146322025477954</v>
      </c>
      <c r="N43" s="110">
        <f>+(1/(1-'6.5 TasaImpuestos'!N$8))*('2.2.3.8.WACC'!N$28*'6.3.IPME'!O$21+'2.2.3.1.TasasDeprec'!$C43*'6.3.IPME'!O$22-('6.3.IPME'!O$22-'6.3.IPME'!O$21))</f>
        <v>0.24642887386271572</v>
      </c>
      <c r="O43" s="110">
        <f>+(1/(1-'6.5 TasaImpuestos'!O$8))*('2.2.3.8.WACC'!O$28*'6.3.IPME'!P$21+'2.2.3.1.TasasDeprec'!$C43*'6.3.IPME'!P$22-('6.3.IPME'!P$22-'6.3.IPME'!P$21))</f>
        <v>0.14538230240500713</v>
      </c>
      <c r="P43" s="110">
        <f>+(1/(1-'6.5 TasaImpuestos'!P$8))*('2.2.3.8.WACC'!P$28*'6.3.IPME'!Q$21+'2.2.3.1.TasasDeprec'!$C43*'6.3.IPME'!Q$22-('6.3.IPME'!Q$22-'6.3.IPME'!Q$21))</f>
        <v>0.16876041697996239</v>
      </c>
    </row>
    <row r="44" spans="1:16" x14ac:dyDescent="0.25">
      <c r="A44" s="57" t="s">
        <v>212</v>
      </c>
      <c r="B44" s="139" t="s">
        <v>153</v>
      </c>
      <c r="C44" s="110">
        <f>+(1/(1-'6.5 TasaImpuestos'!C$8))*('2.2.3.8.WACC'!C$28*'6.3.IPME'!D$21+'2.2.3.1.TasasDeprec'!$C44*'6.3.IPME'!D$22-('6.3.IPME'!D$22-'6.3.IPME'!D$21))</f>
        <v>0.18584742280454888</v>
      </c>
      <c r="D44" s="110">
        <f>+(1/(1-'6.5 TasaImpuestos'!D$8))*('2.2.3.8.WACC'!D$28*'6.3.IPME'!E$21+'2.2.3.1.TasasDeprec'!$C44*'6.3.IPME'!E$22-('6.3.IPME'!E$22-'6.3.IPME'!E$21))</f>
        <v>0.2049199034178795</v>
      </c>
      <c r="E44" s="110">
        <f>+(1/(1-'6.5 TasaImpuestos'!E$8))*('2.2.3.8.WACC'!E$28*'6.3.IPME'!F$21+'2.2.3.1.TasasDeprec'!$C44*'6.3.IPME'!F$22-('6.3.IPME'!F$22-'6.3.IPME'!F$21))</f>
        <v>0.18625897122021132</v>
      </c>
      <c r="F44" s="110">
        <f>+(1/(1-'6.5 TasaImpuestos'!F$8))*('2.2.3.8.WACC'!F$28*'6.3.IPME'!G$21+'2.2.3.1.TasasDeprec'!$C44*'6.3.IPME'!G$22-('6.3.IPME'!G$22-'6.3.IPME'!G$21))</f>
        <v>0.23706521301978772</v>
      </c>
      <c r="G44" s="110">
        <f>+(1/(1-'6.5 TasaImpuestos'!G$8))*('2.2.3.8.WACC'!G$28*'6.3.IPME'!H$21+'2.2.3.1.TasasDeprec'!$C44*'6.3.IPME'!H$22-('6.3.IPME'!H$22-'6.3.IPME'!H$21))</f>
        <v>0.22590970238863237</v>
      </c>
      <c r="H44" s="110">
        <f>+(1/(1-'6.5 TasaImpuestos'!H$8))*('2.2.3.8.WACC'!H$28*'6.3.IPME'!I$21+'2.2.3.1.TasasDeprec'!$C44*'6.3.IPME'!I$22-('6.3.IPME'!I$22-'6.3.IPME'!I$21))</f>
        <v>0.26931120332954855</v>
      </c>
      <c r="I44" s="110">
        <f>+(1/(1-'6.5 TasaImpuestos'!I$8))*('2.2.3.8.WACC'!I$28*'6.3.IPME'!J$21+'2.2.3.1.TasasDeprec'!$C44*'6.3.IPME'!J$22-('6.3.IPME'!J$22-'6.3.IPME'!J$21))</f>
        <v>0.22611638634350292</v>
      </c>
      <c r="J44" s="110">
        <f>+(1/(1-'6.5 TasaImpuestos'!J$8))*('2.2.3.8.WACC'!J$28*'6.3.IPME'!K$21+'2.2.3.1.TasasDeprec'!$C44*'6.3.IPME'!K$22-('6.3.IPME'!K$22-'6.3.IPME'!K$21))</f>
        <v>0.19115007464381767</v>
      </c>
      <c r="K44" s="110">
        <f>+(1/(1-'6.5 TasaImpuestos'!K$8))*('2.2.3.8.WACC'!K$28*'6.3.IPME'!L$21+'2.2.3.1.TasasDeprec'!$C44*'6.3.IPME'!L$22-('6.3.IPME'!L$22-'6.3.IPME'!L$21))</f>
        <v>0.21502122056951034</v>
      </c>
      <c r="L44" s="110">
        <f>+(1/(1-'6.5 TasaImpuestos'!L$8))*('2.2.3.8.WACC'!L$28*'6.3.IPME'!M$21+'2.2.3.1.TasasDeprec'!$C44*'6.3.IPME'!M$22-('6.3.IPME'!M$22-'6.3.IPME'!M$21))</f>
        <v>0.20687267445043267</v>
      </c>
      <c r="M44" s="110">
        <f>+(1/(1-'6.5 TasaImpuestos'!M$8))*('2.2.3.8.WACC'!M$28*'6.3.IPME'!N$21+'2.2.3.1.TasasDeprec'!$C44*'6.3.IPME'!N$22-('6.3.IPME'!N$22-'6.3.IPME'!N$21))</f>
        <v>0.24147566381989277</v>
      </c>
      <c r="N44" s="110">
        <f>+(1/(1-'6.5 TasaImpuestos'!N$8))*('2.2.3.8.WACC'!N$28*'6.3.IPME'!O$21+'2.2.3.1.TasasDeprec'!$C44*'6.3.IPME'!O$22-('6.3.IPME'!O$22-'6.3.IPME'!O$21))</f>
        <v>0.24644114841661877</v>
      </c>
      <c r="O44" s="110">
        <f>+(1/(1-'6.5 TasaImpuestos'!O$8))*('2.2.3.8.WACC'!O$28*'6.3.IPME'!P$21+'2.2.3.1.TasasDeprec'!$C44*'6.3.IPME'!P$22-('6.3.IPME'!P$22-'6.3.IPME'!P$21))</f>
        <v>0.14539518995169712</v>
      </c>
      <c r="P44" s="110">
        <f>+(1/(1-'6.5 TasaImpuestos'!P$8))*('2.2.3.8.WACC'!P$28*'6.3.IPME'!Q$21+'2.2.3.1.TasasDeprec'!$C44*'6.3.IPME'!Q$22-('6.3.IPME'!Q$22-'6.3.IPME'!Q$21))</f>
        <v>0.1687737974533578</v>
      </c>
    </row>
    <row r="45" spans="1:16" x14ac:dyDescent="0.25">
      <c r="A45" s="205" t="s">
        <v>211</v>
      </c>
      <c r="B45" s="139" t="s">
        <v>154</v>
      </c>
      <c r="C45" s="110">
        <f>+(1/(1-'6.5 TasaImpuestos'!C$8))*('2.2.3.8.WACC'!C$28*'6.4 IPMC'!D$21+'2.2.3.1.TasasDeprec'!$C45*'6.4 IPMC'!D$22-('6.4 IPMC'!D$22-'6.4 IPMC'!D$21))</f>
        <v>0.11560891190716223</v>
      </c>
      <c r="D45" s="110">
        <f>+(1/(1-'6.5 TasaImpuestos'!D$8))*('2.2.3.8.WACC'!D$28*'6.4 IPMC'!E$21+'2.2.3.1.TasasDeprec'!$C45*'6.4 IPMC'!E$22-('6.4 IPMC'!E$22-'6.4 IPMC'!E$21))</f>
        <v>0.16116465831586529</v>
      </c>
      <c r="E45" s="110">
        <f>+(1/(1-'6.5 TasaImpuestos'!E$8))*('2.2.3.8.WACC'!E$28*'6.4 IPMC'!F$21+'2.2.3.1.TasasDeprec'!$C45*'6.4 IPMC'!F$22-('6.4 IPMC'!F$22-'6.4 IPMC'!F$21))</f>
        <v>0.19915613301742729</v>
      </c>
      <c r="F45" s="110">
        <f>+(1/(1-'6.5 TasaImpuestos'!F$8))*('2.2.3.8.WACC'!F$28*'6.4 IPMC'!G$21+'2.2.3.1.TasasDeprec'!$C45*'6.4 IPMC'!G$22-('6.4 IPMC'!G$22-'6.4 IPMC'!G$21))</f>
        <v>0.27461882590818715</v>
      </c>
      <c r="G45" s="110">
        <f>+(1/(1-'6.5 TasaImpuestos'!G$8))*('2.2.3.8.WACC'!G$28*'6.4 IPMC'!H$21+'2.2.3.1.TasasDeprec'!$C45*'6.4 IPMC'!H$22-('6.4 IPMC'!H$22-'6.4 IPMC'!H$21))</f>
        <v>0.27138351347226702</v>
      </c>
      <c r="H45" s="110">
        <f>+(1/(1-'6.5 TasaImpuestos'!H$8))*('2.2.3.8.WACC'!H$28*'6.4 IPMC'!I$21+'2.2.3.1.TasasDeprec'!$C45*'6.4 IPMC'!I$22-('6.4 IPMC'!I$22-'6.4 IPMC'!I$21))</f>
        <v>0.32827576829469979</v>
      </c>
      <c r="I45" s="110">
        <f>+(1/(1-'6.5 TasaImpuestos'!I$8))*('2.2.3.8.WACC'!I$28*'6.4 IPMC'!J$21+'2.2.3.1.TasasDeprec'!$C45*'6.4 IPMC'!J$22-('6.4 IPMC'!J$22-'6.4 IPMC'!J$21))</f>
        <v>0.23558797623688912</v>
      </c>
      <c r="J45" s="110">
        <f>+(1/(1-'6.5 TasaImpuestos'!J$8))*('2.2.3.8.WACC'!J$28*'6.4 IPMC'!K$21+'2.2.3.1.TasasDeprec'!$C45*'6.4 IPMC'!K$22-('6.4 IPMC'!K$22-'6.4 IPMC'!K$21))</f>
        <v>0.12244615059149254</v>
      </c>
      <c r="K45" s="110">
        <f>+(1/(1-'6.5 TasaImpuestos'!K$8))*('2.2.3.8.WACC'!K$28*'6.4 IPMC'!L$21+'2.2.3.1.TasasDeprec'!$C45*'6.4 IPMC'!L$22-('6.4 IPMC'!L$22-'6.4 IPMC'!L$21))</f>
        <v>0.16729638831967086</v>
      </c>
      <c r="L45" s="110">
        <f>+(1/(1-'6.5 TasaImpuestos'!L$8))*('2.2.3.8.WACC'!L$28*'6.4 IPMC'!M$21+'2.2.3.1.TasasDeprec'!$C45*'6.4 IPMC'!M$22-('6.4 IPMC'!M$22-'6.4 IPMC'!M$21))</f>
        <v>0.22496151592177602</v>
      </c>
      <c r="M45" s="110">
        <f>+(1/(1-'6.5 TasaImpuestos'!M$8))*('2.2.3.8.WACC'!M$28*'6.4 IPMC'!N$21+'2.2.3.1.TasasDeprec'!$C45*'6.4 IPMC'!N$22-('6.4 IPMC'!N$22-'6.4 IPMC'!N$21))</f>
        <v>0.27224096183631696</v>
      </c>
      <c r="N45" s="110">
        <f>+(1/(1-'6.5 TasaImpuestos'!N$8))*('2.2.3.8.WACC'!N$28*'6.4 IPMC'!O$21+'2.2.3.1.TasasDeprec'!$C45*'6.4 IPMC'!O$22-('6.4 IPMC'!O$22-'6.4 IPMC'!O$21))</f>
        <v>0.21885219513664059</v>
      </c>
      <c r="O45" s="110">
        <f>+(1/(1-'6.5 TasaImpuestos'!O$8))*('2.2.3.8.WACC'!O$28*'6.4 IPMC'!P$21+'2.2.3.1.TasasDeprec'!$C45*'6.4 IPMC'!P$22-('6.4 IPMC'!P$22-'6.4 IPMC'!P$21))</f>
        <v>4.0619837010918661E-2</v>
      </c>
      <c r="P45" s="110">
        <f>+(1/(1-'6.5 TasaImpuestos'!P$8))*('2.2.3.8.WACC'!P$28*'6.4 IPMC'!Q$21+'2.2.3.1.TasasDeprec'!$C45*'6.4 IPMC'!Q$22-('6.4 IPMC'!Q$22-'6.4 IPMC'!Q$21))</f>
        <v>0.18948735625535193</v>
      </c>
    </row>
    <row r="46" spans="1:16" x14ac:dyDescent="0.25">
      <c r="A46" s="57" t="s">
        <v>212</v>
      </c>
      <c r="B46" s="139" t="s">
        <v>155</v>
      </c>
      <c r="C46" s="110">
        <f>+(1/(1-'6.5 TasaImpuestos'!C$8))*('2.2.3.8.WACC'!C$28*'6.3.IPME'!D$21+'2.2.3.1.TasasDeprec'!$C46*'6.3.IPME'!D$22-('6.3.IPME'!D$22-'6.3.IPME'!D$21))</f>
        <v>0.40398776832729055</v>
      </c>
      <c r="D46" s="110">
        <f>+(1/(1-'6.5 TasaImpuestos'!D$8))*('2.2.3.8.WACC'!D$28*'6.3.IPME'!E$21+'2.2.3.1.TasasDeprec'!$C46*'6.3.IPME'!E$22-('6.3.IPME'!E$22-'6.3.IPME'!E$21))</f>
        <v>0.4276441893454993</v>
      </c>
      <c r="E46" s="110">
        <f>+(1/(1-'6.5 TasaImpuestos'!E$8))*('2.2.3.8.WACC'!E$28*'6.3.IPME'!F$21+'2.2.3.1.TasasDeprec'!$C46*'6.3.IPME'!F$22-('6.3.IPME'!F$22-'6.3.IPME'!F$21))</f>
        <v>0.41620049724172886</v>
      </c>
      <c r="F46" s="110">
        <f>+(1/(1-'6.5 TasaImpuestos'!F$8))*('2.2.3.8.WACC'!F$28*'6.3.IPME'!G$21+'2.2.3.1.TasasDeprec'!$C46*'6.3.IPME'!G$22-('6.3.IPME'!G$22-'6.3.IPME'!G$21))</f>
        <v>0.46638424571461634</v>
      </c>
      <c r="G46" s="110">
        <f>+(1/(1-'6.5 TasaImpuestos'!G$8))*('2.2.3.8.WACC'!G$28*'6.3.IPME'!H$21+'2.2.3.1.TasasDeprec'!$C46*'6.3.IPME'!H$22-('6.3.IPME'!H$22-'6.3.IPME'!H$21))</f>
        <v>0.45401348186917595</v>
      </c>
      <c r="H46" s="110">
        <f>+(1/(1-'6.5 TasaImpuestos'!H$8))*('2.2.3.8.WACC'!H$28*'6.3.IPME'!I$21+'2.2.3.1.TasasDeprec'!$C46*'6.3.IPME'!I$22-('6.3.IPME'!I$22-'6.3.IPME'!I$21))</f>
        <v>0.48363064860186089</v>
      </c>
      <c r="I46" s="110">
        <f>+(1/(1-'6.5 TasaImpuestos'!I$8))*('2.2.3.8.WACC'!I$28*'6.3.IPME'!J$21+'2.2.3.1.TasasDeprec'!$C46*'6.3.IPME'!J$22-('6.3.IPME'!J$22-'6.3.IPME'!J$21))</f>
        <v>0.43762839138129095</v>
      </c>
      <c r="J46" s="110">
        <f>+(1/(1-'6.5 TasaImpuestos'!J$8))*('2.2.3.8.WACC'!J$28*'6.3.IPME'!K$21+'2.2.3.1.TasasDeprec'!$C46*'6.3.IPME'!K$22-('6.3.IPME'!K$22-'6.3.IPME'!K$21))</f>
        <v>0.40948875141531071</v>
      </c>
      <c r="K46" s="110">
        <f>+(1/(1-'6.5 TasaImpuestos'!K$8))*('2.2.3.8.WACC'!K$28*'6.3.IPME'!L$21+'2.2.3.1.TasasDeprec'!$C46*'6.3.IPME'!L$22-('6.3.IPME'!L$22-'6.3.IPME'!L$21))</f>
        <v>0.43277069324295542</v>
      </c>
      <c r="L46" s="110">
        <f>+(1/(1-'6.5 TasaImpuestos'!L$8))*('2.2.3.8.WACC'!L$28*'6.3.IPME'!M$21+'2.2.3.1.TasasDeprec'!$C46*'6.3.IPME'!M$22-('6.3.IPME'!M$22-'6.3.IPME'!M$21))</f>
        <v>0.42466754682135327</v>
      </c>
      <c r="M46" s="110">
        <f>+(1/(1-'6.5 TasaImpuestos'!M$8))*('2.2.3.8.WACC'!M$28*'6.3.IPME'!N$21+'2.2.3.1.TasasDeprec'!$C46*'6.3.IPME'!N$22-('6.3.IPME'!N$22-'6.3.IPME'!N$21))</f>
        <v>0.45682650420829085</v>
      </c>
      <c r="N46" s="110">
        <f>+(1/(1-'6.5 TasaImpuestos'!N$8))*('2.2.3.8.WACC'!N$28*'6.3.IPME'!O$21+'2.2.3.1.TasasDeprec'!$C46*'6.3.IPME'!O$22-('6.3.IPME'!O$22-'6.3.IPME'!O$21))</f>
        <v>0.45886704681094453</v>
      </c>
      <c r="O46" s="110">
        <f>+(1/(1-'6.5 TasaImpuestos'!O$8))*('2.2.3.8.WACC'!O$28*'6.3.IPME'!P$21+'2.2.3.1.TasasDeprec'!$C46*'6.3.IPME'!P$22-('6.3.IPME'!P$22-'6.3.IPME'!P$21))</f>
        <v>0.36842966479638323</v>
      </c>
      <c r="P46" s="110">
        <f>+(1/(1-'6.5 TasaImpuestos'!P$8))*('2.2.3.8.WACC'!P$28*'6.3.IPME'!Q$21+'2.2.3.1.TasasDeprec'!$C46*'6.3.IPME'!Q$22-('6.3.IPME'!Q$22-'6.3.IPME'!Q$21))</f>
        <v>0.40033896099586008</v>
      </c>
    </row>
    <row r="47" spans="1:16" x14ac:dyDescent="0.25">
      <c r="A47" s="57" t="s">
        <v>212</v>
      </c>
      <c r="B47" s="139" t="s">
        <v>156</v>
      </c>
      <c r="C47" s="110">
        <f>+(1/(1-'6.5 TasaImpuestos'!C$8))*('2.2.3.8.WACC'!C$28*'6.3.IPME'!D$21+'2.2.3.1.TasasDeprec'!$C47*'6.3.IPME'!D$22-('6.3.IPME'!D$22-'6.3.IPME'!D$21))</f>
        <v>0.2536118284776665</v>
      </c>
      <c r="D47" s="110">
        <f>+(1/(1-'6.5 TasaImpuestos'!D$8))*('2.2.3.8.WACC'!D$28*'6.3.IPME'!E$21+'2.2.3.1.TasasDeprec'!$C47*'6.3.IPME'!E$22-('6.3.IPME'!E$22-'6.3.IPME'!E$21))</f>
        <v>0.27410829141959009</v>
      </c>
      <c r="E47" s="110">
        <f>+(1/(1-'6.5 TasaImpuestos'!E$8))*('2.2.3.8.WACC'!E$28*'6.3.IPME'!F$21+'2.2.3.1.TasasDeprec'!$C47*'6.3.IPME'!F$22-('6.3.IPME'!F$22-'6.3.IPME'!F$21))</f>
        <v>0.25768936532304543</v>
      </c>
      <c r="F47" s="110">
        <f>+(1/(1-'6.5 TasaImpuestos'!F$8))*('2.2.3.8.WACC'!F$28*'6.3.IPME'!G$21+'2.2.3.1.TasasDeprec'!$C47*'6.3.IPME'!G$22-('6.3.IPME'!G$22-'6.3.IPME'!G$21))</f>
        <v>0.30830223211802343</v>
      </c>
      <c r="G47" s="110">
        <f>+(1/(1-'6.5 TasaImpuestos'!G$8))*('2.2.3.8.WACC'!G$28*'6.3.IPME'!H$21+'2.2.3.1.TasasDeprec'!$C47*'6.3.IPME'!H$22-('6.3.IPME'!H$22-'6.3.IPME'!H$21))</f>
        <v>0.29676920804885171</v>
      </c>
      <c r="H47" s="110">
        <f>+(1/(1-'6.5 TasaImpuestos'!H$8))*('2.2.3.8.WACC'!H$28*'6.3.IPME'!I$21+'2.2.3.1.TasasDeprec'!$C47*'6.3.IPME'!I$22-('6.3.IPME'!I$22-'6.3.IPME'!I$21))</f>
        <v>0.3358886619755761</v>
      </c>
      <c r="I47" s="110">
        <f>+(1/(1-'6.5 TasaImpuestos'!I$8))*('2.2.3.8.WACC'!I$28*'6.3.IPME'!J$21+'2.2.3.1.TasasDeprec'!$C47*'6.3.IPME'!J$22-('6.3.IPME'!J$22-'6.3.IPME'!J$21))</f>
        <v>0.29182172516914862</v>
      </c>
      <c r="J47" s="110">
        <f>+(1/(1-'6.5 TasaImpuestos'!J$8))*('2.2.3.8.WACC'!J$28*'6.3.IPME'!K$21+'2.2.3.1.TasasDeprec'!$C47*'6.3.IPME'!K$22-('6.3.IPME'!K$22-'6.3.IPME'!K$21))</f>
        <v>0.25897609110775821</v>
      </c>
      <c r="K47" s="110">
        <f>+(1/(1-'6.5 TasaImpuestos'!K$8))*('2.2.3.8.WACC'!K$28*'6.3.IPME'!L$21+'2.2.3.1.TasasDeprec'!$C47*'6.3.IPME'!L$22-('6.3.IPME'!L$22-'6.3.IPME'!L$21))</f>
        <v>0.2826642031915052</v>
      </c>
      <c r="L47" s="110">
        <f>+(1/(1-'6.5 TasaImpuestos'!L$8))*('2.2.3.8.WACC'!L$28*'6.3.IPME'!M$21+'2.2.3.1.TasasDeprec'!$C47*'6.3.IPME'!M$22-('6.3.IPME'!M$22-'6.3.IPME'!M$21))</f>
        <v>0.27452976030266579</v>
      </c>
      <c r="M47" s="110">
        <f>+(1/(1-'6.5 TasaImpuestos'!M$8))*('2.2.3.8.WACC'!M$28*'6.3.IPME'!N$21+'2.2.3.1.TasasDeprec'!$C47*'6.3.IPME'!N$22-('6.3.IPME'!N$22-'6.3.IPME'!N$21))</f>
        <v>0.30837352113810645</v>
      </c>
      <c r="N47" s="110">
        <f>+(1/(1-'6.5 TasaImpuestos'!N$8))*('2.2.3.8.WACC'!N$28*'6.3.IPME'!O$21+'2.2.3.1.TasasDeprec'!$C47*'6.3.IPME'!O$22-('6.3.IPME'!O$22-'6.3.IPME'!O$21))</f>
        <v>0.31243038447368204</v>
      </c>
      <c r="O47" s="110">
        <f>+(1/(1-'6.5 TasaImpuestos'!O$8))*('2.2.3.8.WACC'!O$28*'6.3.IPME'!P$21+'2.2.3.1.TasasDeprec'!$C47*'6.3.IPME'!P$22-('6.3.IPME'!P$22-'6.3.IPME'!P$21))</f>
        <v>0.21467993687115408</v>
      </c>
      <c r="P47" s="110">
        <f>+(1/(1-'6.5 TasaImpuestos'!P$8))*('2.2.3.8.WACC'!P$28*'6.3.IPME'!Q$21+'2.2.3.1.TasasDeprec'!$C47*'6.3.IPME'!Q$22-('6.3.IPME'!Q$22-'6.3.IPME'!Q$21))</f>
        <v>0.24070856790791378</v>
      </c>
    </row>
    <row r="48" spans="1:16" x14ac:dyDescent="0.25">
      <c r="A48" s="57" t="s">
        <v>212</v>
      </c>
      <c r="B48" s="139" t="s">
        <v>157</v>
      </c>
      <c r="C48" s="110">
        <f>+(1/(1-'6.5 TasaImpuestos'!C$8))*('2.2.3.8.WACC'!C$28*'6.3.IPME'!D$21+'2.2.3.1.TasasDeprec'!$C48*'6.3.IPME'!D$22-('6.3.IPME'!D$22-'6.3.IPME'!D$21))</f>
        <v>0.19218649386278561</v>
      </c>
      <c r="D48" s="110">
        <f>+(1/(1-'6.5 TasaImpuestos'!D$8))*('2.2.3.8.WACC'!D$28*'6.3.IPME'!E$21+'2.2.3.1.TasasDeprec'!$C48*'6.3.IPME'!E$22-('6.3.IPME'!E$22-'6.3.IPME'!E$21))</f>
        <v>0.21139218194804724</v>
      </c>
      <c r="E48" s="110">
        <f>+(1/(1-'6.5 TasaImpuestos'!E$8))*('2.2.3.8.WACC'!E$28*'6.3.IPME'!F$21+'2.2.3.1.TasasDeprec'!$C48*'6.3.IPME'!F$22-('6.3.IPME'!F$22-'6.3.IPME'!F$21))</f>
        <v>0.19294097985642586</v>
      </c>
      <c r="F48" s="110">
        <f>+(1/(1-'6.5 TasaImpuestos'!F$8))*('2.2.3.8.WACC'!F$28*'6.3.IPME'!G$21+'2.2.3.1.TasasDeprec'!$C48*'6.3.IPME'!G$22-('6.3.IPME'!G$22-'6.3.IPME'!G$21))</f>
        <v>0.24372913224928699</v>
      </c>
      <c r="G48" s="110">
        <f>+(1/(1-'6.5 TasaImpuestos'!G$8))*('2.2.3.8.WACC'!G$28*'6.3.IPME'!H$21+'2.2.3.1.TasasDeprec'!$C48*'6.3.IPME'!H$22-('6.3.IPME'!H$22-'6.3.IPME'!H$21))</f>
        <v>0.23253830684653068</v>
      </c>
      <c r="H48" s="110">
        <f>+(1/(1-'6.5 TasaImpuestos'!H$8))*('2.2.3.8.WACC'!H$28*'6.3.IPME'!I$21+'2.2.3.1.TasasDeprec'!$C48*'6.3.IPME'!I$22-('6.3.IPME'!I$22-'6.3.IPME'!I$21))</f>
        <v>0.2755392405570839</v>
      </c>
      <c r="I48" s="110">
        <f>+(1/(1-'6.5 TasaImpuestos'!I$8))*('2.2.3.8.WACC'!I$28*'6.3.IPME'!J$21+'2.2.3.1.TasasDeprec'!$C48*'6.3.IPME'!J$22-('6.3.IPME'!J$22-'6.3.IPME'!J$21))</f>
        <v>0.23226284048242735</v>
      </c>
      <c r="J48" s="110">
        <f>+(1/(1-'6.5 TasaImpuestos'!J$8))*('2.2.3.8.WACC'!J$28*'6.3.IPME'!K$21+'2.2.3.1.TasasDeprec'!$C48*'6.3.IPME'!K$22-('6.3.IPME'!K$22-'6.3.IPME'!K$21))</f>
        <v>0.19749490912869552</v>
      </c>
      <c r="K48" s="110">
        <f>+(1/(1-'6.5 TasaImpuestos'!K$8))*('2.2.3.8.WACC'!K$28*'6.3.IPME'!L$21+'2.2.3.1.TasasDeprec'!$C48*'6.3.IPME'!L$22-('6.3.IPME'!L$22-'6.3.IPME'!L$21))</f>
        <v>0.22134893301932229</v>
      </c>
      <c r="L48" s="110">
        <f>+(1/(1-'6.5 TasaImpuestos'!L$8))*('2.2.3.8.WACC'!L$28*'6.3.IPME'!M$21+'2.2.3.1.TasasDeprec'!$C48*'6.3.IPME'!M$22-('6.3.IPME'!M$22-'6.3.IPME'!M$21))</f>
        <v>0.21320170619726705</v>
      </c>
      <c r="M48" s="110">
        <f>+(1/(1-'6.5 TasaImpuestos'!M$8))*('2.2.3.8.WACC'!M$28*'6.3.IPME'!N$21+'2.2.3.1.TasasDeprec'!$C48*'6.3.IPME'!N$22-('6.3.IPME'!N$22-'6.3.IPME'!N$21))</f>
        <v>0.24773367297634535</v>
      </c>
      <c r="N48" s="110">
        <f>+(1/(1-'6.5 TasaImpuestos'!N$8))*('2.2.3.8.WACC'!N$28*'6.3.IPME'!O$21+'2.2.3.1.TasasDeprec'!$C48*'6.3.IPME'!O$22-('6.3.IPME'!O$22-'6.3.IPME'!O$21))</f>
        <v>0.25261415993039676</v>
      </c>
      <c r="O48" s="110">
        <f>+(1/(1-'6.5 TasaImpuestos'!O$8))*('2.2.3.8.WACC'!O$28*'6.3.IPME'!P$21+'2.2.3.1.TasasDeprec'!$C48*'6.3.IPME'!P$22-('6.3.IPME'!P$22-'6.3.IPME'!P$21))</f>
        <v>0.15187648244753932</v>
      </c>
      <c r="P48" s="110">
        <f>+(1/(1-'6.5 TasaImpuestos'!P$8))*('2.2.3.8.WACC'!P$28*'6.3.IPME'!Q$21+'2.2.3.1.TasasDeprec'!$C48*'6.3.IPME'!Q$22-('6.3.IPME'!Q$22-'6.3.IPME'!Q$21))</f>
        <v>0.17550298834553546</v>
      </c>
    </row>
    <row r="49" spans="1:16" x14ac:dyDescent="0.25">
      <c r="A49" s="57" t="s">
        <v>212</v>
      </c>
      <c r="B49" s="139" t="s">
        <v>158</v>
      </c>
      <c r="C49" s="110">
        <f>+(1/(1-'6.5 TasaImpuestos'!C$8))*('2.2.3.8.WACC'!C$28*'6.3.IPME'!D$21+'2.2.3.1.TasasDeprec'!$C49*'6.3.IPME'!D$22-('6.3.IPME'!D$22-'6.3.IPME'!D$21))</f>
        <v>0.20348652020698979</v>
      </c>
      <c r="D49" s="110">
        <f>+(1/(1-'6.5 TasaImpuestos'!D$8))*('2.2.3.8.WACC'!D$28*'6.3.IPME'!E$21+'2.2.3.1.TasasDeprec'!$C49*'6.3.IPME'!E$22-('6.3.IPME'!E$22-'6.3.IPME'!E$21))</f>
        <v>0.22292966389548363</v>
      </c>
      <c r="E49" s="110">
        <f>+(1/(1-'6.5 TasaImpuestos'!E$8))*('2.2.3.8.WACC'!E$28*'6.3.IPME'!F$21+'2.2.3.1.TasasDeprec'!$C49*'6.3.IPME'!F$22-('6.3.IPME'!F$22-'6.3.IPME'!F$21))</f>
        <v>0.20485232663385536</v>
      </c>
      <c r="F49" s="110">
        <f>+(1/(1-'6.5 TasaImpuestos'!F$8))*('2.2.3.8.WACC'!F$28*'6.3.IPME'!G$21+'2.2.3.1.TasasDeprec'!$C49*'6.3.IPME'!G$22-('6.3.IPME'!G$22-'6.3.IPME'!G$21))</f>
        <v>0.25560823285522621</v>
      </c>
      <c r="G49" s="110">
        <f>+(1/(1-'6.5 TasaImpuestos'!G$8))*('2.2.3.8.WACC'!G$28*'6.3.IPME'!H$21+'2.2.3.1.TasasDeprec'!$C49*'6.3.IPME'!H$22-('6.3.IPME'!H$22-'6.3.IPME'!H$21))</f>
        <v>0.24435445535021943</v>
      </c>
      <c r="H49" s="110">
        <f>+(1/(1-'6.5 TasaImpuestos'!H$8))*('2.2.3.8.WACC'!H$28*'6.3.IPME'!I$21+'2.2.3.1.TasasDeprec'!$C49*'6.3.IPME'!I$22-('6.3.IPME'!I$22-'6.3.IPME'!I$21))</f>
        <v>0.28664133802488073</v>
      </c>
      <c r="I49" s="110">
        <f>+(1/(1-'6.5 TasaImpuestos'!I$8))*('2.2.3.8.WACC'!I$28*'6.3.IPME'!J$21+'2.2.3.1.TasasDeprec'!$C49*'6.3.IPME'!J$22-('6.3.IPME'!J$22-'6.3.IPME'!J$21))</f>
        <v>0.24321950795865671</v>
      </c>
      <c r="J49" s="110">
        <f>+(1/(1-'6.5 TasaImpuestos'!J$8))*('2.2.3.8.WACC'!J$28*'6.3.IPME'!K$21+'2.2.3.1.TasasDeprec'!$C49*'6.3.IPME'!K$22-('6.3.IPME'!K$22-'6.3.IPME'!K$21))</f>
        <v>0.20880520935566269</v>
      </c>
      <c r="K49" s="110">
        <f>+(1/(1-'6.5 TasaImpuestos'!K$8))*('2.2.3.8.WACC'!K$28*'6.3.IPME'!L$21+'2.2.3.1.TasasDeprec'!$C49*'6.3.IPME'!L$22-('6.3.IPME'!L$22-'6.3.IPME'!L$21))</f>
        <v>0.23262871151123812</v>
      </c>
      <c r="L49" s="110">
        <f>+(1/(1-'6.5 TasaImpuestos'!L$8))*('2.2.3.8.WACC'!L$28*'6.3.IPME'!M$21+'2.2.3.1.TasasDeprec'!$C49*'6.3.IPME'!M$22-('6.3.IPME'!M$22-'6.3.IPME'!M$21))</f>
        <v>0.22448383646769621</v>
      </c>
      <c r="M49" s="110">
        <f>+(1/(1-'6.5 TasaImpuestos'!M$8))*('2.2.3.8.WACC'!M$28*'6.3.IPME'!N$21+'2.2.3.1.TasasDeprec'!$C49*'6.3.IPME'!N$22-('6.3.IPME'!N$22-'6.3.IPME'!N$21))</f>
        <v>0.25888919839647773</v>
      </c>
      <c r="N49" s="110">
        <f>+(1/(1-'6.5 TasaImpuestos'!N$8))*('2.2.3.8.WACC'!N$28*'6.3.IPME'!O$21+'2.2.3.1.TasasDeprec'!$C49*'6.3.IPME'!O$22-('6.3.IPME'!O$22-'6.3.IPME'!O$21))</f>
        <v>0.26361816857581666</v>
      </c>
      <c r="O49" s="110">
        <f>+(1/(1-'6.5 TasaImpuestos'!O$8))*('2.2.3.8.WACC'!O$28*'6.3.IPME'!P$21+'2.2.3.1.TasasDeprec'!$C49*'6.3.IPME'!P$22-('6.3.IPME'!P$22-'6.3.IPME'!P$21))</f>
        <v>0.16343003268773529</v>
      </c>
      <c r="P49" s="110">
        <f>+(1/(1-'6.5 TasaImpuestos'!P$8))*('2.2.3.8.WACC'!P$28*'6.3.IPME'!Q$21+'2.2.3.1.TasasDeprec'!$C49*'6.3.IPME'!Q$22-('6.3.IPME'!Q$22-'6.3.IPME'!Q$21))</f>
        <v>0.1874984421996114</v>
      </c>
    </row>
    <row r="50" spans="1:16" x14ac:dyDescent="0.25">
      <c r="A50" s="205" t="s">
        <v>211</v>
      </c>
      <c r="B50" s="139" t="s">
        <v>159</v>
      </c>
      <c r="C50" s="110">
        <f>+(1/(1-'6.5 TasaImpuestos'!C$8))*('2.2.3.8.WACC'!C$28*'6.4 IPMC'!D$21+'2.2.3.1.TasasDeprec'!$C50*'6.4 IPMC'!D$22-('6.4 IPMC'!D$22-'6.4 IPMC'!D$21))</f>
        <v>0.12043796040813527</v>
      </c>
      <c r="D50" s="110">
        <f>+(1/(1-'6.5 TasaImpuestos'!D$8))*('2.2.3.8.WACC'!D$28*'6.4 IPMC'!E$21+'2.2.3.1.TasasDeprec'!$C50*'6.4 IPMC'!E$22-('6.4 IPMC'!E$22-'6.4 IPMC'!E$21))</f>
        <v>0.16625648436257673</v>
      </c>
      <c r="E50" s="110">
        <f>+(1/(1-'6.5 TasaImpuestos'!E$8))*('2.2.3.8.WACC'!E$28*'6.4 IPMC'!F$21+'2.2.3.1.TasasDeprec'!$C50*'6.4 IPMC'!F$22-('6.4 IPMC'!F$22-'6.4 IPMC'!F$21))</f>
        <v>0.20440284268226375</v>
      </c>
      <c r="F50" s="110">
        <f>+(1/(1-'6.5 TasaImpuestos'!F$8))*('2.2.3.8.WACC'!F$28*'6.4 IPMC'!G$21+'2.2.3.1.TasasDeprec'!$C50*'6.4 IPMC'!G$22-('6.4 IPMC'!G$22-'6.4 IPMC'!G$21))</f>
        <v>0.27976122435134315</v>
      </c>
      <c r="G50" s="110">
        <f>+(1/(1-'6.5 TasaImpuestos'!G$8))*('2.2.3.8.WACC'!G$28*'6.4 IPMC'!H$21+'2.2.3.1.TasasDeprec'!$C50*'6.4 IPMC'!H$22-('6.4 IPMC'!H$22-'6.4 IPMC'!H$21))</f>
        <v>0.27636645456815162</v>
      </c>
      <c r="H50" s="110">
        <f>+(1/(1-'6.5 TasaImpuestos'!H$8))*('2.2.3.8.WACC'!H$28*'6.4 IPMC'!I$21+'2.2.3.1.TasasDeprec'!$C50*'6.4 IPMC'!I$22-('6.4 IPMC'!I$22-'6.4 IPMC'!I$21))</f>
        <v>0.33275625207894044</v>
      </c>
      <c r="I50" s="110">
        <f>+(1/(1-'6.5 TasaImpuestos'!I$8))*('2.2.3.8.WACC'!I$28*'6.4 IPMC'!J$21+'2.2.3.1.TasasDeprec'!$C50*'6.4 IPMC'!J$22-('6.4 IPMC'!J$22-'6.4 IPMC'!J$21))</f>
        <v>0.23994563559897439</v>
      </c>
      <c r="J50" s="110">
        <f>+(1/(1-'6.5 TasaImpuestos'!J$8))*('2.2.3.8.WACC'!J$28*'6.4 IPMC'!K$21+'2.2.3.1.TasasDeprec'!$C50*'6.4 IPMC'!K$22-('6.4 IPMC'!K$22-'6.4 IPMC'!K$21))</f>
        <v>0.1271445214357261</v>
      </c>
      <c r="K50" s="110">
        <f>+(1/(1-'6.5 TasaImpuestos'!K$8))*('2.2.3.8.WACC'!K$28*'6.4 IPMC'!L$21+'2.2.3.1.TasasDeprec'!$C50*'6.4 IPMC'!L$22-('6.4 IPMC'!L$22-'6.4 IPMC'!L$21))</f>
        <v>0.17213582712867717</v>
      </c>
      <c r="L50" s="110">
        <f>+(1/(1-'6.5 TasaImpuestos'!L$8))*('2.2.3.8.WACC'!L$28*'6.4 IPMC'!M$21+'2.2.3.1.TasasDeprec'!$C50*'6.4 IPMC'!M$22-('6.4 IPMC'!M$22-'6.4 IPMC'!M$21))</f>
        <v>0.22975515723088427</v>
      </c>
      <c r="M50" s="110">
        <f>+(1/(1-'6.5 TasaImpuestos'!M$8))*('2.2.3.8.WACC'!M$28*'6.4 IPMC'!N$21+'2.2.3.1.TasasDeprec'!$C50*'6.4 IPMC'!N$22-('6.4 IPMC'!N$22-'6.4 IPMC'!N$21))</f>
        <v>0.27688305234431215</v>
      </c>
      <c r="N50" s="110">
        <f>+(1/(1-'6.5 TasaImpuestos'!N$8))*('2.2.3.8.WACC'!N$28*'6.4 IPMC'!O$21+'2.2.3.1.TasasDeprec'!$C50*'6.4 IPMC'!O$22-('6.4 IPMC'!O$22-'6.4 IPMC'!O$21))</f>
        <v>0.22351454638643162</v>
      </c>
      <c r="O50" s="110">
        <f>+(1/(1-'6.5 TasaImpuestos'!O$8))*('2.2.3.8.WACC'!O$28*'6.4 IPMC'!P$21+'2.2.3.1.TasasDeprec'!$C50*'6.4 IPMC'!P$22-('6.4 IPMC'!P$22-'6.4 IPMC'!P$21))</f>
        <v>4.5879867834693992E-2</v>
      </c>
      <c r="P50" s="110">
        <f>+(1/(1-'6.5 TasaImpuestos'!P$8))*('2.2.3.8.WACC'!P$28*'6.4 IPMC'!Q$21+'2.2.3.1.TasasDeprec'!$C50*'6.4 IPMC'!Q$22-('6.4 IPMC'!Q$22-'6.4 IPMC'!Q$21))</f>
        <v>0.19492915406125799</v>
      </c>
    </row>
    <row r="51" spans="1:16" x14ac:dyDescent="0.25">
      <c r="A51" s="57" t="s">
        <v>212</v>
      </c>
      <c r="B51" s="139" t="s">
        <v>160</v>
      </c>
      <c r="C51" s="110">
        <f>+(1/(1-'6.5 TasaImpuestos'!C$8))*('2.2.3.8.WACC'!C$28*'6.3.IPME'!D$21+'2.2.3.1.TasasDeprec'!$C51*'6.3.IPME'!D$22-('6.3.IPME'!D$22-'6.3.IPME'!D$21))</f>
        <v>0.19466446005661389</v>
      </c>
      <c r="D51" s="110">
        <f>+(1/(1-'6.5 TasaImpuestos'!D$8))*('2.2.3.8.WACC'!D$28*'6.3.IPME'!E$21+'2.2.3.1.TasasDeprec'!$C51*'6.3.IPME'!E$22-('6.3.IPME'!E$22-'6.3.IPME'!E$21))</f>
        <v>0.21392221943263368</v>
      </c>
      <c r="E51" s="110">
        <f>+(1/(1-'6.5 TasaImpuestos'!E$8))*('2.2.3.8.WACC'!E$28*'6.3.IPME'!F$21+'2.2.3.1.TasasDeprec'!$C51*'6.3.IPME'!F$22-('6.3.IPME'!F$22-'6.3.IPME'!F$21))</f>
        <v>0.19555300161092151</v>
      </c>
      <c r="F51" s="110">
        <f>+(1/(1-'6.5 TasaImpuestos'!F$8))*('2.2.3.8.WACC'!F$28*'6.3.IPME'!G$21+'2.2.3.1.TasasDeprec'!$C51*'6.3.IPME'!G$22-('6.3.IPME'!G$22-'6.3.IPME'!G$21))</f>
        <v>0.24633408278815899</v>
      </c>
      <c r="G51" s="110">
        <f>+(1/(1-'6.5 TasaImpuestos'!G$8))*('2.2.3.8.WACC'!G$28*'6.3.IPME'!H$21+'2.2.3.1.TasasDeprec'!$C51*'6.3.IPME'!H$22-('6.3.IPME'!H$22-'6.3.IPME'!H$21))</f>
        <v>0.23512945271128458</v>
      </c>
      <c r="H51" s="110">
        <f>+(1/(1-'6.5 TasaImpuestos'!H$8))*('2.2.3.8.WACC'!H$28*'6.3.IPME'!I$21+'2.2.3.1.TasasDeprec'!$C51*'6.3.IPME'!I$22-('6.3.IPME'!I$22-'6.3.IPME'!I$21))</f>
        <v>0.27797380321807247</v>
      </c>
      <c r="I51" s="110">
        <f>+(1/(1-'6.5 TasaImpuestos'!I$8))*('2.2.3.8.WACC'!I$28*'6.3.IPME'!J$21+'2.2.3.1.TasasDeprec'!$C51*'6.3.IPME'!J$22-('6.3.IPME'!J$22-'6.3.IPME'!J$21))</f>
        <v>0.2346655120139888</v>
      </c>
      <c r="J51" s="110">
        <f>+(1/(1-'6.5 TasaImpuestos'!J$8))*('2.2.3.8.WACC'!J$28*'6.3.IPME'!K$21+'2.2.3.1.TasasDeprec'!$C51*'6.3.IPME'!K$22-('6.3.IPME'!K$22-'6.3.IPME'!K$21))</f>
        <v>0.19997512826719763</v>
      </c>
      <c r="K51" s="110">
        <f>+(1/(1-'6.5 TasaImpuestos'!K$8))*('2.2.3.8.WACC'!K$28*'6.3.IPME'!L$21+'2.2.3.1.TasasDeprec'!$C51*'6.3.IPME'!L$22-('6.3.IPME'!L$22-'6.3.IPME'!L$21))</f>
        <v>0.22382245909133669</v>
      </c>
      <c r="L51" s="110">
        <f>+(1/(1-'6.5 TasaImpuestos'!L$8))*('2.2.3.8.WACC'!L$28*'6.3.IPME'!M$21+'2.2.3.1.TasasDeprec'!$C51*'6.3.IPME'!M$22-('6.3.IPME'!M$22-'6.3.IPME'!M$21))</f>
        <v>0.21567574798734032</v>
      </c>
      <c r="M51" s="110">
        <f>+(1/(1-'6.5 TasaImpuestos'!M$8))*('2.2.3.8.WACC'!M$28*'6.3.IPME'!N$21+'2.2.3.1.TasasDeprec'!$C51*'6.3.IPME'!N$22-('6.3.IPME'!N$22-'6.3.IPME'!N$21))</f>
        <v>0.25017995177459418</v>
      </c>
      <c r="N51" s="110">
        <f>+(1/(1-'6.5 TasaImpuestos'!N$8))*('2.2.3.8.WACC'!N$28*'6.3.IPME'!O$21+'2.2.3.1.TasasDeprec'!$C51*'6.3.IPME'!O$22-('6.3.IPME'!O$22-'6.3.IPME'!O$21))</f>
        <v>0.2550272128374752</v>
      </c>
      <c r="O51" s="110">
        <f>+(1/(1-'6.5 TasaImpuestos'!O$8))*('2.2.3.8.WACC'!O$28*'6.3.IPME'!P$21+'2.2.3.1.TasasDeprec'!$C51*'6.3.IPME'!P$22-('6.3.IPME'!P$22-'6.3.IPME'!P$21))</f>
        <v>0.15441004352446425</v>
      </c>
      <c r="P51" s="110">
        <f>+(1/(1-'6.5 TasaImpuestos'!P$8))*('2.2.3.8.WACC'!P$28*'6.3.IPME'!Q$21+'2.2.3.1.TasasDeprec'!$C51*'6.3.IPME'!Q$22-('6.3.IPME'!Q$22-'6.3.IPME'!Q$21))</f>
        <v>0.17813345381743884</v>
      </c>
    </row>
    <row r="52" spans="1:16" x14ac:dyDescent="0.25">
      <c r="A52" s="57" t="s">
        <v>212</v>
      </c>
      <c r="B52" s="139" t="s">
        <v>161</v>
      </c>
      <c r="C52" s="110">
        <f>+(1/(1-'6.5 TasaImpuestos'!C$8))*('2.2.3.8.WACC'!C$28*'6.3.IPME'!D$21+'2.2.3.1.TasasDeprec'!$C52*'6.3.IPME'!D$22-('6.3.IPME'!D$22-'6.3.IPME'!D$21))</f>
        <v>0.19466446005661389</v>
      </c>
      <c r="D52" s="110">
        <f>+(1/(1-'6.5 TasaImpuestos'!D$8))*('2.2.3.8.WACC'!D$28*'6.3.IPME'!E$21+'2.2.3.1.TasasDeprec'!$C52*'6.3.IPME'!E$22-('6.3.IPME'!E$22-'6.3.IPME'!E$21))</f>
        <v>0.21392221943263368</v>
      </c>
      <c r="E52" s="110">
        <f>+(1/(1-'6.5 TasaImpuestos'!E$8))*('2.2.3.8.WACC'!E$28*'6.3.IPME'!F$21+'2.2.3.1.TasasDeprec'!$C52*'6.3.IPME'!F$22-('6.3.IPME'!F$22-'6.3.IPME'!F$21))</f>
        <v>0.19555300161092151</v>
      </c>
      <c r="F52" s="110">
        <f>+(1/(1-'6.5 TasaImpuestos'!F$8))*('2.2.3.8.WACC'!F$28*'6.3.IPME'!G$21+'2.2.3.1.TasasDeprec'!$C52*'6.3.IPME'!G$22-('6.3.IPME'!G$22-'6.3.IPME'!G$21))</f>
        <v>0.24633408278815899</v>
      </c>
      <c r="G52" s="110">
        <f>+(1/(1-'6.5 TasaImpuestos'!G$8))*('2.2.3.8.WACC'!G$28*'6.3.IPME'!H$21+'2.2.3.1.TasasDeprec'!$C52*'6.3.IPME'!H$22-('6.3.IPME'!H$22-'6.3.IPME'!H$21))</f>
        <v>0.23512945271128458</v>
      </c>
      <c r="H52" s="110">
        <f>+(1/(1-'6.5 TasaImpuestos'!H$8))*('2.2.3.8.WACC'!H$28*'6.3.IPME'!I$21+'2.2.3.1.TasasDeprec'!$C52*'6.3.IPME'!I$22-('6.3.IPME'!I$22-'6.3.IPME'!I$21))</f>
        <v>0.27797380321807247</v>
      </c>
      <c r="I52" s="110">
        <f>+(1/(1-'6.5 TasaImpuestos'!I$8))*('2.2.3.8.WACC'!I$28*'6.3.IPME'!J$21+'2.2.3.1.TasasDeprec'!$C52*'6.3.IPME'!J$22-('6.3.IPME'!J$22-'6.3.IPME'!J$21))</f>
        <v>0.2346655120139888</v>
      </c>
      <c r="J52" s="110">
        <f>+(1/(1-'6.5 TasaImpuestos'!J$8))*('2.2.3.8.WACC'!J$28*'6.3.IPME'!K$21+'2.2.3.1.TasasDeprec'!$C52*'6.3.IPME'!K$22-('6.3.IPME'!K$22-'6.3.IPME'!K$21))</f>
        <v>0.19997512826719763</v>
      </c>
      <c r="K52" s="110">
        <f>+(1/(1-'6.5 TasaImpuestos'!K$8))*('2.2.3.8.WACC'!K$28*'6.3.IPME'!L$21+'2.2.3.1.TasasDeprec'!$C52*'6.3.IPME'!L$22-('6.3.IPME'!L$22-'6.3.IPME'!L$21))</f>
        <v>0.22382245909133669</v>
      </c>
      <c r="L52" s="110">
        <f>+(1/(1-'6.5 TasaImpuestos'!L$8))*('2.2.3.8.WACC'!L$28*'6.3.IPME'!M$21+'2.2.3.1.TasasDeprec'!$C52*'6.3.IPME'!M$22-('6.3.IPME'!M$22-'6.3.IPME'!M$21))</f>
        <v>0.21567574798734032</v>
      </c>
      <c r="M52" s="110">
        <f>+(1/(1-'6.5 TasaImpuestos'!M$8))*('2.2.3.8.WACC'!M$28*'6.3.IPME'!N$21+'2.2.3.1.TasasDeprec'!$C52*'6.3.IPME'!N$22-('6.3.IPME'!N$22-'6.3.IPME'!N$21))</f>
        <v>0.25017995177459418</v>
      </c>
      <c r="N52" s="110">
        <f>+(1/(1-'6.5 TasaImpuestos'!N$8))*('2.2.3.8.WACC'!N$28*'6.3.IPME'!O$21+'2.2.3.1.TasasDeprec'!$C52*'6.3.IPME'!O$22-('6.3.IPME'!O$22-'6.3.IPME'!O$21))</f>
        <v>0.2550272128374752</v>
      </c>
      <c r="O52" s="110">
        <f>+(1/(1-'6.5 TasaImpuestos'!O$8))*('2.2.3.8.WACC'!O$28*'6.3.IPME'!P$21+'2.2.3.1.TasasDeprec'!$C52*'6.3.IPME'!P$22-('6.3.IPME'!P$22-'6.3.IPME'!P$21))</f>
        <v>0.15441004352446425</v>
      </c>
      <c r="P52" s="110">
        <f>+(1/(1-'6.5 TasaImpuestos'!P$8))*('2.2.3.8.WACC'!P$28*'6.3.IPME'!Q$21+'2.2.3.1.TasasDeprec'!$C52*'6.3.IPME'!Q$22-('6.3.IPME'!Q$22-'6.3.IPME'!Q$21))</f>
        <v>0.17813345381743884</v>
      </c>
    </row>
    <row r="53" spans="1:16" x14ac:dyDescent="0.25">
      <c r="A53" s="205" t="s">
        <v>211</v>
      </c>
      <c r="B53" s="139" t="s">
        <v>162</v>
      </c>
      <c r="C53" s="110">
        <f>+(1/(1-'6.5 TasaImpuestos'!C$8))*('2.2.3.8.WACC'!C$28*'6.4 IPMC'!D$21+'2.2.3.1.TasasDeprec'!$C53*'6.4 IPMC'!D$22-('6.4 IPMC'!D$22-'6.4 IPMC'!D$21))</f>
        <v>0.12378265680257997</v>
      </c>
      <c r="D53" s="110">
        <f>+(1/(1-'6.5 TasaImpuestos'!D$8))*('2.2.3.8.WACC'!D$28*'6.4 IPMC'!E$21+'2.2.3.1.TasasDeprec'!$C53*'6.4 IPMC'!E$22-('6.4 IPMC'!E$22-'6.4 IPMC'!E$21))</f>
        <v>0.16978318578546436</v>
      </c>
      <c r="E53" s="110">
        <f>+(1/(1-'6.5 TasaImpuestos'!E$8))*('2.2.3.8.WACC'!E$28*'6.4 IPMC'!F$21+'2.2.3.1.TasasDeprec'!$C53*'6.4 IPMC'!F$22-('6.4 IPMC'!F$22-'6.4 IPMC'!F$21))</f>
        <v>0.20803681962309178</v>
      </c>
      <c r="F53" s="110">
        <f>+(1/(1-'6.5 TasaImpuestos'!F$8))*('2.2.3.8.WACC'!F$28*'6.4 IPMC'!G$21+'2.2.3.1.TasasDeprec'!$C53*'6.4 IPMC'!G$22-('6.4 IPMC'!G$22-'6.4 IPMC'!G$21))</f>
        <v>0.2833229532360616</v>
      </c>
      <c r="G53" s="110">
        <f>+(1/(1-'6.5 TasaImpuestos'!G$8))*('2.2.3.8.WACC'!G$28*'6.4 IPMC'!H$21+'2.2.3.1.TasasDeprec'!$C53*'6.4 IPMC'!H$22-('6.4 IPMC'!H$22-'6.4 IPMC'!H$21))</f>
        <v>0.27981774007786991</v>
      </c>
      <c r="H53" s="110">
        <f>+(1/(1-'6.5 TasaImpuestos'!H$8))*('2.2.3.8.WACC'!H$28*'6.4 IPMC'!I$21+'2.2.3.1.TasasDeprec'!$C53*'6.4 IPMC'!I$22-('6.4 IPMC'!I$22-'6.4 IPMC'!I$21))</f>
        <v>0.33585952551997078</v>
      </c>
      <c r="I53" s="110">
        <f>+(1/(1-'6.5 TasaImpuestos'!I$8))*('2.2.3.8.WACC'!I$28*'6.4 IPMC'!J$21+'2.2.3.1.TasasDeprec'!$C53*'6.4 IPMC'!J$22-('6.4 IPMC'!J$22-'6.4 IPMC'!J$21))</f>
        <v>0.24296383836783203</v>
      </c>
      <c r="J53" s="110">
        <f>+(1/(1-'6.5 TasaImpuestos'!J$8))*('2.2.3.8.WACC'!J$28*'6.4 IPMC'!K$21+'2.2.3.1.TasasDeprec'!$C53*'6.4 IPMC'!K$22-('6.4 IPMC'!K$22-'6.4 IPMC'!K$21))</f>
        <v>0.130398707849324</v>
      </c>
      <c r="K53" s="110">
        <f>+(1/(1-'6.5 TasaImpuestos'!K$8))*('2.2.3.8.WACC'!K$28*'6.4 IPMC'!L$21+'2.2.3.1.TasasDeprec'!$C53*'6.4 IPMC'!L$22-('6.4 IPMC'!L$22-'6.4 IPMC'!L$21))</f>
        <v>0.17548772006003976</v>
      </c>
      <c r="L53" s="110">
        <f>+(1/(1-'6.5 TasaImpuestos'!L$8))*('2.2.3.8.WACC'!L$28*'6.4 IPMC'!M$21+'2.2.3.1.TasasDeprec'!$C53*'6.4 IPMC'!M$22-('6.4 IPMC'!M$22-'6.4 IPMC'!M$21))</f>
        <v>0.23307532989007471</v>
      </c>
      <c r="M53" s="110">
        <f>+(1/(1-'6.5 TasaImpuestos'!M$8))*('2.2.3.8.WACC'!M$28*'6.4 IPMC'!N$21+'2.2.3.1.TasasDeprec'!$C53*'6.4 IPMC'!N$22-('6.4 IPMC'!N$22-'6.4 IPMC'!N$21))</f>
        <v>0.28009825786184817</v>
      </c>
      <c r="N53" s="110">
        <f>+(1/(1-'6.5 TasaImpuestos'!N$8))*('2.2.3.8.WACC'!N$28*'6.4 IPMC'!O$21+'2.2.3.1.TasasDeprec'!$C53*'6.4 IPMC'!O$22-('6.4 IPMC'!O$22-'6.4 IPMC'!O$21))</f>
        <v>0.22674378490239774</v>
      </c>
      <c r="O53" s="110">
        <f>+(1/(1-'6.5 TasaImpuestos'!O$8))*('2.2.3.8.WACC'!O$28*'6.4 IPMC'!P$21+'2.2.3.1.TasasDeprec'!$C53*'6.4 IPMC'!P$22-('6.4 IPMC'!P$22-'6.4 IPMC'!P$21))</f>
        <v>4.9523071278892959E-2</v>
      </c>
      <c r="P53" s="110">
        <f>+(1/(1-'6.5 TasaImpuestos'!P$8))*('2.2.3.8.WACC'!P$28*'6.4 IPMC'!Q$21+'2.2.3.1.TasasDeprec'!$C53*'6.4 IPMC'!Q$22-('6.4 IPMC'!Q$22-'6.4 IPMC'!Q$21))</f>
        <v>0.19869825298354946</v>
      </c>
    </row>
    <row r="54" spans="1:16" x14ac:dyDescent="0.25">
      <c r="A54" s="57" t="s">
        <v>212</v>
      </c>
      <c r="B54" s="139" t="s">
        <v>163</v>
      </c>
      <c r="C54" s="110">
        <f>+(1/(1-'6.5 TasaImpuestos'!C$8))*('2.2.3.8.WACC'!C$28*'6.3.IPME'!D$21+'2.2.3.1.TasasDeprec'!$C54*'6.3.IPME'!D$22-('6.3.IPME'!D$22-'6.3.IPME'!D$21))</f>
        <v>0.19754382341345958</v>
      </c>
      <c r="D54" s="110">
        <f>+(1/(1-'6.5 TasaImpuestos'!D$8))*('2.2.3.8.WACC'!D$28*'6.3.IPME'!E$21+'2.2.3.1.TasasDeprec'!$C54*'6.3.IPME'!E$22-('6.3.IPME'!E$22-'6.3.IPME'!E$21))</f>
        <v>0.21686208892831468</v>
      </c>
      <c r="E54" s="110">
        <f>+(1/(1-'6.5 TasaImpuestos'!E$8))*('2.2.3.8.WACC'!E$28*'6.3.IPME'!F$21+'2.2.3.1.TasasDeprec'!$C54*'6.3.IPME'!F$22-('6.3.IPME'!F$22-'6.3.IPME'!F$21))</f>
        <v>0.19858813572449852</v>
      </c>
      <c r="F54" s="110">
        <f>+(1/(1-'6.5 TasaImpuestos'!F$8))*('2.2.3.8.WACC'!F$28*'6.3.IPME'!G$21+'2.2.3.1.TasasDeprec'!$C54*'6.3.IPME'!G$22-('6.3.IPME'!G$22-'6.3.IPME'!G$21))</f>
        <v>0.24936100024437968</v>
      </c>
      <c r="G54" s="110">
        <f>+(1/(1-'6.5 TasaImpuestos'!G$8))*('2.2.3.8.WACC'!G$28*'6.3.IPME'!H$21+'2.2.3.1.TasasDeprec'!$C54*'6.3.IPME'!H$22-('6.3.IPME'!H$22-'6.3.IPME'!H$21))</f>
        <v>0.23814032932202975</v>
      </c>
      <c r="H54" s="110">
        <f>+(1/(1-'6.5 TasaImpuestos'!H$8))*('2.2.3.8.WACC'!H$28*'6.3.IPME'!I$21+'2.2.3.1.TasasDeprec'!$C54*'6.3.IPME'!I$22-('6.3.IPME'!I$22-'6.3.IPME'!I$21))</f>
        <v>0.28080273225409191</v>
      </c>
      <c r="I54" s="110">
        <f>+(1/(1-'6.5 TasaImpuestos'!I$8))*('2.2.3.8.WACC'!I$28*'6.3.IPME'!J$21+'2.2.3.1.TasasDeprec'!$C54*'6.3.IPME'!J$22-('6.3.IPME'!J$22-'6.3.IPME'!J$21))</f>
        <v>0.23745738398695806</v>
      </c>
      <c r="J54" s="110">
        <f>+(1/(1-'6.5 TasaImpuestos'!J$8))*('2.2.3.8.WACC'!J$28*'6.3.IPME'!K$21+'2.2.3.1.TasasDeprec'!$C54*'6.3.IPME'!K$22-('6.3.IPME'!K$22-'6.3.IPME'!K$21))</f>
        <v>0.20285710951542332</v>
      </c>
      <c r="K54" s="110">
        <f>+(1/(1-'6.5 TasaImpuestos'!K$8))*('2.2.3.8.WACC'!K$28*'6.3.IPME'!L$21+'2.2.3.1.TasasDeprec'!$C54*'6.3.IPME'!L$22-('6.3.IPME'!L$22-'6.3.IPME'!L$21))</f>
        <v>0.22669666308641123</v>
      </c>
      <c r="L54" s="110">
        <f>+(1/(1-'6.5 TasaImpuestos'!L$8))*('2.2.3.8.WACC'!L$28*'6.3.IPME'!M$21+'2.2.3.1.TasasDeprec'!$C54*'6.3.IPME'!M$22-('6.3.IPME'!M$22-'6.3.IPME'!M$21))</f>
        <v>0.2185505512398562</v>
      </c>
      <c r="M54" s="110">
        <f>+(1/(1-'6.5 TasaImpuestos'!M$8))*('2.2.3.8.WACC'!M$28*'6.3.IPME'!N$21+'2.2.3.1.TasasDeprec'!$C54*'6.3.IPME'!N$22-('6.3.IPME'!N$22-'6.3.IPME'!N$21))</f>
        <v>0.25302249480437788</v>
      </c>
      <c r="N54" s="110">
        <f>+(1/(1-'6.5 TasaImpuestos'!N$8))*('2.2.3.8.WACC'!N$28*'6.3.IPME'!O$21+'2.2.3.1.TasasDeprec'!$C54*'6.3.IPME'!O$22-('6.3.IPME'!O$22-'6.3.IPME'!O$21))</f>
        <v>0.25783114782903266</v>
      </c>
      <c r="O54" s="110">
        <f>+(1/(1-'6.5 TasaImpuestos'!O$8))*('2.2.3.8.WACC'!O$28*'6.3.IPME'!P$21+'2.2.3.1.TasasDeprec'!$C54*'6.3.IPME'!P$22-('6.3.IPME'!P$22-'6.3.IPME'!P$21))</f>
        <v>0.15735400738700506</v>
      </c>
      <c r="P54" s="110">
        <f>+(1/(1-'6.5 TasaImpuestos'!P$8))*('2.2.3.8.WACC'!P$28*'6.3.IPME'!Q$21+'2.2.3.1.TasasDeprec'!$C54*'6.3.IPME'!Q$22-('6.3.IPME'!Q$22-'6.3.IPME'!Q$21))</f>
        <v>0.1811900192823393</v>
      </c>
    </row>
    <row r="55" spans="1:16" x14ac:dyDescent="0.25">
      <c r="A55" s="57" t="s">
        <v>212</v>
      </c>
      <c r="B55" s="139" t="s">
        <v>164</v>
      </c>
      <c r="C55" s="110">
        <f>+(1/(1-'6.5 TasaImpuestos'!C$8))*('2.2.3.8.WACC'!C$28*'6.3.IPME'!D$21+'2.2.3.1.TasasDeprec'!$C55*'6.3.IPME'!D$22-('6.3.IPME'!D$22-'6.3.IPME'!D$21))</f>
        <v>0.19754382341345958</v>
      </c>
      <c r="D55" s="110">
        <f>+(1/(1-'6.5 TasaImpuestos'!D$8))*('2.2.3.8.WACC'!D$28*'6.3.IPME'!E$21+'2.2.3.1.TasasDeprec'!$C55*'6.3.IPME'!E$22-('6.3.IPME'!E$22-'6.3.IPME'!E$21))</f>
        <v>0.21686208892831468</v>
      </c>
      <c r="E55" s="110">
        <f>+(1/(1-'6.5 TasaImpuestos'!E$8))*('2.2.3.8.WACC'!E$28*'6.3.IPME'!F$21+'2.2.3.1.TasasDeprec'!$C55*'6.3.IPME'!F$22-('6.3.IPME'!F$22-'6.3.IPME'!F$21))</f>
        <v>0.19858813572449852</v>
      </c>
      <c r="F55" s="110">
        <f>+(1/(1-'6.5 TasaImpuestos'!F$8))*('2.2.3.8.WACC'!F$28*'6.3.IPME'!G$21+'2.2.3.1.TasasDeprec'!$C55*'6.3.IPME'!G$22-('6.3.IPME'!G$22-'6.3.IPME'!G$21))</f>
        <v>0.24936100024437968</v>
      </c>
      <c r="G55" s="110">
        <f>+(1/(1-'6.5 TasaImpuestos'!G$8))*('2.2.3.8.WACC'!G$28*'6.3.IPME'!H$21+'2.2.3.1.TasasDeprec'!$C55*'6.3.IPME'!H$22-('6.3.IPME'!H$22-'6.3.IPME'!H$21))</f>
        <v>0.23814032932202975</v>
      </c>
      <c r="H55" s="110">
        <f>+(1/(1-'6.5 TasaImpuestos'!H$8))*('2.2.3.8.WACC'!H$28*'6.3.IPME'!I$21+'2.2.3.1.TasasDeprec'!$C55*'6.3.IPME'!I$22-('6.3.IPME'!I$22-'6.3.IPME'!I$21))</f>
        <v>0.28080273225409191</v>
      </c>
      <c r="I55" s="110">
        <f>+(1/(1-'6.5 TasaImpuestos'!I$8))*('2.2.3.8.WACC'!I$28*'6.3.IPME'!J$21+'2.2.3.1.TasasDeprec'!$C55*'6.3.IPME'!J$22-('6.3.IPME'!J$22-'6.3.IPME'!J$21))</f>
        <v>0.23745738398695806</v>
      </c>
      <c r="J55" s="110">
        <f>+(1/(1-'6.5 TasaImpuestos'!J$8))*('2.2.3.8.WACC'!J$28*'6.3.IPME'!K$21+'2.2.3.1.TasasDeprec'!$C55*'6.3.IPME'!K$22-('6.3.IPME'!K$22-'6.3.IPME'!K$21))</f>
        <v>0.20285710951542332</v>
      </c>
      <c r="K55" s="110">
        <f>+(1/(1-'6.5 TasaImpuestos'!K$8))*('2.2.3.8.WACC'!K$28*'6.3.IPME'!L$21+'2.2.3.1.TasasDeprec'!$C55*'6.3.IPME'!L$22-('6.3.IPME'!L$22-'6.3.IPME'!L$21))</f>
        <v>0.22669666308641123</v>
      </c>
      <c r="L55" s="110">
        <f>+(1/(1-'6.5 TasaImpuestos'!L$8))*('2.2.3.8.WACC'!L$28*'6.3.IPME'!M$21+'2.2.3.1.TasasDeprec'!$C55*'6.3.IPME'!M$22-('6.3.IPME'!M$22-'6.3.IPME'!M$21))</f>
        <v>0.2185505512398562</v>
      </c>
      <c r="M55" s="110">
        <f>+(1/(1-'6.5 TasaImpuestos'!M$8))*('2.2.3.8.WACC'!M$28*'6.3.IPME'!N$21+'2.2.3.1.TasasDeprec'!$C55*'6.3.IPME'!N$22-('6.3.IPME'!N$22-'6.3.IPME'!N$21))</f>
        <v>0.25302249480437788</v>
      </c>
      <c r="N55" s="110">
        <f>+(1/(1-'6.5 TasaImpuestos'!N$8))*('2.2.3.8.WACC'!N$28*'6.3.IPME'!O$21+'2.2.3.1.TasasDeprec'!$C55*'6.3.IPME'!O$22-('6.3.IPME'!O$22-'6.3.IPME'!O$21))</f>
        <v>0.25783114782903266</v>
      </c>
      <c r="O55" s="110">
        <f>+(1/(1-'6.5 TasaImpuestos'!O$8))*('2.2.3.8.WACC'!O$28*'6.3.IPME'!P$21+'2.2.3.1.TasasDeprec'!$C55*'6.3.IPME'!P$22-('6.3.IPME'!P$22-'6.3.IPME'!P$21))</f>
        <v>0.15735400738700506</v>
      </c>
      <c r="P55" s="110">
        <f>+(1/(1-'6.5 TasaImpuestos'!P$8))*('2.2.3.8.WACC'!P$28*'6.3.IPME'!Q$21+'2.2.3.1.TasasDeprec'!$C55*'6.3.IPME'!Q$22-('6.3.IPME'!Q$22-'6.3.IPME'!Q$21))</f>
        <v>0.1811900192823393</v>
      </c>
    </row>
    <row r="56" spans="1:16" x14ac:dyDescent="0.25">
      <c r="A56" s="57" t="s">
        <v>212</v>
      </c>
      <c r="B56" s="139" t="s">
        <v>165</v>
      </c>
      <c r="C56" s="110">
        <f>+(1/(1-'6.5 TasaImpuestos'!C$8))*('2.2.3.8.WACC'!C$28*'6.3.IPME'!D$21+'2.2.3.1.TasasDeprec'!$C56*'6.3.IPME'!D$22-('6.3.IPME'!D$22-'6.3.IPME'!D$21))</f>
        <v>0.19511558787616273</v>
      </c>
      <c r="D56" s="110">
        <f>+(1/(1-'6.5 TasaImpuestos'!D$8))*('2.2.3.8.WACC'!D$28*'6.3.IPME'!E$21+'2.2.3.1.TasasDeprec'!$C56*'6.3.IPME'!E$22-('6.3.IPME'!E$22-'6.3.IPME'!E$21))</f>
        <v>0.21438282712641143</v>
      </c>
      <c r="E56" s="110">
        <f>+(1/(1-'6.5 TasaImpuestos'!E$8))*('2.2.3.8.WACC'!E$28*'6.3.IPME'!F$21+'2.2.3.1.TasasDeprec'!$C56*'6.3.IPME'!F$22-('6.3.IPME'!F$22-'6.3.IPME'!F$21))</f>
        <v>0.19602853500667761</v>
      </c>
      <c r="F56" s="110">
        <f>+(1/(1-'6.5 TasaImpuestos'!F$8))*('2.2.3.8.WACC'!F$28*'6.3.IPME'!G$21+'2.2.3.1.TasasDeprec'!$C56*'6.3.IPME'!G$22-('6.3.IPME'!G$22-'6.3.IPME'!G$21))</f>
        <v>0.24680832882894879</v>
      </c>
      <c r="G56" s="110">
        <f>+(1/(1-'6.5 TasaImpuestos'!G$8))*('2.2.3.8.WACC'!G$28*'6.3.IPME'!H$21+'2.2.3.1.TasasDeprec'!$C56*'6.3.IPME'!H$22-('6.3.IPME'!H$22-'6.3.IPME'!H$21))</f>
        <v>0.23560118553274556</v>
      </c>
      <c r="H56" s="110">
        <f>+(1/(1-'6.5 TasaImpuestos'!H$8))*('2.2.3.8.WACC'!H$28*'6.3.IPME'!I$21+'2.2.3.1.TasasDeprec'!$C56*'6.3.IPME'!I$22-('6.3.IPME'!I$22-'6.3.IPME'!I$21))</f>
        <v>0.27841702917795136</v>
      </c>
      <c r="I56" s="110">
        <f>+(1/(1-'6.5 TasaImpuestos'!I$8))*('2.2.3.8.WACC'!I$28*'6.3.IPME'!J$21+'2.2.3.1.TasasDeprec'!$C56*'6.3.IPME'!J$22-('6.3.IPME'!J$22-'6.3.IPME'!J$21))</f>
        <v>0.23510293201262525</v>
      </c>
      <c r="J56" s="110">
        <f>+(1/(1-'6.5 TasaImpuestos'!J$8))*('2.2.3.8.WACC'!J$28*'6.3.IPME'!K$21+'2.2.3.1.TasasDeprec'!$C56*'6.3.IPME'!K$22-('6.3.IPME'!K$22-'6.3.IPME'!K$21))</f>
        <v>0.20042666624812028</v>
      </c>
      <c r="K56" s="110">
        <f>+(1/(1-'6.5 TasaImpuestos'!K$8))*('2.2.3.8.WACC'!K$28*'6.3.IPME'!L$21+'2.2.3.1.TasasDeprec'!$C56*'6.3.IPME'!L$22-('6.3.IPME'!L$22-'6.3.IPME'!L$21))</f>
        <v>0.22427277856149105</v>
      </c>
      <c r="L56" s="110">
        <f>+(1/(1-'6.5 TasaImpuestos'!L$8))*('2.2.3.8.WACC'!L$28*'6.3.IPME'!M$21+'2.2.3.1.TasasDeprec'!$C56*'6.3.IPME'!M$22-('6.3.IPME'!M$22-'6.3.IPME'!M$21))</f>
        <v>0.21612616134689641</v>
      </c>
      <c r="M56" s="110">
        <f>+(1/(1-'6.5 TasaImpuestos'!M$8))*('2.2.3.8.WACC'!M$28*'6.3.IPME'!N$21+'2.2.3.1.TasasDeprec'!$C56*'6.3.IPME'!N$22-('6.3.IPME'!N$22-'6.3.IPME'!N$21))</f>
        <v>0.25062531072380473</v>
      </c>
      <c r="N56" s="110">
        <f>+(1/(1-'6.5 TasaImpuestos'!N$8))*('2.2.3.8.WACC'!N$28*'6.3.IPME'!O$21+'2.2.3.1.TasasDeprec'!$C56*'6.3.IPME'!O$22-('6.3.IPME'!O$22-'6.3.IPME'!O$21))</f>
        <v>0.25546652282448695</v>
      </c>
      <c r="O56" s="110">
        <f>+(1/(1-'6.5 TasaImpuestos'!O$8))*('2.2.3.8.WACC'!O$28*'6.3.IPME'!P$21+'2.2.3.1.TasasDeprec'!$C56*'6.3.IPME'!P$22-('6.3.IPME'!P$22-'6.3.IPME'!P$21))</f>
        <v>0.15487129270823993</v>
      </c>
      <c r="P56" s="110">
        <f>+(1/(1-'6.5 TasaImpuestos'!P$8))*('2.2.3.8.WACC'!P$28*'6.3.IPME'!Q$21+'2.2.3.1.TasasDeprec'!$C56*'6.3.IPME'!Q$22-('6.3.IPME'!Q$22-'6.3.IPME'!Q$21))</f>
        <v>0.17861234499670267</v>
      </c>
    </row>
    <row r="57" spans="1:16" x14ac:dyDescent="0.25">
      <c r="A57" s="57" t="s">
        <v>212</v>
      </c>
      <c r="B57" s="139" t="s">
        <v>166</v>
      </c>
      <c r="C57" s="110">
        <f>+(1/(1-'6.5 TasaImpuestos'!C$8))*('2.2.3.8.WACC'!C$28*'6.3.IPME'!D$21+'2.2.3.1.TasasDeprec'!$C57*'6.3.IPME'!D$22-('6.3.IPME'!D$22-'6.3.IPME'!D$21))</f>
        <v>0.19511558787616273</v>
      </c>
      <c r="D57" s="110">
        <f>+(1/(1-'6.5 TasaImpuestos'!D$8))*('2.2.3.8.WACC'!D$28*'6.3.IPME'!E$21+'2.2.3.1.TasasDeprec'!$C57*'6.3.IPME'!E$22-('6.3.IPME'!E$22-'6.3.IPME'!E$21))</f>
        <v>0.21438282712641143</v>
      </c>
      <c r="E57" s="110">
        <f>+(1/(1-'6.5 TasaImpuestos'!E$8))*('2.2.3.8.WACC'!E$28*'6.3.IPME'!F$21+'2.2.3.1.TasasDeprec'!$C57*'6.3.IPME'!F$22-('6.3.IPME'!F$22-'6.3.IPME'!F$21))</f>
        <v>0.19602853500667761</v>
      </c>
      <c r="F57" s="110">
        <f>+(1/(1-'6.5 TasaImpuestos'!F$8))*('2.2.3.8.WACC'!F$28*'6.3.IPME'!G$21+'2.2.3.1.TasasDeprec'!$C57*'6.3.IPME'!G$22-('6.3.IPME'!G$22-'6.3.IPME'!G$21))</f>
        <v>0.24680832882894879</v>
      </c>
      <c r="G57" s="110">
        <f>+(1/(1-'6.5 TasaImpuestos'!G$8))*('2.2.3.8.WACC'!G$28*'6.3.IPME'!H$21+'2.2.3.1.TasasDeprec'!$C57*'6.3.IPME'!H$22-('6.3.IPME'!H$22-'6.3.IPME'!H$21))</f>
        <v>0.23560118553274556</v>
      </c>
      <c r="H57" s="110">
        <f>+(1/(1-'6.5 TasaImpuestos'!H$8))*('2.2.3.8.WACC'!H$28*'6.3.IPME'!I$21+'2.2.3.1.TasasDeprec'!$C57*'6.3.IPME'!I$22-('6.3.IPME'!I$22-'6.3.IPME'!I$21))</f>
        <v>0.27841702917795136</v>
      </c>
      <c r="I57" s="110">
        <f>+(1/(1-'6.5 TasaImpuestos'!I$8))*('2.2.3.8.WACC'!I$28*'6.3.IPME'!J$21+'2.2.3.1.TasasDeprec'!$C57*'6.3.IPME'!J$22-('6.3.IPME'!J$22-'6.3.IPME'!J$21))</f>
        <v>0.23510293201262525</v>
      </c>
      <c r="J57" s="110">
        <f>+(1/(1-'6.5 TasaImpuestos'!J$8))*('2.2.3.8.WACC'!J$28*'6.3.IPME'!K$21+'2.2.3.1.TasasDeprec'!$C57*'6.3.IPME'!K$22-('6.3.IPME'!K$22-'6.3.IPME'!K$21))</f>
        <v>0.20042666624812028</v>
      </c>
      <c r="K57" s="110">
        <f>+(1/(1-'6.5 TasaImpuestos'!K$8))*('2.2.3.8.WACC'!K$28*'6.3.IPME'!L$21+'2.2.3.1.TasasDeprec'!$C57*'6.3.IPME'!L$22-('6.3.IPME'!L$22-'6.3.IPME'!L$21))</f>
        <v>0.22427277856149105</v>
      </c>
      <c r="L57" s="110">
        <f>+(1/(1-'6.5 TasaImpuestos'!L$8))*('2.2.3.8.WACC'!L$28*'6.3.IPME'!M$21+'2.2.3.1.TasasDeprec'!$C57*'6.3.IPME'!M$22-('6.3.IPME'!M$22-'6.3.IPME'!M$21))</f>
        <v>0.21612616134689641</v>
      </c>
      <c r="M57" s="110">
        <f>+(1/(1-'6.5 TasaImpuestos'!M$8))*('2.2.3.8.WACC'!M$28*'6.3.IPME'!N$21+'2.2.3.1.TasasDeprec'!$C57*'6.3.IPME'!N$22-('6.3.IPME'!N$22-'6.3.IPME'!N$21))</f>
        <v>0.25062531072380473</v>
      </c>
      <c r="N57" s="110">
        <f>+(1/(1-'6.5 TasaImpuestos'!N$8))*('2.2.3.8.WACC'!N$28*'6.3.IPME'!O$21+'2.2.3.1.TasasDeprec'!$C57*'6.3.IPME'!O$22-('6.3.IPME'!O$22-'6.3.IPME'!O$21))</f>
        <v>0.25546652282448695</v>
      </c>
      <c r="O57" s="110">
        <f>+(1/(1-'6.5 TasaImpuestos'!O$8))*('2.2.3.8.WACC'!O$28*'6.3.IPME'!P$21+'2.2.3.1.TasasDeprec'!$C57*'6.3.IPME'!P$22-('6.3.IPME'!P$22-'6.3.IPME'!P$21))</f>
        <v>0.15487129270823993</v>
      </c>
      <c r="P57" s="110">
        <f>+(1/(1-'6.5 TasaImpuestos'!P$8))*('2.2.3.8.WACC'!P$28*'6.3.IPME'!Q$21+'2.2.3.1.TasasDeprec'!$C57*'6.3.IPME'!Q$22-('6.3.IPME'!Q$22-'6.3.IPME'!Q$21))</f>
        <v>0.17861234499670267</v>
      </c>
    </row>
    <row r="58" spans="1:16" x14ac:dyDescent="0.25">
      <c r="A58" s="57" t="s">
        <v>212</v>
      </c>
      <c r="B58" s="139" t="s">
        <v>167</v>
      </c>
      <c r="C58" s="110">
        <f>+(1/(1-'6.5 TasaImpuestos'!C$8))*('2.2.3.8.WACC'!C$28*'6.3.IPME'!D$21+'2.2.3.1.TasasDeprec'!$C58*'6.3.IPME'!D$22-('6.3.IPME'!D$22-'6.3.IPME'!D$21))</f>
        <v>0.19601784351526047</v>
      </c>
      <c r="D58" s="110">
        <f>+(1/(1-'6.5 TasaImpuestos'!D$8))*('2.2.3.8.WACC'!D$28*'6.3.IPME'!E$21+'2.2.3.1.TasasDeprec'!$C58*'6.3.IPME'!E$22-('6.3.IPME'!E$22-'6.3.IPME'!E$21))</f>
        <v>0.2153040425139669</v>
      </c>
      <c r="E58" s="110">
        <f>+(1/(1-'6.5 TasaImpuestos'!E$8))*('2.2.3.8.WACC'!E$28*'6.3.IPME'!F$21+'2.2.3.1.TasasDeprec'!$C58*'6.3.IPME'!F$22-('6.3.IPME'!F$22-'6.3.IPME'!F$21))</f>
        <v>0.19697960179818969</v>
      </c>
      <c r="F58" s="110">
        <f>+(1/(1-'6.5 TasaImpuestos'!F$8))*('2.2.3.8.WACC'!F$28*'6.3.IPME'!G$21+'2.2.3.1.TasasDeprec'!$C58*'6.3.IPME'!G$22-('6.3.IPME'!G$22-'6.3.IPME'!G$21))</f>
        <v>0.24775682091052834</v>
      </c>
      <c r="G58" s="110">
        <f>+(1/(1-'6.5 TasaImpuestos'!G$8))*('2.2.3.8.WACC'!G$28*'6.3.IPME'!H$21+'2.2.3.1.TasasDeprec'!$C58*'6.3.IPME'!H$22-('6.3.IPME'!H$22-'6.3.IPME'!H$21))</f>
        <v>0.23654465117566753</v>
      </c>
      <c r="H58" s="110">
        <f>+(1/(1-'6.5 TasaImpuestos'!H$8))*('2.2.3.8.WACC'!H$28*'6.3.IPME'!I$21+'2.2.3.1.TasasDeprec'!$C58*'6.3.IPME'!I$22-('6.3.IPME'!I$22-'6.3.IPME'!I$21))</f>
        <v>0.27930348109770903</v>
      </c>
      <c r="I58" s="110">
        <f>+(1/(1-'6.5 TasaImpuestos'!I$8))*('2.2.3.8.WACC'!I$28*'6.3.IPME'!J$21+'2.2.3.1.TasasDeprec'!$C58*'6.3.IPME'!J$22-('6.3.IPME'!J$22-'6.3.IPME'!J$21))</f>
        <v>0.23597777200989808</v>
      </c>
      <c r="J58" s="110">
        <f>+(1/(1-'6.5 TasaImpuestos'!J$8))*('2.2.3.8.WACC'!J$28*'6.3.IPME'!K$21+'2.2.3.1.TasasDeprec'!$C58*'6.3.IPME'!K$22-('6.3.IPME'!K$22-'6.3.IPME'!K$21))</f>
        <v>0.20132974220996561</v>
      </c>
      <c r="K58" s="110">
        <f>+(1/(1-'6.5 TasaImpuestos'!K$8))*('2.2.3.8.WACC'!K$28*'6.3.IPME'!L$21+'2.2.3.1.TasasDeprec'!$C58*'6.3.IPME'!L$22-('6.3.IPME'!L$22-'6.3.IPME'!L$21))</f>
        <v>0.22517341750179976</v>
      </c>
      <c r="L58" s="110">
        <f>+(1/(1-'6.5 TasaImpuestos'!L$8))*('2.2.3.8.WACC'!L$28*'6.3.IPME'!M$21+'2.2.3.1.TasasDeprec'!$C58*'6.3.IPME'!M$22-('6.3.IPME'!M$22-'6.3.IPME'!M$21))</f>
        <v>0.21702698806600851</v>
      </c>
      <c r="M58" s="110">
        <f>+(1/(1-'6.5 TasaImpuestos'!M$8))*('2.2.3.8.WACC'!M$28*'6.3.IPME'!N$21+'2.2.3.1.TasasDeprec'!$C58*'6.3.IPME'!N$22-('6.3.IPME'!N$22-'6.3.IPME'!N$21))</f>
        <v>0.25151602862222583</v>
      </c>
      <c r="N58" s="110">
        <f>+(1/(1-'6.5 TasaImpuestos'!N$8))*('2.2.3.8.WACC'!N$28*'6.3.IPME'!O$21+'2.2.3.1.TasasDeprec'!$C58*'6.3.IPME'!O$22-('6.3.IPME'!O$22-'6.3.IPME'!O$21))</f>
        <v>0.25634514279851056</v>
      </c>
      <c r="O58" s="110">
        <f>+(1/(1-'6.5 TasaImpuestos'!O$8))*('2.2.3.8.WACC'!O$28*'6.3.IPME'!P$21+'2.2.3.1.TasasDeprec'!$C58*'6.3.IPME'!P$22-('6.3.IPME'!P$22-'6.3.IPME'!P$21))</f>
        <v>0.1557937910757913</v>
      </c>
      <c r="P58" s="110">
        <f>+(1/(1-'6.5 TasaImpuestos'!P$8))*('2.2.3.8.WACC'!P$28*'6.3.IPME'!Q$21+'2.2.3.1.TasasDeprec'!$C58*'6.3.IPME'!Q$22-('6.3.IPME'!Q$22-'6.3.IPME'!Q$21))</f>
        <v>0.17957012735523034</v>
      </c>
    </row>
    <row r="59" spans="1:16" x14ac:dyDescent="0.25">
      <c r="A59" s="57" t="s">
        <v>212</v>
      </c>
      <c r="B59" s="139" t="s">
        <v>168</v>
      </c>
      <c r="C59" s="110">
        <f>+(1/(1-'6.5 TasaImpuestos'!C$8))*('2.2.3.8.WACC'!C$28*'6.3.IPME'!D$21+'2.2.3.1.TasasDeprec'!$C59*'6.3.IPME'!D$22-('6.3.IPME'!D$22-'6.3.IPME'!D$21))</f>
        <v>0.19661934727465899</v>
      </c>
      <c r="D59" s="110">
        <f>+(1/(1-'6.5 TasaImpuestos'!D$8))*('2.2.3.8.WACC'!D$28*'6.3.IPME'!E$21+'2.2.3.1.TasasDeprec'!$C59*'6.3.IPME'!E$22-('6.3.IPME'!E$22-'6.3.IPME'!E$21))</f>
        <v>0.21591818610567054</v>
      </c>
      <c r="E59" s="110">
        <f>+(1/(1-'6.5 TasaImpuestos'!E$8))*('2.2.3.8.WACC'!E$28*'6.3.IPME'!F$21+'2.2.3.1.TasasDeprec'!$C59*'6.3.IPME'!F$22-('6.3.IPME'!F$22-'6.3.IPME'!F$21))</f>
        <v>0.19761364632586439</v>
      </c>
      <c r="F59" s="110">
        <f>+(1/(1-'6.5 TasaImpuestos'!F$8))*('2.2.3.8.WACC'!F$28*'6.3.IPME'!G$21+'2.2.3.1.TasasDeprec'!$C59*'6.3.IPME'!G$22-('6.3.IPME'!G$22-'6.3.IPME'!G$21))</f>
        <v>0.24838914896491474</v>
      </c>
      <c r="G59" s="110">
        <f>+(1/(1-'6.5 TasaImpuestos'!G$8))*('2.2.3.8.WACC'!G$28*'6.3.IPME'!H$21+'2.2.3.1.TasasDeprec'!$C59*'6.3.IPME'!H$22-('6.3.IPME'!H$22-'6.3.IPME'!H$21))</f>
        <v>0.23717362827094884</v>
      </c>
      <c r="H59" s="110">
        <f>+(1/(1-'6.5 TasaImpuestos'!H$8))*('2.2.3.8.WACC'!H$28*'6.3.IPME'!I$21+'2.2.3.1.TasasDeprec'!$C59*'6.3.IPME'!I$22-('6.3.IPME'!I$22-'6.3.IPME'!I$21))</f>
        <v>0.27989444904421418</v>
      </c>
      <c r="I59" s="110">
        <f>+(1/(1-'6.5 TasaImpuestos'!I$8))*('2.2.3.8.WACC'!I$28*'6.3.IPME'!J$21+'2.2.3.1.TasasDeprec'!$C59*'6.3.IPME'!J$22-('6.3.IPME'!J$22-'6.3.IPME'!J$21))</f>
        <v>0.23656099867474664</v>
      </c>
      <c r="J59" s="110">
        <f>+(1/(1-'6.5 TasaImpuestos'!J$8))*('2.2.3.8.WACC'!J$28*'6.3.IPME'!K$21+'2.2.3.1.TasasDeprec'!$C59*'6.3.IPME'!K$22-('6.3.IPME'!K$22-'6.3.IPME'!K$21))</f>
        <v>0.20193179285119583</v>
      </c>
      <c r="K59" s="110">
        <f>+(1/(1-'6.5 TasaImpuestos'!K$8))*('2.2.3.8.WACC'!K$28*'6.3.IPME'!L$21+'2.2.3.1.TasasDeprec'!$C59*'6.3.IPME'!L$22-('6.3.IPME'!L$22-'6.3.IPME'!L$21))</f>
        <v>0.22577384346200557</v>
      </c>
      <c r="L59" s="110">
        <f>+(1/(1-'6.5 TasaImpuestos'!L$8))*('2.2.3.8.WACC'!L$28*'6.3.IPME'!M$21+'2.2.3.1.TasasDeprec'!$C59*'6.3.IPME'!M$22-('6.3.IPME'!M$22-'6.3.IPME'!M$21))</f>
        <v>0.21762753921208325</v>
      </c>
      <c r="M59" s="110">
        <f>+(1/(1-'6.5 TasaImpuestos'!M$8))*('2.2.3.8.WACC'!M$28*'6.3.IPME'!N$21+'2.2.3.1.TasasDeprec'!$C59*'6.3.IPME'!N$22-('6.3.IPME'!N$22-'6.3.IPME'!N$21))</f>
        <v>0.25210984055450658</v>
      </c>
      <c r="N59" s="110">
        <f>+(1/(1-'6.5 TasaImpuestos'!N$8))*('2.2.3.8.WACC'!N$28*'6.3.IPME'!O$21+'2.2.3.1.TasasDeprec'!$C59*'6.3.IPME'!O$22-('6.3.IPME'!O$22-'6.3.IPME'!O$21))</f>
        <v>0.25693088944785958</v>
      </c>
      <c r="O59" s="110">
        <f>+(1/(1-'6.5 TasaImpuestos'!O$8))*('2.2.3.8.WACC'!O$28*'6.3.IPME'!P$21+'2.2.3.1.TasasDeprec'!$C59*'6.3.IPME'!P$22-('6.3.IPME'!P$22-'6.3.IPME'!P$21))</f>
        <v>0.15640878998749225</v>
      </c>
      <c r="P59" s="110">
        <f>+(1/(1-'6.5 TasaImpuestos'!P$8))*('2.2.3.8.WACC'!P$28*'6.3.IPME'!Q$21+'2.2.3.1.TasasDeprec'!$C59*'6.3.IPME'!Q$22-('6.3.IPME'!Q$22-'6.3.IPME'!Q$21))</f>
        <v>0.18020864892758212</v>
      </c>
    </row>
    <row r="60" spans="1:16" x14ac:dyDescent="0.25">
      <c r="A60" s="57" t="s">
        <v>212</v>
      </c>
      <c r="B60" s="139" t="s">
        <v>169</v>
      </c>
      <c r="C60" s="110">
        <f>+(1/(1-'6.5 TasaImpuestos'!C$8))*('2.2.3.8.WACC'!C$28*'6.3.IPME'!D$21+'2.2.3.1.TasasDeprec'!$C60*'6.3.IPME'!D$22-('6.3.IPME'!D$22-'6.3.IPME'!D$21))</f>
        <v>0.19661934727465899</v>
      </c>
      <c r="D60" s="110">
        <f>+(1/(1-'6.5 TasaImpuestos'!D$8))*('2.2.3.8.WACC'!D$28*'6.3.IPME'!E$21+'2.2.3.1.TasasDeprec'!$C60*'6.3.IPME'!E$22-('6.3.IPME'!E$22-'6.3.IPME'!E$21))</f>
        <v>0.21591818610567054</v>
      </c>
      <c r="E60" s="110">
        <f>+(1/(1-'6.5 TasaImpuestos'!E$8))*('2.2.3.8.WACC'!E$28*'6.3.IPME'!F$21+'2.2.3.1.TasasDeprec'!$C60*'6.3.IPME'!F$22-('6.3.IPME'!F$22-'6.3.IPME'!F$21))</f>
        <v>0.19761364632586439</v>
      </c>
      <c r="F60" s="110">
        <f>+(1/(1-'6.5 TasaImpuestos'!F$8))*('2.2.3.8.WACC'!F$28*'6.3.IPME'!G$21+'2.2.3.1.TasasDeprec'!$C60*'6.3.IPME'!G$22-('6.3.IPME'!G$22-'6.3.IPME'!G$21))</f>
        <v>0.24838914896491474</v>
      </c>
      <c r="G60" s="110">
        <f>+(1/(1-'6.5 TasaImpuestos'!G$8))*('2.2.3.8.WACC'!G$28*'6.3.IPME'!H$21+'2.2.3.1.TasasDeprec'!$C60*'6.3.IPME'!H$22-('6.3.IPME'!H$22-'6.3.IPME'!H$21))</f>
        <v>0.23717362827094884</v>
      </c>
      <c r="H60" s="110">
        <f>+(1/(1-'6.5 TasaImpuestos'!H$8))*('2.2.3.8.WACC'!H$28*'6.3.IPME'!I$21+'2.2.3.1.TasasDeprec'!$C60*'6.3.IPME'!I$22-('6.3.IPME'!I$22-'6.3.IPME'!I$21))</f>
        <v>0.27989444904421418</v>
      </c>
      <c r="I60" s="110">
        <f>+(1/(1-'6.5 TasaImpuestos'!I$8))*('2.2.3.8.WACC'!I$28*'6.3.IPME'!J$21+'2.2.3.1.TasasDeprec'!$C60*'6.3.IPME'!J$22-('6.3.IPME'!J$22-'6.3.IPME'!J$21))</f>
        <v>0.23656099867474664</v>
      </c>
      <c r="J60" s="110">
        <f>+(1/(1-'6.5 TasaImpuestos'!J$8))*('2.2.3.8.WACC'!J$28*'6.3.IPME'!K$21+'2.2.3.1.TasasDeprec'!$C60*'6.3.IPME'!K$22-('6.3.IPME'!K$22-'6.3.IPME'!K$21))</f>
        <v>0.20193179285119583</v>
      </c>
      <c r="K60" s="110">
        <f>+(1/(1-'6.5 TasaImpuestos'!K$8))*('2.2.3.8.WACC'!K$28*'6.3.IPME'!L$21+'2.2.3.1.TasasDeprec'!$C60*'6.3.IPME'!L$22-('6.3.IPME'!L$22-'6.3.IPME'!L$21))</f>
        <v>0.22577384346200557</v>
      </c>
      <c r="L60" s="110">
        <f>+(1/(1-'6.5 TasaImpuestos'!L$8))*('2.2.3.8.WACC'!L$28*'6.3.IPME'!M$21+'2.2.3.1.TasasDeprec'!$C60*'6.3.IPME'!M$22-('6.3.IPME'!M$22-'6.3.IPME'!M$21))</f>
        <v>0.21762753921208325</v>
      </c>
      <c r="M60" s="110">
        <f>+(1/(1-'6.5 TasaImpuestos'!M$8))*('2.2.3.8.WACC'!M$28*'6.3.IPME'!N$21+'2.2.3.1.TasasDeprec'!$C60*'6.3.IPME'!N$22-('6.3.IPME'!N$22-'6.3.IPME'!N$21))</f>
        <v>0.25210984055450658</v>
      </c>
      <c r="N60" s="110">
        <f>+(1/(1-'6.5 TasaImpuestos'!N$8))*('2.2.3.8.WACC'!N$28*'6.3.IPME'!O$21+'2.2.3.1.TasasDeprec'!$C60*'6.3.IPME'!O$22-('6.3.IPME'!O$22-'6.3.IPME'!O$21))</f>
        <v>0.25693088944785958</v>
      </c>
      <c r="O60" s="110">
        <f>+(1/(1-'6.5 TasaImpuestos'!O$8))*('2.2.3.8.WACC'!O$28*'6.3.IPME'!P$21+'2.2.3.1.TasasDeprec'!$C60*'6.3.IPME'!P$22-('6.3.IPME'!P$22-'6.3.IPME'!P$21))</f>
        <v>0.15640878998749225</v>
      </c>
      <c r="P60" s="110">
        <f>+(1/(1-'6.5 TasaImpuestos'!P$8))*('2.2.3.8.WACC'!P$28*'6.3.IPME'!Q$21+'2.2.3.1.TasasDeprec'!$C60*'6.3.IPME'!Q$22-('6.3.IPME'!Q$22-'6.3.IPME'!Q$21))</f>
        <v>0.18020864892758212</v>
      </c>
    </row>
    <row r="61" spans="1:16" x14ac:dyDescent="0.25">
      <c r="A61" s="57" t="s">
        <v>212</v>
      </c>
      <c r="B61" s="139" t="s">
        <v>170</v>
      </c>
      <c r="C61" s="110">
        <f>+(1/(1-'6.5 TasaImpuestos'!C$8))*('2.2.3.8.WACC'!C$28*'6.3.IPME'!D$21+'2.2.3.1.TasasDeprec'!$C61*'6.3.IPME'!D$22-('6.3.IPME'!D$22-'6.3.IPME'!D$21))</f>
        <v>0.19752160291375676</v>
      </c>
      <c r="D61" s="110">
        <f>+(1/(1-'6.5 TasaImpuestos'!D$8))*('2.2.3.8.WACC'!D$28*'6.3.IPME'!E$21+'2.2.3.1.TasasDeprec'!$C61*'6.3.IPME'!E$22-('6.3.IPME'!E$22-'6.3.IPME'!E$21))</f>
        <v>0.21683940149322595</v>
      </c>
      <c r="E61" s="110">
        <f>+(1/(1-'6.5 TasaImpuestos'!E$8))*('2.2.3.8.WACC'!E$28*'6.3.IPME'!F$21+'2.2.3.1.TasasDeprec'!$C61*'6.3.IPME'!F$22-('6.3.IPME'!F$22-'6.3.IPME'!F$21))</f>
        <v>0.19856471311737653</v>
      </c>
      <c r="F61" s="110">
        <f>+(1/(1-'6.5 TasaImpuestos'!F$8))*('2.2.3.8.WACC'!F$28*'6.3.IPME'!G$21+'2.2.3.1.TasasDeprec'!$C61*'6.3.IPME'!G$22-('6.3.IPME'!G$22-'6.3.IPME'!G$21))</f>
        <v>0.24933764104649425</v>
      </c>
      <c r="G61" s="110">
        <f>+(1/(1-'6.5 TasaImpuestos'!G$8))*('2.2.3.8.WACC'!G$28*'6.3.IPME'!H$21+'2.2.3.1.TasasDeprec'!$C61*'6.3.IPME'!H$22-('6.3.IPME'!H$22-'6.3.IPME'!H$21))</f>
        <v>0.23811709391387076</v>
      </c>
      <c r="H61" s="110">
        <f>+(1/(1-'6.5 TasaImpuestos'!H$8))*('2.2.3.8.WACC'!H$28*'6.3.IPME'!I$21+'2.2.3.1.TasasDeprec'!$C61*'6.3.IPME'!I$22-('6.3.IPME'!I$22-'6.3.IPME'!I$21))</f>
        <v>0.2807809009639719</v>
      </c>
      <c r="I61" s="110">
        <f>+(1/(1-'6.5 TasaImpuestos'!I$8))*('2.2.3.8.WACC'!I$28*'6.3.IPME'!J$21+'2.2.3.1.TasasDeprec'!$C61*'6.3.IPME'!J$22-('6.3.IPME'!J$22-'6.3.IPME'!J$21))</f>
        <v>0.23743583867201953</v>
      </c>
      <c r="J61" s="110">
        <f>+(1/(1-'6.5 TasaImpuestos'!J$8))*('2.2.3.8.WACC'!J$28*'6.3.IPME'!K$21+'2.2.3.1.TasasDeprec'!$C61*'6.3.IPME'!K$22-('6.3.IPME'!K$22-'6.3.IPME'!K$21))</f>
        <v>0.20283486881304114</v>
      </c>
      <c r="K61" s="110">
        <f>+(1/(1-'6.5 TasaImpuestos'!K$8))*('2.2.3.8.WACC'!K$28*'6.3.IPME'!L$21+'2.2.3.1.TasasDeprec'!$C61*'6.3.IPME'!L$22-('6.3.IPME'!L$22-'6.3.IPME'!L$21))</f>
        <v>0.2266744824023143</v>
      </c>
      <c r="L61" s="110">
        <f>+(1/(1-'6.5 TasaImpuestos'!L$8))*('2.2.3.8.WACC'!L$28*'6.3.IPME'!M$21+'2.2.3.1.TasasDeprec'!$C61*'6.3.IPME'!M$22-('6.3.IPME'!M$22-'6.3.IPME'!M$21))</f>
        <v>0.2185283659311954</v>
      </c>
      <c r="M61" s="110">
        <f>+(1/(1-'6.5 TasaImpuestos'!M$8))*('2.2.3.8.WACC'!M$28*'6.3.IPME'!N$21+'2.2.3.1.TasasDeprec'!$C61*'6.3.IPME'!N$22-('6.3.IPME'!N$22-'6.3.IPME'!N$21))</f>
        <v>0.25300055845292768</v>
      </c>
      <c r="N61" s="110">
        <f>+(1/(1-'6.5 TasaImpuestos'!N$8))*('2.2.3.8.WACC'!N$28*'6.3.IPME'!O$21+'2.2.3.1.TasasDeprec'!$C61*'6.3.IPME'!O$22-('6.3.IPME'!O$22-'6.3.IPME'!O$21))</f>
        <v>0.25780950942188319</v>
      </c>
      <c r="O61" s="110">
        <f>+(1/(1-'6.5 TasaImpuestos'!O$8))*('2.2.3.8.WACC'!O$28*'6.3.IPME'!P$21+'2.2.3.1.TasasDeprec'!$C61*'6.3.IPME'!P$22-('6.3.IPME'!P$22-'6.3.IPME'!P$21))</f>
        <v>0.15733128835504362</v>
      </c>
      <c r="P61" s="110">
        <f>+(1/(1-'6.5 TasaImpuestos'!P$8))*('2.2.3.8.WACC'!P$28*'6.3.IPME'!Q$21+'2.2.3.1.TasasDeprec'!$C61*'6.3.IPME'!Q$22-('6.3.IPME'!Q$22-'6.3.IPME'!Q$21))</f>
        <v>0.18116643128610982</v>
      </c>
    </row>
    <row r="62" spans="1:16" x14ac:dyDescent="0.25">
      <c r="A62" s="57" t="s">
        <v>212</v>
      </c>
      <c r="B62" s="139" t="s">
        <v>171</v>
      </c>
      <c r="C62" s="110">
        <f>+(1/(1-'6.5 TasaImpuestos'!C$8))*('2.2.3.8.WACC'!C$28*'6.3.IPME'!D$21+'2.2.3.1.TasasDeprec'!$C62*'6.3.IPME'!D$22-('6.3.IPME'!D$22-'6.3.IPME'!D$21))</f>
        <v>0.19752160291375676</v>
      </c>
      <c r="D62" s="110">
        <f>+(1/(1-'6.5 TasaImpuestos'!D$8))*('2.2.3.8.WACC'!D$28*'6.3.IPME'!E$21+'2.2.3.1.TasasDeprec'!$C62*'6.3.IPME'!E$22-('6.3.IPME'!E$22-'6.3.IPME'!E$21))</f>
        <v>0.21683940149322595</v>
      </c>
      <c r="E62" s="110">
        <f>+(1/(1-'6.5 TasaImpuestos'!E$8))*('2.2.3.8.WACC'!E$28*'6.3.IPME'!F$21+'2.2.3.1.TasasDeprec'!$C62*'6.3.IPME'!F$22-('6.3.IPME'!F$22-'6.3.IPME'!F$21))</f>
        <v>0.19856471311737653</v>
      </c>
      <c r="F62" s="110">
        <f>+(1/(1-'6.5 TasaImpuestos'!F$8))*('2.2.3.8.WACC'!F$28*'6.3.IPME'!G$21+'2.2.3.1.TasasDeprec'!$C62*'6.3.IPME'!G$22-('6.3.IPME'!G$22-'6.3.IPME'!G$21))</f>
        <v>0.24933764104649425</v>
      </c>
      <c r="G62" s="110">
        <f>+(1/(1-'6.5 TasaImpuestos'!G$8))*('2.2.3.8.WACC'!G$28*'6.3.IPME'!H$21+'2.2.3.1.TasasDeprec'!$C62*'6.3.IPME'!H$22-('6.3.IPME'!H$22-'6.3.IPME'!H$21))</f>
        <v>0.23811709391387076</v>
      </c>
      <c r="H62" s="110">
        <f>+(1/(1-'6.5 TasaImpuestos'!H$8))*('2.2.3.8.WACC'!H$28*'6.3.IPME'!I$21+'2.2.3.1.TasasDeprec'!$C62*'6.3.IPME'!I$22-('6.3.IPME'!I$22-'6.3.IPME'!I$21))</f>
        <v>0.2807809009639719</v>
      </c>
      <c r="I62" s="110">
        <f>+(1/(1-'6.5 TasaImpuestos'!I$8))*('2.2.3.8.WACC'!I$28*'6.3.IPME'!J$21+'2.2.3.1.TasasDeprec'!$C62*'6.3.IPME'!J$22-('6.3.IPME'!J$22-'6.3.IPME'!J$21))</f>
        <v>0.23743583867201953</v>
      </c>
      <c r="J62" s="110">
        <f>+(1/(1-'6.5 TasaImpuestos'!J$8))*('2.2.3.8.WACC'!J$28*'6.3.IPME'!K$21+'2.2.3.1.TasasDeprec'!$C62*'6.3.IPME'!K$22-('6.3.IPME'!K$22-'6.3.IPME'!K$21))</f>
        <v>0.20283486881304114</v>
      </c>
      <c r="K62" s="110">
        <f>+(1/(1-'6.5 TasaImpuestos'!K$8))*('2.2.3.8.WACC'!K$28*'6.3.IPME'!L$21+'2.2.3.1.TasasDeprec'!$C62*'6.3.IPME'!L$22-('6.3.IPME'!L$22-'6.3.IPME'!L$21))</f>
        <v>0.2266744824023143</v>
      </c>
      <c r="L62" s="110">
        <f>+(1/(1-'6.5 TasaImpuestos'!L$8))*('2.2.3.8.WACC'!L$28*'6.3.IPME'!M$21+'2.2.3.1.TasasDeprec'!$C62*'6.3.IPME'!M$22-('6.3.IPME'!M$22-'6.3.IPME'!M$21))</f>
        <v>0.2185283659311954</v>
      </c>
      <c r="M62" s="110">
        <f>+(1/(1-'6.5 TasaImpuestos'!M$8))*('2.2.3.8.WACC'!M$28*'6.3.IPME'!N$21+'2.2.3.1.TasasDeprec'!$C62*'6.3.IPME'!N$22-('6.3.IPME'!N$22-'6.3.IPME'!N$21))</f>
        <v>0.25300055845292768</v>
      </c>
      <c r="N62" s="110">
        <f>+(1/(1-'6.5 TasaImpuestos'!N$8))*('2.2.3.8.WACC'!N$28*'6.3.IPME'!O$21+'2.2.3.1.TasasDeprec'!$C62*'6.3.IPME'!O$22-('6.3.IPME'!O$22-'6.3.IPME'!O$21))</f>
        <v>0.25780950942188319</v>
      </c>
      <c r="O62" s="110">
        <f>+(1/(1-'6.5 TasaImpuestos'!O$8))*('2.2.3.8.WACC'!O$28*'6.3.IPME'!P$21+'2.2.3.1.TasasDeprec'!$C62*'6.3.IPME'!P$22-('6.3.IPME'!P$22-'6.3.IPME'!P$21))</f>
        <v>0.15733128835504362</v>
      </c>
      <c r="P62" s="110">
        <f>+(1/(1-'6.5 TasaImpuestos'!P$8))*('2.2.3.8.WACC'!P$28*'6.3.IPME'!Q$21+'2.2.3.1.TasasDeprec'!$C62*'6.3.IPME'!Q$22-('6.3.IPME'!Q$22-'6.3.IPME'!Q$21))</f>
        <v>0.18116643128610982</v>
      </c>
    </row>
    <row r="63" spans="1:16" x14ac:dyDescent="0.25">
      <c r="A63" s="57" t="s">
        <v>212</v>
      </c>
      <c r="B63" s="139" t="s">
        <v>172</v>
      </c>
      <c r="C63" s="110">
        <f>+(1/(1-'6.5 TasaImpuestos'!C$8))*('2.2.3.8.WACC'!C$28*'6.3.IPME'!D$21+'2.2.3.1.TasasDeprec'!$C63*'6.3.IPME'!D$22-('6.3.IPME'!D$22-'6.3.IPME'!D$21))</f>
        <v>0.19752160291375676</v>
      </c>
      <c r="D63" s="110">
        <f>+(1/(1-'6.5 TasaImpuestos'!D$8))*('2.2.3.8.WACC'!D$28*'6.3.IPME'!E$21+'2.2.3.1.TasasDeprec'!$C63*'6.3.IPME'!E$22-('6.3.IPME'!E$22-'6.3.IPME'!E$21))</f>
        <v>0.21683940149322595</v>
      </c>
      <c r="E63" s="110">
        <f>+(1/(1-'6.5 TasaImpuestos'!E$8))*('2.2.3.8.WACC'!E$28*'6.3.IPME'!F$21+'2.2.3.1.TasasDeprec'!$C63*'6.3.IPME'!F$22-('6.3.IPME'!F$22-'6.3.IPME'!F$21))</f>
        <v>0.19856471311737653</v>
      </c>
      <c r="F63" s="110">
        <f>+(1/(1-'6.5 TasaImpuestos'!F$8))*('2.2.3.8.WACC'!F$28*'6.3.IPME'!G$21+'2.2.3.1.TasasDeprec'!$C63*'6.3.IPME'!G$22-('6.3.IPME'!G$22-'6.3.IPME'!G$21))</f>
        <v>0.24933764104649425</v>
      </c>
      <c r="G63" s="110">
        <f>+(1/(1-'6.5 TasaImpuestos'!G$8))*('2.2.3.8.WACC'!G$28*'6.3.IPME'!H$21+'2.2.3.1.TasasDeprec'!$C63*'6.3.IPME'!H$22-('6.3.IPME'!H$22-'6.3.IPME'!H$21))</f>
        <v>0.23811709391387076</v>
      </c>
      <c r="H63" s="110">
        <f>+(1/(1-'6.5 TasaImpuestos'!H$8))*('2.2.3.8.WACC'!H$28*'6.3.IPME'!I$21+'2.2.3.1.TasasDeprec'!$C63*'6.3.IPME'!I$22-('6.3.IPME'!I$22-'6.3.IPME'!I$21))</f>
        <v>0.2807809009639719</v>
      </c>
      <c r="I63" s="110">
        <f>+(1/(1-'6.5 TasaImpuestos'!I$8))*('2.2.3.8.WACC'!I$28*'6.3.IPME'!J$21+'2.2.3.1.TasasDeprec'!$C63*'6.3.IPME'!J$22-('6.3.IPME'!J$22-'6.3.IPME'!J$21))</f>
        <v>0.23743583867201953</v>
      </c>
      <c r="J63" s="110">
        <f>+(1/(1-'6.5 TasaImpuestos'!J$8))*('2.2.3.8.WACC'!J$28*'6.3.IPME'!K$21+'2.2.3.1.TasasDeprec'!$C63*'6.3.IPME'!K$22-('6.3.IPME'!K$22-'6.3.IPME'!K$21))</f>
        <v>0.20283486881304114</v>
      </c>
      <c r="K63" s="110">
        <f>+(1/(1-'6.5 TasaImpuestos'!K$8))*('2.2.3.8.WACC'!K$28*'6.3.IPME'!L$21+'2.2.3.1.TasasDeprec'!$C63*'6.3.IPME'!L$22-('6.3.IPME'!L$22-'6.3.IPME'!L$21))</f>
        <v>0.2266744824023143</v>
      </c>
      <c r="L63" s="110">
        <f>+(1/(1-'6.5 TasaImpuestos'!L$8))*('2.2.3.8.WACC'!L$28*'6.3.IPME'!M$21+'2.2.3.1.TasasDeprec'!$C63*'6.3.IPME'!M$22-('6.3.IPME'!M$22-'6.3.IPME'!M$21))</f>
        <v>0.2185283659311954</v>
      </c>
      <c r="M63" s="110">
        <f>+(1/(1-'6.5 TasaImpuestos'!M$8))*('2.2.3.8.WACC'!M$28*'6.3.IPME'!N$21+'2.2.3.1.TasasDeprec'!$C63*'6.3.IPME'!N$22-('6.3.IPME'!N$22-'6.3.IPME'!N$21))</f>
        <v>0.25300055845292768</v>
      </c>
      <c r="N63" s="110">
        <f>+(1/(1-'6.5 TasaImpuestos'!N$8))*('2.2.3.8.WACC'!N$28*'6.3.IPME'!O$21+'2.2.3.1.TasasDeprec'!$C63*'6.3.IPME'!O$22-('6.3.IPME'!O$22-'6.3.IPME'!O$21))</f>
        <v>0.25780950942188319</v>
      </c>
      <c r="O63" s="110">
        <f>+(1/(1-'6.5 TasaImpuestos'!O$8))*('2.2.3.8.WACC'!O$28*'6.3.IPME'!P$21+'2.2.3.1.TasasDeprec'!$C63*'6.3.IPME'!P$22-('6.3.IPME'!P$22-'6.3.IPME'!P$21))</f>
        <v>0.15733128835504362</v>
      </c>
      <c r="P63" s="110">
        <f>+(1/(1-'6.5 TasaImpuestos'!P$8))*('2.2.3.8.WACC'!P$28*'6.3.IPME'!Q$21+'2.2.3.1.TasasDeprec'!$C63*'6.3.IPME'!Q$22-('6.3.IPME'!Q$22-'6.3.IPME'!Q$21))</f>
        <v>0.18116643128610982</v>
      </c>
    </row>
    <row r="64" spans="1:16" x14ac:dyDescent="0.25">
      <c r="A64" s="57" t="s">
        <v>212</v>
      </c>
      <c r="B64" s="139" t="s">
        <v>173</v>
      </c>
      <c r="C64" s="110">
        <f>+(1/(1-'6.5 TasaImpuestos'!C$8))*('2.2.3.8.WACC'!C$28*'6.3.IPME'!D$21+'2.2.3.1.TasasDeprec'!$C64*'6.3.IPME'!D$22-('6.3.IPME'!D$22-'6.3.IPME'!D$21))</f>
        <v>0.19752160291375676</v>
      </c>
      <c r="D64" s="110">
        <f>+(1/(1-'6.5 TasaImpuestos'!D$8))*('2.2.3.8.WACC'!D$28*'6.3.IPME'!E$21+'2.2.3.1.TasasDeprec'!$C64*'6.3.IPME'!E$22-('6.3.IPME'!E$22-'6.3.IPME'!E$21))</f>
        <v>0.21683940149322595</v>
      </c>
      <c r="E64" s="110">
        <f>+(1/(1-'6.5 TasaImpuestos'!E$8))*('2.2.3.8.WACC'!E$28*'6.3.IPME'!F$21+'2.2.3.1.TasasDeprec'!$C64*'6.3.IPME'!F$22-('6.3.IPME'!F$22-'6.3.IPME'!F$21))</f>
        <v>0.19856471311737653</v>
      </c>
      <c r="F64" s="110">
        <f>+(1/(1-'6.5 TasaImpuestos'!F$8))*('2.2.3.8.WACC'!F$28*'6.3.IPME'!G$21+'2.2.3.1.TasasDeprec'!$C64*'6.3.IPME'!G$22-('6.3.IPME'!G$22-'6.3.IPME'!G$21))</f>
        <v>0.24933764104649425</v>
      </c>
      <c r="G64" s="110">
        <f>+(1/(1-'6.5 TasaImpuestos'!G$8))*('2.2.3.8.WACC'!G$28*'6.3.IPME'!H$21+'2.2.3.1.TasasDeprec'!$C64*'6.3.IPME'!H$22-('6.3.IPME'!H$22-'6.3.IPME'!H$21))</f>
        <v>0.23811709391387076</v>
      </c>
      <c r="H64" s="110">
        <f>+(1/(1-'6.5 TasaImpuestos'!H$8))*('2.2.3.8.WACC'!H$28*'6.3.IPME'!I$21+'2.2.3.1.TasasDeprec'!$C64*'6.3.IPME'!I$22-('6.3.IPME'!I$22-'6.3.IPME'!I$21))</f>
        <v>0.2807809009639719</v>
      </c>
      <c r="I64" s="110">
        <f>+(1/(1-'6.5 TasaImpuestos'!I$8))*('2.2.3.8.WACC'!I$28*'6.3.IPME'!J$21+'2.2.3.1.TasasDeprec'!$C64*'6.3.IPME'!J$22-('6.3.IPME'!J$22-'6.3.IPME'!J$21))</f>
        <v>0.23743583867201953</v>
      </c>
      <c r="J64" s="110">
        <f>+(1/(1-'6.5 TasaImpuestos'!J$8))*('2.2.3.8.WACC'!J$28*'6.3.IPME'!K$21+'2.2.3.1.TasasDeprec'!$C64*'6.3.IPME'!K$22-('6.3.IPME'!K$22-'6.3.IPME'!K$21))</f>
        <v>0.20283486881304114</v>
      </c>
      <c r="K64" s="110">
        <f>+(1/(1-'6.5 TasaImpuestos'!K$8))*('2.2.3.8.WACC'!K$28*'6.3.IPME'!L$21+'2.2.3.1.TasasDeprec'!$C64*'6.3.IPME'!L$22-('6.3.IPME'!L$22-'6.3.IPME'!L$21))</f>
        <v>0.2266744824023143</v>
      </c>
      <c r="L64" s="110">
        <f>+(1/(1-'6.5 TasaImpuestos'!L$8))*('2.2.3.8.WACC'!L$28*'6.3.IPME'!M$21+'2.2.3.1.TasasDeprec'!$C64*'6.3.IPME'!M$22-('6.3.IPME'!M$22-'6.3.IPME'!M$21))</f>
        <v>0.2185283659311954</v>
      </c>
      <c r="M64" s="110">
        <f>+(1/(1-'6.5 TasaImpuestos'!M$8))*('2.2.3.8.WACC'!M$28*'6.3.IPME'!N$21+'2.2.3.1.TasasDeprec'!$C64*'6.3.IPME'!N$22-('6.3.IPME'!N$22-'6.3.IPME'!N$21))</f>
        <v>0.25300055845292768</v>
      </c>
      <c r="N64" s="110">
        <f>+(1/(1-'6.5 TasaImpuestos'!N$8))*('2.2.3.8.WACC'!N$28*'6.3.IPME'!O$21+'2.2.3.1.TasasDeprec'!$C64*'6.3.IPME'!O$22-('6.3.IPME'!O$22-'6.3.IPME'!O$21))</f>
        <v>0.25780950942188319</v>
      </c>
      <c r="O64" s="110">
        <f>+(1/(1-'6.5 TasaImpuestos'!O$8))*('2.2.3.8.WACC'!O$28*'6.3.IPME'!P$21+'2.2.3.1.TasasDeprec'!$C64*'6.3.IPME'!P$22-('6.3.IPME'!P$22-'6.3.IPME'!P$21))</f>
        <v>0.15733128835504362</v>
      </c>
      <c r="P64" s="110">
        <f>+(1/(1-'6.5 TasaImpuestos'!P$8))*('2.2.3.8.WACC'!P$28*'6.3.IPME'!Q$21+'2.2.3.1.TasasDeprec'!$C64*'6.3.IPME'!Q$22-('6.3.IPME'!Q$22-'6.3.IPME'!Q$21))</f>
        <v>0.18116643128610982</v>
      </c>
    </row>
    <row r="65" spans="1:16" x14ac:dyDescent="0.25">
      <c r="A65" s="57" t="s">
        <v>212</v>
      </c>
      <c r="B65" s="139" t="s">
        <v>331</v>
      </c>
      <c r="C65" s="110">
        <f>+(1/(1-'6.5 TasaImpuestos'!C$8))*('2.2.3.8.WACC'!C$28*'6.3.IPME'!D$21+'2.2.3.1.TasasDeprec'!$C65*'6.3.IPME'!D$22-('6.3.IPME'!D$22-'6.3.IPME'!D$21))</f>
        <v>0.19856130216187703</v>
      </c>
      <c r="D65" s="110">
        <f>+(1/(1-'6.5 TasaImpuestos'!D$8))*('2.2.3.8.WACC'!D$28*'6.3.IPME'!E$21+'2.2.3.1.TasasDeprec'!$C65*'6.3.IPME'!E$22-('6.3.IPME'!E$22-'6.3.IPME'!E$21))</f>
        <v>0.21790094869148571</v>
      </c>
      <c r="E65" s="110">
        <f>+(1/(1-'6.5 TasaImpuestos'!E$8))*('2.2.3.8.WACC'!E$28*'6.3.IPME'!F$21+'2.2.3.1.TasasDeprec'!$C65*'6.3.IPME'!F$22-('6.3.IPME'!F$22-'6.3.IPME'!F$21))</f>
        <v>0.19966065908346231</v>
      </c>
      <c r="F65" s="110">
        <f>+(1/(1-'6.5 TasaImpuestos'!F$8))*('2.2.3.8.WACC'!F$28*'6.3.IPME'!G$21+'2.2.3.1.TasasDeprec'!$C65*'6.3.IPME'!G$22-('6.3.IPME'!G$22-'6.3.IPME'!G$21))</f>
        <v>0.25043062008850109</v>
      </c>
      <c r="G65" s="110">
        <f>+(1/(1-'6.5 TasaImpuestos'!G$8))*('2.2.3.8.WACC'!G$28*'6.3.IPME'!H$21+'2.2.3.1.TasasDeprec'!$C65*'6.3.IPME'!H$22-('6.3.IPME'!H$22-'6.3.IPME'!H$21))</f>
        <v>0.2392042808230645</v>
      </c>
      <c r="H65" s="110">
        <f>+(1/(1-'6.5 TasaImpuestos'!H$8))*('2.2.3.8.WACC'!H$28*'6.3.IPME'!I$21+'2.2.3.1.TasasDeprec'!$C65*'6.3.IPME'!I$22-('6.3.IPME'!I$22-'6.3.IPME'!I$21))</f>
        <v>0.28180238905950605</v>
      </c>
      <c r="I65" s="110">
        <f>+(1/(1-'6.5 TasaImpuestos'!I$8))*('2.2.3.8.WACC'!I$28*'6.3.IPME'!J$21+'2.2.3.1.TasasDeprec'!$C65*'6.3.IPME'!J$22-('6.3.IPME'!J$22-'6.3.IPME'!J$21))</f>
        <v>0.23844394596221027</v>
      </c>
      <c r="J65" s="110">
        <f>+(1/(1-'6.5 TasaImpuestos'!J$8))*('2.2.3.8.WACC'!J$28*'6.3.IPME'!K$21+'2.2.3.1.TasasDeprec'!$C65*'6.3.IPME'!K$22-('6.3.IPME'!K$22-'6.3.IPME'!K$21))</f>
        <v>0.20387551334640752</v>
      </c>
      <c r="K65" s="110">
        <f>+(1/(1-'6.5 TasaImpuestos'!K$8))*('2.2.3.8.WACC'!K$28*'6.3.IPME'!L$21+'2.2.3.1.TasasDeprec'!$C65*'6.3.IPME'!L$22-('6.3.IPME'!L$22-'6.3.IPME'!L$21))</f>
        <v>0.22771231867453001</v>
      </c>
      <c r="L65" s="110">
        <f>+(1/(1-'6.5 TasaImpuestos'!L$8))*('2.2.3.8.WACC'!L$28*'6.3.IPME'!M$21+'2.2.3.1.TasasDeprec'!$C65*'6.3.IPME'!M$22-('6.3.IPME'!M$22-'6.3.IPME'!M$21))</f>
        <v>0.21956641858718562</v>
      </c>
      <c r="M65" s="110">
        <f>+(1/(1-'6.5 TasaImpuestos'!M$8))*('2.2.3.8.WACC'!M$28*'6.3.IPME'!N$21+'2.2.3.1.TasasDeprec'!$C65*'6.3.IPME'!N$22-('6.3.IPME'!N$22-'6.3.IPME'!N$21))</f>
        <v>0.25402696237787492</v>
      </c>
      <c r="N65" s="110">
        <f>+(1/(1-'6.5 TasaImpuestos'!N$8))*('2.2.3.8.WACC'!N$28*'6.3.IPME'!O$21+'2.2.3.1.TasasDeprec'!$C65*'6.3.IPME'!O$22-('6.3.IPME'!O$22-'6.3.IPME'!O$21))</f>
        <v>0.25882197250528299</v>
      </c>
      <c r="O65" s="110">
        <f>+(1/(1-'6.5 TasaImpuestos'!O$8))*('2.2.3.8.WACC'!O$28*'6.3.IPME'!P$21+'2.2.3.1.TasasDeprec'!$C65*'6.3.IPME'!P$22-('6.3.IPME'!P$22-'6.3.IPME'!P$21))</f>
        <v>0.15839431397391862</v>
      </c>
      <c r="P65" s="110">
        <f>+(1/(1-'6.5 TasaImpuestos'!P$8))*('2.2.3.8.WACC'!P$28*'6.3.IPME'!Q$21+'2.2.3.1.TasasDeprec'!$C65*'6.3.IPME'!Q$22-('6.3.IPME'!Q$22-'6.3.IPME'!Q$21))</f>
        <v>0.18227011582391983</v>
      </c>
    </row>
    <row r="66" spans="1:16" x14ac:dyDescent="0.25">
      <c r="A66" s="57" t="s">
        <v>212</v>
      </c>
      <c r="B66" s="139" t="s">
        <v>332</v>
      </c>
      <c r="C66" s="110">
        <f>+(1/(1-'6.5 TasaImpuestos'!C$8))*('2.2.3.8.WACC'!C$28*'6.3.IPME'!D$21+'2.2.3.1.TasasDeprec'!$C66*'6.3.IPME'!D$22-('6.3.IPME'!D$22-'6.3.IPME'!D$21))</f>
        <v>0.19891513674834319</v>
      </c>
      <c r="D66" s="110">
        <f>+(1/(1-'6.5 TasaImpuestos'!D$8))*('2.2.3.8.WACC'!D$28*'6.3.IPME'!E$21+'2.2.3.1.TasasDeprec'!$C66*'6.3.IPME'!E$22-('6.3.IPME'!E$22-'6.3.IPME'!E$21))</f>
        <v>0.21826221865930537</v>
      </c>
      <c r="E66" s="110">
        <f>+(1/(1-'6.5 TasaImpuestos'!E$8))*('2.2.3.8.WACC'!E$28*'6.3.IPME'!F$21+'2.2.3.1.TasasDeprec'!$C66*'6.3.IPME'!F$22-('6.3.IPME'!F$22-'6.3.IPME'!F$21))</f>
        <v>0.20003363577686695</v>
      </c>
      <c r="F66" s="110">
        <f>+(1/(1-'6.5 TasaImpuestos'!F$8))*('2.2.3.8.WACC'!F$28*'6.3.IPME'!G$21+'2.2.3.1.TasasDeprec'!$C66*'6.3.IPME'!G$22-('6.3.IPME'!G$22-'6.3.IPME'!G$21))</f>
        <v>0.25080258706649389</v>
      </c>
      <c r="G66" s="110">
        <f>+(1/(1-'6.5 TasaImpuestos'!G$8))*('2.2.3.8.WACC'!G$28*'6.3.IPME'!H$21+'2.2.3.1.TasasDeprec'!$C66*'6.3.IPME'!H$22-('6.3.IPME'!H$22-'6.3.IPME'!H$21))</f>
        <v>0.2395742765993637</v>
      </c>
      <c r="H66" s="110">
        <f>+(1/(1-'6.5 TasaImpuestos'!H$8))*('2.2.3.8.WACC'!H$28*'6.3.IPME'!I$21+'2.2.3.1.TasasDeprec'!$C66*'6.3.IPME'!I$22-('6.3.IPME'!I$22-'6.3.IPME'!I$21))</f>
        <v>0.28215002595403765</v>
      </c>
      <c r="I66" s="110">
        <f>+(1/(1-'6.5 TasaImpuestos'!I$8))*('2.2.3.8.WACC'!I$28*'6.3.IPME'!J$21+'2.2.3.1.TasasDeprec'!$C66*'6.3.IPME'!J$22-('6.3.IPME'!J$22-'6.3.IPME'!J$21))</f>
        <v>0.23878702904780744</v>
      </c>
      <c r="J66" s="110">
        <f>+(1/(1-'6.5 TasaImpuestos'!J$8))*('2.2.3.8.WACC'!J$28*'6.3.IPME'!K$21+'2.2.3.1.TasasDeprec'!$C66*'6.3.IPME'!K$22-('6.3.IPME'!K$22-'6.3.IPME'!K$21))</f>
        <v>0.20422966963611119</v>
      </c>
      <c r="K66" s="110">
        <f>+(1/(1-'6.5 TasaImpuestos'!K$8))*('2.2.3.8.WACC'!K$28*'6.3.IPME'!L$21+'2.2.3.1.TasasDeprec'!$C66*'6.3.IPME'!L$22-('6.3.IPME'!L$22-'6.3.IPME'!L$21))</f>
        <v>0.22806551924562105</v>
      </c>
      <c r="L66" s="110">
        <f>+(1/(1-'6.5 TasaImpuestos'!L$8))*('2.2.3.8.WACC'!L$28*'6.3.IPME'!M$21+'2.2.3.1.TasasDeprec'!$C66*'6.3.IPME'!M$22-('6.3.IPME'!M$22-'6.3.IPME'!M$21))</f>
        <v>0.21991969279886406</v>
      </c>
      <c r="M66" s="110">
        <f>+(1/(1-'6.5 TasaImpuestos'!M$8))*('2.2.3.8.WACC'!M$28*'6.3.IPME'!N$21+'2.2.3.1.TasasDeprec'!$C66*'6.3.IPME'!N$22-('6.3.IPME'!N$22-'6.3.IPME'!N$21))</f>
        <v>0.25437627224703907</v>
      </c>
      <c r="N66" s="110">
        <f>+(1/(1-'6.5 TasaImpuestos'!N$8))*('2.2.3.8.WACC'!N$28*'6.3.IPME'!O$21+'2.2.3.1.TasasDeprec'!$C66*'6.3.IPME'!O$22-('6.3.IPME'!O$22-'6.3.IPME'!O$21))</f>
        <v>0.25916653797176259</v>
      </c>
      <c r="O66" s="110">
        <f>+(1/(1-'6.5 TasaImpuestos'!O$8))*('2.2.3.8.WACC'!O$28*'6.3.IPME'!P$21+'2.2.3.1.TasasDeprec'!$C66*'6.3.IPME'!P$22-('6.3.IPME'!P$22-'6.3.IPME'!P$21))</f>
        <v>0.15875608708372668</v>
      </c>
      <c r="P66" s="110">
        <f>+(1/(1-'6.5 TasaImpuestos'!P$8))*('2.2.3.8.WACC'!P$28*'6.3.IPME'!Q$21+'2.2.3.1.TasasDeprec'!$C66*'6.3.IPME'!Q$22-('6.3.IPME'!Q$22-'6.3.IPME'!Q$21))</f>
        <v>0.18264572613885582</v>
      </c>
    </row>
    <row r="67" spans="1:16" x14ac:dyDescent="0.25"/>
    <row r="68" spans="1:16" x14ac:dyDescent="0.25"/>
    <row r="69" spans="1:16" x14ac:dyDescent="0.25"/>
    <row r="70" spans="1:16" x14ac:dyDescent="0.25"/>
    <row r="71" spans="1:16" x14ac:dyDescent="0.25"/>
    <row r="72" spans="1:16" x14ac:dyDescent="0.25"/>
    <row r="73" spans="1:16" x14ac:dyDescent="0.25"/>
    <row r="74" spans="1:16" x14ac:dyDescent="0.25"/>
    <row r="75" spans="1:16" x14ac:dyDescent="0.25"/>
    <row r="76" spans="1:16" x14ac:dyDescent="0.25"/>
    <row r="77" spans="1:16" x14ac:dyDescent="0.25"/>
  </sheetData>
  <hyperlinks>
    <hyperlink ref="A2" location="Índice!A1" display="Índice" xr:uid="{B7D51AFB-FF37-468B-81E8-D451A7D345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825D-57E8-4A2B-80A9-78B08F7AA6D8}">
  <sheetPr>
    <tabColor rgb="FF00B050"/>
  </sheetPr>
  <dimension ref="A1:G60"/>
  <sheetViews>
    <sheetView showGridLines="0" tabSelected="1" zoomScale="90" zoomScaleNormal="90" workbookViewId="0">
      <selection activeCell="D23" sqref="D23"/>
    </sheetView>
  </sheetViews>
  <sheetFormatPr baseColWidth="10" defaultColWidth="0" defaultRowHeight="12.75" customHeight="1" zeroHeight="1" x14ac:dyDescent="0.25"/>
  <cols>
    <col min="1" max="1" width="11" style="30" customWidth="1"/>
    <col min="2" max="2" width="71.109375" style="30" customWidth="1"/>
    <col min="3" max="3" width="11.44140625" style="30" customWidth="1"/>
    <col min="4" max="4" width="10.44140625" style="30" customWidth="1"/>
    <col min="5" max="5" width="14.109375" style="56" customWidth="1"/>
    <col min="6" max="7" width="9" style="30" hidden="1" customWidth="1"/>
    <col min="8" max="16384" width="11.44140625" style="30" hidden="1"/>
  </cols>
  <sheetData>
    <row r="1" spans="1:6" ht="13.8" x14ac:dyDescent="0.25">
      <c r="B1" s="33"/>
      <c r="C1" s="34"/>
      <c r="D1" s="35"/>
      <c r="E1" s="30"/>
    </row>
    <row r="2" spans="1:6" ht="13.8" x14ac:dyDescent="0.25">
      <c r="A2" s="32" t="s">
        <v>29</v>
      </c>
      <c r="B2" s="33"/>
      <c r="C2" s="34"/>
      <c r="D2" s="35"/>
      <c r="E2" s="30"/>
    </row>
    <row r="3" spans="1:6" ht="13.8" x14ac:dyDescent="0.25">
      <c r="A3" s="32"/>
      <c r="B3" s="33"/>
      <c r="C3" s="34"/>
      <c r="D3" s="35"/>
      <c r="E3" s="30"/>
    </row>
    <row r="4" spans="1:6" ht="13.8" x14ac:dyDescent="0.25">
      <c r="A4" s="32"/>
      <c r="B4" s="33"/>
      <c r="C4" s="34"/>
      <c r="D4" s="35"/>
      <c r="E4" s="30"/>
    </row>
    <row r="5" spans="1:6" ht="13.2" x14ac:dyDescent="0.25">
      <c r="A5" s="32"/>
      <c r="C5" s="34"/>
      <c r="D5" s="35"/>
      <c r="E5" s="30"/>
    </row>
    <row r="6" spans="1:6" ht="13.2" x14ac:dyDescent="0.25">
      <c r="A6" s="32"/>
      <c r="B6" s="36" t="s">
        <v>1</v>
      </c>
      <c r="D6" s="34"/>
      <c r="E6" s="30"/>
    </row>
    <row r="7" spans="1:6" ht="13.2" x14ac:dyDescent="0.25">
      <c r="A7" s="32"/>
      <c r="E7" s="30"/>
    </row>
    <row r="8" spans="1:6" ht="13.2" x14ac:dyDescent="0.25">
      <c r="E8" s="30"/>
    </row>
    <row r="9" spans="1:6" ht="13.2" x14ac:dyDescent="0.25">
      <c r="B9" s="37" t="s">
        <v>30</v>
      </c>
      <c r="C9" s="38"/>
      <c r="D9" s="39"/>
      <c r="E9" s="30"/>
    </row>
    <row r="10" spans="1:6" ht="13.2" x14ac:dyDescent="0.25">
      <c r="B10" s="40" t="s">
        <v>31</v>
      </c>
      <c r="C10" s="41">
        <f>ROUND('5.InsumosEconomía'!C50,4)</f>
        <v>1.5900000000000001E-2</v>
      </c>
      <c r="D10" s="40"/>
      <c r="E10" s="34"/>
      <c r="F10" s="34"/>
    </row>
    <row r="11" spans="1:6" ht="13.2" x14ac:dyDescent="0.25">
      <c r="B11" s="30" t="s">
        <v>32</v>
      </c>
      <c r="C11" s="42">
        <f>ROUND('3.ÍndPrecioInsumEmp'!C16,4)</f>
        <v>2.2200000000000001E-2</v>
      </c>
      <c r="E11" s="34"/>
      <c r="F11" s="34"/>
    </row>
    <row r="12" spans="1:6" ht="13.2" x14ac:dyDescent="0.25">
      <c r="B12" s="43" t="s">
        <v>33</v>
      </c>
      <c r="C12" s="44"/>
      <c r="D12" s="45">
        <f>C10-C11</f>
        <v>-6.3E-3</v>
      </c>
      <c r="E12" s="34"/>
      <c r="F12" s="34"/>
    </row>
    <row r="13" spans="1:6" ht="13.2" x14ac:dyDescent="0.25">
      <c r="D13" s="42"/>
      <c r="E13" s="34"/>
      <c r="F13" s="34"/>
    </row>
    <row r="14" spans="1:6" ht="13.2" x14ac:dyDescent="0.25">
      <c r="B14" s="37" t="s">
        <v>34</v>
      </c>
      <c r="C14" s="38"/>
      <c r="D14" s="39"/>
      <c r="E14" s="46"/>
      <c r="F14" s="34"/>
    </row>
    <row r="15" spans="1:6" ht="13.2" x14ac:dyDescent="0.25">
      <c r="B15" s="40" t="s">
        <v>35</v>
      </c>
      <c r="C15" s="41">
        <f>ROUND('2.PTFEmpresa'!C15,4)</f>
        <v>-2.9700000000000001E-2</v>
      </c>
      <c r="D15" s="40"/>
      <c r="E15" s="46"/>
      <c r="F15" s="34"/>
    </row>
    <row r="16" spans="1:6" ht="13.2" x14ac:dyDescent="0.25">
      <c r="B16" s="30" t="s">
        <v>36</v>
      </c>
      <c r="C16" s="42">
        <f>ROUND('4.PTFEconomía'!C11,4)</f>
        <v>-7.7999999999999996E-3</v>
      </c>
      <c r="E16" s="46"/>
      <c r="F16" s="34"/>
    </row>
    <row r="17" spans="2:6" ht="13.2" x14ac:dyDescent="0.25">
      <c r="B17" s="43" t="s">
        <v>33</v>
      </c>
      <c r="C17" s="45"/>
      <c r="D17" s="47">
        <f>C15-C16</f>
        <v>-2.1900000000000003E-2</v>
      </c>
      <c r="E17" s="46"/>
      <c r="F17" s="34"/>
    </row>
    <row r="18" spans="2:6" ht="13.2" x14ac:dyDescent="0.25">
      <c r="B18" s="48"/>
      <c r="D18" s="42"/>
      <c r="E18" s="46"/>
      <c r="F18" s="34"/>
    </row>
    <row r="19" spans="2:6" ht="13.2" x14ac:dyDescent="0.25">
      <c r="B19" s="49" t="s">
        <v>37</v>
      </c>
      <c r="C19" s="39"/>
      <c r="D19" s="31">
        <f>D12+D17</f>
        <v>-2.8200000000000003E-2</v>
      </c>
      <c r="E19" s="50"/>
      <c r="F19" s="34"/>
    </row>
    <row r="20" spans="2:6" ht="13.2" x14ac:dyDescent="0.25">
      <c r="B20" s="51"/>
      <c r="C20" s="52"/>
      <c r="D20" s="35"/>
      <c r="E20" s="46"/>
      <c r="F20" s="34"/>
    </row>
    <row r="21" spans="2:6" ht="13.2" x14ac:dyDescent="0.25">
      <c r="B21" s="49" t="s">
        <v>339</v>
      </c>
      <c r="C21" s="39"/>
      <c r="D21" s="31">
        <f>-ROUND('Factor Q'!F20,4)</f>
        <v>-2.1499999999999998E-2</v>
      </c>
      <c r="E21" s="54"/>
      <c r="F21" s="34"/>
    </row>
    <row r="22" spans="2:6" ht="13.2" x14ac:dyDescent="0.25">
      <c r="D22" s="53"/>
      <c r="E22" s="54"/>
      <c r="F22" s="34"/>
    </row>
    <row r="23" spans="2:6" ht="13.2" x14ac:dyDescent="0.25">
      <c r="B23" s="49" t="s">
        <v>377</v>
      </c>
      <c r="C23" s="39"/>
      <c r="D23" s="31">
        <f>+D19+D21</f>
        <v>-4.9700000000000001E-2</v>
      </c>
      <c r="E23" s="54"/>
      <c r="F23" s="34"/>
    </row>
    <row r="24" spans="2:6" ht="13.2" x14ac:dyDescent="0.25">
      <c r="D24" s="53"/>
      <c r="E24" s="54"/>
      <c r="F24" s="34"/>
    </row>
    <row r="25" spans="2:6" ht="13.2" x14ac:dyDescent="0.25">
      <c r="D25" s="53"/>
      <c r="E25" s="54"/>
      <c r="F25" s="34"/>
    </row>
    <row r="26" spans="2:6" ht="13.2" hidden="1" x14ac:dyDescent="0.25">
      <c r="D26" s="53"/>
      <c r="E26" s="54"/>
      <c r="F26" s="34"/>
    </row>
    <row r="27" spans="2:6" ht="13.2" hidden="1" x14ac:dyDescent="0.25">
      <c r="D27" s="53"/>
      <c r="E27" s="54"/>
      <c r="F27" s="34"/>
    </row>
    <row r="28" spans="2:6" ht="13.2" hidden="1" x14ac:dyDescent="0.25">
      <c r="D28" s="53"/>
      <c r="E28" s="54"/>
      <c r="F28" s="34"/>
    </row>
    <row r="29" spans="2:6" ht="13.2" hidden="1" x14ac:dyDescent="0.25">
      <c r="D29" s="53"/>
      <c r="E29" s="54"/>
      <c r="F29" s="34"/>
    </row>
    <row r="30" spans="2:6" ht="13.2" hidden="1" x14ac:dyDescent="0.25">
      <c r="D30" s="53"/>
      <c r="E30" s="54"/>
      <c r="F30" s="34"/>
    </row>
    <row r="31" spans="2:6" ht="13.2" hidden="1" x14ac:dyDescent="0.25">
      <c r="D31" s="53"/>
      <c r="E31" s="54"/>
      <c r="F31" s="34"/>
    </row>
    <row r="32" spans="2:6" ht="13.2" hidden="1" x14ac:dyDescent="0.25">
      <c r="D32" s="53"/>
      <c r="E32" s="54"/>
      <c r="F32" s="34"/>
    </row>
    <row r="33" spans="4:6" ht="13.2" hidden="1" x14ac:dyDescent="0.25">
      <c r="D33" s="53"/>
      <c r="E33" s="54"/>
      <c r="F33" s="34"/>
    </row>
    <row r="34" spans="4:6" ht="13.2" hidden="1" x14ac:dyDescent="0.25">
      <c r="D34" s="53"/>
      <c r="E34" s="54"/>
      <c r="F34" s="34"/>
    </row>
    <row r="35" spans="4:6" ht="13.2" hidden="1" x14ac:dyDescent="0.25">
      <c r="D35" s="53"/>
      <c r="E35" s="54"/>
      <c r="F35" s="34"/>
    </row>
    <row r="36" spans="4:6" ht="13.2" hidden="1" x14ac:dyDescent="0.25">
      <c r="D36" s="53"/>
      <c r="E36" s="54"/>
      <c r="F36" s="34"/>
    </row>
    <row r="37" spans="4:6" ht="13.2" hidden="1" x14ac:dyDescent="0.25">
      <c r="D37" s="53"/>
      <c r="E37" s="55"/>
      <c r="F37" s="34"/>
    </row>
    <row r="38" spans="4:6" ht="13.2" hidden="1" x14ac:dyDescent="0.25">
      <c r="D38" s="53"/>
      <c r="E38" s="55"/>
      <c r="F38" s="34"/>
    </row>
    <row r="39" spans="4:6" ht="13.2" hidden="1" x14ac:dyDescent="0.25">
      <c r="D39" s="53"/>
      <c r="E39" s="55"/>
      <c r="F39" s="34"/>
    </row>
    <row r="40" spans="4:6" ht="13.2" hidden="1" x14ac:dyDescent="0.25">
      <c r="D40" s="53"/>
      <c r="E40" s="55"/>
      <c r="F40" s="34"/>
    </row>
    <row r="41" spans="4:6" ht="13.2" hidden="1" x14ac:dyDescent="0.25">
      <c r="D41" s="53"/>
      <c r="E41" s="55"/>
      <c r="F41" s="34"/>
    </row>
    <row r="42" spans="4:6" ht="13.2" hidden="1" x14ac:dyDescent="0.25">
      <c r="D42" s="53"/>
      <c r="E42" s="55"/>
      <c r="F42" s="34"/>
    </row>
    <row r="43" spans="4:6" ht="13.2" hidden="1" x14ac:dyDescent="0.25">
      <c r="D43" s="53"/>
      <c r="E43" s="55"/>
      <c r="F43" s="34"/>
    </row>
    <row r="44" spans="4:6" ht="13.2" hidden="1" x14ac:dyDescent="0.25">
      <c r="D44" s="53"/>
      <c r="E44" s="55"/>
      <c r="F44" s="34"/>
    </row>
    <row r="45" spans="4:6" ht="13.2" hidden="1" x14ac:dyDescent="0.25">
      <c r="D45" s="53"/>
      <c r="E45" s="55"/>
      <c r="F45" s="34"/>
    </row>
    <row r="46" spans="4:6" ht="13.2" hidden="1" x14ac:dyDescent="0.25">
      <c r="D46" s="53"/>
      <c r="E46" s="55"/>
      <c r="F46" s="34"/>
    </row>
    <row r="47" spans="4:6" ht="13.2" hidden="1" x14ac:dyDescent="0.25">
      <c r="D47" s="53"/>
      <c r="E47" s="55"/>
      <c r="F47" s="34"/>
    </row>
    <row r="48" spans="4:6" ht="13.2" hidden="1" x14ac:dyDescent="0.25">
      <c r="D48" s="53"/>
      <c r="E48" s="55"/>
      <c r="F48" s="34"/>
    </row>
    <row r="49" spans="4:6" ht="13.2" hidden="1" x14ac:dyDescent="0.25">
      <c r="D49" s="53"/>
      <c r="E49" s="55"/>
      <c r="F49" s="34"/>
    </row>
    <row r="50" spans="4:6" ht="13.2" hidden="1" x14ac:dyDescent="0.25">
      <c r="E50" s="30"/>
    </row>
    <row r="51" spans="4:6" ht="13.2" hidden="1" x14ac:dyDescent="0.25"/>
    <row r="52" spans="4:6" ht="13.2" hidden="1" x14ac:dyDescent="0.25"/>
    <row r="53" spans="4:6" ht="13.2" hidden="1" x14ac:dyDescent="0.25"/>
    <row r="54" spans="4:6" ht="13.2" hidden="1" x14ac:dyDescent="0.25"/>
    <row r="55" spans="4:6" ht="13.2" hidden="1" x14ac:dyDescent="0.25"/>
    <row r="56" spans="4:6" ht="13.2" hidden="1" x14ac:dyDescent="0.25"/>
    <row r="57" spans="4:6" ht="13.2" hidden="1" x14ac:dyDescent="0.25"/>
    <row r="58" spans="4:6" ht="13.2" hidden="1" x14ac:dyDescent="0.25"/>
    <row r="59" spans="4:6" ht="13.2" hidden="1" x14ac:dyDescent="0.25"/>
    <row r="60" spans="4:6" ht="13.2" hidden="1" x14ac:dyDescent="0.25"/>
  </sheetData>
  <phoneticPr fontId="10" type="noConversion"/>
  <hyperlinks>
    <hyperlink ref="A2" location="Índice!A1" display="Índice" xr:uid="{CCE6D36C-08A6-4A7F-BD15-D0FA4D2B7A7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67E2-12A5-40B9-843B-DEF252797C13}">
  <sheetPr>
    <tabColor theme="9" tint="0.39997558519241921"/>
  </sheetPr>
  <dimension ref="A1:Q264"/>
  <sheetViews>
    <sheetView showGridLines="0" zoomScale="80" zoomScaleNormal="80" workbookViewId="0">
      <selection activeCell="N14" sqref="N14"/>
    </sheetView>
  </sheetViews>
  <sheetFormatPr baseColWidth="10" defaultColWidth="0" defaultRowHeight="13.2" zeroHeight="1" x14ac:dyDescent="0.25"/>
  <cols>
    <col min="1" max="1" width="11.44140625" style="57" customWidth="1"/>
    <col min="2" max="2" width="67.6640625" style="57" customWidth="1"/>
    <col min="3" max="12" width="12.6640625" style="57" customWidth="1"/>
    <col min="13" max="17" width="11.44140625" style="57" customWidth="1"/>
    <col min="18" max="16384" width="11.44140625" style="57" hidden="1"/>
  </cols>
  <sheetData>
    <row r="1" spans="1:15" x14ac:dyDescent="0.25"/>
    <row r="2" spans="1:15" x14ac:dyDescent="0.25">
      <c r="A2" s="32" t="s">
        <v>29</v>
      </c>
    </row>
    <row r="3" spans="1:15" x14ac:dyDescent="0.25"/>
    <row r="4" spans="1:15" x14ac:dyDescent="0.25">
      <c r="B4" s="36" t="s">
        <v>20</v>
      </c>
    </row>
    <row r="5" spans="1:15" x14ac:dyDescent="0.25">
      <c r="E5" s="117"/>
      <c r="F5" s="61"/>
    </row>
    <row r="6" spans="1:15" x14ac:dyDescent="0.25"/>
    <row r="7" spans="1:15" x14ac:dyDescent="0.25">
      <c r="B7" s="118" t="s">
        <v>275</v>
      </c>
    </row>
    <row r="8" spans="1:15" x14ac:dyDescent="0.25"/>
    <row r="9" spans="1:15" x14ac:dyDescent="0.25">
      <c r="B9" s="73"/>
      <c r="C9" s="59">
        <v>2011</v>
      </c>
      <c r="D9" s="59">
        <v>2012</v>
      </c>
      <c r="E9" s="59">
        <v>2013</v>
      </c>
      <c r="F9" s="59">
        <v>2014</v>
      </c>
      <c r="G9" s="59">
        <v>2015</v>
      </c>
      <c r="H9" s="59">
        <v>2016</v>
      </c>
      <c r="I9" s="59">
        <v>2017</v>
      </c>
      <c r="J9" s="59">
        <v>2018</v>
      </c>
      <c r="K9" s="59">
        <v>2019</v>
      </c>
      <c r="L9" s="59">
        <v>2020</v>
      </c>
      <c r="M9" s="59">
        <v>2021</v>
      </c>
      <c r="N9" s="59">
        <v>2022</v>
      </c>
      <c r="O9" s="59">
        <v>2023</v>
      </c>
    </row>
    <row r="10" spans="1:15" x14ac:dyDescent="0.25">
      <c r="B10" s="57" t="s">
        <v>42</v>
      </c>
      <c r="C10" s="61">
        <f>+SUMPRODUCT(D27:D128,C141:C242)/SUMPRODUCT(C27:C128,C141:C242)</f>
        <v>1.2430258727833139</v>
      </c>
      <c r="D10" s="61">
        <f>+SUMPRODUCT(E27:E128,D141:D242)/SUMPRODUCT(D27:D128,D141:D242)</f>
        <v>1.1581073703240428</v>
      </c>
      <c r="E10" s="61">
        <f t="shared" ref="E10:O10" si="0">+SUMPRODUCT(F27:F128,E141:E242)/SUMPRODUCT(E27:E128,E141:E242)</f>
        <v>1.2125223666323759</v>
      </c>
      <c r="F10" s="61">
        <f t="shared" si="0"/>
        <v>0.99686131396287947</v>
      </c>
      <c r="G10" s="61">
        <f t="shared" si="0"/>
        <v>1.1657960903357147</v>
      </c>
      <c r="H10" s="61">
        <f t="shared" si="0"/>
        <v>0.76120213211335475</v>
      </c>
      <c r="I10" s="61">
        <f t="shared" si="0"/>
        <v>0.66794401881660237</v>
      </c>
      <c r="J10" s="61">
        <f t="shared" si="0"/>
        <v>1.2266908022887011</v>
      </c>
      <c r="K10" s="61">
        <f t="shared" si="0"/>
        <v>1.2106743480876745</v>
      </c>
      <c r="L10" s="61">
        <f t="shared" si="0"/>
        <v>1.1402096517309204</v>
      </c>
      <c r="M10" s="61">
        <f t="shared" si="0"/>
        <v>0.8614274114368845</v>
      </c>
      <c r="N10" s="61">
        <f t="shared" si="0"/>
        <v>0.50432982664796366</v>
      </c>
      <c r="O10" s="61">
        <f t="shared" si="0"/>
        <v>1.8194491167421358</v>
      </c>
    </row>
    <row r="11" spans="1:15" x14ac:dyDescent="0.25">
      <c r="B11" s="57" t="s">
        <v>43</v>
      </c>
      <c r="C11" s="61">
        <f>+SUMPRODUCT(D27:D128,D141:D242)/SUMPRODUCT(C27:C128,D141:D242)</f>
        <v>1.2277571457690002</v>
      </c>
      <c r="D11" s="61">
        <f t="shared" ref="D11:O11" si="1">+SUMPRODUCT(E27:E128,E141:E242)/SUMPRODUCT(D27:D128,E141:E242)</f>
        <v>1.1502020321587711</v>
      </c>
      <c r="E11" s="61">
        <f t="shared" si="1"/>
        <v>1.2002271702462761</v>
      </c>
      <c r="F11" s="61">
        <f t="shared" si="1"/>
        <v>0.99014492406774091</v>
      </c>
      <c r="G11" s="61">
        <f t="shared" si="1"/>
        <v>1.1592515626126159</v>
      </c>
      <c r="H11" s="61">
        <f t="shared" si="1"/>
        <v>0.76661934414706312</v>
      </c>
      <c r="I11" s="61">
        <f t="shared" si="1"/>
        <v>0.65989315837890794</v>
      </c>
      <c r="J11" s="61">
        <f t="shared" si="1"/>
        <v>1.2125691003932118</v>
      </c>
      <c r="K11" s="61">
        <f t="shared" si="1"/>
        <v>1.2065501703409356</v>
      </c>
      <c r="L11" s="61">
        <f t="shared" si="1"/>
        <v>1.1393670856991938</v>
      </c>
      <c r="M11" s="61">
        <f t="shared" si="1"/>
        <v>0.8645014085064171</v>
      </c>
      <c r="N11" s="61">
        <f t="shared" si="1"/>
        <v>0.50885594513347521</v>
      </c>
      <c r="O11" s="61">
        <f t="shared" si="1"/>
        <v>1.7894813007871204</v>
      </c>
    </row>
    <row r="12" spans="1:15" x14ac:dyDescent="0.25">
      <c r="B12" s="57" t="s">
        <v>44</v>
      </c>
      <c r="C12" s="61">
        <f t="shared" ref="C12:O12" si="2">+SQRT(C10*C11)</f>
        <v>1.2353679199677567</v>
      </c>
      <c r="D12" s="61">
        <f t="shared" si="2"/>
        <v>1.1541479328079067</v>
      </c>
      <c r="E12" s="61">
        <f t="shared" si="2"/>
        <v>1.2063591044807074</v>
      </c>
      <c r="F12" s="61">
        <f t="shared" si="2"/>
        <v>0.99349744338868018</v>
      </c>
      <c r="G12" s="61">
        <f t="shared" si="2"/>
        <v>1.1625192210924324</v>
      </c>
      <c r="H12" s="61">
        <f t="shared" si="2"/>
        <v>0.76390593614926583</v>
      </c>
      <c r="I12" s="61">
        <f t="shared" si="2"/>
        <v>0.66390638511554356</v>
      </c>
      <c r="J12" s="61">
        <f t="shared" si="2"/>
        <v>1.2196095123406661</v>
      </c>
      <c r="K12" s="61">
        <f t="shared" si="2"/>
        <v>1.2086105000837055</v>
      </c>
      <c r="L12" s="61">
        <f t="shared" si="2"/>
        <v>1.139788290858768</v>
      </c>
      <c r="M12" s="61">
        <f t="shared" si="2"/>
        <v>0.86296304122089929</v>
      </c>
      <c r="N12" s="61">
        <f t="shared" si="2"/>
        <v>0.50658783107961769</v>
      </c>
      <c r="O12" s="61">
        <f t="shared" si="2"/>
        <v>1.8044029960470844</v>
      </c>
    </row>
    <row r="13" spans="1:15" x14ac:dyDescent="0.25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x14ac:dyDescent="0.25">
      <c r="B14" s="66" t="s">
        <v>45</v>
      </c>
      <c r="C14" s="74">
        <f t="shared" ref="C14:O14" si="3">+LN(C12)</f>
        <v>0.21136883661836434</v>
      </c>
      <c r="D14" s="74">
        <f t="shared" si="3"/>
        <v>0.14336235121144025</v>
      </c>
      <c r="E14" s="74">
        <f t="shared" si="3"/>
        <v>0.18760681889119737</v>
      </c>
      <c r="F14" s="74">
        <f t="shared" si="3"/>
        <v>-6.5237903315934842E-3</v>
      </c>
      <c r="G14" s="74">
        <f t="shared" si="3"/>
        <v>0.15058939261574492</v>
      </c>
      <c r="H14" s="74">
        <f t="shared" si="3"/>
        <v>-0.26931061761900749</v>
      </c>
      <c r="I14" s="74">
        <f t="shared" si="3"/>
        <v>-0.40961412571697359</v>
      </c>
      <c r="J14" s="74">
        <f t="shared" si="3"/>
        <v>0.19853073565932428</v>
      </c>
      <c r="K14" s="74">
        <f t="shared" si="3"/>
        <v>0.1894713527147191</v>
      </c>
      <c r="L14" s="74">
        <f t="shared" si="3"/>
        <v>0.13084253538719842</v>
      </c>
      <c r="M14" s="74">
        <f t="shared" si="3"/>
        <v>-0.14738341474751604</v>
      </c>
      <c r="N14" s="74">
        <f t="shared" si="3"/>
        <v>-0.68005756246971039</v>
      </c>
      <c r="O14" s="74">
        <f t="shared" si="3"/>
        <v>0.59022978696254336</v>
      </c>
    </row>
    <row r="15" spans="1:15" x14ac:dyDescent="0.25">
      <c r="B15" s="64"/>
    </row>
    <row r="16" spans="1:15" x14ac:dyDescent="0.25">
      <c r="B16" s="69" t="s">
        <v>41</v>
      </c>
      <c r="C16" s="119">
        <f>+AVERAGE(C14:O14)</f>
        <v>2.2239407628902384E-2</v>
      </c>
    </row>
    <row r="17" spans="2:16" x14ac:dyDescent="0.25"/>
    <row r="18" spans="2:16" x14ac:dyDescent="0.25"/>
    <row r="19" spans="2:16" x14ac:dyDescent="0.25">
      <c r="B19" s="118" t="s">
        <v>88</v>
      </c>
    </row>
    <row r="20" spans="2:16" x14ac:dyDescent="0.25"/>
    <row r="21" spans="2:16" x14ac:dyDescent="0.25">
      <c r="B21" s="120" t="s">
        <v>89</v>
      </c>
    </row>
    <row r="22" spans="2:16" x14ac:dyDescent="0.25"/>
    <row r="23" spans="2:16" x14ac:dyDescent="0.25">
      <c r="B23" s="58"/>
      <c r="C23" s="143">
        <v>2010</v>
      </c>
      <c r="D23" s="143">
        <v>2011</v>
      </c>
      <c r="E23" s="143">
        <v>2012</v>
      </c>
      <c r="F23" s="143">
        <v>2013</v>
      </c>
      <c r="G23" s="143">
        <v>2014</v>
      </c>
      <c r="H23" s="143">
        <v>2015</v>
      </c>
      <c r="I23" s="143">
        <v>2016</v>
      </c>
      <c r="J23" s="143">
        <v>2017</v>
      </c>
      <c r="K23" s="143">
        <v>2018</v>
      </c>
      <c r="L23" s="143">
        <v>2019</v>
      </c>
      <c r="M23" s="143">
        <v>2020</v>
      </c>
      <c r="N23" s="143">
        <v>2021</v>
      </c>
      <c r="O23" s="143">
        <v>2022</v>
      </c>
      <c r="P23" s="143">
        <v>2023</v>
      </c>
    </row>
    <row r="24" spans="2:16" x14ac:dyDescent="0.25"/>
    <row r="25" spans="2:16" x14ac:dyDescent="0.25">
      <c r="B25" s="122" t="s">
        <v>90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2:16" x14ac:dyDescent="0.25">
      <c r="B26" s="57" t="s">
        <v>91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spans="2:16" x14ac:dyDescent="0.25">
      <c r="B27" s="124" t="s">
        <v>92</v>
      </c>
      <c r="C27" s="125">
        <f>+'2.2.1.ManoObra'!C31</f>
        <v>26.882190887588816</v>
      </c>
      <c r="D27" s="125">
        <f>+'2.2.1.ManoObra'!D31</f>
        <v>28.394091779626756</v>
      </c>
      <c r="E27" s="125">
        <f>+'2.2.1.ManoObra'!E31</f>
        <v>36.96374611483639</v>
      </c>
      <c r="F27" s="125">
        <f>+'2.2.1.ManoObra'!F31</f>
        <v>50.509146592174979</v>
      </c>
      <c r="G27" s="125">
        <f>+'2.2.1.ManoObra'!G31</f>
        <v>48.398184344452879</v>
      </c>
      <c r="H27" s="125">
        <f>+'2.2.1.ManoObra'!H31</f>
        <v>59.6446686117296</v>
      </c>
      <c r="I27" s="125">
        <f>+'2.2.1.ManoObra'!I31</f>
        <v>58.613415928735456</v>
      </c>
      <c r="J27" s="125">
        <f>+'2.2.1.ManoObra'!J31</f>
        <v>76.39768258461163</v>
      </c>
      <c r="K27" s="125">
        <f>+'2.2.1.ManoObra'!K31</f>
        <v>79.662851516857714</v>
      </c>
      <c r="L27" s="125">
        <f>+'2.2.1.ManoObra'!L31</f>
        <v>73.472360282213614</v>
      </c>
      <c r="M27" s="125">
        <f>+'2.2.1.ManoObra'!M31</f>
        <v>70.108549730326175</v>
      </c>
      <c r="N27" s="125">
        <f>+'2.2.1.ManoObra'!N31</f>
        <v>62.820891801014518</v>
      </c>
      <c r="O27" s="125">
        <f>+'2.2.1.ManoObra'!O31</f>
        <v>71.287013818671625</v>
      </c>
      <c r="P27" s="125">
        <f>+'2.2.1.ManoObra'!P31</f>
        <v>72.879639397141716</v>
      </c>
    </row>
    <row r="28" spans="2:16" x14ac:dyDescent="0.25">
      <c r="B28" s="124" t="s">
        <v>93</v>
      </c>
      <c r="C28" s="125">
        <f>+'2.2.1.ManoObra'!C32</f>
        <v>4.6964916791139846</v>
      </c>
      <c r="D28" s="125">
        <f>+'2.2.1.ManoObra'!D32</f>
        <v>6.7984020881413212</v>
      </c>
      <c r="E28" s="125">
        <f>+'2.2.1.ManoObra'!E32</f>
        <v>6.8836880071853628</v>
      </c>
      <c r="F28" s="125">
        <f>+'2.2.1.ManoObra'!F32</f>
        <v>7.1305004392211844</v>
      </c>
      <c r="G28" s="125">
        <f>+'2.2.1.ManoObra'!G32</f>
        <v>8.6109435922067412</v>
      </c>
      <c r="H28" s="125">
        <f>+'2.2.1.ManoObra'!H32</f>
        <v>7.2660611088448199</v>
      </c>
      <c r="I28" s="125">
        <f>+'2.2.1.ManoObra'!I32</f>
        <v>5.756342729051104</v>
      </c>
      <c r="J28" s="125">
        <f>+'2.2.1.ManoObra'!J32</f>
        <v>5.7079053699418685</v>
      </c>
      <c r="K28" s="125">
        <f>+'2.2.1.ManoObra'!K32</f>
        <v>5.8441997859061523</v>
      </c>
      <c r="L28" s="125">
        <f>+'2.2.1.ManoObra'!L32</f>
        <v>8.0116575356898725</v>
      </c>
      <c r="M28" s="125">
        <f>+'2.2.1.ManoObra'!M32</f>
        <v>7.1842095300799</v>
      </c>
      <c r="N28" s="125">
        <f>+'2.2.1.ManoObra'!N32</f>
        <v>7.1604799660482135</v>
      </c>
      <c r="O28" s="125">
        <f>+'2.2.1.ManoObra'!O32</f>
        <v>8.1081534494132139</v>
      </c>
      <c r="P28" s="125">
        <f>+'2.2.1.ManoObra'!P32</f>
        <v>7.4935085047638692</v>
      </c>
    </row>
    <row r="29" spans="2:16" x14ac:dyDescent="0.25"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  <row r="30" spans="2:16" x14ac:dyDescent="0.25">
      <c r="B30" s="62" t="s">
        <v>94</v>
      </c>
      <c r="C30" s="126">
        <f>+'2.2.1.ManoObra'!C34</f>
        <v>4.0440875842895645</v>
      </c>
      <c r="D30" s="126">
        <f>+'2.2.1.ManoObra'!D34</f>
        <v>4.0203913300850411</v>
      </c>
      <c r="E30" s="126">
        <f>+'2.2.1.ManoObra'!E34</f>
        <v>4.4113906238738876</v>
      </c>
      <c r="F30" s="126">
        <f>+'2.2.1.ManoObra'!F34</f>
        <v>3.7228783752609944</v>
      </c>
      <c r="G30" s="126">
        <f>+'2.2.1.ManoObra'!G34</f>
        <v>4.1087653331981855</v>
      </c>
      <c r="H30" s="126">
        <f>+'2.2.1.ManoObra'!H34</f>
        <v>3.3742669165918313</v>
      </c>
      <c r="I30" s="126">
        <f>+'2.2.1.ManoObra'!I34</f>
        <v>2.4622116824946034</v>
      </c>
      <c r="J30" s="126">
        <f>+'2.2.1.ManoObra'!J34</f>
        <v>2.3758042850177339</v>
      </c>
      <c r="K30" s="126">
        <f>+'2.2.1.ManoObra'!K34</f>
        <v>3.1840589258497181</v>
      </c>
      <c r="L30" s="126">
        <f>+'2.2.1.ManoObra'!L34</f>
        <v>4.1967015580637721</v>
      </c>
      <c r="M30" s="126">
        <f>+'2.2.1.ManoObra'!M34</f>
        <v>4.3165886368438615</v>
      </c>
      <c r="N30" s="126">
        <f>+'2.2.1.ManoObra'!N34</f>
        <v>4.4037735722893387</v>
      </c>
      <c r="O30" s="126">
        <f>+'2.2.1.ManoObra'!O34</f>
        <v>4.7375600100852804</v>
      </c>
      <c r="P30" s="126">
        <f>+'2.2.1.ManoObra'!P34</f>
        <v>3.5111797859550706</v>
      </c>
    </row>
    <row r="31" spans="2:16" x14ac:dyDescent="0.25"/>
    <row r="32" spans="2:16" x14ac:dyDescent="0.25">
      <c r="B32" s="120" t="s">
        <v>95</v>
      </c>
    </row>
    <row r="33" spans="2:16" x14ac:dyDescent="0.25"/>
    <row r="34" spans="2:16" x14ac:dyDescent="0.25">
      <c r="B34" s="127" t="s">
        <v>96</v>
      </c>
      <c r="C34" s="128"/>
      <c r="D34" s="128"/>
      <c r="E34" s="129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</row>
    <row r="35" spans="2:16" x14ac:dyDescent="0.25">
      <c r="B35" s="130" t="s">
        <v>97</v>
      </c>
      <c r="C35" s="68"/>
      <c r="D35" s="68"/>
      <c r="E35" s="131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2:16" x14ac:dyDescent="0.25">
      <c r="B36" s="132" t="s">
        <v>98</v>
      </c>
      <c r="C36" s="133">
        <f>+'2.2.2.ProdIntermed'!C$48</f>
        <v>1</v>
      </c>
      <c r="D36" s="133">
        <f>+'2.2.2.ProdIntermed'!D$48</f>
        <v>1.060368010728661</v>
      </c>
      <c r="E36" s="133">
        <f>+'2.2.2.ProdIntermed'!E$48</f>
        <v>1.1476720751173277</v>
      </c>
      <c r="F36" s="133">
        <f>+'2.2.2.ProdIntermed'!F$48</f>
        <v>1.1516778357438282</v>
      </c>
      <c r="G36" s="133">
        <f>+'2.2.2.ProdIntermed'!G$48</f>
        <v>1.131856590100516</v>
      </c>
      <c r="H36" s="133">
        <f>+'2.2.2.ProdIntermed'!H$48</f>
        <v>1.0444749782898881</v>
      </c>
      <c r="I36" s="133">
        <f>+'2.2.2.ProdIntermed'!I$48</f>
        <v>1.0207978147766454</v>
      </c>
      <c r="J36" s="133">
        <f>+'2.2.2.ProdIntermed'!J$48</f>
        <v>1.0864014698559457</v>
      </c>
      <c r="K36" s="133">
        <f>+'2.2.2.ProdIntermed'!K$48</f>
        <v>1.0920130986990215</v>
      </c>
      <c r="L36" s="133">
        <f>+'2.2.2.ProdIntermed'!L$48</f>
        <v>1.0984259412452477</v>
      </c>
      <c r="M36" s="133">
        <f>+'2.2.2.ProdIntermed'!M$48</f>
        <v>1.0678225162700441</v>
      </c>
      <c r="N36" s="133">
        <f>+'2.2.2.ProdIntermed'!N$48</f>
        <v>0.99969240552838279</v>
      </c>
      <c r="O36" s="133">
        <f>+'2.2.2.ProdIntermed'!O$48</f>
        <v>1.091022414149746</v>
      </c>
      <c r="P36" s="133">
        <f>+'2.2.2.ProdIntermed'!P$48</f>
        <v>1.1918666113107821</v>
      </c>
    </row>
    <row r="37" spans="2:16" x14ac:dyDescent="0.25">
      <c r="B37" s="132" t="s">
        <v>99</v>
      </c>
      <c r="C37" s="133">
        <f>+'2.2.2.ProdIntermed'!C$48</f>
        <v>1</v>
      </c>
      <c r="D37" s="133">
        <f>+'2.2.2.ProdIntermed'!D$48</f>
        <v>1.060368010728661</v>
      </c>
      <c r="E37" s="133">
        <f>+'2.2.2.ProdIntermed'!E$48</f>
        <v>1.1476720751173277</v>
      </c>
      <c r="F37" s="133">
        <f>+'2.2.2.ProdIntermed'!F$48</f>
        <v>1.1516778357438282</v>
      </c>
      <c r="G37" s="133">
        <f>+'2.2.2.ProdIntermed'!G$48</f>
        <v>1.131856590100516</v>
      </c>
      <c r="H37" s="133">
        <f>+'2.2.2.ProdIntermed'!H$48</f>
        <v>1.0444749782898881</v>
      </c>
      <c r="I37" s="133">
        <f>+'2.2.2.ProdIntermed'!I$48</f>
        <v>1.0207978147766454</v>
      </c>
      <c r="J37" s="133">
        <f>+'2.2.2.ProdIntermed'!J$48</f>
        <v>1.0864014698559457</v>
      </c>
      <c r="K37" s="133">
        <f>+'2.2.2.ProdIntermed'!K$48</f>
        <v>1.0920130986990215</v>
      </c>
      <c r="L37" s="133">
        <f>+'2.2.2.ProdIntermed'!L$48</f>
        <v>1.0984259412452477</v>
      </c>
      <c r="M37" s="133">
        <f>+'2.2.2.ProdIntermed'!M$48</f>
        <v>1.0678225162700441</v>
      </c>
      <c r="N37" s="133">
        <f>+'2.2.2.ProdIntermed'!N$48</f>
        <v>0.99969240552838279</v>
      </c>
      <c r="O37" s="133">
        <f>+'2.2.2.ProdIntermed'!O$48</f>
        <v>1.091022414149746</v>
      </c>
      <c r="P37" s="133">
        <f>+'2.2.2.ProdIntermed'!P$48</f>
        <v>1.1918666113107821</v>
      </c>
    </row>
    <row r="38" spans="2:16" x14ac:dyDescent="0.25">
      <c r="B38" s="132" t="s">
        <v>100</v>
      </c>
      <c r="C38" s="133">
        <f>+'2.2.2.ProdIntermed'!C$48</f>
        <v>1</v>
      </c>
      <c r="D38" s="133">
        <f>+'2.2.2.ProdIntermed'!D$48</f>
        <v>1.060368010728661</v>
      </c>
      <c r="E38" s="133">
        <f>+'2.2.2.ProdIntermed'!E$48</f>
        <v>1.1476720751173277</v>
      </c>
      <c r="F38" s="133">
        <f>+'2.2.2.ProdIntermed'!F$48</f>
        <v>1.1516778357438282</v>
      </c>
      <c r="G38" s="133">
        <f>+'2.2.2.ProdIntermed'!G$48</f>
        <v>1.131856590100516</v>
      </c>
      <c r="H38" s="133">
        <f>+'2.2.2.ProdIntermed'!H$48</f>
        <v>1.0444749782898881</v>
      </c>
      <c r="I38" s="133">
        <f>+'2.2.2.ProdIntermed'!I$48</f>
        <v>1.0207978147766454</v>
      </c>
      <c r="J38" s="133">
        <f>+'2.2.2.ProdIntermed'!J$48</f>
        <v>1.0864014698559457</v>
      </c>
      <c r="K38" s="133">
        <f>+'2.2.2.ProdIntermed'!K$48</f>
        <v>1.0920130986990215</v>
      </c>
      <c r="L38" s="133">
        <f>+'2.2.2.ProdIntermed'!L$48</f>
        <v>1.0984259412452477</v>
      </c>
      <c r="M38" s="133">
        <f>+'2.2.2.ProdIntermed'!M$48</f>
        <v>1.0678225162700441</v>
      </c>
      <c r="N38" s="133">
        <f>+'2.2.2.ProdIntermed'!N$48</f>
        <v>0.99969240552838279</v>
      </c>
      <c r="O38" s="133">
        <f>+'2.2.2.ProdIntermed'!O$48</f>
        <v>1.091022414149746</v>
      </c>
      <c r="P38" s="133">
        <f>+'2.2.2.ProdIntermed'!P$48</f>
        <v>1.1918666113107821</v>
      </c>
    </row>
    <row r="39" spans="2:16" x14ac:dyDescent="0.25">
      <c r="B39" s="132" t="s">
        <v>101</v>
      </c>
      <c r="C39" s="133">
        <f>+'2.2.2.ProdIntermed'!C$48</f>
        <v>1</v>
      </c>
      <c r="D39" s="133">
        <f>+'2.2.2.ProdIntermed'!D$48</f>
        <v>1.060368010728661</v>
      </c>
      <c r="E39" s="133">
        <f>+'2.2.2.ProdIntermed'!E$48</f>
        <v>1.1476720751173277</v>
      </c>
      <c r="F39" s="133">
        <f>+'2.2.2.ProdIntermed'!F$48</f>
        <v>1.1516778357438282</v>
      </c>
      <c r="G39" s="133">
        <f>+'2.2.2.ProdIntermed'!G$48</f>
        <v>1.131856590100516</v>
      </c>
      <c r="H39" s="133">
        <f>+'2.2.2.ProdIntermed'!H$48</f>
        <v>1.0444749782898881</v>
      </c>
      <c r="I39" s="133">
        <f>+'2.2.2.ProdIntermed'!I$48</f>
        <v>1.0207978147766454</v>
      </c>
      <c r="J39" s="133">
        <f>+'2.2.2.ProdIntermed'!J$48</f>
        <v>1.0864014698559457</v>
      </c>
      <c r="K39" s="133">
        <f>+'2.2.2.ProdIntermed'!K$48</f>
        <v>1.0920130986990215</v>
      </c>
      <c r="L39" s="133">
        <f>+'2.2.2.ProdIntermed'!L$48</f>
        <v>1.0984259412452477</v>
      </c>
      <c r="M39" s="133">
        <f>+'2.2.2.ProdIntermed'!M$48</f>
        <v>1.0678225162700441</v>
      </c>
      <c r="N39" s="133">
        <f>+'2.2.2.ProdIntermed'!N$48</f>
        <v>0.99969240552838279</v>
      </c>
      <c r="O39" s="133">
        <f>+'2.2.2.ProdIntermed'!O$48</f>
        <v>1.091022414149746</v>
      </c>
      <c r="P39" s="133">
        <f>+'2.2.2.ProdIntermed'!P$48</f>
        <v>1.1918666113107821</v>
      </c>
    </row>
    <row r="40" spans="2:16" x14ac:dyDescent="0.25">
      <c r="B40" s="132" t="s">
        <v>102</v>
      </c>
      <c r="C40" s="133">
        <f>+'2.2.2.ProdIntermed'!C$48</f>
        <v>1</v>
      </c>
      <c r="D40" s="133">
        <f>+'2.2.2.ProdIntermed'!D$48</f>
        <v>1.060368010728661</v>
      </c>
      <c r="E40" s="133">
        <f>+'2.2.2.ProdIntermed'!E$48</f>
        <v>1.1476720751173277</v>
      </c>
      <c r="F40" s="133">
        <f>+'2.2.2.ProdIntermed'!F$48</f>
        <v>1.1516778357438282</v>
      </c>
      <c r="G40" s="133">
        <f>+'2.2.2.ProdIntermed'!G$48</f>
        <v>1.131856590100516</v>
      </c>
      <c r="H40" s="133">
        <f>+'2.2.2.ProdIntermed'!H$48</f>
        <v>1.0444749782898881</v>
      </c>
      <c r="I40" s="133">
        <f>+'2.2.2.ProdIntermed'!I$48</f>
        <v>1.0207978147766454</v>
      </c>
      <c r="J40" s="133">
        <f>+'2.2.2.ProdIntermed'!J$48</f>
        <v>1.0864014698559457</v>
      </c>
      <c r="K40" s="133">
        <f>+'2.2.2.ProdIntermed'!K$48</f>
        <v>1.0920130986990215</v>
      </c>
      <c r="L40" s="133">
        <f>+'2.2.2.ProdIntermed'!L$48</f>
        <v>1.0984259412452477</v>
      </c>
      <c r="M40" s="133">
        <f>+'2.2.2.ProdIntermed'!M$48</f>
        <v>1.0678225162700441</v>
      </c>
      <c r="N40" s="133">
        <f>+'2.2.2.ProdIntermed'!N$48</f>
        <v>0.99969240552838279</v>
      </c>
      <c r="O40" s="133">
        <f>+'2.2.2.ProdIntermed'!O$48</f>
        <v>1.091022414149746</v>
      </c>
      <c r="P40" s="133">
        <f>+'2.2.2.ProdIntermed'!P$48</f>
        <v>1.1918666113107821</v>
      </c>
    </row>
    <row r="41" spans="2:16" x14ac:dyDescent="0.25">
      <c r="B41" s="132" t="s">
        <v>103</v>
      </c>
      <c r="C41" s="133">
        <f>+'2.2.2.ProdIntermed'!C$48</f>
        <v>1</v>
      </c>
      <c r="D41" s="133">
        <f>+'2.2.2.ProdIntermed'!D$48</f>
        <v>1.060368010728661</v>
      </c>
      <c r="E41" s="133">
        <f>+'2.2.2.ProdIntermed'!E$48</f>
        <v>1.1476720751173277</v>
      </c>
      <c r="F41" s="133">
        <f>+'2.2.2.ProdIntermed'!F$48</f>
        <v>1.1516778357438282</v>
      </c>
      <c r="G41" s="133">
        <f>+'2.2.2.ProdIntermed'!G$48</f>
        <v>1.131856590100516</v>
      </c>
      <c r="H41" s="133">
        <f>+'2.2.2.ProdIntermed'!H$48</f>
        <v>1.0444749782898881</v>
      </c>
      <c r="I41" s="133">
        <f>+'2.2.2.ProdIntermed'!I$48</f>
        <v>1.0207978147766454</v>
      </c>
      <c r="J41" s="133">
        <f>+'2.2.2.ProdIntermed'!J$48</f>
        <v>1.0864014698559457</v>
      </c>
      <c r="K41" s="133">
        <f>+'2.2.2.ProdIntermed'!K$48</f>
        <v>1.0920130986990215</v>
      </c>
      <c r="L41" s="133">
        <f>+'2.2.2.ProdIntermed'!L$48</f>
        <v>1.0984259412452477</v>
      </c>
      <c r="M41" s="133">
        <f>+'2.2.2.ProdIntermed'!M$48</f>
        <v>1.0678225162700441</v>
      </c>
      <c r="N41" s="133">
        <f>+'2.2.2.ProdIntermed'!N$48</f>
        <v>0.99969240552838279</v>
      </c>
      <c r="O41" s="133">
        <f>+'2.2.2.ProdIntermed'!O$48</f>
        <v>1.091022414149746</v>
      </c>
      <c r="P41" s="133">
        <f>+'2.2.2.ProdIntermed'!P$48</f>
        <v>1.1918666113107821</v>
      </c>
    </row>
    <row r="42" spans="2:16" x14ac:dyDescent="0.25">
      <c r="B42" s="132" t="s">
        <v>104</v>
      </c>
      <c r="C42" s="133">
        <f>+'2.2.2.ProdIntermed'!C$48</f>
        <v>1</v>
      </c>
      <c r="D42" s="133">
        <f>+'2.2.2.ProdIntermed'!D$48</f>
        <v>1.060368010728661</v>
      </c>
      <c r="E42" s="133">
        <f>+'2.2.2.ProdIntermed'!E$48</f>
        <v>1.1476720751173277</v>
      </c>
      <c r="F42" s="133">
        <f>+'2.2.2.ProdIntermed'!F$48</f>
        <v>1.1516778357438282</v>
      </c>
      <c r="G42" s="133">
        <f>+'2.2.2.ProdIntermed'!G$48</f>
        <v>1.131856590100516</v>
      </c>
      <c r="H42" s="133">
        <f>+'2.2.2.ProdIntermed'!H$48</f>
        <v>1.0444749782898881</v>
      </c>
      <c r="I42" s="133">
        <f>+'2.2.2.ProdIntermed'!I$48</f>
        <v>1.0207978147766454</v>
      </c>
      <c r="J42" s="133">
        <f>+'2.2.2.ProdIntermed'!J$48</f>
        <v>1.0864014698559457</v>
      </c>
      <c r="K42" s="133">
        <f>+'2.2.2.ProdIntermed'!K$48</f>
        <v>1.0920130986990215</v>
      </c>
      <c r="L42" s="133">
        <f>+'2.2.2.ProdIntermed'!L$48</f>
        <v>1.0984259412452477</v>
      </c>
      <c r="M42" s="133">
        <f>+'2.2.2.ProdIntermed'!M$48</f>
        <v>1.0678225162700441</v>
      </c>
      <c r="N42" s="133">
        <f>+'2.2.2.ProdIntermed'!N$48</f>
        <v>0.99969240552838279</v>
      </c>
      <c r="O42" s="133">
        <f>+'2.2.2.ProdIntermed'!O$48</f>
        <v>1.091022414149746</v>
      </c>
      <c r="P42" s="133">
        <f>+'2.2.2.ProdIntermed'!P$48</f>
        <v>1.1918666113107821</v>
      </c>
    </row>
    <row r="43" spans="2:16" x14ac:dyDescent="0.25">
      <c r="B43" s="132" t="s">
        <v>105</v>
      </c>
      <c r="C43" s="133">
        <f>+'2.2.2.ProdIntermed'!C$48</f>
        <v>1</v>
      </c>
      <c r="D43" s="133">
        <f>+'2.2.2.ProdIntermed'!D$48</f>
        <v>1.060368010728661</v>
      </c>
      <c r="E43" s="133">
        <f>+'2.2.2.ProdIntermed'!E$48</f>
        <v>1.1476720751173277</v>
      </c>
      <c r="F43" s="133">
        <f>+'2.2.2.ProdIntermed'!F$48</f>
        <v>1.1516778357438282</v>
      </c>
      <c r="G43" s="133">
        <f>+'2.2.2.ProdIntermed'!G$48</f>
        <v>1.131856590100516</v>
      </c>
      <c r="H43" s="133">
        <f>+'2.2.2.ProdIntermed'!H$48</f>
        <v>1.0444749782898881</v>
      </c>
      <c r="I43" s="133">
        <f>+'2.2.2.ProdIntermed'!I$48</f>
        <v>1.0207978147766454</v>
      </c>
      <c r="J43" s="133">
        <f>+'2.2.2.ProdIntermed'!J$48</f>
        <v>1.0864014698559457</v>
      </c>
      <c r="K43" s="133">
        <f>+'2.2.2.ProdIntermed'!K$48</f>
        <v>1.0920130986990215</v>
      </c>
      <c r="L43" s="133">
        <f>+'2.2.2.ProdIntermed'!L$48</f>
        <v>1.0984259412452477</v>
      </c>
      <c r="M43" s="133">
        <f>+'2.2.2.ProdIntermed'!M$48</f>
        <v>1.0678225162700441</v>
      </c>
      <c r="N43" s="133">
        <f>+'2.2.2.ProdIntermed'!N$48</f>
        <v>0.99969240552838279</v>
      </c>
      <c r="O43" s="133">
        <f>+'2.2.2.ProdIntermed'!O$48</f>
        <v>1.091022414149746</v>
      </c>
      <c r="P43" s="133">
        <f>+'2.2.2.ProdIntermed'!P$48</f>
        <v>1.1918666113107821</v>
      </c>
    </row>
    <row r="44" spans="2:16" x14ac:dyDescent="0.25">
      <c r="B44" s="132" t="s">
        <v>106</v>
      </c>
      <c r="C44" s="133">
        <f>+'2.2.2.ProdIntermed'!C$48</f>
        <v>1</v>
      </c>
      <c r="D44" s="133">
        <f>+'2.2.2.ProdIntermed'!D$48</f>
        <v>1.060368010728661</v>
      </c>
      <c r="E44" s="133">
        <f>+'2.2.2.ProdIntermed'!E$48</f>
        <v>1.1476720751173277</v>
      </c>
      <c r="F44" s="133">
        <f>+'2.2.2.ProdIntermed'!F$48</f>
        <v>1.1516778357438282</v>
      </c>
      <c r="G44" s="133">
        <f>+'2.2.2.ProdIntermed'!G$48</f>
        <v>1.131856590100516</v>
      </c>
      <c r="H44" s="133">
        <f>+'2.2.2.ProdIntermed'!H$48</f>
        <v>1.0444749782898881</v>
      </c>
      <c r="I44" s="133">
        <f>+'2.2.2.ProdIntermed'!I$48</f>
        <v>1.0207978147766454</v>
      </c>
      <c r="J44" s="133">
        <f>+'2.2.2.ProdIntermed'!J$48</f>
        <v>1.0864014698559457</v>
      </c>
      <c r="K44" s="133">
        <f>+'2.2.2.ProdIntermed'!K$48</f>
        <v>1.0920130986990215</v>
      </c>
      <c r="L44" s="133">
        <f>+'2.2.2.ProdIntermed'!L$48</f>
        <v>1.0984259412452477</v>
      </c>
      <c r="M44" s="133">
        <f>+'2.2.2.ProdIntermed'!M$48</f>
        <v>1.0678225162700441</v>
      </c>
      <c r="N44" s="133">
        <f>+'2.2.2.ProdIntermed'!N$48</f>
        <v>0.99969240552838279</v>
      </c>
      <c r="O44" s="133">
        <f>+'2.2.2.ProdIntermed'!O$48</f>
        <v>1.091022414149746</v>
      </c>
      <c r="P44" s="133">
        <f>+'2.2.2.ProdIntermed'!P$48</f>
        <v>1.1918666113107821</v>
      </c>
    </row>
    <row r="45" spans="2:16" x14ac:dyDescent="0.25">
      <c r="B45" s="130" t="s">
        <v>107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</row>
    <row r="46" spans="2:16" x14ac:dyDescent="0.25">
      <c r="B46" s="132" t="s">
        <v>108</v>
      </c>
      <c r="C46" s="133">
        <f>+'2.2.2.ProdIntermed'!C$48</f>
        <v>1</v>
      </c>
      <c r="D46" s="133">
        <f>+'2.2.2.ProdIntermed'!D$48</f>
        <v>1.060368010728661</v>
      </c>
      <c r="E46" s="133">
        <f>+'2.2.2.ProdIntermed'!E$48</f>
        <v>1.1476720751173277</v>
      </c>
      <c r="F46" s="133">
        <f>+'2.2.2.ProdIntermed'!F$48</f>
        <v>1.1516778357438282</v>
      </c>
      <c r="G46" s="133">
        <f>+'2.2.2.ProdIntermed'!G$48</f>
        <v>1.131856590100516</v>
      </c>
      <c r="H46" s="133">
        <f>+'2.2.2.ProdIntermed'!H$48</f>
        <v>1.0444749782898881</v>
      </c>
      <c r="I46" s="133">
        <f>+'2.2.2.ProdIntermed'!I$48</f>
        <v>1.0207978147766454</v>
      </c>
      <c r="J46" s="133">
        <f>+'2.2.2.ProdIntermed'!J$48</f>
        <v>1.0864014698559457</v>
      </c>
      <c r="K46" s="133">
        <f>+'2.2.2.ProdIntermed'!K$48</f>
        <v>1.0920130986990215</v>
      </c>
      <c r="L46" s="133">
        <f>+'2.2.2.ProdIntermed'!L$48</f>
        <v>1.0984259412452477</v>
      </c>
      <c r="M46" s="133">
        <f>+'2.2.2.ProdIntermed'!M$48</f>
        <v>1.0678225162700441</v>
      </c>
      <c r="N46" s="133">
        <f>+'2.2.2.ProdIntermed'!N$48</f>
        <v>0.99969240552838279</v>
      </c>
      <c r="O46" s="133">
        <f>+'2.2.2.ProdIntermed'!O$48</f>
        <v>1.091022414149746</v>
      </c>
      <c r="P46" s="133">
        <f>+'2.2.2.ProdIntermed'!P$48</f>
        <v>1.1918666113107821</v>
      </c>
    </row>
    <row r="47" spans="2:16" x14ac:dyDescent="0.25">
      <c r="B47" s="132" t="s">
        <v>109</v>
      </c>
      <c r="C47" s="133">
        <f>+'2.2.2.ProdIntermed'!C$48</f>
        <v>1</v>
      </c>
      <c r="D47" s="133">
        <f>+'2.2.2.ProdIntermed'!D$48</f>
        <v>1.060368010728661</v>
      </c>
      <c r="E47" s="133">
        <f>+'2.2.2.ProdIntermed'!E$48</f>
        <v>1.1476720751173277</v>
      </c>
      <c r="F47" s="133">
        <f>+'2.2.2.ProdIntermed'!F$48</f>
        <v>1.1516778357438282</v>
      </c>
      <c r="G47" s="133">
        <f>+'2.2.2.ProdIntermed'!G$48</f>
        <v>1.131856590100516</v>
      </c>
      <c r="H47" s="133">
        <f>+'2.2.2.ProdIntermed'!H$48</f>
        <v>1.0444749782898881</v>
      </c>
      <c r="I47" s="133">
        <f>+'2.2.2.ProdIntermed'!I$48</f>
        <v>1.0207978147766454</v>
      </c>
      <c r="J47" s="133">
        <f>+'2.2.2.ProdIntermed'!J$48</f>
        <v>1.0864014698559457</v>
      </c>
      <c r="K47" s="133">
        <f>+'2.2.2.ProdIntermed'!K$48</f>
        <v>1.0920130986990215</v>
      </c>
      <c r="L47" s="133">
        <f>+'2.2.2.ProdIntermed'!L$48</f>
        <v>1.0984259412452477</v>
      </c>
      <c r="M47" s="133">
        <f>+'2.2.2.ProdIntermed'!M$48</f>
        <v>1.0678225162700441</v>
      </c>
      <c r="N47" s="133">
        <f>+'2.2.2.ProdIntermed'!N$48</f>
        <v>0.99969240552838279</v>
      </c>
      <c r="O47" s="133">
        <f>+'2.2.2.ProdIntermed'!O$48</f>
        <v>1.091022414149746</v>
      </c>
      <c r="P47" s="133">
        <f>+'2.2.2.ProdIntermed'!P$48</f>
        <v>1.1918666113107821</v>
      </c>
    </row>
    <row r="48" spans="2:16" x14ac:dyDescent="0.25">
      <c r="B48" s="132" t="s">
        <v>110</v>
      </c>
      <c r="C48" s="133">
        <f>+'2.2.2.ProdIntermed'!C$48</f>
        <v>1</v>
      </c>
      <c r="D48" s="133">
        <f>+'2.2.2.ProdIntermed'!D$48</f>
        <v>1.060368010728661</v>
      </c>
      <c r="E48" s="133">
        <f>+'2.2.2.ProdIntermed'!E$48</f>
        <v>1.1476720751173277</v>
      </c>
      <c r="F48" s="133">
        <f>+'2.2.2.ProdIntermed'!F$48</f>
        <v>1.1516778357438282</v>
      </c>
      <c r="G48" s="133">
        <f>+'2.2.2.ProdIntermed'!G$48</f>
        <v>1.131856590100516</v>
      </c>
      <c r="H48" s="133">
        <f>+'2.2.2.ProdIntermed'!H$48</f>
        <v>1.0444749782898881</v>
      </c>
      <c r="I48" s="133">
        <f>+'2.2.2.ProdIntermed'!I$48</f>
        <v>1.0207978147766454</v>
      </c>
      <c r="J48" s="133">
        <f>+'2.2.2.ProdIntermed'!J$48</f>
        <v>1.0864014698559457</v>
      </c>
      <c r="K48" s="133">
        <f>+'2.2.2.ProdIntermed'!K$48</f>
        <v>1.0920130986990215</v>
      </c>
      <c r="L48" s="133">
        <f>+'2.2.2.ProdIntermed'!L$48</f>
        <v>1.0984259412452477</v>
      </c>
      <c r="M48" s="133">
        <f>+'2.2.2.ProdIntermed'!M$48</f>
        <v>1.0678225162700441</v>
      </c>
      <c r="N48" s="133">
        <f>+'2.2.2.ProdIntermed'!N$48</f>
        <v>0.99969240552838279</v>
      </c>
      <c r="O48" s="133">
        <f>+'2.2.2.ProdIntermed'!O$48</f>
        <v>1.091022414149746</v>
      </c>
      <c r="P48" s="133">
        <f>+'2.2.2.ProdIntermed'!P$48</f>
        <v>1.1918666113107821</v>
      </c>
    </row>
    <row r="49" spans="2:16" x14ac:dyDescent="0.25">
      <c r="B49" s="127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</row>
    <row r="50" spans="2:16" x14ac:dyDescent="0.25">
      <c r="B50" s="130" t="s">
        <v>97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</row>
    <row r="51" spans="2:16" x14ac:dyDescent="0.25">
      <c r="B51" s="132" t="s">
        <v>98</v>
      </c>
      <c r="C51" s="133">
        <f>+'2.2.2.ProdIntermed'!C$48</f>
        <v>1</v>
      </c>
      <c r="D51" s="133">
        <f>+'2.2.2.ProdIntermed'!D$48</f>
        <v>1.060368010728661</v>
      </c>
      <c r="E51" s="133">
        <f>+'2.2.2.ProdIntermed'!E$48</f>
        <v>1.1476720751173277</v>
      </c>
      <c r="F51" s="133">
        <f>+'2.2.2.ProdIntermed'!F$48</f>
        <v>1.1516778357438282</v>
      </c>
      <c r="G51" s="133">
        <f>+'2.2.2.ProdIntermed'!G$48</f>
        <v>1.131856590100516</v>
      </c>
      <c r="H51" s="133">
        <f>+'2.2.2.ProdIntermed'!H$48</f>
        <v>1.0444749782898881</v>
      </c>
      <c r="I51" s="133">
        <f>+'2.2.2.ProdIntermed'!I$48</f>
        <v>1.0207978147766454</v>
      </c>
      <c r="J51" s="133">
        <f>+'2.2.2.ProdIntermed'!J$48</f>
        <v>1.0864014698559457</v>
      </c>
      <c r="K51" s="133">
        <f>+'2.2.2.ProdIntermed'!K$48</f>
        <v>1.0920130986990215</v>
      </c>
      <c r="L51" s="133">
        <f>+'2.2.2.ProdIntermed'!L$48</f>
        <v>1.0984259412452477</v>
      </c>
      <c r="M51" s="133">
        <f>+'2.2.2.ProdIntermed'!M$48</f>
        <v>1.0678225162700441</v>
      </c>
      <c r="N51" s="133">
        <f>+'2.2.2.ProdIntermed'!N$48</f>
        <v>0.99969240552838279</v>
      </c>
      <c r="O51" s="133">
        <f>+'2.2.2.ProdIntermed'!O$48</f>
        <v>1.091022414149746</v>
      </c>
      <c r="P51" s="133">
        <f>+'2.2.2.ProdIntermed'!P$48</f>
        <v>1.1918666113107821</v>
      </c>
    </row>
    <row r="52" spans="2:16" x14ac:dyDescent="0.25">
      <c r="B52" s="132" t="s">
        <v>99</v>
      </c>
      <c r="C52" s="133">
        <f>+'2.2.2.ProdIntermed'!C$48</f>
        <v>1</v>
      </c>
      <c r="D52" s="133">
        <f>+'2.2.2.ProdIntermed'!D$48</f>
        <v>1.060368010728661</v>
      </c>
      <c r="E52" s="133">
        <f>+'2.2.2.ProdIntermed'!E$48</f>
        <v>1.1476720751173277</v>
      </c>
      <c r="F52" s="133">
        <f>+'2.2.2.ProdIntermed'!F$48</f>
        <v>1.1516778357438282</v>
      </c>
      <c r="G52" s="133">
        <f>+'2.2.2.ProdIntermed'!G$48</f>
        <v>1.131856590100516</v>
      </c>
      <c r="H52" s="133">
        <f>+'2.2.2.ProdIntermed'!H$48</f>
        <v>1.0444749782898881</v>
      </c>
      <c r="I52" s="133">
        <f>+'2.2.2.ProdIntermed'!I$48</f>
        <v>1.0207978147766454</v>
      </c>
      <c r="J52" s="133">
        <f>+'2.2.2.ProdIntermed'!J$48</f>
        <v>1.0864014698559457</v>
      </c>
      <c r="K52" s="133">
        <f>+'2.2.2.ProdIntermed'!K$48</f>
        <v>1.0920130986990215</v>
      </c>
      <c r="L52" s="133">
        <f>+'2.2.2.ProdIntermed'!L$48</f>
        <v>1.0984259412452477</v>
      </c>
      <c r="M52" s="133">
        <f>+'2.2.2.ProdIntermed'!M$48</f>
        <v>1.0678225162700441</v>
      </c>
      <c r="N52" s="133">
        <f>+'2.2.2.ProdIntermed'!N$48</f>
        <v>0.99969240552838279</v>
      </c>
      <c r="O52" s="133">
        <f>+'2.2.2.ProdIntermed'!O$48</f>
        <v>1.091022414149746</v>
      </c>
      <c r="P52" s="133">
        <f>+'2.2.2.ProdIntermed'!P$48</f>
        <v>1.1918666113107821</v>
      </c>
    </row>
    <row r="53" spans="2:16" x14ac:dyDescent="0.25">
      <c r="B53" s="132" t="s">
        <v>100</v>
      </c>
      <c r="C53" s="133">
        <f>+'2.2.2.ProdIntermed'!C$48</f>
        <v>1</v>
      </c>
      <c r="D53" s="133">
        <f>+'2.2.2.ProdIntermed'!D$48</f>
        <v>1.060368010728661</v>
      </c>
      <c r="E53" s="133">
        <f>+'2.2.2.ProdIntermed'!E$48</f>
        <v>1.1476720751173277</v>
      </c>
      <c r="F53" s="133">
        <f>+'2.2.2.ProdIntermed'!F$48</f>
        <v>1.1516778357438282</v>
      </c>
      <c r="G53" s="133">
        <f>+'2.2.2.ProdIntermed'!G$48</f>
        <v>1.131856590100516</v>
      </c>
      <c r="H53" s="133">
        <f>+'2.2.2.ProdIntermed'!H$48</f>
        <v>1.0444749782898881</v>
      </c>
      <c r="I53" s="133">
        <f>+'2.2.2.ProdIntermed'!I$48</f>
        <v>1.0207978147766454</v>
      </c>
      <c r="J53" s="133">
        <f>+'2.2.2.ProdIntermed'!J$48</f>
        <v>1.0864014698559457</v>
      </c>
      <c r="K53" s="133">
        <f>+'2.2.2.ProdIntermed'!K$48</f>
        <v>1.0920130986990215</v>
      </c>
      <c r="L53" s="133">
        <f>+'2.2.2.ProdIntermed'!L$48</f>
        <v>1.0984259412452477</v>
      </c>
      <c r="M53" s="133">
        <f>+'2.2.2.ProdIntermed'!M$48</f>
        <v>1.0678225162700441</v>
      </c>
      <c r="N53" s="133">
        <f>+'2.2.2.ProdIntermed'!N$48</f>
        <v>0.99969240552838279</v>
      </c>
      <c r="O53" s="133">
        <f>+'2.2.2.ProdIntermed'!O$48</f>
        <v>1.091022414149746</v>
      </c>
      <c r="P53" s="133">
        <f>+'2.2.2.ProdIntermed'!P$48</f>
        <v>1.1918666113107821</v>
      </c>
    </row>
    <row r="54" spans="2:16" x14ac:dyDescent="0.25">
      <c r="B54" s="132" t="s">
        <v>101</v>
      </c>
      <c r="C54" s="133">
        <f>+'2.2.2.ProdIntermed'!C$48</f>
        <v>1</v>
      </c>
      <c r="D54" s="133">
        <f>+'2.2.2.ProdIntermed'!D$48</f>
        <v>1.060368010728661</v>
      </c>
      <c r="E54" s="133">
        <f>+'2.2.2.ProdIntermed'!E$48</f>
        <v>1.1476720751173277</v>
      </c>
      <c r="F54" s="133">
        <f>+'2.2.2.ProdIntermed'!F$48</f>
        <v>1.1516778357438282</v>
      </c>
      <c r="G54" s="133">
        <f>+'2.2.2.ProdIntermed'!G$48</f>
        <v>1.131856590100516</v>
      </c>
      <c r="H54" s="133">
        <f>+'2.2.2.ProdIntermed'!H$48</f>
        <v>1.0444749782898881</v>
      </c>
      <c r="I54" s="133">
        <f>+'2.2.2.ProdIntermed'!I$48</f>
        <v>1.0207978147766454</v>
      </c>
      <c r="J54" s="133">
        <f>+'2.2.2.ProdIntermed'!J$48</f>
        <v>1.0864014698559457</v>
      </c>
      <c r="K54" s="133">
        <f>+'2.2.2.ProdIntermed'!K$48</f>
        <v>1.0920130986990215</v>
      </c>
      <c r="L54" s="133">
        <f>+'2.2.2.ProdIntermed'!L$48</f>
        <v>1.0984259412452477</v>
      </c>
      <c r="M54" s="133">
        <f>+'2.2.2.ProdIntermed'!M$48</f>
        <v>1.0678225162700441</v>
      </c>
      <c r="N54" s="133">
        <f>+'2.2.2.ProdIntermed'!N$48</f>
        <v>0.99969240552838279</v>
      </c>
      <c r="O54" s="133">
        <f>+'2.2.2.ProdIntermed'!O$48</f>
        <v>1.091022414149746</v>
      </c>
      <c r="P54" s="133">
        <f>+'2.2.2.ProdIntermed'!P$48</f>
        <v>1.1918666113107821</v>
      </c>
    </row>
    <row r="55" spans="2:16" x14ac:dyDescent="0.25">
      <c r="B55" s="132" t="s">
        <v>102</v>
      </c>
      <c r="C55" s="133">
        <f>+'2.2.2.ProdIntermed'!C$48</f>
        <v>1</v>
      </c>
      <c r="D55" s="133">
        <f>+'2.2.2.ProdIntermed'!D$48</f>
        <v>1.060368010728661</v>
      </c>
      <c r="E55" s="133">
        <f>+'2.2.2.ProdIntermed'!E$48</f>
        <v>1.1476720751173277</v>
      </c>
      <c r="F55" s="133">
        <f>+'2.2.2.ProdIntermed'!F$48</f>
        <v>1.1516778357438282</v>
      </c>
      <c r="G55" s="133">
        <f>+'2.2.2.ProdIntermed'!G$48</f>
        <v>1.131856590100516</v>
      </c>
      <c r="H55" s="133">
        <f>+'2.2.2.ProdIntermed'!H$48</f>
        <v>1.0444749782898881</v>
      </c>
      <c r="I55" s="133">
        <f>+'2.2.2.ProdIntermed'!I$48</f>
        <v>1.0207978147766454</v>
      </c>
      <c r="J55" s="133">
        <f>+'2.2.2.ProdIntermed'!J$48</f>
        <v>1.0864014698559457</v>
      </c>
      <c r="K55" s="133">
        <f>+'2.2.2.ProdIntermed'!K$48</f>
        <v>1.0920130986990215</v>
      </c>
      <c r="L55" s="133">
        <f>+'2.2.2.ProdIntermed'!L$48</f>
        <v>1.0984259412452477</v>
      </c>
      <c r="M55" s="133">
        <f>+'2.2.2.ProdIntermed'!M$48</f>
        <v>1.0678225162700441</v>
      </c>
      <c r="N55" s="133">
        <f>+'2.2.2.ProdIntermed'!N$48</f>
        <v>0.99969240552838279</v>
      </c>
      <c r="O55" s="133">
        <f>+'2.2.2.ProdIntermed'!O$48</f>
        <v>1.091022414149746</v>
      </c>
      <c r="P55" s="133">
        <f>+'2.2.2.ProdIntermed'!P$48</f>
        <v>1.1918666113107821</v>
      </c>
    </row>
    <row r="56" spans="2:16" x14ac:dyDescent="0.25">
      <c r="B56" s="132" t="s">
        <v>111</v>
      </c>
      <c r="C56" s="133">
        <f>+'2.2.2.ProdIntermed'!C$48</f>
        <v>1</v>
      </c>
      <c r="D56" s="133">
        <f>+'2.2.2.ProdIntermed'!D$48</f>
        <v>1.060368010728661</v>
      </c>
      <c r="E56" s="133">
        <f>+'2.2.2.ProdIntermed'!E$48</f>
        <v>1.1476720751173277</v>
      </c>
      <c r="F56" s="133">
        <f>+'2.2.2.ProdIntermed'!F$48</f>
        <v>1.1516778357438282</v>
      </c>
      <c r="G56" s="133">
        <f>+'2.2.2.ProdIntermed'!G$48</f>
        <v>1.131856590100516</v>
      </c>
      <c r="H56" s="133">
        <f>+'2.2.2.ProdIntermed'!H$48</f>
        <v>1.0444749782898881</v>
      </c>
      <c r="I56" s="133">
        <f>+'2.2.2.ProdIntermed'!I$48</f>
        <v>1.0207978147766454</v>
      </c>
      <c r="J56" s="133">
        <f>+'2.2.2.ProdIntermed'!J$48</f>
        <v>1.0864014698559457</v>
      </c>
      <c r="K56" s="133">
        <f>+'2.2.2.ProdIntermed'!K$48</f>
        <v>1.0920130986990215</v>
      </c>
      <c r="L56" s="133">
        <f>+'2.2.2.ProdIntermed'!L$48</f>
        <v>1.0984259412452477</v>
      </c>
      <c r="M56" s="133">
        <f>+'2.2.2.ProdIntermed'!M$48</f>
        <v>1.0678225162700441</v>
      </c>
      <c r="N56" s="133">
        <f>+'2.2.2.ProdIntermed'!N$48</f>
        <v>0.99969240552838279</v>
      </c>
      <c r="O56" s="133">
        <f>+'2.2.2.ProdIntermed'!O$48</f>
        <v>1.091022414149746</v>
      </c>
      <c r="P56" s="133">
        <f>+'2.2.2.ProdIntermed'!P$48</f>
        <v>1.1918666113107821</v>
      </c>
    </row>
    <row r="57" spans="2:16" x14ac:dyDescent="0.25">
      <c r="B57" s="132" t="s">
        <v>104</v>
      </c>
      <c r="C57" s="133">
        <f>+'2.2.2.ProdIntermed'!C$48</f>
        <v>1</v>
      </c>
      <c r="D57" s="133">
        <f>+'2.2.2.ProdIntermed'!D$48</f>
        <v>1.060368010728661</v>
      </c>
      <c r="E57" s="133">
        <f>+'2.2.2.ProdIntermed'!E$48</f>
        <v>1.1476720751173277</v>
      </c>
      <c r="F57" s="133">
        <f>+'2.2.2.ProdIntermed'!F$48</f>
        <v>1.1516778357438282</v>
      </c>
      <c r="G57" s="133">
        <f>+'2.2.2.ProdIntermed'!G$48</f>
        <v>1.131856590100516</v>
      </c>
      <c r="H57" s="133">
        <f>+'2.2.2.ProdIntermed'!H$48</f>
        <v>1.0444749782898881</v>
      </c>
      <c r="I57" s="133">
        <f>+'2.2.2.ProdIntermed'!I$48</f>
        <v>1.0207978147766454</v>
      </c>
      <c r="J57" s="133">
        <f>+'2.2.2.ProdIntermed'!J$48</f>
        <v>1.0864014698559457</v>
      </c>
      <c r="K57" s="133">
        <f>+'2.2.2.ProdIntermed'!K$48</f>
        <v>1.0920130986990215</v>
      </c>
      <c r="L57" s="133">
        <f>+'2.2.2.ProdIntermed'!L$48</f>
        <v>1.0984259412452477</v>
      </c>
      <c r="M57" s="133">
        <f>+'2.2.2.ProdIntermed'!M$48</f>
        <v>1.0678225162700441</v>
      </c>
      <c r="N57" s="133">
        <f>+'2.2.2.ProdIntermed'!N$48</f>
        <v>0.99969240552838279</v>
      </c>
      <c r="O57" s="133">
        <f>+'2.2.2.ProdIntermed'!O$48</f>
        <v>1.091022414149746</v>
      </c>
      <c r="P57" s="133">
        <f>+'2.2.2.ProdIntermed'!P$48</f>
        <v>1.1918666113107821</v>
      </c>
    </row>
    <row r="58" spans="2:16" x14ac:dyDescent="0.25">
      <c r="B58" s="132" t="s">
        <v>105</v>
      </c>
      <c r="C58" s="133">
        <f>+'2.2.2.ProdIntermed'!C$48</f>
        <v>1</v>
      </c>
      <c r="D58" s="133">
        <f>+'2.2.2.ProdIntermed'!D$48</f>
        <v>1.060368010728661</v>
      </c>
      <c r="E58" s="133">
        <f>+'2.2.2.ProdIntermed'!E$48</f>
        <v>1.1476720751173277</v>
      </c>
      <c r="F58" s="133">
        <f>+'2.2.2.ProdIntermed'!F$48</f>
        <v>1.1516778357438282</v>
      </c>
      <c r="G58" s="133">
        <f>+'2.2.2.ProdIntermed'!G$48</f>
        <v>1.131856590100516</v>
      </c>
      <c r="H58" s="133">
        <f>+'2.2.2.ProdIntermed'!H$48</f>
        <v>1.0444749782898881</v>
      </c>
      <c r="I58" s="133">
        <f>+'2.2.2.ProdIntermed'!I$48</f>
        <v>1.0207978147766454</v>
      </c>
      <c r="J58" s="133">
        <f>+'2.2.2.ProdIntermed'!J$48</f>
        <v>1.0864014698559457</v>
      </c>
      <c r="K58" s="133">
        <f>+'2.2.2.ProdIntermed'!K$48</f>
        <v>1.0920130986990215</v>
      </c>
      <c r="L58" s="133">
        <f>+'2.2.2.ProdIntermed'!L$48</f>
        <v>1.0984259412452477</v>
      </c>
      <c r="M58" s="133">
        <f>+'2.2.2.ProdIntermed'!M$48</f>
        <v>1.0678225162700441</v>
      </c>
      <c r="N58" s="133">
        <f>+'2.2.2.ProdIntermed'!N$48</f>
        <v>0.99969240552838279</v>
      </c>
      <c r="O58" s="133">
        <f>+'2.2.2.ProdIntermed'!O$48</f>
        <v>1.091022414149746</v>
      </c>
      <c r="P58" s="133">
        <f>+'2.2.2.ProdIntermed'!P$48</f>
        <v>1.1918666113107821</v>
      </c>
    </row>
    <row r="59" spans="2:16" x14ac:dyDescent="0.25">
      <c r="B59" s="132" t="s">
        <v>106</v>
      </c>
      <c r="C59" s="133">
        <f>+'2.2.2.ProdIntermed'!C$48</f>
        <v>1</v>
      </c>
      <c r="D59" s="133">
        <f>+'2.2.2.ProdIntermed'!D$48</f>
        <v>1.060368010728661</v>
      </c>
      <c r="E59" s="133">
        <f>+'2.2.2.ProdIntermed'!E$48</f>
        <v>1.1476720751173277</v>
      </c>
      <c r="F59" s="133">
        <f>+'2.2.2.ProdIntermed'!F$48</f>
        <v>1.1516778357438282</v>
      </c>
      <c r="G59" s="133">
        <f>+'2.2.2.ProdIntermed'!G$48</f>
        <v>1.131856590100516</v>
      </c>
      <c r="H59" s="133">
        <f>+'2.2.2.ProdIntermed'!H$48</f>
        <v>1.0444749782898881</v>
      </c>
      <c r="I59" s="133">
        <f>+'2.2.2.ProdIntermed'!I$48</f>
        <v>1.0207978147766454</v>
      </c>
      <c r="J59" s="133">
        <f>+'2.2.2.ProdIntermed'!J$48</f>
        <v>1.0864014698559457</v>
      </c>
      <c r="K59" s="133">
        <f>+'2.2.2.ProdIntermed'!K$48</f>
        <v>1.0920130986990215</v>
      </c>
      <c r="L59" s="133">
        <f>+'2.2.2.ProdIntermed'!L$48</f>
        <v>1.0984259412452477</v>
      </c>
      <c r="M59" s="133">
        <f>+'2.2.2.ProdIntermed'!M$48</f>
        <v>1.0678225162700441</v>
      </c>
      <c r="N59" s="133">
        <f>+'2.2.2.ProdIntermed'!N$48</f>
        <v>0.99969240552838279</v>
      </c>
      <c r="O59" s="133">
        <f>+'2.2.2.ProdIntermed'!O$48</f>
        <v>1.091022414149746</v>
      </c>
      <c r="P59" s="133">
        <f>+'2.2.2.ProdIntermed'!P$48</f>
        <v>1.1918666113107821</v>
      </c>
    </row>
    <row r="60" spans="2:16" x14ac:dyDescent="0.25">
      <c r="B60" s="130" t="s">
        <v>107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2:16" x14ac:dyDescent="0.25">
      <c r="B61" s="132" t="s">
        <v>108</v>
      </c>
      <c r="C61" s="133">
        <f>+'2.2.2.ProdIntermed'!C$48</f>
        <v>1</v>
      </c>
      <c r="D61" s="133">
        <f>+'2.2.2.ProdIntermed'!D$48</f>
        <v>1.060368010728661</v>
      </c>
      <c r="E61" s="133">
        <f>+'2.2.2.ProdIntermed'!E$48</f>
        <v>1.1476720751173277</v>
      </c>
      <c r="F61" s="133">
        <f>+'2.2.2.ProdIntermed'!F$48</f>
        <v>1.1516778357438282</v>
      </c>
      <c r="G61" s="133">
        <f>+'2.2.2.ProdIntermed'!G$48</f>
        <v>1.131856590100516</v>
      </c>
      <c r="H61" s="133">
        <f>+'2.2.2.ProdIntermed'!H$48</f>
        <v>1.0444749782898881</v>
      </c>
      <c r="I61" s="133">
        <f>+'2.2.2.ProdIntermed'!I$48</f>
        <v>1.0207978147766454</v>
      </c>
      <c r="J61" s="133">
        <f>+'2.2.2.ProdIntermed'!J$48</f>
        <v>1.0864014698559457</v>
      </c>
      <c r="K61" s="133">
        <f>+'2.2.2.ProdIntermed'!K$48</f>
        <v>1.0920130986990215</v>
      </c>
      <c r="L61" s="133">
        <f>+'2.2.2.ProdIntermed'!L$48</f>
        <v>1.0984259412452477</v>
      </c>
      <c r="M61" s="133">
        <f>+'2.2.2.ProdIntermed'!M$48</f>
        <v>1.0678225162700441</v>
      </c>
      <c r="N61" s="133">
        <f>+'2.2.2.ProdIntermed'!N$48</f>
        <v>0.99969240552838279</v>
      </c>
      <c r="O61" s="133">
        <f>+'2.2.2.ProdIntermed'!O$48</f>
        <v>1.091022414149746</v>
      </c>
      <c r="P61" s="133">
        <f>+'2.2.2.ProdIntermed'!P$48</f>
        <v>1.1918666113107821</v>
      </c>
    </row>
    <row r="62" spans="2:16" x14ac:dyDescent="0.25">
      <c r="B62" s="132" t="s">
        <v>109</v>
      </c>
      <c r="C62" s="133">
        <f>+'2.2.2.ProdIntermed'!C$48</f>
        <v>1</v>
      </c>
      <c r="D62" s="133">
        <f>+'2.2.2.ProdIntermed'!D$48</f>
        <v>1.060368010728661</v>
      </c>
      <c r="E62" s="133">
        <f>+'2.2.2.ProdIntermed'!E$48</f>
        <v>1.1476720751173277</v>
      </c>
      <c r="F62" s="133">
        <f>+'2.2.2.ProdIntermed'!F$48</f>
        <v>1.1516778357438282</v>
      </c>
      <c r="G62" s="133">
        <f>+'2.2.2.ProdIntermed'!G$48</f>
        <v>1.131856590100516</v>
      </c>
      <c r="H62" s="133">
        <f>+'2.2.2.ProdIntermed'!H$48</f>
        <v>1.0444749782898881</v>
      </c>
      <c r="I62" s="133">
        <f>+'2.2.2.ProdIntermed'!I$48</f>
        <v>1.0207978147766454</v>
      </c>
      <c r="J62" s="133">
        <f>+'2.2.2.ProdIntermed'!J$48</f>
        <v>1.0864014698559457</v>
      </c>
      <c r="K62" s="133">
        <f>+'2.2.2.ProdIntermed'!K$48</f>
        <v>1.0920130986990215</v>
      </c>
      <c r="L62" s="133">
        <f>+'2.2.2.ProdIntermed'!L$48</f>
        <v>1.0984259412452477</v>
      </c>
      <c r="M62" s="133">
        <f>+'2.2.2.ProdIntermed'!M$48</f>
        <v>1.0678225162700441</v>
      </c>
      <c r="N62" s="133">
        <f>+'2.2.2.ProdIntermed'!N$48</f>
        <v>0.99969240552838279</v>
      </c>
      <c r="O62" s="133">
        <f>+'2.2.2.ProdIntermed'!O$48</f>
        <v>1.091022414149746</v>
      </c>
      <c r="P62" s="133">
        <f>+'2.2.2.ProdIntermed'!P$48</f>
        <v>1.1918666113107821</v>
      </c>
    </row>
    <row r="63" spans="2:16" x14ac:dyDescent="0.25">
      <c r="B63" s="136" t="s">
        <v>112</v>
      </c>
      <c r="C63" s="133">
        <f>+'2.2.2.ProdIntermed'!C$48</f>
        <v>1</v>
      </c>
      <c r="D63" s="133">
        <f>+'2.2.2.ProdIntermed'!D$48</f>
        <v>1.060368010728661</v>
      </c>
      <c r="E63" s="133">
        <f>+'2.2.2.ProdIntermed'!E$48</f>
        <v>1.1476720751173277</v>
      </c>
      <c r="F63" s="133">
        <f>+'2.2.2.ProdIntermed'!F$48</f>
        <v>1.1516778357438282</v>
      </c>
      <c r="G63" s="133">
        <f>+'2.2.2.ProdIntermed'!G$48</f>
        <v>1.131856590100516</v>
      </c>
      <c r="H63" s="133">
        <f>+'2.2.2.ProdIntermed'!H$48</f>
        <v>1.0444749782898881</v>
      </c>
      <c r="I63" s="133">
        <f>+'2.2.2.ProdIntermed'!I$48</f>
        <v>1.0207978147766454</v>
      </c>
      <c r="J63" s="133">
        <f>+'2.2.2.ProdIntermed'!J$48</f>
        <v>1.0864014698559457</v>
      </c>
      <c r="K63" s="133">
        <f>+'2.2.2.ProdIntermed'!K$48</f>
        <v>1.0920130986990215</v>
      </c>
      <c r="L63" s="133">
        <f>+'2.2.2.ProdIntermed'!L$48</f>
        <v>1.0984259412452477</v>
      </c>
      <c r="M63" s="133">
        <f>+'2.2.2.ProdIntermed'!M$48</f>
        <v>1.0678225162700441</v>
      </c>
      <c r="N63" s="133">
        <f>+'2.2.2.ProdIntermed'!N$48</f>
        <v>0.99969240552838279</v>
      </c>
      <c r="O63" s="133">
        <f>+'2.2.2.ProdIntermed'!O$48</f>
        <v>1.091022414149746</v>
      </c>
      <c r="P63" s="133">
        <f>+'2.2.2.ProdIntermed'!P$48</f>
        <v>1.1918666113107821</v>
      </c>
    </row>
    <row r="64" spans="2:16" x14ac:dyDescent="0.25">
      <c r="B64" s="137" t="s">
        <v>113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</row>
    <row r="65" spans="2:16" x14ac:dyDescent="0.25">
      <c r="B65" s="132" t="s">
        <v>114</v>
      </c>
      <c r="C65" s="133">
        <f>+'2.2.2.ProdIntermed'!C$48</f>
        <v>1</v>
      </c>
      <c r="D65" s="133">
        <f>+'2.2.2.ProdIntermed'!D$48</f>
        <v>1.060368010728661</v>
      </c>
      <c r="E65" s="133">
        <f>+'2.2.2.ProdIntermed'!E$48</f>
        <v>1.1476720751173277</v>
      </c>
      <c r="F65" s="133">
        <f>+'2.2.2.ProdIntermed'!F$48</f>
        <v>1.1516778357438282</v>
      </c>
      <c r="G65" s="133">
        <f>+'2.2.2.ProdIntermed'!G$48</f>
        <v>1.131856590100516</v>
      </c>
      <c r="H65" s="133">
        <f>+'2.2.2.ProdIntermed'!H$48</f>
        <v>1.0444749782898881</v>
      </c>
      <c r="I65" s="133">
        <f>+'2.2.2.ProdIntermed'!I$48</f>
        <v>1.0207978147766454</v>
      </c>
      <c r="J65" s="133">
        <f>+'2.2.2.ProdIntermed'!J$48</f>
        <v>1.0864014698559457</v>
      </c>
      <c r="K65" s="133">
        <f>+'2.2.2.ProdIntermed'!K$48</f>
        <v>1.0920130986990215</v>
      </c>
      <c r="L65" s="133">
        <f>+'2.2.2.ProdIntermed'!L$48</f>
        <v>1.0984259412452477</v>
      </c>
      <c r="M65" s="133">
        <f>+'2.2.2.ProdIntermed'!M$48</f>
        <v>1.0678225162700441</v>
      </c>
      <c r="N65" s="133">
        <f>+'2.2.2.ProdIntermed'!N$48</f>
        <v>0.99969240552838279</v>
      </c>
      <c r="O65" s="133">
        <f>+'2.2.2.ProdIntermed'!O$48</f>
        <v>1.091022414149746</v>
      </c>
      <c r="P65" s="133">
        <f>+'2.2.2.ProdIntermed'!P$48</f>
        <v>1.1918666113107821</v>
      </c>
    </row>
    <row r="66" spans="2:16" x14ac:dyDescent="0.25">
      <c r="B66" s="136" t="s">
        <v>115</v>
      </c>
      <c r="C66" s="138">
        <f>+'2.2.2.ProdIntermed'!C$48</f>
        <v>1</v>
      </c>
      <c r="D66" s="138">
        <f>+'2.2.2.ProdIntermed'!D$48</f>
        <v>1.060368010728661</v>
      </c>
      <c r="E66" s="138">
        <f>+'2.2.2.ProdIntermed'!E$48</f>
        <v>1.1476720751173277</v>
      </c>
      <c r="F66" s="138">
        <f>+'2.2.2.ProdIntermed'!F$48</f>
        <v>1.1516778357438282</v>
      </c>
      <c r="G66" s="138">
        <f>+'2.2.2.ProdIntermed'!G$48</f>
        <v>1.131856590100516</v>
      </c>
      <c r="H66" s="138">
        <f>+'2.2.2.ProdIntermed'!H$48</f>
        <v>1.0444749782898881</v>
      </c>
      <c r="I66" s="138">
        <f>+'2.2.2.ProdIntermed'!I$48</f>
        <v>1.0207978147766454</v>
      </c>
      <c r="J66" s="138">
        <f>+'2.2.2.ProdIntermed'!J$48</f>
        <v>1.0864014698559457</v>
      </c>
      <c r="K66" s="138">
        <f>+'2.2.2.ProdIntermed'!K$48</f>
        <v>1.0920130986990215</v>
      </c>
      <c r="L66" s="138">
        <f>+'2.2.2.ProdIntermed'!L$48</f>
        <v>1.0984259412452477</v>
      </c>
      <c r="M66" s="138">
        <f>+'2.2.2.ProdIntermed'!M$48</f>
        <v>1.0678225162700441</v>
      </c>
      <c r="N66" s="138">
        <f>+'2.2.2.ProdIntermed'!N$48</f>
        <v>0.99969240552838279</v>
      </c>
      <c r="O66" s="138">
        <f>+'2.2.2.ProdIntermed'!O$48</f>
        <v>1.091022414149746</v>
      </c>
      <c r="P66" s="138">
        <f>+'2.2.2.ProdIntermed'!P$48</f>
        <v>1.1918666113107821</v>
      </c>
    </row>
    <row r="67" spans="2:16" x14ac:dyDescent="0.25"/>
    <row r="68" spans="2:16" x14ac:dyDescent="0.25">
      <c r="B68" s="120" t="s">
        <v>116</v>
      </c>
    </row>
    <row r="69" spans="2:16" x14ac:dyDescent="0.25"/>
    <row r="70" spans="2:16" x14ac:dyDescent="0.25">
      <c r="B70" s="66" t="s">
        <v>117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</row>
    <row r="71" spans="2:16" x14ac:dyDescent="0.25">
      <c r="B71" s="139" t="s">
        <v>118</v>
      </c>
      <c r="C71" s="140">
        <f>+'2.2.3.9.PrecioCapital'!C9</f>
        <v>7.9600035295358293E-2</v>
      </c>
      <c r="D71" s="140">
        <f>+'2.2.3.9.PrecioCapital'!D9</f>
        <v>0.12319632235737256</v>
      </c>
      <c r="E71" s="140">
        <f>+'2.2.3.9.PrecioCapital'!E9</f>
        <v>0.16003287283460163</v>
      </c>
      <c r="F71" s="140">
        <f>+'2.2.3.9.PrecioCapital'!F9</f>
        <v>0.23627338560229139</v>
      </c>
      <c r="G71" s="140">
        <f>+'2.2.3.9.PrecioCapital'!G9</f>
        <v>0.23422710242163503</v>
      </c>
      <c r="H71" s="140">
        <f>+'2.2.3.9.PrecioCapital'!H9</f>
        <v>0.29486604219329532</v>
      </c>
      <c r="I71" s="140">
        <f>+'2.2.3.9.PrecioCapital'!I9</f>
        <v>0.20309411781861442</v>
      </c>
      <c r="J71" s="140">
        <f>+'2.2.3.9.PrecioCapital'!J9</f>
        <v>8.7411701057094213E-2</v>
      </c>
      <c r="K71" s="140">
        <f>+'2.2.3.9.PrecioCapital'!K9</f>
        <v>0.13121003405986836</v>
      </c>
      <c r="L71" s="140">
        <f>+'2.2.3.9.PrecioCapital'!L9</f>
        <v>0.18921666092888417</v>
      </c>
      <c r="M71" s="140">
        <f>+'2.2.3.9.PrecioCapital'!M9</f>
        <v>0.23762617917477552</v>
      </c>
      <c r="N71" s="140">
        <f>+'2.2.3.9.PrecioCapital'!N9</f>
        <v>0.18408633373748792</v>
      </c>
      <c r="O71" s="140">
        <f>+'2.2.3.9.PrecioCapital'!O9</f>
        <v>1.3972446369876525E-3</v>
      </c>
      <c r="P71" s="140">
        <f>+'2.2.3.9.PrecioCapital'!P9</f>
        <v>0.14890937786069097</v>
      </c>
    </row>
    <row r="72" spans="2:16" x14ac:dyDescent="0.25">
      <c r="B72" s="139" t="s">
        <v>119</v>
      </c>
      <c r="C72" s="141">
        <f>+'2.2.3.9.PrecioCapital'!C10</f>
        <v>0.2536118284776665</v>
      </c>
      <c r="D72" s="141">
        <f>+'2.2.3.9.PrecioCapital'!D10</f>
        <v>0.27410829141959009</v>
      </c>
      <c r="E72" s="141">
        <f>+'2.2.3.9.PrecioCapital'!E10</f>
        <v>0.25768936532304543</v>
      </c>
      <c r="F72" s="141">
        <f>+'2.2.3.9.PrecioCapital'!F10</f>
        <v>0.30830223211802343</v>
      </c>
      <c r="G72" s="141">
        <f>+'2.2.3.9.PrecioCapital'!G10</f>
        <v>0.29676920804885171</v>
      </c>
      <c r="H72" s="141">
        <f>+'2.2.3.9.PrecioCapital'!H10</f>
        <v>0.3358886619755761</v>
      </c>
      <c r="I72" s="141">
        <f>+'2.2.3.9.PrecioCapital'!I10</f>
        <v>0.29182172516914862</v>
      </c>
      <c r="J72" s="141">
        <f>+'2.2.3.9.PrecioCapital'!J10</f>
        <v>0.25897609110775821</v>
      </c>
      <c r="K72" s="141">
        <f>+'2.2.3.9.PrecioCapital'!K10</f>
        <v>0.2826642031915052</v>
      </c>
      <c r="L72" s="141">
        <f>+'2.2.3.9.PrecioCapital'!L10</f>
        <v>0.27452976030266579</v>
      </c>
      <c r="M72" s="141">
        <f>+'2.2.3.9.PrecioCapital'!M10</f>
        <v>0.30837352113810645</v>
      </c>
      <c r="N72" s="141">
        <f>+'2.2.3.9.PrecioCapital'!N10</f>
        <v>0.31243038447368204</v>
      </c>
      <c r="O72" s="141">
        <f>+'2.2.3.9.PrecioCapital'!O10</f>
        <v>0.21467993687115408</v>
      </c>
      <c r="P72" s="141">
        <f>+'2.2.3.9.PrecioCapital'!P10</f>
        <v>0.24070856790791378</v>
      </c>
    </row>
    <row r="73" spans="2:16" x14ac:dyDescent="0.25">
      <c r="B73" s="139" t="s">
        <v>120</v>
      </c>
      <c r="C73" s="141">
        <f>+'2.2.3.9.PrecioCapital'!C11</f>
        <v>0.40398776832729055</v>
      </c>
      <c r="D73" s="141">
        <f>+'2.2.3.9.PrecioCapital'!D11</f>
        <v>0.4276441893454993</v>
      </c>
      <c r="E73" s="141">
        <f>+'2.2.3.9.PrecioCapital'!E11</f>
        <v>0.41620049724172886</v>
      </c>
      <c r="F73" s="141">
        <f>+'2.2.3.9.PrecioCapital'!F11</f>
        <v>0.46638424571461634</v>
      </c>
      <c r="G73" s="141">
        <f>+'2.2.3.9.PrecioCapital'!G11</f>
        <v>0.45401348186917595</v>
      </c>
      <c r="H73" s="141">
        <f>+'2.2.3.9.PrecioCapital'!H11</f>
        <v>0.48363064860186089</v>
      </c>
      <c r="I73" s="141">
        <f>+'2.2.3.9.PrecioCapital'!I11</f>
        <v>0.43762839138129095</v>
      </c>
      <c r="J73" s="141">
        <f>+'2.2.3.9.PrecioCapital'!J11</f>
        <v>0.40948875141531071</v>
      </c>
      <c r="K73" s="141">
        <f>+'2.2.3.9.PrecioCapital'!K11</f>
        <v>0.43277069324295542</v>
      </c>
      <c r="L73" s="141">
        <f>+'2.2.3.9.PrecioCapital'!L11</f>
        <v>0.42466754682135327</v>
      </c>
      <c r="M73" s="141">
        <f>+'2.2.3.9.PrecioCapital'!M11</f>
        <v>0.45682650420829085</v>
      </c>
      <c r="N73" s="141">
        <f>+'2.2.3.9.PrecioCapital'!N11</f>
        <v>0.45886704681094453</v>
      </c>
      <c r="O73" s="141">
        <f>+'2.2.3.9.PrecioCapital'!O11</f>
        <v>0.36842966479638323</v>
      </c>
      <c r="P73" s="141">
        <f>+'2.2.3.9.PrecioCapital'!P11</f>
        <v>0.40033896099586008</v>
      </c>
    </row>
    <row r="74" spans="2:16" x14ac:dyDescent="0.25">
      <c r="B74" s="139" t="s">
        <v>121</v>
      </c>
      <c r="C74" s="141">
        <f>+'2.2.3.9.PrecioCapital'!C12</f>
        <v>0.2536118284776665</v>
      </c>
      <c r="D74" s="141">
        <f>+'2.2.3.9.PrecioCapital'!D12</f>
        <v>0.27410829141959009</v>
      </c>
      <c r="E74" s="141">
        <f>+'2.2.3.9.PrecioCapital'!E12</f>
        <v>0.25768936532304543</v>
      </c>
      <c r="F74" s="141">
        <f>+'2.2.3.9.PrecioCapital'!F12</f>
        <v>0.30830223211802343</v>
      </c>
      <c r="G74" s="141">
        <f>+'2.2.3.9.PrecioCapital'!G12</f>
        <v>0.29676920804885171</v>
      </c>
      <c r="H74" s="141">
        <f>+'2.2.3.9.PrecioCapital'!H12</f>
        <v>0.3358886619755761</v>
      </c>
      <c r="I74" s="141">
        <f>+'2.2.3.9.PrecioCapital'!I12</f>
        <v>0.29182172516914862</v>
      </c>
      <c r="J74" s="141">
        <f>+'2.2.3.9.PrecioCapital'!J12</f>
        <v>0.25897609110775821</v>
      </c>
      <c r="K74" s="141">
        <f>+'2.2.3.9.PrecioCapital'!K12</f>
        <v>0.2826642031915052</v>
      </c>
      <c r="L74" s="141">
        <f>+'2.2.3.9.PrecioCapital'!L12</f>
        <v>0.27452976030266579</v>
      </c>
      <c r="M74" s="141">
        <f>+'2.2.3.9.PrecioCapital'!M12</f>
        <v>0.30837352113810645</v>
      </c>
      <c r="N74" s="141">
        <f>+'2.2.3.9.PrecioCapital'!N12</f>
        <v>0.31243038447368204</v>
      </c>
      <c r="O74" s="141">
        <f>+'2.2.3.9.PrecioCapital'!O12</f>
        <v>0.21467993687115408</v>
      </c>
      <c r="P74" s="141">
        <f>+'2.2.3.9.PrecioCapital'!P12</f>
        <v>0.24070856790791378</v>
      </c>
    </row>
    <row r="75" spans="2:16" x14ac:dyDescent="0.25">
      <c r="B75" s="139" t="s">
        <v>122</v>
      </c>
      <c r="C75" s="141">
        <f>+'2.2.3.9.PrecioCapital'!C13</f>
        <v>0.47917573825210258</v>
      </c>
      <c r="D75" s="141">
        <f>+'2.2.3.9.PrecioCapital'!D13</f>
        <v>0.50441213830845388</v>
      </c>
      <c r="E75" s="141">
        <f>+'2.2.3.9.PrecioCapital'!E13</f>
        <v>0.49545606320107061</v>
      </c>
      <c r="F75" s="141">
        <f>+'2.2.3.9.PrecioCapital'!F13</f>
        <v>0.54542525251291274</v>
      </c>
      <c r="G75" s="141">
        <f>+'2.2.3.9.PrecioCapital'!G13</f>
        <v>0.53263561877933807</v>
      </c>
      <c r="H75" s="141">
        <f>+'2.2.3.9.PrecioCapital'!H13</f>
        <v>0.55750164191500329</v>
      </c>
      <c r="I75" s="141">
        <f>+'2.2.3.9.PrecioCapital'!I13</f>
        <v>0.51053172448736206</v>
      </c>
      <c r="J75" s="141">
        <f>+'2.2.3.9.PrecioCapital'!J13</f>
        <v>0.48474508156908697</v>
      </c>
      <c r="K75" s="141">
        <f>+'2.2.3.9.PrecioCapital'!K13</f>
        <v>0.50782393826868044</v>
      </c>
      <c r="L75" s="141">
        <f>+'2.2.3.9.PrecioCapital'!L13</f>
        <v>0.49973644008069695</v>
      </c>
      <c r="M75" s="141">
        <f>+'2.2.3.9.PrecioCapital'!M13</f>
        <v>0.53105299574338305</v>
      </c>
      <c r="N75" s="141">
        <f>+'2.2.3.9.PrecioCapital'!N13</f>
        <v>0.53208537797957578</v>
      </c>
      <c r="O75" s="141">
        <f>+'2.2.3.9.PrecioCapital'!O13</f>
        <v>0.44530452875899779</v>
      </c>
      <c r="P75" s="141">
        <f>+'2.2.3.9.PrecioCapital'!P13</f>
        <v>0.4801541575398332</v>
      </c>
    </row>
    <row r="76" spans="2:16" x14ac:dyDescent="0.25">
      <c r="B76" s="139" t="s">
        <v>123</v>
      </c>
      <c r="C76" s="142">
        <f>+'2.2.3.9.PrecioCapital'!C14</f>
        <v>0.2536118284776665</v>
      </c>
      <c r="D76" s="142">
        <f>+'2.2.3.9.PrecioCapital'!D14</f>
        <v>0.27410829141959009</v>
      </c>
      <c r="E76" s="142">
        <f>+'2.2.3.9.PrecioCapital'!E14</f>
        <v>0.25768936532304543</v>
      </c>
      <c r="F76" s="142">
        <f>+'2.2.3.9.PrecioCapital'!F14</f>
        <v>0.30830223211802343</v>
      </c>
      <c r="G76" s="142">
        <f>+'2.2.3.9.PrecioCapital'!G14</f>
        <v>0.29676920804885171</v>
      </c>
      <c r="H76" s="142">
        <f>+'2.2.3.9.PrecioCapital'!H14</f>
        <v>0.3358886619755761</v>
      </c>
      <c r="I76" s="142">
        <f>+'2.2.3.9.PrecioCapital'!I14</f>
        <v>0.29182172516914862</v>
      </c>
      <c r="J76" s="142">
        <f>+'2.2.3.9.PrecioCapital'!J14</f>
        <v>0.25897609110775821</v>
      </c>
      <c r="K76" s="142">
        <f>+'2.2.3.9.PrecioCapital'!K14</f>
        <v>0.2826642031915052</v>
      </c>
      <c r="L76" s="142">
        <f>+'2.2.3.9.PrecioCapital'!L14</f>
        <v>0.27452976030266579</v>
      </c>
      <c r="M76" s="142">
        <f>+'2.2.3.9.PrecioCapital'!M14</f>
        <v>0.30837352113810645</v>
      </c>
      <c r="N76" s="142">
        <f>+'2.2.3.9.PrecioCapital'!N14</f>
        <v>0.31243038447368204</v>
      </c>
      <c r="O76" s="142">
        <f>+'2.2.3.9.PrecioCapital'!O14</f>
        <v>0.21467993687115408</v>
      </c>
      <c r="P76" s="142">
        <f>+'2.2.3.9.PrecioCapital'!P14</f>
        <v>0.24070856790791378</v>
      </c>
    </row>
    <row r="77" spans="2:16" x14ac:dyDescent="0.25">
      <c r="B77" s="122" t="s">
        <v>124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</row>
    <row r="78" spans="2:16" x14ac:dyDescent="0.25">
      <c r="B78" s="139" t="s">
        <v>125</v>
      </c>
      <c r="C78" s="140">
        <f>+'2.2.3.9.PrecioCapital'!C16</f>
        <v>0.2536118284776665</v>
      </c>
      <c r="D78" s="140">
        <f>+'2.2.3.9.PrecioCapital'!D16</f>
        <v>0.27410829141959009</v>
      </c>
      <c r="E78" s="140">
        <f>+'2.2.3.9.PrecioCapital'!E16</f>
        <v>0.25768936532304543</v>
      </c>
      <c r="F78" s="140">
        <f>+'2.2.3.9.PrecioCapital'!F16</f>
        <v>0.30830223211802343</v>
      </c>
      <c r="G78" s="140">
        <f>+'2.2.3.9.PrecioCapital'!G16</f>
        <v>0.29676920804885171</v>
      </c>
      <c r="H78" s="140">
        <f>+'2.2.3.9.PrecioCapital'!H16</f>
        <v>0.3358886619755761</v>
      </c>
      <c r="I78" s="140">
        <f>+'2.2.3.9.PrecioCapital'!I16</f>
        <v>0.29182172516914862</v>
      </c>
      <c r="J78" s="140">
        <f>+'2.2.3.9.PrecioCapital'!J16</f>
        <v>0.25897609110775821</v>
      </c>
      <c r="K78" s="140">
        <f>+'2.2.3.9.PrecioCapital'!K16</f>
        <v>0.2826642031915052</v>
      </c>
      <c r="L78" s="140">
        <f>+'2.2.3.9.PrecioCapital'!L16</f>
        <v>0.27452976030266579</v>
      </c>
      <c r="M78" s="140">
        <f>+'2.2.3.9.PrecioCapital'!M16</f>
        <v>0.30837352113810645</v>
      </c>
      <c r="N78" s="140">
        <f>+'2.2.3.9.PrecioCapital'!N16</f>
        <v>0.31243038447368204</v>
      </c>
      <c r="O78" s="140">
        <f>+'2.2.3.9.PrecioCapital'!O16</f>
        <v>0.21467993687115408</v>
      </c>
      <c r="P78" s="140">
        <f>+'2.2.3.9.PrecioCapital'!P16</f>
        <v>0.24070856790791378</v>
      </c>
    </row>
    <row r="79" spans="2:16" x14ac:dyDescent="0.25">
      <c r="B79" s="139" t="s">
        <v>126</v>
      </c>
      <c r="C79" s="141">
        <f>+'2.2.3.9.PrecioCapital'!C17</f>
        <v>7.9600035295358293E-2</v>
      </c>
      <c r="D79" s="141">
        <f>+'2.2.3.9.PrecioCapital'!D17</f>
        <v>0.12319632235737256</v>
      </c>
      <c r="E79" s="141">
        <f>+'2.2.3.9.PrecioCapital'!E17</f>
        <v>0.16003287283460163</v>
      </c>
      <c r="F79" s="141">
        <f>+'2.2.3.9.PrecioCapital'!F17</f>
        <v>0.23627338560229139</v>
      </c>
      <c r="G79" s="141">
        <f>+'2.2.3.9.PrecioCapital'!G17</f>
        <v>0.23422710242163503</v>
      </c>
      <c r="H79" s="141">
        <f>+'2.2.3.9.PrecioCapital'!H17</f>
        <v>0.29486604219329532</v>
      </c>
      <c r="I79" s="141">
        <f>+'2.2.3.9.PrecioCapital'!I17</f>
        <v>0.20309411781861442</v>
      </c>
      <c r="J79" s="141">
        <f>+'2.2.3.9.PrecioCapital'!J17</f>
        <v>8.7411701057094213E-2</v>
      </c>
      <c r="K79" s="141">
        <f>+'2.2.3.9.PrecioCapital'!K17</f>
        <v>0.13121003405986836</v>
      </c>
      <c r="L79" s="141">
        <f>+'2.2.3.9.PrecioCapital'!L17</f>
        <v>0.18921666092888417</v>
      </c>
      <c r="M79" s="141">
        <f>+'2.2.3.9.PrecioCapital'!M17</f>
        <v>0.23762617917477552</v>
      </c>
      <c r="N79" s="141">
        <f>+'2.2.3.9.PrecioCapital'!N17</f>
        <v>0.18408633373748792</v>
      </c>
      <c r="O79" s="141">
        <f>+'2.2.3.9.PrecioCapital'!O17</f>
        <v>1.3972446369876525E-3</v>
      </c>
      <c r="P79" s="141">
        <f>+'2.2.3.9.PrecioCapital'!P17</f>
        <v>0.14890937786069097</v>
      </c>
    </row>
    <row r="80" spans="2:16" x14ac:dyDescent="0.25">
      <c r="B80" s="139" t="s">
        <v>127</v>
      </c>
      <c r="C80" s="141">
        <f>+'2.2.3.9.PrecioCapital'!C18</f>
        <v>0.2536118284776665</v>
      </c>
      <c r="D80" s="141">
        <f>+'2.2.3.9.PrecioCapital'!D18</f>
        <v>0.27410829141959009</v>
      </c>
      <c r="E80" s="141">
        <f>+'2.2.3.9.PrecioCapital'!E18</f>
        <v>0.25768936532304543</v>
      </c>
      <c r="F80" s="141">
        <f>+'2.2.3.9.PrecioCapital'!F18</f>
        <v>0.30830223211802343</v>
      </c>
      <c r="G80" s="141">
        <f>+'2.2.3.9.PrecioCapital'!G18</f>
        <v>0.29676920804885171</v>
      </c>
      <c r="H80" s="141">
        <f>+'2.2.3.9.PrecioCapital'!H18</f>
        <v>0.3358886619755761</v>
      </c>
      <c r="I80" s="141">
        <f>+'2.2.3.9.PrecioCapital'!I18</f>
        <v>0.29182172516914862</v>
      </c>
      <c r="J80" s="141">
        <f>+'2.2.3.9.PrecioCapital'!J18</f>
        <v>0.25897609110775821</v>
      </c>
      <c r="K80" s="141">
        <f>+'2.2.3.9.PrecioCapital'!K18</f>
        <v>0.2826642031915052</v>
      </c>
      <c r="L80" s="141">
        <f>+'2.2.3.9.PrecioCapital'!L18</f>
        <v>0.27452976030266579</v>
      </c>
      <c r="M80" s="141">
        <f>+'2.2.3.9.PrecioCapital'!M18</f>
        <v>0.30837352113810645</v>
      </c>
      <c r="N80" s="141">
        <f>+'2.2.3.9.PrecioCapital'!N18</f>
        <v>0.31243038447368204</v>
      </c>
      <c r="O80" s="141">
        <f>+'2.2.3.9.PrecioCapital'!O18</f>
        <v>0.21467993687115408</v>
      </c>
      <c r="P80" s="141">
        <f>+'2.2.3.9.PrecioCapital'!P18</f>
        <v>0.24070856790791378</v>
      </c>
    </row>
    <row r="81" spans="2:16" x14ac:dyDescent="0.25">
      <c r="B81" s="139" t="s">
        <v>128</v>
      </c>
      <c r="C81" s="141">
        <f>+'2.2.3.9.PrecioCapital'!C19</f>
        <v>8.9625097957012442E-2</v>
      </c>
      <c r="D81" s="141">
        <f>+'2.2.3.9.PrecioCapital'!D19</f>
        <v>0.13376690891707241</v>
      </c>
      <c r="E81" s="141">
        <f>+'2.2.3.9.PrecioCapital'!E19</f>
        <v>0.17092499643760389</v>
      </c>
      <c r="F81" s="141">
        <f>+'2.2.3.9.PrecioCapital'!F19</f>
        <v>0.24694896001688754</v>
      </c>
      <c r="G81" s="141">
        <f>+'2.2.3.9.PrecioCapital'!G19</f>
        <v>0.24457164477102503</v>
      </c>
      <c r="H81" s="141">
        <f>+'2.2.3.9.PrecioCapital'!H19</f>
        <v>0.30416748753651074</v>
      </c>
      <c r="I81" s="141">
        <f>+'2.2.3.9.PrecioCapital'!I19</f>
        <v>0.21214058073035486</v>
      </c>
      <c r="J81" s="141">
        <f>+'2.2.3.9.PrecioCapital'!J19</f>
        <v>9.716547804062195E-2</v>
      </c>
      <c r="K81" s="141">
        <f>+'2.2.3.9.PrecioCapital'!K19</f>
        <v>0.14125666691057445</v>
      </c>
      <c r="L81" s="141">
        <f>+'2.2.3.9.PrecioCapital'!L19</f>
        <v>0.1991682185683695</v>
      </c>
      <c r="M81" s="141">
        <f>+'2.2.3.9.PrecioCapital'!M19</f>
        <v>0.24726311867007039</v>
      </c>
      <c r="N81" s="141">
        <f>+'2.2.3.9.PrecioCapital'!N19</f>
        <v>0.19376533435642529</v>
      </c>
      <c r="O81" s="141">
        <f>+'2.2.3.9.PrecioCapital'!O19</f>
        <v>1.2317022850015255E-2</v>
      </c>
      <c r="P81" s="141">
        <f>+'2.2.3.9.PrecioCapital'!P19</f>
        <v>0.1602065027467357</v>
      </c>
    </row>
    <row r="82" spans="2:16" x14ac:dyDescent="0.25">
      <c r="B82" s="139" t="s">
        <v>129</v>
      </c>
      <c r="C82" s="141">
        <f>+'2.2.3.9.PrecioCapital'!C20</f>
        <v>0.2536118284776665</v>
      </c>
      <c r="D82" s="141">
        <f>+'2.2.3.9.PrecioCapital'!D20</f>
        <v>0.27410829141959009</v>
      </c>
      <c r="E82" s="141">
        <f>+'2.2.3.9.PrecioCapital'!E20</f>
        <v>0.25768936532304543</v>
      </c>
      <c r="F82" s="141">
        <f>+'2.2.3.9.PrecioCapital'!F20</f>
        <v>0.30830223211802343</v>
      </c>
      <c r="G82" s="141">
        <f>+'2.2.3.9.PrecioCapital'!G20</f>
        <v>0.29676920804885171</v>
      </c>
      <c r="H82" s="141">
        <f>+'2.2.3.9.PrecioCapital'!H20</f>
        <v>0.3358886619755761</v>
      </c>
      <c r="I82" s="141">
        <f>+'2.2.3.9.PrecioCapital'!I20</f>
        <v>0.29182172516914862</v>
      </c>
      <c r="J82" s="141">
        <f>+'2.2.3.9.PrecioCapital'!J20</f>
        <v>0.25897609110775821</v>
      </c>
      <c r="K82" s="141">
        <f>+'2.2.3.9.PrecioCapital'!K20</f>
        <v>0.2826642031915052</v>
      </c>
      <c r="L82" s="141">
        <f>+'2.2.3.9.PrecioCapital'!L20</f>
        <v>0.27452976030266579</v>
      </c>
      <c r="M82" s="141">
        <f>+'2.2.3.9.PrecioCapital'!M20</f>
        <v>0.30837352113810645</v>
      </c>
      <c r="N82" s="141">
        <f>+'2.2.3.9.PrecioCapital'!N20</f>
        <v>0.31243038447368204</v>
      </c>
      <c r="O82" s="141">
        <f>+'2.2.3.9.PrecioCapital'!O20</f>
        <v>0.21467993687115408</v>
      </c>
      <c r="P82" s="141">
        <f>+'2.2.3.9.PrecioCapital'!P20</f>
        <v>0.24070856790791378</v>
      </c>
    </row>
    <row r="83" spans="2:16" x14ac:dyDescent="0.25">
      <c r="B83" s="139" t="s">
        <v>130</v>
      </c>
      <c r="C83" s="141">
        <f>+'2.2.3.9.PrecioCapital'!C21</f>
        <v>0.2536118284776665</v>
      </c>
      <c r="D83" s="141">
        <f>+'2.2.3.9.PrecioCapital'!D21</f>
        <v>0.27410829141959009</v>
      </c>
      <c r="E83" s="141">
        <f>+'2.2.3.9.PrecioCapital'!E21</f>
        <v>0.25768936532304543</v>
      </c>
      <c r="F83" s="141">
        <f>+'2.2.3.9.PrecioCapital'!F21</f>
        <v>0.30830223211802343</v>
      </c>
      <c r="G83" s="141">
        <f>+'2.2.3.9.PrecioCapital'!G21</f>
        <v>0.29676920804885171</v>
      </c>
      <c r="H83" s="141">
        <f>+'2.2.3.9.PrecioCapital'!H21</f>
        <v>0.3358886619755761</v>
      </c>
      <c r="I83" s="141">
        <f>+'2.2.3.9.PrecioCapital'!I21</f>
        <v>0.29182172516914862</v>
      </c>
      <c r="J83" s="141">
        <f>+'2.2.3.9.PrecioCapital'!J21</f>
        <v>0.25897609110775821</v>
      </c>
      <c r="K83" s="141">
        <f>+'2.2.3.9.PrecioCapital'!K21</f>
        <v>0.2826642031915052</v>
      </c>
      <c r="L83" s="141">
        <f>+'2.2.3.9.PrecioCapital'!L21</f>
        <v>0.27452976030266579</v>
      </c>
      <c r="M83" s="141">
        <f>+'2.2.3.9.PrecioCapital'!M21</f>
        <v>0.30837352113810645</v>
      </c>
      <c r="N83" s="141">
        <f>+'2.2.3.9.PrecioCapital'!N21</f>
        <v>0.31243038447368204</v>
      </c>
      <c r="O83" s="141">
        <f>+'2.2.3.9.PrecioCapital'!O21</f>
        <v>0.21467993687115408</v>
      </c>
      <c r="P83" s="141">
        <f>+'2.2.3.9.PrecioCapital'!P21</f>
        <v>0.24070856790791378</v>
      </c>
    </row>
    <row r="84" spans="2:16" x14ac:dyDescent="0.25">
      <c r="B84" s="139" t="s">
        <v>131</v>
      </c>
      <c r="C84" s="141">
        <f>+'2.2.3.9.PrecioCapital'!C22</f>
        <v>8.9625097957012442E-2</v>
      </c>
      <c r="D84" s="141">
        <f>+'2.2.3.9.PrecioCapital'!D22</f>
        <v>0.13376690891707241</v>
      </c>
      <c r="E84" s="141">
        <f>+'2.2.3.9.PrecioCapital'!E22</f>
        <v>0.17092499643760389</v>
      </c>
      <c r="F84" s="141">
        <f>+'2.2.3.9.PrecioCapital'!F22</f>
        <v>0.24694896001688754</v>
      </c>
      <c r="G84" s="141">
        <f>+'2.2.3.9.PrecioCapital'!G22</f>
        <v>0.24457164477102503</v>
      </c>
      <c r="H84" s="141">
        <f>+'2.2.3.9.PrecioCapital'!H22</f>
        <v>0.30416748753651074</v>
      </c>
      <c r="I84" s="141">
        <f>+'2.2.3.9.PrecioCapital'!I22</f>
        <v>0.21214058073035486</v>
      </c>
      <c r="J84" s="141">
        <f>+'2.2.3.9.PrecioCapital'!J22</f>
        <v>9.716547804062195E-2</v>
      </c>
      <c r="K84" s="141">
        <f>+'2.2.3.9.PrecioCapital'!K22</f>
        <v>0.14125666691057445</v>
      </c>
      <c r="L84" s="141">
        <f>+'2.2.3.9.PrecioCapital'!L22</f>
        <v>0.1991682185683695</v>
      </c>
      <c r="M84" s="141">
        <f>+'2.2.3.9.PrecioCapital'!M22</f>
        <v>0.24726311867007039</v>
      </c>
      <c r="N84" s="141">
        <f>+'2.2.3.9.PrecioCapital'!N22</f>
        <v>0.19376533435642529</v>
      </c>
      <c r="O84" s="141">
        <f>+'2.2.3.9.PrecioCapital'!O22</f>
        <v>1.2317022850015255E-2</v>
      </c>
      <c r="P84" s="141">
        <f>+'2.2.3.9.PrecioCapital'!P22</f>
        <v>0.1602065027467357</v>
      </c>
    </row>
    <row r="85" spans="2:16" x14ac:dyDescent="0.25">
      <c r="B85" s="139" t="s">
        <v>132</v>
      </c>
      <c r="C85" s="141">
        <f>+'2.2.3.9.PrecioCapital'!C23</f>
        <v>8.9625097957012442E-2</v>
      </c>
      <c r="D85" s="141">
        <f>+'2.2.3.9.PrecioCapital'!D23</f>
        <v>0.13376690891707241</v>
      </c>
      <c r="E85" s="141">
        <f>+'2.2.3.9.PrecioCapital'!E23</f>
        <v>0.17092499643760389</v>
      </c>
      <c r="F85" s="141">
        <f>+'2.2.3.9.PrecioCapital'!F23</f>
        <v>0.24694896001688754</v>
      </c>
      <c r="G85" s="141">
        <f>+'2.2.3.9.PrecioCapital'!G23</f>
        <v>0.24457164477102503</v>
      </c>
      <c r="H85" s="141">
        <f>+'2.2.3.9.PrecioCapital'!H23</f>
        <v>0.30416748753651074</v>
      </c>
      <c r="I85" s="141">
        <f>+'2.2.3.9.PrecioCapital'!I23</f>
        <v>0.21214058073035486</v>
      </c>
      <c r="J85" s="141">
        <f>+'2.2.3.9.PrecioCapital'!J23</f>
        <v>9.716547804062195E-2</v>
      </c>
      <c r="K85" s="141">
        <f>+'2.2.3.9.PrecioCapital'!K23</f>
        <v>0.14125666691057445</v>
      </c>
      <c r="L85" s="141">
        <f>+'2.2.3.9.PrecioCapital'!L23</f>
        <v>0.1991682185683695</v>
      </c>
      <c r="M85" s="141">
        <f>+'2.2.3.9.PrecioCapital'!M23</f>
        <v>0.24726311867007039</v>
      </c>
      <c r="N85" s="141">
        <f>+'2.2.3.9.PrecioCapital'!N23</f>
        <v>0.19376533435642529</v>
      </c>
      <c r="O85" s="141">
        <f>+'2.2.3.9.PrecioCapital'!O23</f>
        <v>1.2317022850015255E-2</v>
      </c>
      <c r="P85" s="141">
        <f>+'2.2.3.9.PrecioCapital'!P23</f>
        <v>0.1602065027467357</v>
      </c>
    </row>
    <row r="86" spans="2:16" x14ac:dyDescent="0.25">
      <c r="B86" s="139" t="s">
        <v>133</v>
      </c>
      <c r="C86" s="141">
        <f>+'2.2.3.9.PrecioCapital'!C24</f>
        <v>8.9625097957012442E-2</v>
      </c>
      <c r="D86" s="141">
        <f>+'2.2.3.9.PrecioCapital'!D24</f>
        <v>0.13376690891707241</v>
      </c>
      <c r="E86" s="141">
        <f>+'2.2.3.9.PrecioCapital'!E24</f>
        <v>0.17092499643760389</v>
      </c>
      <c r="F86" s="141">
        <f>+'2.2.3.9.PrecioCapital'!F24</f>
        <v>0.24694896001688754</v>
      </c>
      <c r="G86" s="141">
        <f>+'2.2.3.9.PrecioCapital'!G24</f>
        <v>0.24457164477102503</v>
      </c>
      <c r="H86" s="141">
        <f>+'2.2.3.9.PrecioCapital'!H24</f>
        <v>0.30416748753651074</v>
      </c>
      <c r="I86" s="141">
        <f>+'2.2.3.9.PrecioCapital'!I24</f>
        <v>0.21214058073035486</v>
      </c>
      <c r="J86" s="141">
        <f>+'2.2.3.9.PrecioCapital'!J24</f>
        <v>9.716547804062195E-2</v>
      </c>
      <c r="K86" s="141">
        <f>+'2.2.3.9.PrecioCapital'!K24</f>
        <v>0.14125666691057445</v>
      </c>
      <c r="L86" s="141">
        <f>+'2.2.3.9.PrecioCapital'!L24</f>
        <v>0.1991682185683695</v>
      </c>
      <c r="M86" s="141">
        <f>+'2.2.3.9.PrecioCapital'!M24</f>
        <v>0.24726311867007039</v>
      </c>
      <c r="N86" s="141">
        <f>+'2.2.3.9.PrecioCapital'!N24</f>
        <v>0.19376533435642529</v>
      </c>
      <c r="O86" s="141">
        <f>+'2.2.3.9.PrecioCapital'!O24</f>
        <v>1.2317022850015255E-2</v>
      </c>
      <c r="P86" s="141">
        <f>+'2.2.3.9.PrecioCapital'!P24</f>
        <v>0.1602065027467357</v>
      </c>
    </row>
    <row r="87" spans="2:16" x14ac:dyDescent="0.25">
      <c r="B87" s="139" t="s">
        <v>134</v>
      </c>
      <c r="C87" s="141">
        <f>+'2.2.3.9.PrecioCapital'!C25</f>
        <v>0.10466269194197486</v>
      </c>
      <c r="D87" s="141">
        <f>+'2.2.3.9.PrecioCapital'!D25</f>
        <v>0.14962278874869431</v>
      </c>
      <c r="E87" s="141">
        <f>+'2.2.3.9.PrecioCapital'!E25</f>
        <v>0.1872631818339382</v>
      </c>
      <c r="F87" s="141">
        <f>+'2.2.3.9.PrecioCapital'!F25</f>
        <v>0.26296232163077504</v>
      </c>
      <c r="G87" s="141">
        <f>+'2.2.3.9.PrecioCapital'!G25</f>
        <v>0.26008845828735161</v>
      </c>
      <c r="H87" s="141">
        <f>+'2.2.3.9.PrecioCapital'!H25</f>
        <v>0.31811965554435773</v>
      </c>
      <c r="I87" s="141">
        <f>+'2.2.3.9.PrecioCapital'!I25</f>
        <v>0.22571027509118066</v>
      </c>
      <c r="J87" s="141">
        <f>+'2.2.3.9.PrecioCapital'!J25</f>
        <v>0.11179614350859821</v>
      </c>
      <c r="K87" s="141">
        <f>+'2.2.3.9.PrecioCapital'!K25</f>
        <v>0.15632661617909854</v>
      </c>
      <c r="L87" s="141">
        <f>+'2.2.3.9.PrecioCapital'!L25</f>
        <v>0.2140955550201338</v>
      </c>
      <c r="M87" s="141">
        <f>+'2.2.3.9.PrecioCapital'!M25</f>
        <v>0.26171852790578493</v>
      </c>
      <c r="N87" s="141">
        <f>+'2.2.3.9.PrecioCapital'!N25</f>
        <v>0.20828383527757202</v>
      </c>
      <c r="O87" s="141">
        <f>+'2.2.3.9.PrecioCapital'!O25</f>
        <v>2.8696690161366844E-2</v>
      </c>
      <c r="P87" s="141">
        <f>+'2.2.3.9.PrecioCapital'!P25</f>
        <v>0.17715219006732996</v>
      </c>
    </row>
    <row r="88" spans="2:16" x14ac:dyDescent="0.25">
      <c r="B88" s="139" t="s">
        <v>135</v>
      </c>
      <c r="C88" s="141">
        <f>+'2.2.3.9.PrecioCapital'!C26</f>
        <v>0.16338626456789204</v>
      </c>
      <c r="D88" s="141">
        <f>+'2.2.3.9.PrecioCapital'!D26</f>
        <v>0.1819867526640446</v>
      </c>
      <c r="E88" s="141">
        <f>+'2.2.3.9.PrecioCapital'!E26</f>
        <v>0.16258268617183538</v>
      </c>
      <c r="F88" s="141">
        <f>+'2.2.3.9.PrecioCapital'!F26</f>
        <v>0.21345302396006766</v>
      </c>
      <c r="G88" s="141">
        <f>+'2.2.3.9.PrecioCapital'!G26</f>
        <v>0.20242264375665717</v>
      </c>
      <c r="H88" s="141">
        <f>+'2.2.3.9.PrecioCapital'!H26</f>
        <v>0.24724346999980523</v>
      </c>
      <c r="I88" s="141">
        <f>+'2.2.3.9.PrecioCapital'!I26</f>
        <v>0.20433772544186321</v>
      </c>
      <c r="J88" s="141">
        <f>+'2.2.3.9.PrecioCapital'!J26</f>
        <v>0.16866849492322669</v>
      </c>
      <c r="K88" s="141">
        <f>+'2.2.3.9.PrecioCapital'!K26</f>
        <v>0.19260030916063506</v>
      </c>
      <c r="L88" s="141">
        <f>+'2.2.3.9.PrecioCapital'!L26</f>
        <v>0.18444708839145335</v>
      </c>
      <c r="M88" s="141">
        <f>+'2.2.3.9.PrecioCapital'!M26</f>
        <v>0.21930173129599584</v>
      </c>
      <c r="N88" s="141">
        <f>+'2.2.3.9.PrecioCapital'!N26</f>
        <v>0.22456838707132459</v>
      </c>
      <c r="O88" s="141">
        <f>+'2.2.3.9.PrecioCapital'!O26</f>
        <v>0.1224301001160166</v>
      </c>
      <c r="P88" s="141">
        <f>+'2.2.3.9.PrecioCapital'!P26</f>
        <v>0.14493033205514597</v>
      </c>
    </row>
    <row r="89" spans="2:16" x14ac:dyDescent="0.25">
      <c r="B89" s="139" t="s">
        <v>136</v>
      </c>
      <c r="C89" s="141">
        <f>+'2.2.3.9.PrecioCapital'!C27</f>
        <v>8.9625097957012442E-2</v>
      </c>
      <c r="D89" s="141">
        <f>+'2.2.3.9.PrecioCapital'!D27</f>
        <v>0.13376690891707241</v>
      </c>
      <c r="E89" s="141">
        <f>+'2.2.3.9.PrecioCapital'!E27</f>
        <v>0.17092499643760389</v>
      </c>
      <c r="F89" s="141">
        <f>+'2.2.3.9.PrecioCapital'!F27</f>
        <v>0.24694896001688754</v>
      </c>
      <c r="G89" s="141">
        <f>+'2.2.3.9.PrecioCapital'!G27</f>
        <v>0.24457164477102503</v>
      </c>
      <c r="H89" s="141">
        <f>+'2.2.3.9.PrecioCapital'!H27</f>
        <v>0.30416748753651074</v>
      </c>
      <c r="I89" s="141">
        <f>+'2.2.3.9.PrecioCapital'!I27</f>
        <v>0.21214058073035486</v>
      </c>
      <c r="J89" s="141">
        <f>+'2.2.3.9.PrecioCapital'!J27</f>
        <v>9.716547804062195E-2</v>
      </c>
      <c r="K89" s="141">
        <f>+'2.2.3.9.PrecioCapital'!K27</f>
        <v>0.14125666691057445</v>
      </c>
      <c r="L89" s="141">
        <f>+'2.2.3.9.PrecioCapital'!L27</f>
        <v>0.1991682185683695</v>
      </c>
      <c r="M89" s="141">
        <f>+'2.2.3.9.PrecioCapital'!M27</f>
        <v>0.24726311867007039</v>
      </c>
      <c r="N89" s="141">
        <f>+'2.2.3.9.PrecioCapital'!N27</f>
        <v>0.19376533435642529</v>
      </c>
      <c r="O89" s="141">
        <f>+'2.2.3.9.PrecioCapital'!O27</f>
        <v>1.2317022850015255E-2</v>
      </c>
      <c r="P89" s="141">
        <f>+'2.2.3.9.PrecioCapital'!P27</f>
        <v>0.1602065027467357</v>
      </c>
    </row>
    <row r="90" spans="2:16" x14ac:dyDescent="0.25">
      <c r="B90" s="139" t="s">
        <v>137</v>
      </c>
      <c r="C90" s="141">
        <f>+'2.2.3.9.PrecioCapital'!C28</f>
        <v>8.9625097957012442E-2</v>
      </c>
      <c r="D90" s="141">
        <f>+'2.2.3.9.PrecioCapital'!D28</f>
        <v>0.13376690891707241</v>
      </c>
      <c r="E90" s="141">
        <f>+'2.2.3.9.PrecioCapital'!E28</f>
        <v>0.17092499643760389</v>
      </c>
      <c r="F90" s="141">
        <f>+'2.2.3.9.PrecioCapital'!F28</f>
        <v>0.24694896001688754</v>
      </c>
      <c r="G90" s="141">
        <f>+'2.2.3.9.PrecioCapital'!G28</f>
        <v>0.24457164477102503</v>
      </c>
      <c r="H90" s="141">
        <f>+'2.2.3.9.PrecioCapital'!H28</f>
        <v>0.30416748753651074</v>
      </c>
      <c r="I90" s="141">
        <f>+'2.2.3.9.PrecioCapital'!I28</f>
        <v>0.21214058073035486</v>
      </c>
      <c r="J90" s="141">
        <f>+'2.2.3.9.PrecioCapital'!J28</f>
        <v>9.716547804062195E-2</v>
      </c>
      <c r="K90" s="141">
        <f>+'2.2.3.9.PrecioCapital'!K28</f>
        <v>0.14125666691057445</v>
      </c>
      <c r="L90" s="141">
        <f>+'2.2.3.9.PrecioCapital'!L28</f>
        <v>0.1991682185683695</v>
      </c>
      <c r="M90" s="141">
        <f>+'2.2.3.9.PrecioCapital'!M28</f>
        <v>0.24726311867007039</v>
      </c>
      <c r="N90" s="141">
        <f>+'2.2.3.9.PrecioCapital'!N28</f>
        <v>0.19376533435642529</v>
      </c>
      <c r="O90" s="141">
        <f>+'2.2.3.9.PrecioCapital'!O28</f>
        <v>1.2317022850015255E-2</v>
      </c>
      <c r="P90" s="141">
        <f>+'2.2.3.9.PrecioCapital'!P28</f>
        <v>0.1602065027467357</v>
      </c>
    </row>
    <row r="91" spans="2:16" x14ac:dyDescent="0.25">
      <c r="B91" s="139" t="s">
        <v>138</v>
      </c>
      <c r="C91" s="141">
        <f>+'2.2.3.9.PrecioCapital'!C29</f>
        <v>0.22353664050774169</v>
      </c>
      <c r="D91" s="141">
        <f>+'2.2.3.9.PrecioCapital'!D29</f>
        <v>0.2434011118344083</v>
      </c>
      <c r="E91" s="141">
        <f>+'2.2.3.9.PrecioCapital'!E29</f>
        <v>0.22598713893930875</v>
      </c>
      <c r="F91" s="141">
        <f>+'2.2.3.9.PrecioCapital'!F29</f>
        <v>0.27668582939870484</v>
      </c>
      <c r="G91" s="141">
        <f>+'2.2.3.9.PrecioCapital'!G29</f>
        <v>0.26532035328478681</v>
      </c>
      <c r="H91" s="141">
        <f>+'2.2.3.9.PrecioCapital'!H29</f>
        <v>0.30634026465031916</v>
      </c>
      <c r="I91" s="141">
        <f>+'2.2.3.9.PrecioCapital'!I29</f>
        <v>0.26266039192672014</v>
      </c>
      <c r="J91" s="141">
        <f>+'2.2.3.9.PrecioCapital'!J29</f>
        <v>0.2288735590462477</v>
      </c>
      <c r="K91" s="141">
        <f>+'2.2.3.9.PrecioCapital'!K29</f>
        <v>0.25264290518121513</v>
      </c>
      <c r="L91" s="141">
        <f>+'2.2.3.9.PrecioCapital'!L29</f>
        <v>0.2445022029989283</v>
      </c>
      <c r="M91" s="141">
        <f>+'2.2.3.9.PrecioCapital'!M29</f>
        <v>0.27868292452406956</v>
      </c>
      <c r="N91" s="141">
        <f>+'2.2.3.9.PrecioCapital'!N29</f>
        <v>0.28314305200622958</v>
      </c>
      <c r="O91" s="141">
        <f>+'2.2.3.9.PrecioCapital'!O29</f>
        <v>0.18392999128610826</v>
      </c>
      <c r="P91" s="141">
        <f>+'2.2.3.9.PrecioCapital'!P29</f>
        <v>0.2087824892903245</v>
      </c>
    </row>
    <row r="92" spans="2:16" x14ac:dyDescent="0.25">
      <c r="B92" s="139" t="s">
        <v>139</v>
      </c>
      <c r="C92" s="141">
        <f>+'2.2.3.9.PrecioCapital'!C30</f>
        <v>0.16338626456789204</v>
      </c>
      <c r="D92" s="141">
        <f>+'2.2.3.9.PrecioCapital'!D30</f>
        <v>0.1819867526640446</v>
      </c>
      <c r="E92" s="141">
        <f>+'2.2.3.9.PrecioCapital'!E30</f>
        <v>0.16258268617183538</v>
      </c>
      <c r="F92" s="141">
        <f>+'2.2.3.9.PrecioCapital'!F30</f>
        <v>0.21345302396006766</v>
      </c>
      <c r="G92" s="141">
        <f>+'2.2.3.9.PrecioCapital'!G30</f>
        <v>0.20242264375665717</v>
      </c>
      <c r="H92" s="141">
        <f>+'2.2.3.9.PrecioCapital'!H30</f>
        <v>0.24724346999980523</v>
      </c>
      <c r="I92" s="141">
        <f>+'2.2.3.9.PrecioCapital'!I30</f>
        <v>0.20433772544186321</v>
      </c>
      <c r="J92" s="141">
        <f>+'2.2.3.9.PrecioCapital'!J30</f>
        <v>0.16866849492322669</v>
      </c>
      <c r="K92" s="141">
        <f>+'2.2.3.9.PrecioCapital'!K30</f>
        <v>0.19260030916063506</v>
      </c>
      <c r="L92" s="141">
        <f>+'2.2.3.9.PrecioCapital'!L30</f>
        <v>0.18444708839145335</v>
      </c>
      <c r="M92" s="141">
        <f>+'2.2.3.9.PrecioCapital'!M30</f>
        <v>0.21930173129599584</v>
      </c>
      <c r="N92" s="141">
        <f>+'2.2.3.9.PrecioCapital'!N30</f>
        <v>0.22456838707132459</v>
      </c>
      <c r="O92" s="141">
        <f>+'2.2.3.9.PrecioCapital'!O30</f>
        <v>0.1224301001160166</v>
      </c>
      <c r="P92" s="141">
        <f>+'2.2.3.9.PrecioCapital'!P30</f>
        <v>0.14493033205514597</v>
      </c>
    </row>
    <row r="93" spans="2:16" x14ac:dyDescent="0.25">
      <c r="B93" s="139" t="s">
        <v>140</v>
      </c>
      <c r="C93" s="141">
        <f>+'2.2.3.9.PrecioCapital'!C31</f>
        <v>8.9625097957012442E-2</v>
      </c>
      <c r="D93" s="141">
        <f>+'2.2.3.9.PrecioCapital'!D31</f>
        <v>0.13376690891707241</v>
      </c>
      <c r="E93" s="141">
        <f>+'2.2.3.9.PrecioCapital'!E31</f>
        <v>0.17092499643760389</v>
      </c>
      <c r="F93" s="141">
        <f>+'2.2.3.9.PrecioCapital'!F31</f>
        <v>0.24694896001688754</v>
      </c>
      <c r="G93" s="141">
        <f>+'2.2.3.9.PrecioCapital'!G31</f>
        <v>0.24457164477102503</v>
      </c>
      <c r="H93" s="141">
        <f>+'2.2.3.9.PrecioCapital'!H31</f>
        <v>0.30416748753651074</v>
      </c>
      <c r="I93" s="141">
        <f>+'2.2.3.9.PrecioCapital'!I31</f>
        <v>0.21214058073035486</v>
      </c>
      <c r="J93" s="141">
        <f>+'2.2.3.9.PrecioCapital'!J31</f>
        <v>9.716547804062195E-2</v>
      </c>
      <c r="K93" s="141">
        <f>+'2.2.3.9.PrecioCapital'!K31</f>
        <v>0.14125666691057445</v>
      </c>
      <c r="L93" s="141">
        <f>+'2.2.3.9.PrecioCapital'!L31</f>
        <v>0.1991682185683695</v>
      </c>
      <c r="M93" s="141">
        <f>+'2.2.3.9.PrecioCapital'!M31</f>
        <v>0.24726311867007039</v>
      </c>
      <c r="N93" s="141">
        <f>+'2.2.3.9.PrecioCapital'!N31</f>
        <v>0.19376533435642529</v>
      </c>
      <c r="O93" s="141">
        <f>+'2.2.3.9.PrecioCapital'!O31</f>
        <v>1.2317022850015255E-2</v>
      </c>
      <c r="P93" s="141">
        <f>+'2.2.3.9.PrecioCapital'!P31</f>
        <v>0.1602065027467357</v>
      </c>
    </row>
    <row r="94" spans="2:16" x14ac:dyDescent="0.25">
      <c r="B94" s="139" t="s">
        <v>141</v>
      </c>
      <c r="C94" s="141">
        <f>+'2.2.3.9.PrecioCapital'!C32</f>
        <v>0.2536118284776665</v>
      </c>
      <c r="D94" s="141">
        <f>+'2.2.3.9.PrecioCapital'!D32</f>
        <v>0.27410829141959009</v>
      </c>
      <c r="E94" s="141">
        <f>+'2.2.3.9.PrecioCapital'!E32</f>
        <v>0.25768936532304543</v>
      </c>
      <c r="F94" s="141">
        <f>+'2.2.3.9.PrecioCapital'!F32</f>
        <v>0.30830223211802343</v>
      </c>
      <c r="G94" s="141">
        <f>+'2.2.3.9.PrecioCapital'!G32</f>
        <v>0.29676920804885171</v>
      </c>
      <c r="H94" s="141">
        <f>+'2.2.3.9.PrecioCapital'!H32</f>
        <v>0.3358886619755761</v>
      </c>
      <c r="I94" s="141">
        <f>+'2.2.3.9.PrecioCapital'!I32</f>
        <v>0.29182172516914862</v>
      </c>
      <c r="J94" s="141">
        <f>+'2.2.3.9.PrecioCapital'!J32</f>
        <v>0.25897609110775821</v>
      </c>
      <c r="K94" s="141">
        <f>+'2.2.3.9.PrecioCapital'!K32</f>
        <v>0.2826642031915052</v>
      </c>
      <c r="L94" s="141">
        <f>+'2.2.3.9.PrecioCapital'!L32</f>
        <v>0.27452976030266579</v>
      </c>
      <c r="M94" s="141">
        <f>+'2.2.3.9.PrecioCapital'!M32</f>
        <v>0.30837352113810645</v>
      </c>
      <c r="N94" s="141">
        <f>+'2.2.3.9.PrecioCapital'!N32</f>
        <v>0.31243038447368204</v>
      </c>
      <c r="O94" s="141">
        <f>+'2.2.3.9.PrecioCapital'!O32</f>
        <v>0.21467993687115408</v>
      </c>
      <c r="P94" s="141">
        <f>+'2.2.3.9.PrecioCapital'!P32</f>
        <v>0.24070856790791378</v>
      </c>
    </row>
    <row r="95" spans="2:16" x14ac:dyDescent="0.25">
      <c r="B95" s="139" t="s">
        <v>142</v>
      </c>
      <c r="C95" s="141">
        <f>+'2.2.3.9.PrecioCapital'!C33</f>
        <v>0.17165694125962139</v>
      </c>
      <c r="D95" s="141">
        <f>+'2.2.3.9.PrecioCapital'!D33</f>
        <v>0.19043122704996959</v>
      </c>
      <c r="E95" s="141">
        <f>+'2.2.3.9.PrecioCapital'!E33</f>
        <v>0.17130079842736293</v>
      </c>
      <c r="F95" s="141">
        <f>+'2.2.3.9.PrecioCapital'!F33</f>
        <v>0.22214753470788029</v>
      </c>
      <c r="G95" s="141">
        <f>+'2.2.3.9.PrecioCapital'!G33</f>
        <v>0.211071078816775</v>
      </c>
      <c r="H95" s="141">
        <f>+'2.2.3.9.PrecioCapital'!H33</f>
        <v>0.2553692792642509</v>
      </c>
      <c r="I95" s="141">
        <f>+'2.2.3.9.PrecioCapital'!I33</f>
        <v>0.21235709208353104</v>
      </c>
      <c r="J95" s="141">
        <f>+'2.2.3.9.PrecioCapital'!J33</f>
        <v>0.17694669124014206</v>
      </c>
      <c r="K95" s="141">
        <f>+'2.2.3.9.PrecioCapital'!K33</f>
        <v>0.20085616611346485</v>
      </c>
      <c r="L95" s="141">
        <f>+'2.2.3.9.PrecioCapital'!L33</f>
        <v>0.19270466664998112</v>
      </c>
      <c r="M95" s="141">
        <f>+'2.2.3.9.PrecioCapital'!M33</f>
        <v>0.22746664536485597</v>
      </c>
      <c r="N95" s="141">
        <f>+'2.2.3.9.PrecioCapital'!N33</f>
        <v>0.23262240349987404</v>
      </c>
      <c r="O95" s="141">
        <f>+'2.2.3.9.PrecioCapital'!O33</f>
        <v>0.13088633515190418</v>
      </c>
      <c r="P95" s="141">
        <f>+'2.2.3.9.PrecioCapital'!P33</f>
        <v>0.15371000367498303</v>
      </c>
    </row>
    <row r="96" spans="2:16" x14ac:dyDescent="0.25">
      <c r="B96" s="139" t="s">
        <v>143</v>
      </c>
      <c r="C96" s="141">
        <f>+'2.2.3.9.PrecioCapital'!C34</f>
        <v>0.16338626456789204</v>
      </c>
      <c r="D96" s="141">
        <f>+'2.2.3.9.PrecioCapital'!D34</f>
        <v>0.1819867526640446</v>
      </c>
      <c r="E96" s="141">
        <f>+'2.2.3.9.PrecioCapital'!E34</f>
        <v>0.16258268617183538</v>
      </c>
      <c r="F96" s="141">
        <f>+'2.2.3.9.PrecioCapital'!F34</f>
        <v>0.21345302396006766</v>
      </c>
      <c r="G96" s="141">
        <f>+'2.2.3.9.PrecioCapital'!G34</f>
        <v>0.20242264375665717</v>
      </c>
      <c r="H96" s="141">
        <f>+'2.2.3.9.PrecioCapital'!H34</f>
        <v>0.24724346999980523</v>
      </c>
      <c r="I96" s="141">
        <f>+'2.2.3.9.PrecioCapital'!I34</f>
        <v>0.20433772544186321</v>
      </c>
      <c r="J96" s="141">
        <f>+'2.2.3.9.PrecioCapital'!J34</f>
        <v>0.16866849492322669</v>
      </c>
      <c r="K96" s="141">
        <f>+'2.2.3.9.PrecioCapital'!K34</f>
        <v>0.19260030916063506</v>
      </c>
      <c r="L96" s="141">
        <f>+'2.2.3.9.PrecioCapital'!L34</f>
        <v>0.18444708839145335</v>
      </c>
      <c r="M96" s="141">
        <f>+'2.2.3.9.PrecioCapital'!M34</f>
        <v>0.21930173129599584</v>
      </c>
      <c r="N96" s="141">
        <f>+'2.2.3.9.PrecioCapital'!N34</f>
        <v>0.22456838707132459</v>
      </c>
      <c r="O96" s="141">
        <f>+'2.2.3.9.PrecioCapital'!O34</f>
        <v>0.1224301001160166</v>
      </c>
      <c r="P96" s="141">
        <f>+'2.2.3.9.PrecioCapital'!P34</f>
        <v>0.14493033205514597</v>
      </c>
    </row>
    <row r="97" spans="2:16" x14ac:dyDescent="0.25">
      <c r="B97" s="139" t="s">
        <v>144</v>
      </c>
      <c r="C97" s="141">
        <f>+'2.2.3.9.PrecioCapital'!C35</f>
        <v>0.2536118284776665</v>
      </c>
      <c r="D97" s="141">
        <f>+'2.2.3.9.PrecioCapital'!D35</f>
        <v>0.27410829141959009</v>
      </c>
      <c r="E97" s="141">
        <f>+'2.2.3.9.PrecioCapital'!E35</f>
        <v>0.25768936532304543</v>
      </c>
      <c r="F97" s="141">
        <f>+'2.2.3.9.PrecioCapital'!F35</f>
        <v>0.30830223211802343</v>
      </c>
      <c r="G97" s="141">
        <f>+'2.2.3.9.PrecioCapital'!G35</f>
        <v>0.29676920804885171</v>
      </c>
      <c r="H97" s="141">
        <f>+'2.2.3.9.PrecioCapital'!H35</f>
        <v>0.3358886619755761</v>
      </c>
      <c r="I97" s="141">
        <f>+'2.2.3.9.PrecioCapital'!I35</f>
        <v>0.29182172516914862</v>
      </c>
      <c r="J97" s="141">
        <f>+'2.2.3.9.PrecioCapital'!J35</f>
        <v>0.25897609110775821</v>
      </c>
      <c r="K97" s="141">
        <f>+'2.2.3.9.PrecioCapital'!K35</f>
        <v>0.2826642031915052</v>
      </c>
      <c r="L97" s="141">
        <f>+'2.2.3.9.PrecioCapital'!L35</f>
        <v>0.27452976030266579</v>
      </c>
      <c r="M97" s="141">
        <f>+'2.2.3.9.PrecioCapital'!M35</f>
        <v>0.30837352113810645</v>
      </c>
      <c r="N97" s="141">
        <f>+'2.2.3.9.PrecioCapital'!N35</f>
        <v>0.31243038447368204</v>
      </c>
      <c r="O97" s="141">
        <f>+'2.2.3.9.PrecioCapital'!O35</f>
        <v>0.21467993687115408</v>
      </c>
      <c r="P97" s="141">
        <f>+'2.2.3.9.PrecioCapital'!P35</f>
        <v>0.24070856790791378</v>
      </c>
    </row>
    <row r="98" spans="2:16" x14ac:dyDescent="0.25">
      <c r="B98" s="139" t="s">
        <v>145</v>
      </c>
      <c r="C98" s="141">
        <f>+'2.2.3.9.PrecioCapital'!C36</f>
        <v>0.10075232352587199</v>
      </c>
      <c r="D98" s="141">
        <f>+'2.2.3.9.PrecioCapital'!D36</f>
        <v>0.14549963369043836</v>
      </c>
      <c r="E98" s="141">
        <f>+'2.2.3.9.PrecioCapital'!E36</f>
        <v>0.18301460827794597</v>
      </c>
      <c r="F98" s="141">
        <f>+'2.2.3.9.PrecioCapital'!F36</f>
        <v>0.25879821508865147</v>
      </c>
      <c r="G98" s="141">
        <f>+'2.2.3.9.PrecioCapital'!G36</f>
        <v>0.25605347386408034</v>
      </c>
      <c r="H98" s="141">
        <f>+'2.2.3.9.PrecioCapital'!H36</f>
        <v>0.31449154075627372</v>
      </c>
      <c r="I98" s="141">
        <f>+'2.2.3.9.PrecioCapital'!I36</f>
        <v>0.22218161855890531</v>
      </c>
      <c r="J98" s="141">
        <f>+'2.2.3.9.PrecioCapital'!J36</f>
        <v>0.1079915925804542</v>
      </c>
      <c r="K98" s="141">
        <f>+'2.2.3.9.PrecioCapital'!K36</f>
        <v>0.15240783411124659</v>
      </c>
      <c r="L98" s="141">
        <f>+'2.2.3.9.PrecioCapital'!L36</f>
        <v>0.21021385791779876</v>
      </c>
      <c r="M98" s="141">
        <f>+'2.2.3.9.PrecioCapital'!M36</f>
        <v>0.2579595505205925</v>
      </c>
      <c r="N98" s="141">
        <f>+'2.2.3.9.PrecioCapital'!N36</f>
        <v>0.20450845156206637</v>
      </c>
      <c r="O98" s="141">
        <f>+'2.2.3.9.PrecioCapital'!O36</f>
        <v>2.4437329668948189E-2</v>
      </c>
      <c r="P98" s="141">
        <f>+'2.2.3.9.PrecioCapital'!P36</f>
        <v>0.17274564201490414</v>
      </c>
    </row>
    <row r="99" spans="2:16" x14ac:dyDescent="0.25">
      <c r="B99" s="139" t="s">
        <v>146</v>
      </c>
      <c r="C99" s="141">
        <f>+'2.2.3.9.PrecioCapital'!C37</f>
        <v>9.8515247860072E-2</v>
      </c>
      <c r="D99" s="141">
        <f>+'2.2.3.9.PrecioCapital'!D37</f>
        <v>0.14314082529551553</v>
      </c>
      <c r="E99" s="141">
        <f>+'2.2.3.9.PrecioCapital'!E37</f>
        <v>0.18058404943921036</v>
      </c>
      <c r="F99" s="141">
        <f>+'2.2.3.9.PrecioCapital'!F37</f>
        <v>0.256415978832645</v>
      </c>
      <c r="G99" s="141">
        <f>+'2.2.3.9.PrecioCapital'!G37</f>
        <v>0.25374510684985963</v>
      </c>
      <c r="H99" s="141">
        <f>+'2.2.3.9.PrecioCapital'!H37</f>
        <v>0.31241593906316245</v>
      </c>
      <c r="I99" s="141">
        <f>+'2.2.3.9.PrecioCapital'!I37</f>
        <v>0.22016291576128333</v>
      </c>
      <c r="J99" s="141">
        <f>+'2.2.3.9.PrecioCapital'!J37</f>
        <v>0.10581505385187835</v>
      </c>
      <c r="K99" s="141">
        <f>+'2.2.3.9.PrecioCapital'!K37</f>
        <v>0.15016594509448178</v>
      </c>
      <c r="L99" s="141">
        <f>+'2.2.3.9.PrecioCapital'!L37</f>
        <v>0.20799318477255721</v>
      </c>
      <c r="M99" s="141">
        <f>+'2.2.3.9.PrecioCapital'!M37</f>
        <v>0.25580908387860601</v>
      </c>
      <c r="N99" s="141">
        <f>+'2.2.3.9.PrecioCapital'!N37</f>
        <v>0.20234859905194597</v>
      </c>
      <c r="O99" s="141">
        <f>+'2.2.3.9.PrecioCapital'!O37</f>
        <v>2.200059975106592E-2</v>
      </c>
      <c r="P99" s="141">
        <f>+'2.2.3.9.PrecioCapital'!P37</f>
        <v>0.1702247078293512</v>
      </c>
    </row>
    <row r="100" spans="2:16" x14ac:dyDescent="0.25">
      <c r="B100" s="139" t="s">
        <v>147</v>
      </c>
      <c r="C100" s="141">
        <f>+'2.2.3.9.PrecioCapital'!C38</f>
        <v>0.2536118284776665</v>
      </c>
      <c r="D100" s="141">
        <f>+'2.2.3.9.PrecioCapital'!D38</f>
        <v>0.27410829141959009</v>
      </c>
      <c r="E100" s="141">
        <f>+'2.2.3.9.PrecioCapital'!E38</f>
        <v>0.25768936532304543</v>
      </c>
      <c r="F100" s="141">
        <f>+'2.2.3.9.PrecioCapital'!F38</f>
        <v>0.30830223211802343</v>
      </c>
      <c r="G100" s="141">
        <f>+'2.2.3.9.PrecioCapital'!G38</f>
        <v>0.29676920804885171</v>
      </c>
      <c r="H100" s="141">
        <f>+'2.2.3.9.PrecioCapital'!H38</f>
        <v>0.3358886619755761</v>
      </c>
      <c r="I100" s="141">
        <f>+'2.2.3.9.PrecioCapital'!I38</f>
        <v>0.29182172516914862</v>
      </c>
      <c r="J100" s="141">
        <f>+'2.2.3.9.PrecioCapital'!J38</f>
        <v>0.25897609110775821</v>
      </c>
      <c r="K100" s="141">
        <f>+'2.2.3.9.PrecioCapital'!K38</f>
        <v>0.2826642031915052</v>
      </c>
      <c r="L100" s="141">
        <f>+'2.2.3.9.PrecioCapital'!L38</f>
        <v>0.27452976030266579</v>
      </c>
      <c r="M100" s="141">
        <f>+'2.2.3.9.PrecioCapital'!M38</f>
        <v>0.30837352113810645</v>
      </c>
      <c r="N100" s="141">
        <f>+'2.2.3.9.PrecioCapital'!N38</f>
        <v>0.31243038447368204</v>
      </c>
      <c r="O100" s="141">
        <f>+'2.2.3.9.PrecioCapital'!O38</f>
        <v>0.21467993687115408</v>
      </c>
      <c r="P100" s="141">
        <f>+'2.2.3.9.PrecioCapital'!P38</f>
        <v>0.24070856790791378</v>
      </c>
    </row>
    <row r="101" spans="2:16" x14ac:dyDescent="0.25">
      <c r="B101" s="139" t="s">
        <v>148</v>
      </c>
      <c r="C101" s="141">
        <f>+'2.2.3.9.PrecioCapital'!C39</f>
        <v>0.10611025195185231</v>
      </c>
      <c r="D101" s="141">
        <f>+'2.2.3.9.PrecioCapital'!D39</f>
        <v>0.15114911919681187</v>
      </c>
      <c r="E101" s="141">
        <f>+'2.2.3.9.PrecioCapital'!E39</f>
        <v>0.18883594033754905</v>
      </c>
      <c r="F101" s="141">
        <f>+'2.2.3.9.PrecioCapital'!F39</f>
        <v>0.26450381170685711</v>
      </c>
      <c r="G101" s="141">
        <f>+'2.2.3.9.PrecioCapital'!G39</f>
        <v>0.26158214928269441</v>
      </c>
      <c r="H101" s="141">
        <f>+'2.2.3.9.PrecioCapital'!H39</f>
        <v>0.31946272947489796</v>
      </c>
      <c r="I101" s="141">
        <f>+'2.2.3.9.PrecioCapital'!I39</f>
        <v>0.22701653106022954</v>
      </c>
      <c r="J101" s="141">
        <f>+'2.2.3.9.PrecioCapital'!J39</f>
        <v>0.1132045314641791</v>
      </c>
      <c r="K101" s="141">
        <f>+'2.2.3.9.PrecioCapital'!K39</f>
        <v>0.15777729079724634</v>
      </c>
      <c r="L101" s="141">
        <f>+'2.2.3.9.PrecioCapital'!L39</f>
        <v>0.2155325013376875</v>
      </c>
      <c r="M101" s="141">
        <f>+'2.2.3.9.PrecioCapital'!M39</f>
        <v>0.26311004521613118</v>
      </c>
      <c r="N101" s="141">
        <f>+'2.2.3.9.PrecioCapital'!N39</f>
        <v>0.20968142596647057</v>
      </c>
      <c r="O101" s="141">
        <f>+'2.2.3.9.PrecioCapital'!O39</f>
        <v>3.0273441827804993E-2</v>
      </c>
      <c r="P101" s="141">
        <f>+'2.2.3.9.PrecioCapital'!P39</f>
        <v>0.1787834283711244</v>
      </c>
    </row>
    <row r="102" spans="2:16" x14ac:dyDescent="0.25">
      <c r="B102" s="139" t="s">
        <v>149</v>
      </c>
      <c r="C102" s="141">
        <f>+'2.2.3.9.PrecioCapital'!C40</f>
        <v>0.18123392478707717</v>
      </c>
      <c r="D102" s="141">
        <f>+'2.2.3.9.PrecioCapital'!D40</f>
        <v>0.20020945863927819</v>
      </c>
      <c r="E102" s="141">
        <f>+'2.2.3.9.PrecioCapital'!E40</f>
        <v>0.18139588744773191</v>
      </c>
      <c r="F102" s="141">
        <f>+'2.2.3.9.PrecioCapital'!F40</f>
        <v>0.23221529449522099</v>
      </c>
      <c r="G102" s="141">
        <f>+'2.2.3.9.PrecioCapital'!G40</f>
        <v>0.22108548552086554</v>
      </c>
      <c r="H102" s="141">
        <f>+'2.2.3.9.PrecioCapital'!H40</f>
        <v>0.26477851436960387</v>
      </c>
      <c r="I102" s="141">
        <f>+'2.2.3.9.PrecioCapital'!I40</f>
        <v>0.22164307255290214</v>
      </c>
      <c r="J102" s="141">
        <f>+'2.2.3.9.PrecioCapital'!J40</f>
        <v>0.18653238207526129</v>
      </c>
      <c r="K102" s="141">
        <f>+'2.2.3.9.PrecioCapital'!K40</f>
        <v>0.21041598920766802</v>
      </c>
      <c r="L102" s="141">
        <f>+'2.2.3.9.PrecioCapital'!L40</f>
        <v>0.20226648292042976</v>
      </c>
      <c r="M102" s="141">
        <f>+'2.2.3.9.PrecioCapital'!M40</f>
        <v>0.23692116165839708</v>
      </c>
      <c r="N102" s="141">
        <f>+'2.2.3.9.PrecioCapital'!N40</f>
        <v>0.24194850649495414</v>
      </c>
      <c r="O102" s="141">
        <f>+'2.2.3.9.PrecioCapital'!O40</f>
        <v>0.14067818491964756</v>
      </c>
      <c r="P102" s="141">
        <f>+'2.2.3.9.PrecioCapital'!P40</f>
        <v>0.16387637501479529</v>
      </c>
    </row>
    <row r="103" spans="2:16" x14ac:dyDescent="0.25">
      <c r="B103" s="139" t="s">
        <v>150</v>
      </c>
      <c r="C103" s="141">
        <f>+'2.2.3.9.PrecioCapital'!C41</f>
        <v>0.18274145236113776</v>
      </c>
      <c r="D103" s="141">
        <f>+'2.2.3.9.PrecioCapital'!D41</f>
        <v>0.20174866497749244</v>
      </c>
      <c r="E103" s="141">
        <f>+'2.2.3.9.PrecioCapital'!E41</f>
        <v>0.18298497079711568</v>
      </c>
      <c r="F103" s="141">
        <f>+'2.2.3.9.PrecioCapital'!F41</f>
        <v>0.23380007590837923</v>
      </c>
      <c r="G103" s="141">
        <f>+'2.2.3.9.PrecioCapital'!G41</f>
        <v>0.22266186854386991</v>
      </c>
      <c r="H103" s="141">
        <f>+'2.2.3.9.PrecioCapital'!H41</f>
        <v>0.26625963640886319</v>
      </c>
      <c r="I103" s="141">
        <f>+'2.2.3.9.PrecioCapital'!I41</f>
        <v>0.2231047928920499</v>
      </c>
      <c r="J103" s="141">
        <f>+'2.2.3.9.PrecioCapital'!J41</f>
        <v>0.1880412802798927</v>
      </c>
      <c r="K103" s="141">
        <f>+'2.2.3.9.PrecioCapital'!K41</f>
        <v>0.2119208155317748</v>
      </c>
      <c r="L103" s="141">
        <f>+'2.2.3.9.PrecioCapital'!L41</f>
        <v>0.20377162299344737</v>
      </c>
      <c r="M103" s="141">
        <f>+'2.2.3.9.PrecioCapital'!M41</f>
        <v>0.23840941147850561</v>
      </c>
      <c r="N103" s="141">
        <f>+'2.2.3.9.PrecioCapital'!N41</f>
        <v>0.24341654258202755</v>
      </c>
      <c r="O103" s="141">
        <f>+'2.2.3.9.PrecioCapital'!O41</f>
        <v>0.14221953491608566</v>
      </c>
      <c r="P103" s="141">
        <f>+'2.2.3.9.PrecioCapital'!P41</f>
        <v>0.16547667902272944</v>
      </c>
    </row>
    <row r="104" spans="2:16" x14ac:dyDescent="0.25">
      <c r="B104" s="139" t="s">
        <v>151</v>
      </c>
      <c r="C104" s="141">
        <f>+'2.2.3.9.PrecioCapital'!C42</f>
        <v>0.2536118284776665</v>
      </c>
      <c r="D104" s="141">
        <f>+'2.2.3.9.PrecioCapital'!D42</f>
        <v>0.27410829141959009</v>
      </c>
      <c r="E104" s="141">
        <f>+'2.2.3.9.PrecioCapital'!E42</f>
        <v>0.25768936532304543</v>
      </c>
      <c r="F104" s="141">
        <f>+'2.2.3.9.PrecioCapital'!F42</f>
        <v>0.30830223211802343</v>
      </c>
      <c r="G104" s="141">
        <f>+'2.2.3.9.PrecioCapital'!G42</f>
        <v>0.29676920804885171</v>
      </c>
      <c r="H104" s="141">
        <f>+'2.2.3.9.PrecioCapital'!H42</f>
        <v>0.3358886619755761</v>
      </c>
      <c r="I104" s="141">
        <f>+'2.2.3.9.PrecioCapital'!I42</f>
        <v>0.29182172516914862</v>
      </c>
      <c r="J104" s="141">
        <f>+'2.2.3.9.PrecioCapital'!J42</f>
        <v>0.25897609110775821</v>
      </c>
      <c r="K104" s="141">
        <f>+'2.2.3.9.PrecioCapital'!K42</f>
        <v>0.2826642031915052</v>
      </c>
      <c r="L104" s="141">
        <f>+'2.2.3.9.PrecioCapital'!L42</f>
        <v>0.27452976030266579</v>
      </c>
      <c r="M104" s="141">
        <f>+'2.2.3.9.PrecioCapital'!M42</f>
        <v>0.30837352113810645</v>
      </c>
      <c r="N104" s="141">
        <f>+'2.2.3.9.PrecioCapital'!N42</f>
        <v>0.31243038447368204</v>
      </c>
      <c r="O104" s="141">
        <f>+'2.2.3.9.PrecioCapital'!O42</f>
        <v>0.21467993687115408</v>
      </c>
      <c r="P104" s="141">
        <f>+'2.2.3.9.PrecioCapital'!P42</f>
        <v>0.24070856790791378</v>
      </c>
    </row>
    <row r="105" spans="2:16" x14ac:dyDescent="0.25">
      <c r="B105" s="139" t="s">
        <v>152</v>
      </c>
      <c r="C105" s="141">
        <f>+'2.2.3.9.PrecioCapital'!C43</f>
        <v>0.18583481805414045</v>
      </c>
      <c r="D105" s="141">
        <f>+'2.2.3.9.PrecioCapital'!D43</f>
        <v>0.20490703379476014</v>
      </c>
      <c r="E105" s="141">
        <f>+'2.2.3.9.PrecioCapital'!E43</f>
        <v>0.18624568456506696</v>
      </c>
      <c r="F105" s="141">
        <f>+'2.2.3.9.PrecioCapital'!F43</f>
        <v>0.23705196233402351</v>
      </c>
      <c r="G105" s="141">
        <f>+'2.2.3.9.PrecioCapital'!G43</f>
        <v>0.22589652192354842</v>
      </c>
      <c r="H105" s="141">
        <f>+'2.2.3.9.PrecioCapital'!H43</f>
        <v>0.26929881936128786</v>
      </c>
      <c r="I105" s="141">
        <f>+'2.2.3.9.PrecioCapital'!I43</f>
        <v>0.22610416459687693</v>
      </c>
      <c r="J105" s="141">
        <f>+'2.2.3.9.PrecioCapital'!J43</f>
        <v>0.19113745843328303</v>
      </c>
      <c r="K105" s="141">
        <f>+'2.2.3.9.PrecioCapital'!K43</f>
        <v>0.21500863840481249</v>
      </c>
      <c r="L105" s="141">
        <f>+'2.2.3.9.PrecioCapital'!L43</f>
        <v>0.20686008966241515</v>
      </c>
      <c r="M105" s="141">
        <f>+'2.2.3.9.PrecioCapital'!M43</f>
        <v>0.24146322025477954</v>
      </c>
      <c r="N105" s="141">
        <f>+'2.2.3.9.PrecioCapital'!N43</f>
        <v>0.24642887386271572</v>
      </c>
      <c r="O105" s="141">
        <f>+'2.2.3.9.PrecioCapital'!O43</f>
        <v>0.14538230240500713</v>
      </c>
      <c r="P105" s="141">
        <f>+'2.2.3.9.PrecioCapital'!P43</f>
        <v>0.16876041697996239</v>
      </c>
    </row>
    <row r="106" spans="2:16" x14ac:dyDescent="0.25">
      <c r="B106" s="139" t="s">
        <v>153</v>
      </c>
      <c r="C106" s="141">
        <f>+'2.2.3.9.PrecioCapital'!C44</f>
        <v>0.18584742280454888</v>
      </c>
      <c r="D106" s="141">
        <f>+'2.2.3.9.PrecioCapital'!D44</f>
        <v>0.2049199034178795</v>
      </c>
      <c r="E106" s="141">
        <f>+'2.2.3.9.PrecioCapital'!E44</f>
        <v>0.18625897122021132</v>
      </c>
      <c r="F106" s="141">
        <f>+'2.2.3.9.PrecioCapital'!F44</f>
        <v>0.23706521301978772</v>
      </c>
      <c r="G106" s="141">
        <f>+'2.2.3.9.PrecioCapital'!G44</f>
        <v>0.22590970238863237</v>
      </c>
      <c r="H106" s="141">
        <f>+'2.2.3.9.PrecioCapital'!H44</f>
        <v>0.26931120332954855</v>
      </c>
      <c r="I106" s="141">
        <f>+'2.2.3.9.PrecioCapital'!I44</f>
        <v>0.22611638634350292</v>
      </c>
      <c r="J106" s="141">
        <f>+'2.2.3.9.PrecioCapital'!J44</f>
        <v>0.19115007464381767</v>
      </c>
      <c r="K106" s="141">
        <f>+'2.2.3.9.PrecioCapital'!K44</f>
        <v>0.21502122056951034</v>
      </c>
      <c r="L106" s="141">
        <f>+'2.2.3.9.PrecioCapital'!L44</f>
        <v>0.20687267445043267</v>
      </c>
      <c r="M106" s="141">
        <f>+'2.2.3.9.PrecioCapital'!M44</f>
        <v>0.24147566381989277</v>
      </c>
      <c r="N106" s="141">
        <f>+'2.2.3.9.PrecioCapital'!N44</f>
        <v>0.24644114841661877</v>
      </c>
      <c r="O106" s="141">
        <f>+'2.2.3.9.PrecioCapital'!O44</f>
        <v>0.14539518995169712</v>
      </c>
      <c r="P106" s="141">
        <f>+'2.2.3.9.PrecioCapital'!P44</f>
        <v>0.1687737974533578</v>
      </c>
    </row>
    <row r="107" spans="2:16" x14ac:dyDescent="0.25">
      <c r="B107" s="139" t="s">
        <v>154</v>
      </c>
      <c r="C107" s="141">
        <f>+'2.2.3.9.PrecioCapital'!C45</f>
        <v>0.11560891190716223</v>
      </c>
      <c r="D107" s="141">
        <f>+'2.2.3.9.PrecioCapital'!D45</f>
        <v>0.16116465831586529</v>
      </c>
      <c r="E107" s="141">
        <f>+'2.2.3.9.PrecioCapital'!E45</f>
        <v>0.19915613301742729</v>
      </c>
      <c r="F107" s="141">
        <f>+'2.2.3.9.PrecioCapital'!F45</f>
        <v>0.27461882590818715</v>
      </c>
      <c r="G107" s="141">
        <f>+'2.2.3.9.PrecioCapital'!G45</f>
        <v>0.27138351347226702</v>
      </c>
      <c r="H107" s="141">
        <f>+'2.2.3.9.PrecioCapital'!H45</f>
        <v>0.32827576829469979</v>
      </c>
      <c r="I107" s="141">
        <f>+'2.2.3.9.PrecioCapital'!I45</f>
        <v>0.23558797623688912</v>
      </c>
      <c r="J107" s="141">
        <f>+'2.2.3.9.PrecioCapital'!J45</f>
        <v>0.12244615059149254</v>
      </c>
      <c r="K107" s="141">
        <f>+'2.2.3.9.PrecioCapital'!K45</f>
        <v>0.16729638831967086</v>
      </c>
      <c r="L107" s="141">
        <f>+'2.2.3.9.PrecioCapital'!L45</f>
        <v>0.22496151592177602</v>
      </c>
      <c r="M107" s="141">
        <f>+'2.2.3.9.PrecioCapital'!M45</f>
        <v>0.27224096183631696</v>
      </c>
      <c r="N107" s="141">
        <f>+'2.2.3.9.PrecioCapital'!N45</f>
        <v>0.21885219513664059</v>
      </c>
      <c r="O107" s="141">
        <f>+'2.2.3.9.PrecioCapital'!O45</f>
        <v>4.0619837010918661E-2</v>
      </c>
      <c r="P107" s="141">
        <f>+'2.2.3.9.PrecioCapital'!P45</f>
        <v>0.18948735625535193</v>
      </c>
    </row>
    <row r="108" spans="2:16" x14ac:dyDescent="0.25">
      <c r="B108" s="139" t="s">
        <v>155</v>
      </c>
      <c r="C108" s="141">
        <f>+'2.2.3.9.PrecioCapital'!C46</f>
        <v>0.40398776832729055</v>
      </c>
      <c r="D108" s="141">
        <f>+'2.2.3.9.PrecioCapital'!D46</f>
        <v>0.4276441893454993</v>
      </c>
      <c r="E108" s="141">
        <f>+'2.2.3.9.PrecioCapital'!E46</f>
        <v>0.41620049724172886</v>
      </c>
      <c r="F108" s="141">
        <f>+'2.2.3.9.PrecioCapital'!F46</f>
        <v>0.46638424571461634</v>
      </c>
      <c r="G108" s="141">
        <f>+'2.2.3.9.PrecioCapital'!G46</f>
        <v>0.45401348186917595</v>
      </c>
      <c r="H108" s="141">
        <f>+'2.2.3.9.PrecioCapital'!H46</f>
        <v>0.48363064860186089</v>
      </c>
      <c r="I108" s="141">
        <f>+'2.2.3.9.PrecioCapital'!I46</f>
        <v>0.43762839138129095</v>
      </c>
      <c r="J108" s="141">
        <f>+'2.2.3.9.PrecioCapital'!J46</f>
        <v>0.40948875141531071</v>
      </c>
      <c r="K108" s="141">
        <f>+'2.2.3.9.PrecioCapital'!K46</f>
        <v>0.43277069324295542</v>
      </c>
      <c r="L108" s="141">
        <f>+'2.2.3.9.PrecioCapital'!L46</f>
        <v>0.42466754682135327</v>
      </c>
      <c r="M108" s="141">
        <f>+'2.2.3.9.PrecioCapital'!M46</f>
        <v>0.45682650420829085</v>
      </c>
      <c r="N108" s="141">
        <f>+'2.2.3.9.PrecioCapital'!N46</f>
        <v>0.45886704681094453</v>
      </c>
      <c r="O108" s="141">
        <f>+'2.2.3.9.PrecioCapital'!O46</f>
        <v>0.36842966479638323</v>
      </c>
      <c r="P108" s="141">
        <f>+'2.2.3.9.PrecioCapital'!P46</f>
        <v>0.40033896099586008</v>
      </c>
    </row>
    <row r="109" spans="2:16" x14ac:dyDescent="0.25">
      <c r="B109" s="139" t="s">
        <v>156</v>
      </c>
      <c r="C109" s="141">
        <f>+'2.2.3.9.PrecioCapital'!C47</f>
        <v>0.2536118284776665</v>
      </c>
      <c r="D109" s="141">
        <f>+'2.2.3.9.PrecioCapital'!D47</f>
        <v>0.27410829141959009</v>
      </c>
      <c r="E109" s="141">
        <f>+'2.2.3.9.PrecioCapital'!E47</f>
        <v>0.25768936532304543</v>
      </c>
      <c r="F109" s="141">
        <f>+'2.2.3.9.PrecioCapital'!F47</f>
        <v>0.30830223211802343</v>
      </c>
      <c r="G109" s="141">
        <f>+'2.2.3.9.PrecioCapital'!G47</f>
        <v>0.29676920804885171</v>
      </c>
      <c r="H109" s="141">
        <f>+'2.2.3.9.PrecioCapital'!H47</f>
        <v>0.3358886619755761</v>
      </c>
      <c r="I109" s="141">
        <f>+'2.2.3.9.PrecioCapital'!I47</f>
        <v>0.29182172516914862</v>
      </c>
      <c r="J109" s="141">
        <f>+'2.2.3.9.PrecioCapital'!J47</f>
        <v>0.25897609110775821</v>
      </c>
      <c r="K109" s="141">
        <f>+'2.2.3.9.PrecioCapital'!K47</f>
        <v>0.2826642031915052</v>
      </c>
      <c r="L109" s="141">
        <f>+'2.2.3.9.PrecioCapital'!L47</f>
        <v>0.27452976030266579</v>
      </c>
      <c r="M109" s="141">
        <f>+'2.2.3.9.PrecioCapital'!M47</f>
        <v>0.30837352113810645</v>
      </c>
      <c r="N109" s="141">
        <f>+'2.2.3.9.PrecioCapital'!N47</f>
        <v>0.31243038447368204</v>
      </c>
      <c r="O109" s="141">
        <f>+'2.2.3.9.PrecioCapital'!O47</f>
        <v>0.21467993687115408</v>
      </c>
      <c r="P109" s="141">
        <f>+'2.2.3.9.PrecioCapital'!P47</f>
        <v>0.24070856790791378</v>
      </c>
    </row>
    <row r="110" spans="2:16" x14ac:dyDescent="0.25">
      <c r="B110" s="139" t="s">
        <v>157</v>
      </c>
      <c r="C110" s="141">
        <f>+'2.2.3.9.PrecioCapital'!C48</f>
        <v>0.19218649386278561</v>
      </c>
      <c r="D110" s="141">
        <f>+'2.2.3.9.PrecioCapital'!D48</f>
        <v>0.21139218194804724</v>
      </c>
      <c r="E110" s="141">
        <f>+'2.2.3.9.PrecioCapital'!E48</f>
        <v>0.19294097985642586</v>
      </c>
      <c r="F110" s="141">
        <f>+'2.2.3.9.PrecioCapital'!F48</f>
        <v>0.24372913224928699</v>
      </c>
      <c r="G110" s="141">
        <f>+'2.2.3.9.PrecioCapital'!G48</f>
        <v>0.23253830684653068</v>
      </c>
      <c r="H110" s="141">
        <f>+'2.2.3.9.PrecioCapital'!H48</f>
        <v>0.2755392405570839</v>
      </c>
      <c r="I110" s="141">
        <f>+'2.2.3.9.PrecioCapital'!I48</f>
        <v>0.23226284048242735</v>
      </c>
      <c r="J110" s="141">
        <f>+'2.2.3.9.PrecioCapital'!J48</f>
        <v>0.19749490912869552</v>
      </c>
      <c r="K110" s="141">
        <f>+'2.2.3.9.PrecioCapital'!K48</f>
        <v>0.22134893301932229</v>
      </c>
      <c r="L110" s="141">
        <f>+'2.2.3.9.PrecioCapital'!L48</f>
        <v>0.21320170619726705</v>
      </c>
      <c r="M110" s="141">
        <f>+'2.2.3.9.PrecioCapital'!M48</f>
        <v>0.24773367297634535</v>
      </c>
      <c r="N110" s="141">
        <f>+'2.2.3.9.PrecioCapital'!N48</f>
        <v>0.25261415993039676</v>
      </c>
      <c r="O110" s="141">
        <f>+'2.2.3.9.PrecioCapital'!O48</f>
        <v>0.15187648244753932</v>
      </c>
      <c r="P110" s="141">
        <f>+'2.2.3.9.PrecioCapital'!P48</f>
        <v>0.17550298834553546</v>
      </c>
    </row>
    <row r="111" spans="2:16" x14ac:dyDescent="0.25">
      <c r="B111" s="139" t="s">
        <v>158</v>
      </c>
      <c r="C111" s="141">
        <f>+'2.2.3.9.PrecioCapital'!C49</f>
        <v>0.20348652020698979</v>
      </c>
      <c r="D111" s="141">
        <f>+'2.2.3.9.PrecioCapital'!D49</f>
        <v>0.22292966389548363</v>
      </c>
      <c r="E111" s="141">
        <f>+'2.2.3.9.PrecioCapital'!E49</f>
        <v>0.20485232663385536</v>
      </c>
      <c r="F111" s="141">
        <f>+'2.2.3.9.PrecioCapital'!F49</f>
        <v>0.25560823285522621</v>
      </c>
      <c r="G111" s="141">
        <f>+'2.2.3.9.PrecioCapital'!G49</f>
        <v>0.24435445535021943</v>
      </c>
      <c r="H111" s="141">
        <f>+'2.2.3.9.PrecioCapital'!H49</f>
        <v>0.28664133802488073</v>
      </c>
      <c r="I111" s="141">
        <f>+'2.2.3.9.PrecioCapital'!I49</f>
        <v>0.24321950795865671</v>
      </c>
      <c r="J111" s="141">
        <f>+'2.2.3.9.PrecioCapital'!J49</f>
        <v>0.20880520935566269</v>
      </c>
      <c r="K111" s="141">
        <f>+'2.2.3.9.PrecioCapital'!K49</f>
        <v>0.23262871151123812</v>
      </c>
      <c r="L111" s="141">
        <f>+'2.2.3.9.PrecioCapital'!L49</f>
        <v>0.22448383646769621</v>
      </c>
      <c r="M111" s="141">
        <f>+'2.2.3.9.PrecioCapital'!M49</f>
        <v>0.25888919839647773</v>
      </c>
      <c r="N111" s="141">
        <f>+'2.2.3.9.PrecioCapital'!N49</f>
        <v>0.26361816857581666</v>
      </c>
      <c r="O111" s="141">
        <f>+'2.2.3.9.PrecioCapital'!O49</f>
        <v>0.16343003268773529</v>
      </c>
      <c r="P111" s="141">
        <f>+'2.2.3.9.PrecioCapital'!P49</f>
        <v>0.1874984421996114</v>
      </c>
    </row>
    <row r="112" spans="2:16" x14ac:dyDescent="0.25">
      <c r="B112" s="139" t="s">
        <v>159</v>
      </c>
      <c r="C112" s="141">
        <f>+'2.2.3.9.PrecioCapital'!C50</f>
        <v>0.12043796040813527</v>
      </c>
      <c r="D112" s="141">
        <f>+'2.2.3.9.PrecioCapital'!D50</f>
        <v>0.16625648436257673</v>
      </c>
      <c r="E112" s="141">
        <f>+'2.2.3.9.PrecioCapital'!E50</f>
        <v>0.20440284268226375</v>
      </c>
      <c r="F112" s="141">
        <f>+'2.2.3.9.PrecioCapital'!F50</f>
        <v>0.27976122435134315</v>
      </c>
      <c r="G112" s="141">
        <f>+'2.2.3.9.PrecioCapital'!G50</f>
        <v>0.27636645456815162</v>
      </c>
      <c r="H112" s="141">
        <f>+'2.2.3.9.PrecioCapital'!H50</f>
        <v>0.33275625207894044</v>
      </c>
      <c r="I112" s="141">
        <f>+'2.2.3.9.PrecioCapital'!I50</f>
        <v>0.23994563559897439</v>
      </c>
      <c r="J112" s="141">
        <f>+'2.2.3.9.PrecioCapital'!J50</f>
        <v>0.1271445214357261</v>
      </c>
      <c r="K112" s="141">
        <f>+'2.2.3.9.PrecioCapital'!K50</f>
        <v>0.17213582712867717</v>
      </c>
      <c r="L112" s="141">
        <f>+'2.2.3.9.PrecioCapital'!L50</f>
        <v>0.22975515723088427</v>
      </c>
      <c r="M112" s="141">
        <f>+'2.2.3.9.PrecioCapital'!M50</f>
        <v>0.27688305234431215</v>
      </c>
      <c r="N112" s="141">
        <f>+'2.2.3.9.PrecioCapital'!N50</f>
        <v>0.22351454638643162</v>
      </c>
      <c r="O112" s="141">
        <f>+'2.2.3.9.PrecioCapital'!O50</f>
        <v>4.5879867834693992E-2</v>
      </c>
      <c r="P112" s="141">
        <f>+'2.2.3.9.PrecioCapital'!P50</f>
        <v>0.19492915406125799</v>
      </c>
    </row>
    <row r="113" spans="2:16" x14ac:dyDescent="0.25">
      <c r="B113" s="139" t="s">
        <v>160</v>
      </c>
      <c r="C113" s="141">
        <f>+'2.2.3.9.PrecioCapital'!C51</f>
        <v>0.19466446005661389</v>
      </c>
      <c r="D113" s="141">
        <f>+'2.2.3.9.PrecioCapital'!D51</f>
        <v>0.21392221943263368</v>
      </c>
      <c r="E113" s="141">
        <f>+'2.2.3.9.PrecioCapital'!E51</f>
        <v>0.19555300161092151</v>
      </c>
      <c r="F113" s="141">
        <f>+'2.2.3.9.PrecioCapital'!F51</f>
        <v>0.24633408278815899</v>
      </c>
      <c r="G113" s="141">
        <f>+'2.2.3.9.PrecioCapital'!G51</f>
        <v>0.23512945271128458</v>
      </c>
      <c r="H113" s="141">
        <f>+'2.2.3.9.PrecioCapital'!H51</f>
        <v>0.27797380321807247</v>
      </c>
      <c r="I113" s="141">
        <f>+'2.2.3.9.PrecioCapital'!I51</f>
        <v>0.2346655120139888</v>
      </c>
      <c r="J113" s="141">
        <f>+'2.2.3.9.PrecioCapital'!J51</f>
        <v>0.19997512826719763</v>
      </c>
      <c r="K113" s="141">
        <f>+'2.2.3.9.PrecioCapital'!K51</f>
        <v>0.22382245909133669</v>
      </c>
      <c r="L113" s="141">
        <f>+'2.2.3.9.PrecioCapital'!L51</f>
        <v>0.21567574798734032</v>
      </c>
      <c r="M113" s="141">
        <f>+'2.2.3.9.PrecioCapital'!M51</f>
        <v>0.25017995177459418</v>
      </c>
      <c r="N113" s="141">
        <f>+'2.2.3.9.PrecioCapital'!N51</f>
        <v>0.2550272128374752</v>
      </c>
      <c r="O113" s="141">
        <f>+'2.2.3.9.PrecioCapital'!O51</f>
        <v>0.15441004352446425</v>
      </c>
      <c r="P113" s="141">
        <f>+'2.2.3.9.PrecioCapital'!P51</f>
        <v>0.17813345381743884</v>
      </c>
    </row>
    <row r="114" spans="2:16" x14ac:dyDescent="0.25">
      <c r="B114" s="139" t="s">
        <v>161</v>
      </c>
      <c r="C114" s="141">
        <f>+'2.2.3.9.PrecioCapital'!C52</f>
        <v>0.19466446005661389</v>
      </c>
      <c r="D114" s="141">
        <f>+'2.2.3.9.PrecioCapital'!D52</f>
        <v>0.21392221943263368</v>
      </c>
      <c r="E114" s="141">
        <f>+'2.2.3.9.PrecioCapital'!E52</f>
        <v>0.19555300161092151</v>
      </c>
      <c r="F114" s="141">
        <f>+'2.2.3.9.PrecioCapital'!F52</f>
        <v>0.24633408278815899</v>
      </c>
      <c r="G114" s="141">
        <f>+'2.2.3.9.PrecioCapital'!G52</f>
        <v>0.23512945271128458</v>
      </c>
      <c r="H114" s="141">
        <f>+'2.2.3.9.PrecioCapital'!H52</f>
        <v>0.27797380321807247</v>
      </c>
      <c r="I114" s="141">
        <f>+'2.2.3.9.PrecioCapital'!I52</f>
        <v>0.2346655120139888</v>
      </c>
      <c r="J114" s="141">
        <f>+'2.2.3.9.PrecioCapital'!J52</f>
        <v>0.19997512826719763</v>
      </c>
      <c r="K114" s="141">
        <f>+'2.2.3.9.PrecioCapital'!K52</f>
        <v>0.22382245909133669</v>
      </c>
      <c r="L114" s="141">
        <f>+'2.2.3.9.PrecioCapital'!L52</f>
        <v>0.21567574798734032</v>
      </c>
      <c r="M114" s="141">
        <f>+'2.2.3.9.PrecioCapital'!M52</f>
        <v>0.25017995177459418</v>
      </c>
      <c r="N114" s="141">
        <f>+'2.2.3.9.PrecioCapital'!N52</f>
        <v>0.2550272128374752</v>
      </c>
      <c r="O114" s="141">
        <f>+'2.2.3.9.PrecioCapital'!O52</f>
        <v>0.15441004352446425</v>
      </c>
      <c r="P114" s="141">
        <f>+'2.2.3.9.PrecioCapital'!P52</f>
        <v>0.17813345381743884</v>
      </c>
    </row>
    <row r="115" spans="2:16" x14ac:dyDescent="0.25">
      <c r="B115" s="139" t="s">
        <v>162</v>
      </c>
      <c r="C115" s="141">
        <f>+'2.2.3.9.PrecioCapital'!C53</f>
        <v>0.12378265680257997</v>
      </c>
      <c r="D115" s="141">
        <f>+'2.2.3.9.PrecioCapital'!D53</f>
        <v>0.16978318578546436</v>
      </c>
      <c r="E115" s="141">
        <f>+'2.2.3.9.PrecioCapital'!E53</f>
        <v>0.20803681962309178</v>
      </c>
      <c r="F115" s="141">
        <f>+'2.2.3.9.PrecioCapital'!F53</f>
        <v>0.2833229532360616</v>
      </c>
      <c r="G115" s="141">
        <f>+'2.2.3.9.PrecioCapital'!G53</f>
        <v>0.27981774007786991</v>
      </c>
      <c r="H115" s="141">
        <f>+'2.2.3.9.PrecioCapital'!H53</f>
        <v>0.33585952551997078</v>
      </c>
      <c r="I115" s="141">
        <f>+'2.2.3.9.PrecioCapital'!I53</f>
        <v>0.24296383836783203</v>
      </c>
      <c r="J115" s="141">
        <f>+'2.2.3.9.PrecioCapital'!J53</f>
        <v>0.130398707849324</v>
      </c>
      <c r="K115" s="141">
        <f>+'2.2.3.9.PrecioCapital'!K53</f>
        <v>0.17548772006003976</v>
      </c>
      <c r="L115" s="141">
        <f>+'2.2.3.9.PrecioCapital'!L53</f>
        <v>0.23307532989007471</v>
      </c>
      <c r="M115" s="141">
        <f>+'2.2.3.9.PrecioCapital'!M53</f>
        <v>0.28009825786184817</v>
      </c>
      <c r="N115" s="141">
        <f>+'2.2.3.9.PrecioCapital'!N53</f>
        <v>0.22674378490239774</v>
      </c>
      <c r="O115" s="141">
        <f>+'2.2.3.9.PrecioCapital'!O53</f>
        <v>4.9523071278892959E-2</v>
      </c>
      <c r="P115" s="141">
        <f>+'2.2.3.9.PrecioCapital'!P53</f>
        <v>0.19869825298354946</v>
      </c>
    </row>
    <row r="116" spans="2:16" x14ac:dyDescent="0.25">
      <c r="B116" s="139" t="s">
        <v>163</v>
      </c>
      <c r="C116" s="141">
        <f>+'2.2.3.9.PrecioCapital'!C54</f>
        <v>0.19754382341345958</v>
      </c>
      <c r="D116" s="141">
        <f>+'2.2.3.9.PrecioCapital'!D54</f>
        <v>0.21686208892831468</v>
      </c>
      <c r="E116" s="141">
        <f>+'2.2.3.9.PrecioCapital'!E54</f>
        <v>0.19858813572449852</v>
      </c>
      <c r="F116" s="141">
        <f>+'2.2.3.9.PrecioCapital'!F54</f>
        <v>0.24936100024437968</v>
      </c>
      <c r="G116" s="141">
        <f>+'2.2.3.9.PrecioCapital'!G54</f>
        <v>0.23814032932202975</v>
      </c>
      <c r="H116" s="141">
        <f>+'2.2.3.9.PrecioCapital'!H54</f>
        <v>0.28080273225409191</v>
      </c>
      <c r="I116" s="141">
        <f>+'2.2.3.9.PrecioCapital'!I54</f>
        <v>0.23745738398695806</v>
      </c>
      <c r="J116" s="141">
        <f>+'2.2.3.9.PrecioCapital'!J54</f>
        <v>0.20285710951542332</v>
      </c>
      <c r="K116" s="141">
        <f>+'2.2.3.9.PrecioCapital'!K54</f>
        <v>0.22669666308641123</v>
      </c>
      <c r="L116" s="141">
        <f>+'2.2.3.9.PrecioCapital'!L54</f>
        <v>0.2185505512398562</v>
      </c>
      <c r="M116" s="141">
        <f>+'2.2.3.9.PrecioCapital'!M54</f>
        <v>0.25302249480437788</v>
      </c>
      <c r="N116" s="141">
        <f>+'2.2.3.9.PrecioCapital'!N54</f>
        <v>0.25783114782903266</v>
      </c>
      <c r="O116" s="141">
        <f>+'2.2.3.9.PrecioCapital'!O54</f>
        <v>0.15735400738700506</v>
      </c>
      <c r="P116" s="141">
        <f>+'2.2.3.9.PrecioCapital'!P54</f>
        <v>0.1811900192823393</v>
      </c>
    </row>
    <row r="117" spans="2:16" x14ac:dyDescent="0.25">
      <c r="B117" s="139" t="s">
        <v>164</v>
      </c>
      <c r="C117" s="141">
        <f>+'2.2.3.9.PrecioCapital'!C55</f>
        <v>0.19754382341345958</v>
      </c>
      <c r="D117" s="141">
        <f>+'2.2.3.9.PrecioCapital'!D55</f>
        <v>0.21686208892831468</v>
      </c>
      <c r="E117" s="141">
        <f>+'2.2.3.9.PrecioCapital'!E55</f>
        <v>0.19858813572449852</v>
      </c>
      <c r="F117" s="141">
        <f>+'2.2.3.9.PrecioCapital'!F55</f>
        <v>0.24936100024437968</v>
      </c>
      <c r="G117" s="141">
        <f>+'2.2.3.9.PrecioCapital'!G55</f>
        <v>0.23814032932202975</v>
      </c>
      <c r="H117" s="141">
        <f>+'2.2.3.9.PrecioCapital'!H55</f>
        <v>0.28080273225409191</v>
      </c>
      <c r="I117" s="141">
        <f>+'2.2.3.9.PrecioCapital'!I55</f>
        <v>0.23745738398695806</v>
      </c>
      <c r="J117" s="141">
        <f>+'2.2.3.9.PrecioCapital'!J55</f>
        <v>0.20285710951542332</v>
      </c>
      <c r="K117" s="141">
        <f>+'2.2.3.9.PrecioCapital'!K55</f>
        <v>0.22669666308641123</v>
      </c>
      <c r="L117" s="141">
        <f>+'2.2.3.9.PrecioCapital'!L55</f>
        <v>0.2185505512398562</v>
      </c>
      <c r="M117" s="141">
        <f>+'2.2.3.9.PrecioCapital'!M55</f>
        <v>0.25302249480437788</v>
      </c>
      <c r="N117" s="141">
        <f>+'2.2.3.9.PrecioCapital'!N55</f>
        <v>0.25783114782903266</v>
      </c>
      <c r="O117" s="141">
        <f>+'2.2.3.9.PrecioCapital'!O55</f>
        <v>0.15735400738700506</v>
      </c>
      <c r="P117" s="141">
        <f>+'2.2.3.9.PrecioCapital'!P55</f>
        <v>0.1811900192823393</v>
      </c>
    </row>
    <row r="118" spans="2:16" x14ac:dyDescent="0.25">
      <c r="B118" s="139" t="s">
        <v>165</v>
      </c>
      <c r="C118" s="141">
        <f>+'2.2.3.9.PrecioCapital'!C56</f>
        <v>0.19511558787616273</v>
      </c>
      <c r="D118" s="141">
        <f>+'2.2.3.9.PrecioCapital'!D56</f>
        <v>0.21438282712641143</v>
      </c>
      <c r="E118" s="141">
        <f>+'2.2.3.9.PrecioCapital'!E56</f>
        <v>0.19602853500667761</v>
      </c>
      <c r="F118" s="141">
        <f>+'2.2.3.9.PrecioCapital'!F56</f>
        <v>0.24680832882894879</v>
      </c>
      <c r="G118" s="141">
        <f>+'2.2.3.9.PrecioCapital'!G56</f>
        <v>0.23560118553274556</v>
      </c>
      <c r="H118" s="141">
        <f>+'2.2.3.9.PrecioCapital'!H56</f>
        <v>0.27841702917795136</v>
      </c>
      <c r="I118" s="141">
        <f>+'2.2.3.9.PrecioCapital'!I56</f>
        <v>0.23510293201262525</v>
      </c>
      <c r="J118" s="141">
        <f>+'2.2.3.9.PrecioCapital'!J56</f>
        <v>0.20042666624812028</v>
      </c>
      <c r="K118" s="141">
        <f>+'2.2.3.9.PrecioCapital'!K56</f>
        <v>0.22427277856149105</v>
      </c>
      <c r="L118" s="141">
        <f>+'2.2.3.9.PrecioCapital'!L56</f>
        <v>0.21612616134689641</v>
      </c>
      <c r="M118" s="141">
        <f>+'2.2.3.9.PrecioCapital'!M56</f>
        <v>0.25062531072380473</v>
      </c>
      <c r="N118" s="141">
        <f>+'2.2.3.9.PrecioCapital'!N56</f>
        <v>0.25546652282448695</v>
      </c>
      <c r="O118" s="141">
        <f>+'2.2.3.9.PrecioCapital'!O56</f>
        <v>0.15487129270823993</v>
      </c>
      <c r="P118" s="141">
        <f>+'2.2.3.9.PrecioCapital'!P56</f>
        <v>0.17861234499670267</v>
      </c>
    </row>
    <row r="119" spans="2:16" x14ac:dyDescent="0.25">
      <c r="B119" s="139" t="s">
        <v>166</v>
      </c>
      <c r="C119" s="141">
        <f>+'2.2.3.9.PrecioCapital'!C57</f>
        <v>0.19511558787616273</v>
      </c>
      <c r="D119" s="141">
        <f>+'2.2.3.9.PrecioCapital'!D57</f>
        <v>0.21438282712641143</v>
      </c>
      <c r="E119" s="141">
        <f>+'2.2.3.9.PrecioCapital'!E57</f>
        <v>0.19602853500667761</v>
      </c>
      <c r="F119" s="141">
        <f>+'2.2.3.9.PrecioCapital'!F57</f>
        <v>0.24680832882894879</v>
      </c>
      <c r="G119" s="141">
        <f>+'2.2.3.9.PrecioCapital'!G57</f>
        <v>0.23560118553274556</v>
      </c>
      <c r="H119" s="141">
        <f>+'2.2.3.9.PrecioCapital'!H57</f>
        <v>0.27841702917795136</v>
      </c>
      <c r="I119" s="141">
        <f>+'2.2.3.9.PrecioCapital'!I57</f>
        <v>0.23510293201262525</v>
      </c>
      <c r="J119" s="141">
        <f>+'2.2.3.9.PrecioCapital'!J57</f>
        <v>0.20042666624812028</v>
      </c>
      <c r="K119" s="141">
        <f>+'2.2.3.9.PrecioCapital'!K57</f>
        <v>0.22427277856149105</v>
      </c>
      <c r="L119" s="141">
        <f>+'2.2.3.9.PrecioCapital'!L57</f>
        <v>0.21612616134689641</v>
      </c>
      <c r="M119" s="141">
        <f>+'2.2.3.9.PrecioCapital'!M57</f>
        <v>0.25062531072380473</v>
      </c>
      <c r="N119" s="141">
        <f>+'2.2.3.9.PrecioCapital'!N57</f>
        <v>0.25546652282448695</v>
      </c>
      <c r="O119" s="141">
        <f>+'2.2.3.9.PrecioCapital'!O57</f>
        <v>0.15487129270823993</v>
      </c>
      <c r="P119" s="141">
        <f>+'2.2.3.9.PrecioCapital'!P57</f>
        <v>0.17861234499670267</v>
      </c>
    </row>
    <row r="120" spans="2:16" x14ac:dyDescent="0.25">
      <c r="B120" s="139" t="s">
        <v>167</v>
      </c>
      <c r="C120" s="141">
        <f>+'2.2.3.9.PrecioCapital'!C58</f>
        <v>0.19601784351526047</v>
      </c>
      <c r="D120" s="141">
        <f>+'2.2.3.9.PrecioCapital'!D58</f>
        <v>0.2153040425139669</v>
      </c>
      <c r="E120" s="141">
        <f>+'2.2.3.9.PrecioCapital'!E58</f>
        <v>0.19697960179818969</v>
      </c>
      <c r="F120" s="141">
        <f>+'2.2.3.9.PrecioCapital'!F58</f>
        <v>0.24775682091052834</v>
      </c>
      <c r="G120" s="141">
        <f>+'2.2.3.9.PrecioCapital'!G58</f>
        <v>0.23654465117566753</v>
      </c>
      <c r="H120" s="141">
        <f>+'2.2.3.9.PrecioCapital'!H58</f>
        <v>0.27930348109770903</v>
      </c>
      <c r="I120" s="141">
        <f>+'2.2.3.9.PrecioCapital'!I58</f>
        <v>0.23597777200989808</v>
      </c>
      <c r="J120" s="141">
        <f>+'2.2.3.9.PrecioCapital'!J58</f>
        <v>0.20132974220996561</v>
      </c>
      <c r="K120" s="141">
        <f>+'2.2.3.9.PrecioCapital'!K58</f>
        <v>0.22517341750179976</v>
      </c>
      <c r="L120" s="141">
        <f>+'2.2.3.9.PrecioCapital'!L58</f>
        <v>0.21702698806600851</v>
      </c>
      <c r="M120" s="141">
        <f>+'2.2.3.9.PrecioCapital'!M58</f>
        <v>0.25151602862222583</v>
      </c>
      <c r="N120" s="141">
        <f>+'2.2.3.9.PrecioCapital'!N58</f>
        <v>0.25634514279851056</v>
      </c>
      <c r="O120" s="141">
        <f>+'2.2.3.9.PrecioCapital'!O58</f>
        <v>0.1557937910757913</v>
      </c>
      <c r="P120" s="141">
        <f>+'2.2.3.9.PrecioCapital'!P58</f>
        <v>0.17957012735523034</v>
      </c>
    </row>
    <row r="121" spans="2:16" x14ac:dyDescent="0.25">
      <c r="B121" s="139" t="s">
        <v>168</v>
      </c>
      <c r="C121" s="141">
        <f>+'2.2.3.9.PrecioCapital'!C59</f>
        <v>0.19661934727465899</v>
      </c>
      <c r="D121" s="141">
        <f>+'2.2.3.9.PrecioCapital'!D59</f>
        <v>0.21591818610567054</v>
      </c>
      <c r="E121" s="141">
        <f>+'2.2.3.9.PrecioCapital'!E59</f>
        <v>0.19761364632586439</v>
      </c>
      <c r="F121" s="141">
        <f>+'2.2.3.9.PrecioCapital'!F59</f>
        <v>0.24838914896491474</v>
      </c>
      <c r="G121" s="141">
        <f>+'2.2.3.9.PrecioCapital'!G59</f>
        <v>0.23717362827094884</v>
      </c>
      <c r="H121" s="141">
        <f>+'2.2.3.9.PrecioCapital'!H59</f>
        <v>0.27989444904421418</v>
      </c>
      <c r="I121" s="141">
        <f>+'2.2.3.9.PrecioCapital'!I59</f>
        <v>0.23656099867474664</v>
      </c>
      <c r="J121" s="141">
        <f>+'2.2.3.9.PrecioCapital'!J59</f>
        <v>0.20193179285119583</v>
      </c>
      <c r="K121" s="141">
        <f>+'2.2.3.9.PrecioCapital'!K59</f>
        <v>0.22577384346200557</v>
      </c>
      <c r="L121" s="141">
        <f>+'2.2.3.9.PrecioCapital'!L59</f>
        <v>0.21762753921208325</v>
      </c>
      <c r="M121" s="141">
        <f>+'2.2.3.9.PrecioCapital'!M59</f>
        <v>0.25210984055450658</v>
      </c>
      <c r="N121" s="141">
        <f>+'2.2.3.9.PrecioCapital'!N59</f>
        <v>0.25693088944785958</v>
      </c>
      <c r="O121" s="141">
        <f>+'2.2.3.9.PrecioCapital'!O59</f>
        <v>0.15640878998749225</v>
      </c>
      <c r="P121" s="141">
        <f>+'2.2.3.9.PrecioCapital'!P59</f>
        <v>0.18020864892758212</v>
      </c>
    </row>
    <row r="122" spans="2:16" x14ac:dyDescent="0.25">
      <c r="B122" s="139" t="s">
        <v>169</v>
      </c>
      <c r="C122" s="141">
        <f>+'2.2.3.9.PrecioCapital'!C60</f>
        <v>0.19661934727465899</v>
      </c>
      <c r="D122" s="141">
        <f>+'2.2.3.9.PrecioCapital'!D60</f>
        <v>0.21591818610567054</v>
      </c>
      <c r="E122" s="141">
        <f>+'2.2.3.9.PrecioCapital'!E60</f>
        <v>0.19761364632586439</v>
      </c>
      <c r="F122" s="141">
        <f>+'2.2.3.9.PrecioCapital'!F60</f>
        <v>0.24838914896491474</v>
      </c>
      <c r="G122" s="141">
        <f>+'2.2.3.9.PrecioCapital'!G60</f>
        <v>0.23717362827094884</v>
      </c>
      <c r="H122" s="141">
        <f>+'2.2.3.9.PrecioCapital'!H60</f>
        <v>0.27989444904421418</v>
      </c>
      <c r="I122" s="141">
        <f>+'2.2.3.9.PrecioCapital'!I60</f>
        <v>0.23656099867474664</v>
      </c>
      <c r="J122" s="141">
        <f>+'2.2.3.9.PrecioCapital'!J60</f>
        <v>0.20193179285119583</v>
      </c>
      <c r="K122" s="141">
        <f>+'2.2.3.9.PrecioCapital'!K60</f>
        <v>0.22577384346200557</v>
      </c>
      <c r="L122" s="141">
        <f>+'2.2.3.9.PrecioCapital'!L60</f>
        <v>0.21762753921208325</v>
      </c>
      <c r="M122" s="141">
        <f>+'2.2.3.9.PrecioCapital'!M60</f>
        <v>0.25210984055450658</v>
      </c>
      <c r="N122" s="141">
        <f>+'2.2.3.9.PrecioCapital'!N60</f>
        <v>0.25693088944785958</v>
      </c>
      <c r="O122" s="141">
        <f>+'2.2.3.9.PrecioCapital'!O60</f>
        <v>0.15640878998749225</v>
      </c>
      <c r="P122" s="141">
        <f>+'2.2.3.9.PrecioCapital'!P60</f>
        <v>0.18020864892758212</v>
      </c>
    </row>
    <row r="123" spans="2:16" x14ac:dyDescent="0.25">
      <c r="B123" s="139" t="s">
        <v>170</v>
      </c>
      <c r="C123" s="141">
        <f>+'2.2.3.9.PrecioCapital'!C61</f>
        <v>0.19752160291375676</v>
      </c>
      <c r="D123" s="141">
        <f>+'2.2.3.9.PrecioCapital'!D61</f>
        <v>0.21683940149322595</v>
      </c>
      <c r="E123" s="141">
        <f>+'2.2.3.9.PrecioCapital'!E61</f>
        <v>0.19856471311737653</v>
      </c>
      <c r="F123" s="141">
        <f>+'2.2.3.9.PrecioCapital'!F61</f>
        <v>0.24933764104649425</v>
      </c>
      <c r="G123" s="141">
        <f>+'2.2.3.9.PrecioCapital'!G61</f>
        <v>0.23811709391387076</v>
      </c>
      <c r="H123" s="141">
        <f>+'2.2.3.9.PrecioCapital'!H61</f>
        <v>0.2807809009639719</v>
      </c>
      <c r="I123" s="141">
        <f>+'2.2.3.9.PrecioCapital'!I61</f>
        <v>0.23743583867201953</v>
      </c>
      <c r="J123" s="141">
        <f>+'2.2.3.9.PrecioCapital'!J61</f>
        <v>0.20283486881304114</v>
      </c>
      <c r="K123" s="141">
        <f>+'2.2.3.9.PrecioCapital'!K61</f>
        <v>0.2266744824023143</v>
      </c>
      <c r="L123" s="141">
        <f>+'2.2.3.9.PrecioCapital'!L61</f>
        <v>0.2185283659311954</v>
      </c>
      <c r="M123" s="141">
        <f>+'2.2.3.9.PrecioCapital'!M61</f>
        <v>0.25300055845292768</v>
      </c>
      <c r="N123" s="141">
        <f>+'2.2.3.9.PrecioCapital'!N61</f>
        <v>0.25780950942188319</v>
      </c>
      <c r="O123" s="141">
        <f>+'2.2.3.9.PrecioCapital'!O61</f>
        <v>0.15733128835504362</v>
      </c>
      <c r="P123" s="141">
        <f>+'2.2.3.9.PrecioCapital'!P61</f>
        <v>0.18116643128610982</v>
      </c>
    </row>
    <row r="124" spans="2:16" x14ac:dyDescent="0.25">
      <c r="B124" s="139" t="s">
        <v>171</v>
      </c>
      <c r="C124" s="141">
        <f>+'2.2.3.9.PrecioCapital'!C62</f>
        <v>0.19752160291375676</v>
      </c>
      <c r="D124" s="141">
        <f>+'2.2.3.9.PrecioCapital'!D62</f>
        <v>0.21683940149322595</v>
      </c>
      <c r="E124" s="141">
        <f>+'2.2.3.9.PrecioCapital'!E62</f>
        <v>0.19856471311737653</v>
      </c>
      <c r="F124" s="141">
        <f>+'2.2.3.9.PrecioCapital'!F62</f>
        <v>0.24933764104649425</v>
      </c>
      <c r="G124" s="141">
        <f>+'2.2.3.9.PrecioCapital'!G62</f>
        <v>0.23811709391387076</v>
      </c>
      <c r="H124" s="141">
        <f>+'2.2.3.9.PrecioCapital'!H62</f>
        <v>0.2807809009639719</v>
      </c>
      <c r="I124" s="141">
        <f>+'2.2.3.9.PrecioCapital'!I62</f>
        <v>0.23743583867201953</v>
      </c>
      <c r="J124" s="141">
        <f>+'2.2.3.9.PrecioCapital'!J62</f>
        <v>0.20283486881304114</v>
      </c>
      <c r="K124" s="141">
        <f>+'2.2.3.9.PrecioCapital'!K62</f>
        <v>0.2266744824023143</v>
      </c>
      <c r="L124" s="141">
        <f>+'2.2.3.9.PrecioCapital'!L62</f>
        <v>0.2185283659311954</v>
      </c>
      <c r="M124" s="141">
        <f>+'2.2.3.9.PrecioCapital'!M62</f>
        <v>0.25300055845292768</v>
      </c>
      <c r="N124" s="141">
        <f>+'2.2.3.9.PrecioCapital'!N62</f>
        <v>0.25780950942188319</v>
      </c>
      <c r="O124" s="141">
        <f>+'2.2.3.9.PrecioCapital'!O62</f>
        <v>0.15733128835504362</v>
      </c>
      <c r="P124" s="141">
        <f>+'2.2.3.9.PrecioCapital'!P62</f>
        <v>0.18116643128610982</v>
      </c>
    </row>
    <row r="125" spans="2:16" x14ac:dyDescent="0.25">
      <c r="B125" s="139" t="s">
        <v>172</v>
      </c>
      <c r="C125" s="141">
        <f>+'2.2.3.9.PrecioCapital'!C63</f>
        <v>0.19752160291375676</v>
      </c>
      <c r="D125" s="141">
        <f>+'2.2.3.9.PrecioCapital'!D63</f>
        <v>0.21683940149322595</v>
      </c>
      <c r="E125" s="141">
        <f>+'2.2.3.9.PrecioCapital'!E63</f>
        <v>0.19856471311737653</v>
      </c>
      <c r="F125" s="141">
        <f>+'2.2.3.9.PrecioCapital'!F63</f>
        <v>0.24933764104649425</v>
      </c>
      <c r="G125" s="141">
        <f>+'2.2.3.9.PrecioCapital'!G63</f>
        <v>0.23811709391387076</v>
      </c>
      <c r="H125" s="141">
        <f>+'2.2.3.9.PrecioCapital'!H63</f>
        <v>0.2807809009639719</v>
      </c>
      <c r="I125" s="141">
        <f>+'2.2.3.9.PrecioCapital'!I63</f>
        <v>0.23743583867201953</v>
      </c>
      <c r="J125" s="141">
        <f>+'2.2.3.9.PrecioCapital'!J63</f>
        <v>0.20283486881304114</v>
      </c>
      <c r="K125" s="141">
        <f>+'2.2.3.9.PrecioCapital'!K63</f>
        <v>0.2266744824023143</v>
      </c>
      <c r="L125" s="141">
        <f>+'2.2.3.9.PrecioCapital'!L63</f>
        <v>0.2185283659311954</v>
      </c>
      <c r="M125" s="141">
        <f>+'2.2.3.9.PrecioCapital'!M63</f>
        <v>0.25300055845292768</v>
      </c>
      <c r="N125" s="141">
        <f>+'2.2.3.9.PrecioCapital'!N63</f>
        <v>0.25780950942188319</v>
      </c>
      <c r="O125" s="141">
        <f>+'2.2.3.9.PrecioCapital'!O63</f>
        <v>0.15733128835504362</v>
      </c>
      <c r="P125" s="141">
        <f>+'2.2.3.9.PrecioCapital'!P63</f>
        <v>0.18116643128610982</v>
      </c>
    </row>
    <row r="126" spans="2:16" x14ac:dyDescent="0.25">
      <c r="B126" s="139" t="s">
        <v>173</v>
      </c>
      <c r="C126" s="141">
        <f>+'2.2.3.9.PrecioCapital'!C64</f>
        <v>0.19752160291375676</v>
      </c>
      <c r="D126" s="141">
        <f>+'2.2.3.9.PrecioCapital'!D64</f>
        <v>0.21683940149322595</v>
      </c>
      <c r="E126" s="141">
        <f>+'2.2.3.9.PrecioCapital'!E64</f>
        <v>0.19856471311737653</v>
      </c>
      <c r="F126" s="141">
        <f>+'2.2.3.9.PrecioCapital'!F64</f>
        <v>0.24933764104649425</v>
      </c>
      <c r="G126" s="141">
        <f>+'2.2.3.9.PrecioCapital'!G64</f>
        <v>0.23811709391387076</v>
      </c>
      <c r="H126" s="141">
        <f>+'2.2.3.9.PrecioCapital'!H64</f>
        <v>0.2807809009639719</v>
      </c>
      <c r="I126" s="141">
        <f>+'2.2.3.9.PrecioCapital'!I64</f>
        <v>0.23743583867201953</v>
      </c>
      <c r="J126" s="141">
        <f>+'2.2.3.9.PrecioCapital'!J64</f>
        <v>0.20283486881304114</v>
      </c>
      <c r="K126" s="141">
        <f>+'2.2.3.9.PrecioCapital'!K64</f>
        <v>0.2266744824023143</v>
      </c>
      <c r="L126" s="141">
        <f>+'2.2.3.9.PrecioCapital'!L64</f>
        <v>0.2185283659311954</v>
      </c>
      <c r="M126" s="141">
        <f>+'2.2.3.9.PrecioCapital'!M64</f>
        <v>0.25300055845292768</v>
      </c>
      <c r="N126" s="141">
        <f>+'2.2.3.9.PrecioCapital'!N64</f>
        <v>0.25780950942188319</v>
      </c>
      <c r="O126" s="141">
        <f>+'2.2.3.9.PrecioCapital'!O64</f>
        <v>0.15733128835504362</v>
      </c>
      <c r="P126" s="141">
        <f>+'2.2.3.9.PrecioCapital'!P64</f>
        <v>0.18116643128610982</v>
      </c>
    </row>
    <row r="127" spans="2:16" x14ac:dyDescent="0.25">
      <c r="B127" s="139" t="s">
        <v>331</v>
      </c>
      <c r="C127" s="141">
        <f>+'2.2.3.9.PrecioCapital'!C65</f>
        <v>0.19856130216187703</v>
      </c>
      <c r="D127" s="141">
        <f>+'2.2.3.9.PrecioCapital'!D65</f>
        <v>0.21790094869148571</v>
      </c>
      <c r="E127" s="141">
        <f>+'2.2.3.9.PrecioCapital'!E65</f>
        <v>0.19966065908346231</v>
      </c>
      <c r="F127" s="141">
        <f>+'2.2.3.9.PrecioCapital'!F65</f>
        <v>0.25043062008850109</v>
      </c>
      <c r="G127" s="141">
        <f>+'2.2.3.9.PrecioCapital'!G65</f>
        <v>0.2392042808230645</v>
      </c>
      <c r="H127" s="141">
        <f>+'2.2.3.9.PrecioCapital'!H65</f>
        <v>0.28180238905950605</v>
      </c>
      <c r="I127" s="141">
        <f>+'2.2.3.9.PrecioCapital'!I65</f>
        <v>0.23844394596221027</v>
      </c>
      <c r="J127" s="141">
        <f>+'2.2.3.9.PrecioCapital'!J65</f>
        <v>0.20387551334640752</v>
      </c>
      <c r="K127" s="141">
        <f>+'2.2.3.9.PrecioCapital'!K65</f>
        <v>0.22771231867453001</v>
      </c>
      <c r="L127" s="141">
        <f>+'2.2.3.9.PrecioCapital'!L65</f>
        <v>0.21956641858718562</v>
      </c>
      <c r="M127" s="141">
        <f>+'2.2.3.9.PrecioCapital'!M65</f>
        <v>0.25402696237787492</v>
      </c>
      <c r="N127" s="141">
        <f>+'2.2.3.9.PrecioCapital'!N65</f>
        <v>0.25882197250528299</v>
      </c>
      <c r="O127" s="141">
        <f>+'2.2.3.9.PrecioCapital'!O65</f>
        <v>0.15839431397391862</v>
      </c>
      <c r="P127" s="141">
        <f>+'2.2.3.9.PrecioCapital'!P65</f>
        <v>0.18227011582391983</v>
      </c>
    </row>
    <row r="128" spans="2:16" x14ac:dyDescent="0.25">
      <c r="B128" s="139" t="s">
        <v>332</v>
      </c>
      <c r="C128" s="141">
        <f>+'2.2.3.9.PrecioCapital'!C66</f>
        <v>0.19891513674834319</v>
      </c>
      <c r="D128" s="141">
        <f>+'2.2.3.9.PrecioCapital'!D66</f>
        <v>0.21826221865930537</v>
      </c>
      <c r="E128" s="141">
        <f>+'2.2.3.9.PrecioCapital'!E66</f>
        <v>0.20003363577686695</v>
      </c>
      <c r="F128" s="141">
        <f>+'2.2.3.9.PrecioCapital'!F66</f>
        <v>0.25080258706649389</v>
      </c>
      <c r="G128" s="141">
        <f>+'2.2.3.9.PrecioCapital'!G66</f>
        <v>0.2395742765993637</v>
      </c>
      <c r="H128" s="141">
        <f>+'2.2.3.9.PrecioCapital'!H66</f>
        <v>0.28215002595403765</v>
      </c>
      <c r="I128" s="141">
        <f>+'2.2.3.9.PrecioCapital'!I66</f>
        <v>0.23878702904780744</v>
      </c>
      <c r="J128" s="141">
        <f>+'2.2.3.9.PrecioCapital'!J66</f>
        <v>0.20422966963611119</v>
      </c>
      <c r="K128" s="141">
        <f>+'2.2.3.9.PrecioCapital'!K66</f>
        <v>0.22806551924562105</v>
      </c>
      <c r="L128" s="141">
        <f>+'2.2.3.9.PrecioCapital'!L66</f>
        <v>0.21991969279886406</v>
      </c>
      <c r="M128" s="141">
        <f>+'2.2.3.9.PrecioCapital'!M66</f>
        <v>0.25437627224703907</v>
      </c>
      <c r="N128" s="141">
        <f>+'2.2.3.9.PrecioCapital'!N66</f>
        <v>0.25916653797176259</v>
      </c>
      <c r="O128" s="141">
        <f>+'2.2.3.9.PrecioCapital'!O66</f>
        <v>0.15875608708372668</v>
      </c>
      <c r="P128" s="141">
        <f>+'2.2.3.9.PrecioCapital'!P66</f>
        <v>0.18264572613885582</v>
      </c>
    </row>
    <row r="129" spans="2:16" x14ac:dyDescent="0.25">
      <c r="B129" s="139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</row>
    <row r="130" spans="2:16" x14ac:dyDescent="0.25">
      <c r="B130" s="139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</row>
    <row r="131" spans="2:16" x14ac:dyDescent="0.25"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</row>
    <row r="132" spans="2:16" x14ac:dyDescent="0.25"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</row>
    <row r="133" spans="2:16" x14ac:dyDescent="0.25">
      <c r="B133" s="118" t="s">
        <v>174</v>
      </c>
    </row>
    <row r="134" spans="2:16" x14ac:dyDescent="0.25"/>
    <row r="135" spans="2:16" x14ac:dyDescent="0.25">
      <c r="B135" s="120" t="s">
        <v>175</v>
      </c>
    </row>
    <row r="136" spans="2:16" x14ac:dyDescent="0.25"/>
    <row r="137" spans="2:16" x14ac:dyDescent="0.25">
      <c r="B137" s="58"/>
      <c r="C137" s="143">
        <v>2010</v>
      </c>
      <c r="D137" s="143">
        <v>2011</v>
      </c>
      <c r="E137" s="143">
        <v>2012</v>
      </c>
      <c r="F137" s="143">
        <v>2013</v>
      </c>
      <c r="G137" s="143">
        <v>2014</v>
      </c>
      <c r="H137" s="143">
        <v>2015</v>
      </c>
      <c r="I137" s="143">
        <v>2016</v>
      </c>
      <c r="J137" s="143">
        <v>2017</v>
      </c>
      <c r="K137" s="143">
        <v>2018</v>
      </c>
      <c r="L137" s="143">
        <v>2019</v>
      </c>
      <c r="M137" s="143">
        <v>2020</v>
      </c>
      <c r="N137" s="143">
        <v>2021</v>
      </c>
      <c r="O137" s="143">
        <v>2022</v>
      </c>
      <c r="P137" s="143">
        <v>2023</v>
      </c>
    </row>
    <row r="138" spans="2:16" x14ac:dyDescent="0.25"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</row>
    <row r="139" spans="2:16" x14ac:dyDescent="0.25">
      <c r="B139" s="122" t="s">
        <v>90</v>
      </c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</row>
    <row r="140" spans="2:16" x14ac:dyDescent="0.25">
      <c r="B140" s="57" t="s">
        <v>91</v>
      </c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</row>
    <row r="141" spans="2:16" x14ac:dyDescent="0.25">
      <c r="B141" s="124" t="s">
        <v>92</v>
      </c>
      <c r="C141" s="80">
        <f>+'2.2.1.ManoObra'!C11</f>
        <v>16160</v>
      </c>
      <c r="D141" s="80">
        <f>+'2.2.1.ManoObra'!D11</f>
        <v>19056</v>
      </c>
      <c r="E141" s="80">
        <f>+'2.2.1.ManoObra'!E11</f>
        <v>19264</v>
      </c>
      <c r="F141" s="80">
        <f>+'2.2.1.ManoObra'!F11</f>
        <v>17152</v>
      </c>
      <c r="G141" s="80">
        <f>+'2.2.1.ManoObra'!G11</f>
        <v>17296</v>
      </c>
      <c r="H141" s="80">
        <f>+'2.2.1.ManoObra'!H11</f>
        <v>13736</v>
      </c>
      <c r="I141" s="80">
        <f>+'2.2.1.ManoObra'!I11</f>
        <v>17280</v>
      </c>
      <c r="J141" s="80">
        <f>+'2.2.1.ManoObra'!J11</f>
        <v>14400</v>
      </c>
      <c r="K141" s="80">
        <f>+'2.2.1.ManoObra'!K11</f>
        <v>14400</v>
      </c>
      <c r="L141" s="80">
        <f>+'2.2.1.ManoObra'!L11</f>
        <v>14400</v>
      </c>
      <c r="M141" s="80">
        <f>+'2.2.1.ManoObra'!M11</f>
        <v>14400</v>
      </c>
      <c r="N141" s="80">
        <f>+'2.2.1.ManoObra'!N11</f>
        <v>14400</v>
      </c>
      <c r="O141" s="80">
        <f>+'2.2.1.ManoObra'!O11</f>
        <v>14400</v>
      </c>
      <c r="P141" s="80">
        <f>+'2.2.1.ManoObra'!P11</f>
        <v>14400</v>
      </c>
    </row>
    <row r="142" spans="2:16" x14ac:dyDescent="0.25">
      <c r="B142" s="124" t="s">
        <v>93</v>
      </c>
      <c r="C142" s="80">
        <f>+'2.2.1.ManoObra'!C12</f>
        <v>120803.13</v>
      </c>
      <c r="D142" s="80">
        <f>+'2.2.1.ManoObra'!D12</f>
        <v>123507.62</v>
      </c>
      <c r="E142" s="80">
        <f>+'2.2.1.ManoObra'!E12</f>
        <v>152618.29</v>
      </c>
      <c r="F142" s="80">
        <f>+'2.2.1.ManoObra'!F12</f>
        <v>182327.11000000002</v>
      </c>
      <c r="G142" s="80">
        <f>+'2.2.1.ManoObra'!G12</f>
        <v>181394.86000000004</v>
      </c>
      <c r="H142" s="80">
        <f>+'2.2.1.ManoObra'!H12</f>
        <v>235149.3</v>
      </c>
      <c r="I142" s="80">
        <f>+'2.2.1.ManoObra'!I12</f>
        <v>291600</v>
      </c>
      <c r="J142" s="80">
        <f>+'2.2.1.ManoObra'!J12</f>
        <v>320819</v>
      </c>
      <c r="K142" s="80">
        <f>+'2.2.1.ManoObra'!K12</f>
        <v>335440</v>
      </c>
      <c r="L142" s="80">
        <f>+'2.2.1.ManoObra'!L12</f>
        <v>319680</v>
      </c>
      <c r="M142" s="80">
        <f>+'2.2.1.ManoObra'!M12</f>
        <v>408960</v>
      </c>
      <c r="N142" s="80">
        <f>+'2.2.1.ManoObra'!N12</f>
        <v>432000</v>
      </c>
      <c r="O142" s="80">
        <f>+'2.2.1.ManoObra'!O12</f>
        <v>489600</v>
      </c>
      <c r="P142" s="80">
        <f>+'2.2.1.ManoObra'!P12</f>
        <v>662400</v>
      </c>
    </row>
    <row r="143" spans="2:16" x14ac:dyDescent="0.25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</row>
    <row r="144" spans="2:16" x14ac:dyDescent="0.25">
      <c r="B144" s="62" t="s">
        <v>94</v>
      </c>
      <c r="C144" s="145">
        <f>+'2.2.1.ManoObra'!C14</f>
        <v>89818.809999999983</v>
      </c>
      <c r="D144" s="145">
        <f>+'2.2.1.ManoObra'!D14</f>
        <v>94915.11</v>
      </c>
      <c r="E144" s="145">
        <f>+'2.2.1.ManoObra'!E14</f>
        <v>110392.75</v>
      </c>
      <c r="F144" s="145">
        <f>+'2.2.1.ManoObra'!F14</f>
        <v>138012.75999999998</v>
      </c>
      <c r="G144" s="145">
        <f>+'2.2.1.ManoObra'!G14</f>
        <v>140711.16</v>
      </c>
      <c r="H144" s="145">
        <f>+'2.2.1.ManoObra'!H14</f>
        <v>216242.86</v>
      </c>
      <c r="I144" s="145">
        <f>+'2.2.1.ManoObra'!I14</f>
        <v>250200</v>
      </c>
      <c r="J144" s="145">
        <f>+'2.2.1.ManoObra'!J14</f>
        <v>296422.16000000003</v>
      </c>
      <c r="K144" s="145">
        <f>+'2.2.1.ManoObra'!K14</f>
        <v>256575.55999999997</v>
      </c>
      <c r="L144" s="145">
        <f>+'2.2.1.ManoObra'!L14</f>
        <v>241920</v>
      </c>
      <c r="M144" s="145">
        <f>+'2.2.1.ManoObra'!M14</f>
        <v>204480</v>
      </c>
      <c r="N144" s="145">
        <f>+'2.2.1.ManoObra'!N14</f>
        <v>187200</v>
      </c>
      <c r="O144" s="145">
        <f>+'2.2.1.ManoObra'!O14</f>
        <v>216000</v>
      </c>
      <c r="P144" s="145">
        <f>+'2.2.1.ManoObra'!P14</f>
        <v>118080</v>
      </c>
    </row>
    <row r="145" spans="2:16" x14ac:dyDescent="0.25"/>
    <row r="146" spans="2:16" x14ac:dyDescent="0.25">
      <c r="B146" s="120" t="s">
        <v>276</v>
      </c>
    </row>
    <row r="147" spans="2:16" x14ac:dyDescent="0.25"/>
    <row r="148" spans="2:16" x14ac:dyDescent="0.25">
      <c r="B148" s="127" t="s">
        <v>96</v>
      </c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</row>
    <row r="149" spans="2:16" x14ac:dyDescent="0.25">
      <c r="B149" s="130" t="s">
        <v>97</v>
      </c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</row>
    <row r="150" spans="2:16" x14ac:dyDescent="0.25">
      <c r="B150" s="132" t="s">
        <v>98</v>
      </c>
      <c r="C150" s="80">
        <f>+'2.2.2.ProdIntermed'!C56</f>
        <v>279856</v>
      </c>
      <c r="D150" s="80">
        <f>+'2.2.2.ProdIntermed'!D56</f>
        <v>75173.872838000592</v>
      </c>
      <c r="E150" s="80">
        <f>+'2.2.2.ProdIntermed'!E56</f>
        <v>267542.36393580446</v>
      </c>
      <c r="F150" s="80">
        <f>+'2.2.2.ProdIntermed'!F56</f>
        <v>429051.21958942595</v>
      </c>
      <c r="G150" s="80">
        <f>+'2.2.2.ProdIntermed'!G56</f>
        <v>449204.07271282288</v>
      </c>
      <c r="H150" s="80">
        <f>+'2.2.2.ProdIntermed'!H56</f>
        <v>870490.56118954252</v>
      </c>
      <c r="I150" s="80">
        <f>+'2.2.2.ProdIntermed'!I56</f>
        <v>1113101.0309310041</v>
      </c>
      <c r="J150" s="80">
        <f>+'2.2.2.ProdIntermed'!J56</f>
        <v>963131.29080978106</v>
      </c>
      <c r="K150" s="80">
        <f>+'2.2.2.ProdIntermed'!K56</f>
        <v>1192029.6391598273</v>
      </c>
      <c r="L150" s="80">
        <f>+'2.2.2.ProdIntermed'!L56</f>
        <v>1564829.3484869765</v>
      </c>
      <c r="M150" s="80">
        <f>+'2.2.2.ProdIntermed'!M56</f>
        <v>1534420.2571447175</v>
      </c>
      <c r="N150" s="80">
        <f>+'2.2.2.ProdIntermed'!N56</f>
        <v>2180241.1901368792</v>
      </c>
      <c r="O150" s="80">
        <f>+'2.2.2.ProdIntermed'!O56</f>
        <v>1812414.0662508868</v>
      </c>
      <c r="P150" s="80">
        <f>+'2.2.2.ProdIntermed'!P56</f>
        <v>1659310.9088147075</v>
      </c>
    </row>
    <row r="151" spans="2:16" x14ac:dyDescent="0.25">
      <c r="B151" s="132" t="s">
        <v>99</v>
      </c>
      <c r="C151" s="80">
        <f>+'2.2.2.ProdIntermed'!C57</f>
        <v>739618</v>
      </c>
      <c r="D151" s="80">
        <f>+'2.2.2.ProdIntermed'!D57</f>
        <v>827663.42545255937</v>
      </c>
      <c r="E151" s="80">
        <f>+'2.2.2.ProdIntermed'!E57</f>
        <v>944260.95528133516</v>
      </c>
      <c r="F151" s="80">
        <f>+'2.2.2.ProdIntermed'!F57</f>
        <v>1177678.4426210735</v>
      </c>
      <c r="G151" s="80">
        <f>+'2.2.2.ProdIntermed'!G57</f>
        <v>1529426.9920240233</v>
      </c>
      <c r="H151" s="80">
        <f>+'2.2.2.ProdIntermed'!H57</f>
        <v>629913.03159528214</v>
      </c>
      <c r="I151" s="80">
        <f>+'2.2.2.ProdIntermed'!I57</f>
        <v>507307.80621166347</v>
      </c>
      <c r="J151" s="80">
        <f>+'2.2.2.ProdIntermed'!J57</f>
        <v>470618.23293353483</v>
      </c>
      <c r="K151" s="80">
        <f>+'2.2.2.ProdIntermed'!K57</f>
        <v>459328.80347092624</v>
      </c>
      <c r="L151" s="80">
        <f>+'2.2.2.ProdIntermed'!L57</f>
        <v>528645.88152543548</v>
      </c>
      <c r="M151" s="80">
        <f>+'2.2.2.ProdIntermed'!M57</f>
        <v>411689.14618468843</v>
      </c>
      <c r="N151" s="80">
        <f>+'2.2.2.ProdIntermed'!N57</f>
        <v>533822.67090239353</v>
      </c>
      <c r="O151" s="80">
        <f>+'2.2.2.ProdIntermed'!O57</f>
        <v>425211.78665384062</v>
      </c>
      <c r="P151" s="80">
        <f>+'2.2.2.ProdIntermed'!P57</f>
        <v>284766.49717264337</v>
      </c>
    </row>
    <row r="152" spans="2:16" x14ac:dyDescent="0.25">
      <c r="B152" s="132" t="s">
        <v>100</v>
      </c>
      <c r="C152" s="80">
        <f>+'2.2.2.ProdIntermed'!C58</f>
        <v>437766</v>
      </c>
      <c r="D152" s="80">
        <f>+'2.2.2.ProdIntermed'!D58</f>
        <v>462158.89676192973</v>
      </c>
      <c r="E152" s="80">
        <f>+'2.2.2.ProdIntermed'!E58</f>
        <v>600103.6663104234</v>
      </c>
      <c r="F152" s="80">
        <f>+'2.2.2.ProdIntermed'!F58</f>
        <v>634510.00559373747</v>
      </c>
      <c r="G152" s="80">
        <f>+'2.2.2.ProdIntermed'!G58</f>
        <v>870715.68838281813</v>
      </c>
      <c r="H152" s="80">
        <f>+'2.2.2.ProdIntermed'!H58</f>
        <v>1233089.8650235943</v>
      </c>
      <c r="I152" s="80">
        <f>+'2.2.2.ProdIntermed'!I58</f>
        <v>1009668.9325549881</v>
      </c>
      <c r="J152" s="80">
        <f>+'2.2.2.ProdIntermed'!J58</f>
        <v>997015.82707139046</v>
      </c>
      <c r="K152" s="80">
        <f>+'2.2.2.ProdIntermed'!K58</f>
        <v>1219171.758641097</v>
      </c>
      <c r="L152" s="80">
        <f>+'2.2.2.ProdIntermed'!L58</f>
        <v>1275279.6682969462</v>
      </c>
      <c r="M152" s="80">
        <f>+'2.2.2.ProdIntermed'!M58</f>
        <v>1479433.7972177465</v>
      </c>
      <c r="N152" s="80">
        <f>+'2.2.2.ProdIntermed'!N58</f>
        <v>1634874.4784277189</v>
      </c>
      <c r="O152" s="80">
        <f>+'2.2.2.ProdIntermed'!O58</f>
        <v>1582701.7957330255</v>
      </c>
      <c r="P152" s="80">
        <f>+'2.2.2.ProdIntermed'!P58</f>
        <v>1384969.8903676867</v>
      </c>
    </row>
    <row r="153" spans="2:16" x14ac:dyDescent="0.25">
      <c r="B153" s="132" t="s">
        <v>101</v>
      </c>
      <c r="C153" s="80">
        <f>+'2.2.2.ProdIntermed'!C59</f>
        <v>0</v>
      </c>
      <c r="D153" s="80">
        <f>+'2.2.2.ProdIntermed'!D59</f>
        <v>16666.421300144491</v>
      </c>
      <c r="E153" s="80">
        <f>+'2.2.2.ProdIntermed'!E59</f>
        <v>0</v>
      </c>
      <c r="F153" s="80">
        <f>+'2.2.2.ProdIntermed'!F59</f>
        <v>29.713170591581719</v>
      </c>
      <c r="G153" s="80">
        <f>+'2.2.2.ProdIntermed'!G59</f>
        <v>113.35358306179599</v>
      </c>
      <c r="H153" s="80">
        <f>+'2.2.2.ProdIntermed'!H59</f>
        <v>10004.576669810649</v>
      </c>
      <c r="I153" s="80">
        <f>+'2.2.2.ProdIntermed'!I59</f>
        <v>74583.652999549769</v>
      </c>
      <c r="J153" s="80">
        <f>+'2.2.2.ProdIntermed'!J59</f>
        <v>40702.448613092689</v>
      </c>
      <c r="K153" s="80">
        <f>+'2.2.2.ProdIntermed'!K59</f>
        <v>2202447.665568606</v>
      </c>
      <c r="L153" s="80">
        <f>+'2.2.2.ProdIntermed'!L59</f>
        <v>1826234.1088975796</v>
      </c>
      <c r="M153" s="80">
        <f>+'2.2.2.ProdIntermed'!M59</f>
        <v>1873757.5669307231</v>
      </c>
      <c r="N153" s="80">
        <f>+'2.2.2.ProdIntermed'!N59</f>
        <v>2412879.7284651524</v>
      </c>
      <c r="O153" s="80">
        <f>+'2.2.2.ProdIntermed'!O59</f>
        <v>2202277.7340211617</v>
      </c>
      <c r="P153" s="80">
        <f>+'2.2.2.ProdIntermed'!P59</f>
        <v>1949968.6021441743</v>
      </c>
    </row>
    <row r="154" spans="2:16" x14ac:dyDescent="0.25">
      <c r="B154" s="132" t="s">
        <v>102</v>
      </c>
      <c r="C154" s="80">
        <f>+'2.2.2.ProdIntermed'!C60</f>
        <v>695</v>
      </c>
      <c r="D154" s="80">
        <f>+'2.2.2.ProdIntermed'!D60</f>
        <v>4900.6099273299615</v>
      </c>
      <c r="E154" s="80">
        <f>+'2.2.2.ProdIntermed'!E60</f>
        <v>8368.4792966825007</v>
      </c>
      <c r="F154" s="80">
        <f>+'2.2.2.ProdIntermed'!F60</f>
        <v>8349.7569385705992</v>
      </c>
      <c r="G154" s="80">
        <f>+'2.2.2.ProdIntermed'!G60</f>
        <v>8341.5956425730037</v>
      </c>
      <c r="H154" s="80">
        <f>+'2.2.2.ProdIntermed'!H60</f>
        <v>12447.641418166722</v>
      </c>
      <c r="I154" s="80">
        <f>+'2.2.2.ProdIntermed'!I60</f>
        <v>14073.609672786581</v>
      </c>
      <c r="J154" s="80">
        <f>+'2.2.2.ProdIntermed'!J60</f>
        <v>11824.523766249484</v>
      </c>
      <c r="K154" s="80">
        <f>+'2.2.2.ProdIntermed'!K60</f>
        <v>20297.549568230159</v>
      </c>
      <c r="L154" s="80">
        <f>+'2.2.2.ProdIntermed'!L60</f>
        <v>9911.5922077164214</v>
      </c>
      <c r="M154" s="80">
        <f>+'2.2.2.ProdIntermed'!M60</f>
        <v>14142.490694755968</v>
      </c>
      <c r="N154" s="80">
        <f>+'2.2.2.ProdIntermed'!N60</f>
        <v>16959.596678179063</v>
      </c>
      <c r="O154" s="80">
        <f>+'2.2.2.ProdIntermed'!O60</f>
        <v>7582.0807095394939</v>
      </c>
      <c r="P154" s="80">
        <f>+'2.2.2.ProdIntermed'!P60</f>
        <v>5767.4826484484602</v>
      </c>
    </row>
    <row r="155" spans="2:16" x14ac:dyDescent="0.25">
      <c r="B155" s="132" t="s">
        <v>103</v>
      </c>
      <c r="C155" s="80">
        <f>+'2.2.2.ProdIntermed'!C61</f>
        <v>329777</v>
      </c>
      <c r="D155" s="80">
        <f>+'2.2.2.ProdIntermed'!D61</f>
        <v>409140.2754614178</v>
      </c>
      <c r="E155" s="80">
        <f>+'2.2.2.ProdIntermed'!E61</f>
        <v>369524.99690004613</v>
      </c>
      <c r="F155" s="80">
        <f>+'2.2.2.ProdIntermed'!F61</f>
        <v>373154.04244316078</v>
      </c>
      <c r="G155" s="80">
        <f>+'2.2.2.ProdIntermed'!G61</f>
        <v>416933.22645945073</v>
      </c>
      <c r="H155" s="80">
        <f>+'2.2.2.ProdIntermed'!H61</f>
        <v>151783.32013234665</v>
      </c>
      <c r="I155" s="80">
        <f>+'2.2.2.ProdIntermed'!I61</f>
        <v>192476.94024794755</v>
      </c>
      <c r="J155" s="80">
        <f>+'2.2.2.ProdIntermed'!J61</f>
        <v>193636.87903321252</v>
      </c>
      <c r="K155" s="80">
        <f>+'2.2.2.ProdIntermed'!K61</f>
        <v>128744.41723042862</v>
      </c>
      <c r="L155" s="80">
        <f>+'2.2.2.ProdIntermed'!L61</f>
        <v>184116.70956234774</v>
      </c>
      <c r="M155" s="80">
        <f>+'2.2.2.ProdIntermed'!M61</f>
        <v>142832.7064433514</v>
      </c>
      <c r="N155" s="80">
        <f>+'2.2.2.ProdIntermed'!N61</f>
        <v>477454.17226383922</v>
      </c>
      <c r="O155" s="80">
        <f>+'2.2.2.ProdIntermed'!O61</f>
        <v>806069.26915004209</v>
      </c>
      <c r="P155" s="80">
        <f>+'2.2.2.ProdIntermed'!P61</f>
        <v>544554.39378925704</v>
      </c>
    </row>
    <row r="156" spans="2:16" x14ac:dyDescent="0.25">
      <c r="B156" s="132" t="s">
        <v>104</v>
      </c>
      <c r="C156" s="80">
        <f>+'2.2.2.ProdIntermed'!C62</f>
        <v>0</v>
      </c>
      <c r="D156" s="80">
        <f>+'2.2.2.ProdIntermed'!D62</f>
        <v>0</v>
      </c>
      <c r="E156" s="80">
        <f>+'2.2.2.ProdIntermed'!E62</f>
        <v>0</v>
      </c>
      <c r="F156" s="80">
        <f>+'2.2.2.ProdIntermed'!F62</f>
        <v>520.97902849062052</v>
      </c>
      <c r="G156" s="80">
        <f>+'2.2.2.ProdIntermed'!G62</f>
        <v>39.218749431902758</v>
      </c>
      <c r="H156" s="80">
        <f>+'2.2.2.ProdIntermed'!H62</f>
        <v>60.460998408401387</v>
      </c>
      <c r="I156" s="80">
        <f>+'2.2.2.ProdIntermed'!I62</f>
        <v>5.015684718251749</v>
      </c>
      <c r="J156" s="80">
        <f>+'2.2.2.ProdIntermed'!J62</f>
        <v>46.971585933850463</v>
      </c>
      <c r="K156" s="80">
        <f>+'2.2.2.ProdIntermed'!K62</f>
        <v>142.56239250744392</v>
      </c>
      <c r="L156" s="80">
        <f>+'2.2.2.ProdIntermed'!L62</f>
        <v>0</v>
      </c>
      <c r="M156" s="80">
        <f>+'2.2.2.ProdIntermed'!M62</f>
        <v>0</v>
      </c>
      <c r="N156" s="80">
        <f>+'2.2.2.ProdIntermed'!N62</f>
        <v>119.3967257727769</v>
      </c>
      <c r="O156" s="80">
        <f>+'2.2.2.ProdIntermed'!O62</f>
        <v>5849.4215308798166</v>
      </c>
      <c r="P156" s="80">
        <f>+'2.2.2.ProdIntermed'!P62</f>
        <v>448.54851619012186</v>
      </c>
    </row>
    <row r="157" spans="2:16" x14ac:dyDescent="0.25">
      <c r="B157" s="132" t="s">
        <v>105</v>
      </c>
      <c r="C157" s="80">
        <f>+'2.2.2.ProdIntermed'!C63</f>
        <v>0</v>
      </c>
      <c r="D157" s="80">
        <f>+'2.2.2.ProdIntermed'!D63</f>
        <v>0</v>
      </c>
      <c r="E157" s="80">
        <f>+'2.2.2.ProdIntermed'!E63</f>
        <v>17.078049056823371</v>
      </c>
      <c r="F157" s="80">
        <f>+'2.2.2.ProdIntermed'!F63</f>
        <v>0</v>
      </c>
      <c r="G157" s="80">
        <f>+'2.2.2.ProdIntermed'!G63</f>
        <v>5.6632616323157619</v>
      </c>
      <c r="H157" s="80">
        <f>+'2.2.2.ProdIntermed'!H63</f>
        <v>0</v>
      </c>
      <c r="I157" s="80">
        <f>+'2.2.2.ProdIntermed'!I63</f>
        <v>142.61394165685346</v>
      </c>
      <c r="J157" s="80">
        <f>+'2.2.2.ProdIntermed'!J63</f>
        <v>0</v>
      </c>
      <c r="K157" s="80">
        <f>+'2.2.2.ProdIntermed'!K63</f>
        <v>0</v>
      </c>
      <c r="L157" s="80">
        <f>+'2.2.2.ProdIntermed'!L63</f>
        <v>0</v>
      </c>
      <c r="M157" s="80">
        <f>+'2.2.2.ProdIntermed'!M63</f>
        <v>0</v>
      </c>
      <c r="N157" s="80">
        <f>+'2.2.2.ProdIntermed'!N63</f>
        <v>0</v>
      </c>
      <c r="O157" s="80">
        <f>+'2.2.2.ProdIntermed'!O63</f>
        <v>179.06139916680601</v>
      </c>
      <c r="P157" s="80">
        <f>+'2.2.2.ProdIntermed'!P63</f>
        <v>0</v>
      </c>
    </row>
    <row r="158" spans="2:16" x14ac:dyDescent="0.25">
      <c r="B158" s="132" t="s">
        <v>106</v>
      </c>
      <c r="C158" s="80">
        <f>+'2.2.2.ProdIntermed'!C64</f>
        <v>1185288</v>
      </c>
      <c r="D158" s="80">
        <f>+'2.2.2.ProdIntermed'!D64</f>
        <v>1250327.1567848742</v>
      </c>
      <c r="E158" s="80">
        <f>+'2.2.2.ProdIntermed'!E64</f>
        <v>1618868.3076653772</v>
      </c>
      <c r="F158" s="80">
        <f>+'2.2.2.ProdIntermed'!F64</f>
        <v>1741381.4677649944</v>
      </c>
      <c r="G158" s="80">
        <f>+'2.2.2.ProdIntermed'!G64</f>
        <v>1697882.8031821041</v>
      </c>
      <c r="H158" s="80">
        <f>+'2.2.2.ProdIntermed'!H64</f>
        <v>2375635.2728167819</v>
      </c>
      <c r="I158" s="80">
        <f>+'2.2.2.ProdIntermed'!I64</f>
        <v>2713714.5180959455</v>
      </c>
      <c r="J158" s="80">
        <f>+'2.2.2.ProdIntermed'!J64</f>
        <v>1659861.294406303</v>
      </c>
      <c r="K158" s="80">
        <f>+'2.2.2.ProdIntermed'!K64</f>
        <v>1338099.6086409946</v>
      </c>
      <c r="L158" s="80">
        <f>+'2.2.2.ProdIntermed'!L64</f>
        <v>1422183.327379375</v>
      </c>
      <c r="M158" s="80">
        <f>+'2.2.2.ProdIntermed'!M64</f>
        <v>1659749.8207762039</v>
      </c>
      <c r="N158" s="80">
        <f>+'2.2.2.ProdIntermed'!N64</f>
        <v>1827933.3594008372</v>
      </c>
      <c r="O158" s="80">
        <f>+'2.2.2.ProdIntermed'!O64</f>
        <v>1576426.4228616818</v>
      </c>
      <c r="P158" s="80">
        <f>+'2.2.2.ProdIntermed'!P64</f>
        <v>1254256.7312595013</v>
      </c>
    </row>
    <row r="159" spans="2:16" x14ac:dyDescent="0.25">
      <c r="B159" s="130" t="s">
        <v>107</v>
      </c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</row>
    <row r="160" spans="2:16" x14ac:dyDescent="0.25">
      <c r="B160" s="132" t="s">
        <v>108</v>
      </c>
      <c r="C160" s="80">
        <f>+'2.2.2.ProdIntermed'!C66</f>
        <v>276000</v>
      </c>
      <c r="D160" s="80">
        <f>+'2.2.2.ProdIntermed'!D66</f>
        <v>416218.32753773645</v>
      </c>
      <c r="E160" s="80">
        <f>+'2.2.2.ProdIntermed'!E66</f>
        <v>609039.41566108319</v>
      </c>
      <c r="F160" s="80">
        <f>+'2.2.2.ProdIntermed'!F66</f>
        <v>743739.0765159477</v>
      </c>
      <c r="G160" s="80">
        <f>+'2.2.2.ProdIntermed'!G66</f>
        <v>928057.29912012524</v>
      </c>
      <c r="H160" s="80">
        <f>+'2.2.2.ProdIntermed'!H66</f>
        <v>718123.47408079752</v>
      </c>
      <c r="I160" s="80">
        <f>+'2.2.2.ProdIntermed'!I66</f>
        <v>634158.21490727086</v>
      </c>
      <c r="J160" s="80">
        <f>+'2.2.2.ProdIntermed'!J66</f>
        <v>624875.37879529572</v>
      </c>
      <c r="K160" s="80">
        <f>+'2.2.2.ProdIntermed'!K66</f>
        <v>639086.01538886048</v>
      </c>
      <c r="L160" s="80">
        <f>+'2.2.2.ProdIntermed'!L66</f>
        <v>1300369.5710069605</v>
      </c>
      <c r="M160" s="80">
        <f>+'2.2.2.ProdIntermed'!M66</f>
        <v>952466.57052396529</v>
      </c>
      <c r="N160" s="80">
        <f>+'2.2.2.ProdIntermed'!N66</f>
        <v>1308401.5770917688</v>
      </c>
      <c r="O160" s="80">
        <f>+'2.2.2.ProdIntermed'!O66</f>
        <v>1538318.5975220879</v>
      </c>
      <c r="P160" s="80">
        <f>+'2.2.2.ProdIntermed'!P66</f>
        <v>1342536.9624544033</v>
      </c>
    </row>
    <row r="161" spans="2:16" x14ac:dyDescent="0.25">
      <c r="B161" s="132" t="s">
        <v>109</v>
      </c>
      <c r="C161" s="80">
        <f>+'2.2.2.ProdIntermed'!C67</f>
        <v>89000</v>
      </c>
      <c r="D161" s="80">
        <f>+'2.2.2.ProdIntermed'!D67</f>
        <v>336725.07694252452</v>
      </c>
      <c r="E161" s="80">
        <f>+'2.2.2.ProdIntermed'!E67</f>
        <v>207097.19714640765</v>
      </c>
      <c r="F161" s="80">
        <f>+'2.2.2.ProdIntermed'!F67</f>
        <v>245109.44922169199</v>
      </c>
      <c r="G161" s="80">
        <f>+'2.2.2.ProdIntermed'!G67</f>
        <v>480079.48599896772</v>
      </c>
      <c r="H161" s="80">
        <f>+'2.2.2.ProdIntermed'!H67</f>
        <v>499444.659606979</v>
      </c>
      <c r="I161" s="80">
        <f>+'2.2.2.ProdIntermed'!I67</f>
        <v>501637.13380601525</v>
      </c>
      <c r="J161" s="80">
        <f>+'2.2.2.ProdIntermed'!J67</f>
        <v>518397.85348843236</v>
      </c>
      <c r="K161" s="80">
        <f>+'2.2.2.ProdIntermed'!K67</f>
        <v>446912.52383457997</v>
      </c>
      <c r="L161" s="80">
        <f>+'2.2.2.ProdIntermed'!L67</f>
        <v>366450.25839764718</v>
      </c>
      <c r="M161" s="80">
        <f>+'2.2.2.ProdIntermed'!M67</f>
        <v>478561.12997599255</v>
      </c>
      <c r="N161" s="80">
        <f>+'2.2.2.ProdIntermed'!N67</f>
        <v>698272.77684583853</v>
      </c>
      <c r="O161" s="80">
        <f>+'2.2.2.ProdIntermed'!O67</f>
        <v>741474.48256637505</v>
      </c>
      <c r="P161" s="80">
        <f>+'2.2.2.ProdIntermed'!P67</f>
        <v>731354.32415658841</v>
      </c>
    </row>
    <row r="162" spans="2:16" x14ac:dyDescent="0.25">
      <c r="B162" s="132" t="s">
        <v>110</v>
      </c>
      <c r="C162" s="145">
        <f>+'2.2.2.ProdIntermed'!C68</f>
        <v>0</v>
      </c>
      <c r="D162" s="145">
        <f>+'2.2.2.ProdIntermed'!D68</f>
        <v>11897.539224453529</v>
      </c>
      <c r="E162" s="145">
        <f>+'2.2.2.ProdIntermed'!E68</f>
        <v>33190.70039767745</v>
      </c>
      <c r="F162" s="145">
        <f>+'2.2.2.ProdIntermed'!F68</f>
        <v>101053.20810036581</v>
      </c>
      <c r="G162" s="145">
        <f>+'2.2.2.ProdIntermed'!G68</f>
        <v>56065.026748984674</v>
      </c>
      <c r="H162" s="145">
        <f>+'2.2.2.ProdIntermed'!H68</f>
        <v>156994.66565343522</v>
      </c>
      <c r="I162" s="145">
        <f>+'2.2.2.ProdIntermed'!I68</f>
        <v>49740.359221977509</v>
      </c>
      <c r="J162" s="145">
        <f>+'2.2.2.ProdIntermed'!J68</f>
        <v>48747.227861374529</v>
      </c>
      <c r="K162" s="145">
        <f>+'2.2.2.ProdIntermed'!K68</f>
        <v>233695.31950123361</v>
      </c>
      <c r="L162" s="145">
        <f>+'2.2.2.ProdIntermed'!L68</f>
        <v>104484.13105565502</v>
      </c>
      <c r="M162" s="145">
        <f>+'2.2.2.ProdIntermed'!M68</f>
        <v>59039.811428790512</v>
      </c>
      <c r="N162" s="145">
        <f>+'2.2.2.ProdIntermed'!N68</f>
        <v>272799.53162778844</v>
      </c>
      <c r="O162" s="145">
        <f>+'2.2.2.ProdIntermed'!O68</f>
        <v>31460.389406160204</v>
      </c>
      <c r="P162" s="145">
        <f>+'2.2.2.ProdIntermed'!P68</f>
        <v>73492.267648699082</v>
      </c>
    </row>
    <row r="163" spans="2:16" x14ac:dyDescent="0.25">
      <c r="B163" s="127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</row>
    <row r="164" spans="2:16" x14ac:dyDescent="0.25">
      <c r="B164" s="130" t="s">
        <v>97</v>
      </c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</row>
    <row r="165" spans="2:16" x14ac:dyDescent="0.25">
      <c r="B165" s="132" t="s">
        <v>98</v>
      </c>
      <c r="C165" s="80">
        <f>+'2.2.2.ProdIntermed'!C71</f>
        <v>36323</v>
      </c>
      <c r="D165" s="80">
        <f>+'2.2.2.ProdIntermed'!D71</f>
        <v>50668.531544137972</v>
      </c>
      <c r="E165" s="80">
        <f>+'2.2.2.ProdIntermed'!E71</f>
        <v>29886.533569698884</v>
      </c>
      <c r="F165" s="80">
        <f>+'2.2.2.ProdIntermed'!F71</f>
        <v>47807.102204445677</v>
      </c>
      <c r="G165" s="80">
        <f>+'2.2.2.ProdIntermed'!G71</f>
        <v>79071.439600004494</v>
      </c>
      <c r="H165" s="80">
        <f>+'2.2.2.ProdIntermed'!H71</f>
        <v>83955.615809555791</v>
      </c>
      <c r="I165" s="80">
        <f>+'2.2.2.ProdIntermed'!I71</f>
        <v>47867.177312376349</v>
      </c>
      <c r="J165" s="80">
        <f>+'2.2.2.ProdIntermed'!J71</f>
        <v>49573.920410050021</v>
      </c>
      <c r="K165" s="80">
        <f>+'2.2.2.ProdIntermed'!K71</f>
        <v>37662.322960226273</v>
      </c>
      <c r="L165" s="80">
        <f>+'2.2.2.ProdIntermed'!L71</f>
        <v>65620.45495601304</v>
      </c>
      <c r="M165" s="80">
        <f>+'2.2.2.ProdIntermed'!M71</f>
        <v>61845.080988439368</v>
      </c>
      <c r="N165" s="80">
        <f>+'2.2.2.ProdIntermed'!N71</f>
        <v>183523.33555843611</v>
      </c>
      <c r="O165" s="80">
        <f>+'2.2.2.ProdIntermed'!O71</f>
        <v>225638.39826503472</v>
      </c>
      <c r="P165" s="80">
        <f>+'2.2.2.ProdIntermed'!P71</f>
        <v>206120.54878340868</v>
      </c>
    </row>
    <row r="166" spans="2:16" x14ac:dyDescent="0.25">
      <c r="B166" s="132" t="s">
        <v>99</v>
      </c>
      <c r="C166" s="80">
        <f>+'2.2.2.ProdIntermed'!C72</f>
        <v>29882</v>
      </c>
      <c r="D166" s="80">
        <f>+'2.2.2.ProdIntermed'!D72</f>
        <v>62440.708631432492</v>
      </c>
      <c r="E166" s="80">
        <f>+'2.2.2.ProdIntermed'!E72</f>
        <v>121582.49993643437</v>
      </c>
      <c r="F166" s="80">
        <f>+'2.2.2.ProdIntermed'!F72</f>
        <v>138441.98876765126</v>
      </c>
      <c r="G166" s="80">
        <f>+'2.2.2.ProdIntermed'!G72</f>
        <v>151141.61237052819</v>
      </c>
      <c r="H166" s="80">
        <f>+'2.2.2.ProdIntermed'!H72</f>
        <v>162528.82407766482</v>
      </c>
      <c r="I166" s="80">
        <f>+'2.2.2.ProdIntermed'!I72</f>
        <v>160081.35757594163</v>
      </c>
      <c r="J166" s="80">
        <f>+'2.2.2.ProdIntermed'!J72</f>
        <v>173143.92995523298</v>
      </c>
      <c r="K166" s="80">
        <f>+'2.2.2.ProdIntermed'!K72</f>
        <v>166135.9192633671</v>
      </c>
      <c r="L166" s="80">
        <f>+'2.2.2.ProdIntermed'!L72</f>
        <v>102250.926332523</v>
      </c>
      <c r="M166" s="80">
        <f>+'2.2.2.ProdIntermed'!M72</f>
        <v>109423.75555831676</v>
      </c>
      <c r="N166" s="80">
        <f>+'2.2.2.ProdIntermed'!N72</f>
        <v>148004.14525685745</v>
      </c>
      <c r="O166" s="80">
        <f>+'2.2.2.ProdIntermed'!O72</f>
        <v>129226.33684833616</v>
      </c>
      <c r="P166" s="80">
        <f>+'2.2.2.ProdIntermed'!P72</f>
        <v>129047.30994255064</v>
      </c>
    </row>
    <row r="167" spans="2:16" x14ac:dyDescent="0.25">
      <c r="B167" s="132" t="s">
        <v>100</v>
      </c>
      <c r="C167" s="80">
        <f>+'2.2.2.ProdIntermed'!C73</f>
        <v>69382</v>
      </c>
      <c r="D167" s="80">
        <f>+'2.2.2.ProdIntermed'!D73</f>
        <v>71283.695127749408</v>
      </c>
      <c r="E167" s="80">
        <f>+'2.2.2.ProdIntermed'!E73</f>
        <v>69059.230174174474</v>
      </c>
      <c r="F167" s="80">
        <f>+'2.2.2.ProdIntermed'!F73</f>
        <v>51133.197299022155</v>
      </c>
      <c r="G167" s="80">
        <f>+'2.2.2.ProdIntermed'!G73</f>
        <v>47985.79650022331</v>
      </c>
      <c r="H167" s="80">
        <f>+'2.2.2.ProdIntermed'!H73</f>
        <v>218996.84985705363</v>
      </c>
      <c r="I167" s="80">
        <f>+'2.2.2.ProdIntermed'!I73</f>
        <v>172500.64356625691</v>
      </c>
      <c r="J167" s="80">
        <f>+'2.2.2.ProdIntermed'!J73</f>
        <v>145156.88203267116</v>
      </c>
      <c r="K167" s="80">
        <f>+'2.2.2.ProdIntermed'!K73</f>
        <v>126589.7086442374</v>
      </c>
      <c r="L167" s="80">
        <f>+'2.2.2.ProdIntermed'!L73</f>
        <v>124457.30282463977</v>
      </c>
      <c r="M167" s="80">
        <f>+'2.2.2.ProdIntermed'!M73</f>
        <v>80456.628972481019</v>
      </c>
      <c r="N167" s="80">
        <f>+'2.2.2.ProdIntermed'!N73</f>
        <v>85846.970005533076</v>
      </c>
      <c r="O167" s="80">
        <f>+'2.2.2.ProdIntermed'!O73</f>
        <v>81524.676334060554</v>
      </c>
      <c r="P167" s="80">
        <f>+'2.2.2.ProdIntermed'!P73</f>
        <v>76768.968214800974</v>
      </c>
    </row>
    <row r="168" spans="2:16" x14ac:dyDescent="0.25">
      <c r="B168" s="132" t="s">
        <v>101</v>
      </c>
      <c r="C168" s="80">
        <f>+'2.2.2.ProdIntermed'!C74</f>
        <v>965268</v>
      </c>
      <c r="D168" s="80">
        <f>+'2.2.2.ProdIntermed'!D74</f>
        <v>1038481.1017104328</v>
      </c>
      <c r="E168" s="80">
        <f>+'2.2.2.ProdIntermed'!E74</f>
        <v>602993.45518993516</v>
      </c>
      <c r="F168" s="80">
        <f>+'2.2.2.ProdIntermed'!F74</f>
        <v>466797.31372340152</v>
      </c>
      <c r="G168" s="80">
        <f>+'2.2.2.ProdIntermed'!G74</f>
        <v>530803.12934931624</v>
      </c>
      <c r="H168" s="80">
        <f>+'2.2.2.ProdIntermed'!H74</f>
        <v>699177.31413314596</v>
      </c>
      <c r="I168" s="80">
        <f>+'2.2.2.ProdIntermed'!I74</f>
        <v>471722.14029999787</v>
      </c>
      <c r="J168" s="80">
        <f>+'2.2.2.ProdIntermed'!J74</f>
        <v>510466.52217207971</v>
      </c>
      <c r="K168" s="80">
        <f>+'2.2.2.ProdIntermed'!K74</f>
        <v>280725.40555165289</v>
      </c>
      <c r="L168" s="80">
        <f>+'2.2.2.ProdIntermed'!L74</f>
        <v>393278.60329870839</v>
      </c>
      <c r="M168" s="80">
        <f>+'2.2.2.ProdIntermed'!M74</f>
        <v>556853.88811339228</v>
      </c>
      <c r="N168" s="80">
        <f>+'2.2.2.ProdIntermed'!N74</f>
        <v>564755.86578212795</v>
      </c>
      <c r="O168" s="80">
        <f>+'2.2.2.ProdIntermed'!O74</f>
        <v>402948.80682410981</v>
      </c>
      <c r="P168" s="80">
        <f>+'2.2.2.ProdIntermed'!P74</f>
        <v>325223.23917917558</v>
      </c>
    </row>
    <row r="169" spans="2:16" x14ac:dyDescent="0.25">
      <c r="B169" s="132" t="s">
        <v>102</v>
      </c>
      <c r="C169" s="80">
        <f>+'2.2.2.ProdIntermed'!C75</f>
        <v>48433</v>
      </c>
      <c r="D169" s="80">
        <f>+'2.2.2.ProdIntermed'!D75</f>
        <v>95626.828585974101</v>
      </c>
      <c r="E169" s="80">
        <f>+'2.2.2.ProdIntermed'!E75</f>
        <v>110464.10620998988</v>
      </c>
      <c r="F169" s="80">
        <f>+'2.2.2.ProdIntermed'!F75</f>
        <v>86485.844312241534</v>
      </c>
      <c r="G169" s="80">
        <f>+'2.2.2.ProdIntermed'!G75</f>
        <v>107101.88999229528</v>
      </c>
      <c r="H169" s="80">
        <f>+'2.2.2.ProdIntermed'!H75</f>
        <v>99116.017283151654</v>
      </c>
      <c r="I169" s="80">
        <f>+'2.2.2.ProdIntermed'!I75</f>
        <v>111073.10219390382</v>
      </c>
      <c r="J169" s="80">
        <f>+'2.2.2.ProdIntermed'!J75</f>
        <v>58117.014521686899</v>
      </c>
      <c r="K169" s="80">
        <f>+'2.2.2.ProdIntermed'!K75</f>
        <v>63716.396884701899</v>
      </c>
      <c r="L169" s="80">
        <f>+'2.2.2.ProdIntermed'!L75</f>
        <v>90523.46295397557</v>
      </c>
      <c r="M169" s="80">
        <f>+'2.2.2.ProdIntermed'!M75</f>
        <v>58908.619214854683</v>
      </c>
      <c r="N169" s="80">
        <f>+'2.2.2.ProdIntermed'!N75</f>
        <v>87309.64596441749</v>
      </c>
      <c r="O169" s="80">
        <f>+'2.2.2.ProdIntermed'!O75</f>
        <v>77727.468198797811</v>
      </c>
      <c r="P169" s="80">
        <f>+'2.2.2.ProdIntermed'!P75</f>
        <v>71209.260494897302</v>
      </c>
    </row>
    <row r="170" spans="2:16" x14ac:dyDescent="0.25">
      <c r="B170" s="132" t="s">
        <v>111</v>
      </c>
      <c r="C170" s="80">
        <f>+'2.2.2.ProdIntermed'!C76</f>
        <v>3967</v>
      </c>
      <c r="D170" s="80">
        <f>+'2.2.2.ProdIntermed'!D76</f>
        <v>8873.5513565089423</v>
      </c>
      <c r="E170" s="80">
        <f>+'2.2.2.ProdIntermed'!E76</f>
        <v>15872.565338960354</v>
      </c>
      <c r="F170" s="80">
        <f>+'2.2.2.ProdIntermed'!F76</f>
        <v>15292.679474572744</v>
      </c>
      <c r="G170" s="80">
        <f>+'2.2.2.ProdIntermed'!G76</f>
        <v>13738.242226092514</v>
      </c>
      <c r="H170" s="80">
        <f>+'2.2.2.ProdIntermed'!H76</f>
        <v>8763.0629648838694</v>
      </c>
      <c r="I170" s="80">
        <f>+'2.2.2.ProdIntermed'!I76</f>
        <v>20044.831311161364</v>
      </c>
      <c r="J170" s="80">
        <f>+'2.2.2.ProdIntermed'!J76</f>
        <v>19147.350751245078</v>
      </c>
      <c r="K170" s="80">
        <f>+'2.2.2.ProdIntermed'!K76</f>
        <v>15759.691912581467</v>
      </c>
      <c r="L170" s="80">
        <f>+'2.2.2.ProdIntermed'!L76</f>
        <v>22885.366282866613</v>
      </c>
      <c r="M170" s="80">
        <f>+'2.2.2.ProdIntermed'!M76</f>
        <v>30548.812656569302</v>
      </c>
      <c r="N170" s="80">
        <f>+'2.2.2.ProdIntermed'!N76</f>
        <v>40737.250553059006</v>
      </c>
      <c r="O170" s="80">
        <f>+'2.2.2.ProdIntermed'!O76</f>
        <v>41337.812509697731</v>
      </c>
      <c r="P170" s="80">
        <f>+'2.2.2.ProdIntermed'!P76</f>
        <v>29793.8289931176</v>
      </c>
    </row>
    <row r="171" spans="2:16" x14ac:dyDescent="0.25">
      <c r="B171" s="132" t="s">
        <v>104</v>
      </c>
      <c r="C171" s="80">
        <f>+'2.2.2.ProdIntermed'!C77</f>
        <v>25638</v>
      </c>
      <c r="D171" s="80">
        <f>+'2.2.2.ProdIntermed'!D77</f>
        <v>2946.2507057839107</v>
      </c>
      <c r="E171" s="80">
        <f>+'2.2.2.ProdIntermed'!E77</f>
        <v>4848.6933860712033</v>
      </c>
      <c r="F171" s="80">
        <f>+'2.2.2.ProdIntermed'!F77</f>
        <v>2129.345485246864</v>
      </c>
      <c r="G171" s="80">
        <f>+'2.2.2.ProdIntermed'!G77</f>
        <v>5012.9672342112863</v>
      </c>
      <c r="H171" s="80">
        <f>+'2.2.2.ProdIntermed'!H77</f>
        <v>8678.76223788688</v>
      </c>
      <c r="I171" s="80">
        <f>+'2.2.2.ProdIntermed'!I77</f>
        <v>26355.003518386751</v>
      </c>
      <c r="J171" s="80">
        <f>+'2.2.2.ProdIntermed'!J77</f>
        <v>54627.926826967006</v>
      </c>
      <c r="K171" s="80">
        <f>+'2.2.2.ProdIntermed'!K77</f>
        <v>53345.797838324215</v>
      </c>
      <c r="L171" s="80">
        <f>+'2.2.2.ProdIntermed'!L77</f>
        <v>93816.675417529696</v>
      </c>
      <c r="M171" s="80">
        <f>+'2.2.2.ProdIntermed'!M77</f>
        <v>61299.737552496386</v>
      </c>
      <c r="N171" s="80">
        <f>+'2.2.2.ProdIntermed'!N77</f>
        <v>147375.30182809522</v>
      </c>
      <c r="O171" s="80">
        <f>+'2.2.2.ProdIntermed'!O77</f>
        <v>106376.56797403847</v>
      </c>
      <c r="P171" s="80">
        <f>+'2.2.2.ProdIntermed'!P77</f>
        <v>126850.53727088351</v>
      </c>
    </row>
    <row r="172" spans="2:16" x14ac:dyDescent="0.25">
      <c r="B172" s="132" t="s">
        <v>105</v>
      </c>
      <c r="C172" s="80">
        <f>+'2.2.2.ProdIntermed'!C78</f>
        <v>37907</v>
      </c>
      <c r="D172" s="80">
        <f>+'2.2.2.ProdIntermed'!D78</f>
        <v>38337.218388986643</v>
      </c>
      <c r="E172" s="80">
        <f>+'2.2.2.ProdIntermed'!E78</f>
        <v>42225.999090415891</v>
      </c>
      <c r="F172" s="80">
        <f>+'2.2.2.ProdIntermed'!F78</f>
        <v>23291.574403422524</v>
      </c>
      <c r="G172" s="80">
        <f>+'2.2.2.ProdIntermed'!G78</f>
        <v>32665.622414864916</v>
      </c>
      <c r="H172" s="80">
        <f>+'2.2.2.ProdIntermed'!H78</f>
        <v>23346.418542189484</v>
      </c>
      <c r="I172" s="80">
        <f>+'2.2.2.ProdIntermed'!I78</f>
        <v>11268.970048213687</v>
      </c>
      <c r="J172" s="80">
        <f>+'2.2.2.ProdIntermed'!J78</f>
        <v>11385.266260400123</v>
      </c>
      <c r="K172" s="80">
        <f>+'2.2.2.ProdIntermed'!K78</f>
        <v>14394.93722074168</v>
      </c>
      <c r="L172" s="80">
        <f>+'2.2.2.ProdIntermed'!L78</f>
        <v>20111.36042085493</v>
      </c>
      <c r="M172" s="80">
        <f>+'2.2.2.ProdIntermed'!M78</f>
        <v>9850.3729222169386</v>
      </c>
      <c r="N172" s="80">
        <f>+'2.2.2.ProdIntermed'!N78</f>
        <v>13029.937936874896</v>
      </c>
      <c r="O172" s="80">
        <f>+'2.2.2.ProdIntermed'!O78</f>
        <v>14768.248379715249</v>
      </c>
      <c r="P172" s="80">
        <f>+'2.2.2.ProdIntermed'!P78</f>
        <v>13433.55023796794</v>
      </c>
    </row>
    <row r="173" spans="2:16" x14ac:dyDescent="0.25">
      <c r="B173" s="132" t="s">
        <v>106</v>
      </c>
      <c r="C173" s="80">
        <f>+'2.2.2.ProdIntermed'!C79</f>
        <v>281200</v>
      </c>
      <c r="D173" s="80">
        <f>+'2.2.2.ProdIntermed'!D79</f>
        <v>191243.84925630497</v>
      </c>
      <c r="E173" s="80">
        <f>+'2.2.2.ProdIntermed'!E79</f>
        <v>222586.25572455834</v>
      </c>
      <c r="F173" s="80">
        <f>+'2.2.2.ProdIntermed'!F79</f>
        <v>196915.76321213867</v>
      </c>
      <c r="G173" s="80">
        <f>+'2.2.2.ProdIntermed'!G79</f>
        <v>366914.47806397389</v>
      </c>
      <c r="H173" s="80">
        <f>+'2.2.2.ProdIntermed'!H79</f>
        <v>479322.16702758602</v>
      </c>
      <c r="I173" s="80">
        <f>+'2.2.2.ProdIntermed'!I79</f>
        <v>516662.05821120291</v>
      </c>
      <c r="J173" s="80">
        <f>+'2.2.2.ProdIntermed'!J79</f>
        <v>497008.13647794141</v>
      </c>
      <c r="K173" s="80">
        <f>+'2.2.2.ProdIntermed'!K79</f>
        <v>545849.05685667868</v>
      </c>
      <c r="L173" s="80">
        <f>+'2.2.2.ProdIntermed'!L79</f>
        <v>646671.89960456768</v>
      </c>
      <c r="M173" s="80">
        <f>+'2.2.2.ProdIntermed'!M79</f>
        <v>607470.82039985387</v>
      </c>
      <c r="N173" s="80">
        <f>+'2.2.2.ProdIntermed'!N79</f>
        <v>600111.66102928563</v>
      </c>
      <c r="O173" s="80">
        <f>+'2.2.2.ProdIntermed'!O79</f>
        <v>659851.87899282679</v>
      </c>
      <c r="P173" s="80">
        <f>+'2.2.2.ProdIntermed'!P79</f>
        <v>684879.4925988171</v>
      </c>
    </row>
    <row r="174" spans="2:16" x14ac:dyDescent="0.25">
      <c r="B174" s="130" t="s">
        <v>107</v>
      </c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</row>
    <row r="175" spans="2:16" x14ac:dyDescent="0.25">
      <c r="B175" s="132" t="s">
        <v>108</v>
      </c>
      <c r="C175" s="80">
        <f>+'2.2.2.ProdIntermed'!C81</f>
        <v>25000</v>
      </c>
      <c r="D175" s="80">
        <f>+'2.2.2.ProdIntermed'!D81</f>
        <v>49272.346460260691</v>
      </c>
      <c r="E175" s="80">
        <f>+'2.2.2.ProdIntermed'!E81</f>
        <v>43927.878958670357</v>
      </c>
      <c r="F175" s="80">
        <f>+'2.2.2.ProdIntermed'!F81</f>
        <v>58439.077241189916</v>
      </c>
      <c r="G175" s="80">
        <f>+'2.2.2.ProdIntermed'!G81</f>
        <v>64643.260144381289</v>
      </c>
      <c r="H175" s="80">
        <f>+'2.2.2.ProdIntermed'!H81</f>
        <v>58326.011887564811</v>
      </c>
      <c r="I175" s="80">
        <f>+'2.2.2.ProdIntermed'!I81</f>
        <v>60943.664944670803</v>
      </c>
      <c r="J175" s="80">
        <f>+'2.2.2.ProdIntermed'!J81</f>
        <v>74470.112794239642</v>
      </c>
      <c r="K175" s="80">
        <f>+'2.2.2.ProdIntermed'!K81</f>
        <v>109933.1502003233</v>
      </c>
      <c r="L175" s="80">
        <f>+'2.2.2.ProdIntermed'!L81</f>
        <v>112317.96825568081</v>
      </c>
      <c r="M175" s="80">
        <f>+'2.2.2.ProdIntermed'!M81</f>
        <v>130896.06921591859</v>
      </c>
      <c r="N175" s="80">
        <f>+'2.2.2.ProdIntermed'!N81</f>
        <v>183134.67121242642</v>
      </c>
      <c r="O175" s="80">
        <f>+'2.2.2.ProdIntermed'!O81</f>
        <v>120451.81500914869</v>
      </c>
      <c r="P175" s="80">
        <f>+'2.2.2.ProdIntermed'!P81</f>
        <v>102080.88627148823</v>
      </c>
    </row>
    <row r="176" spans="2:16" x14ac:dyDescent="0.25">
      <c r="B176" s="132" t="s">
        <v>109</v>
      </c>
      <c r="C176" s="80">
        <f>+'2.2.2.ProdIntermed'!C82</f>
        <v>0</v>
      </c>
      <c r="D176" s="80">
        <f>+'2.2.2.ProdIntermed'!D82</f>
        <v>26993.948997320811</v>
      </c>
      <c r="E176" s="80">
        <f>+'2.2.2.ProdIntermed'!E82</f>
        <v>102671.98492910418</v>
      </c>
      <c r="F176" s="80">
        <f>+'2.2.2.ProdIntermed'!F82</f>
        <v>123565.69309861588</v>
      </c>
      <c r="G176" s="80">
        <f>+'2.2.2.ProdIntermed'!G82</f>
        <v>162923.83824316785</v>
      </c>
      <c r="H176" s="80">
        <f>+'2.2.2.ProdIntermed'!H82</f>
        <v>272461.3283373618</v>
      </c>
      <c r="I176" s="80">
        <f>+'2.2.2.ProdIntermed'!I82</f>
        <v>213478.19014256157</v>
      </c>
      <c r="J176" s="80">
        <f>+'2.2.2.ProdIntermed'!J82</f>
        <v>31282.974980240455</v>
      </c>
      <c r="K176" s="80">
        <f>+'2.2.2.ProdIntermed'!K82</f>
        <v>35552.75119524973</v>
      </c>
      <c r="L176" s="80">
        <f>+'2.2.2.ProdIntermed'!L82</f>
        <v>31652.93962429935</v>
      </c>
      <c r="M176" s="80">
        <f>+'2.2.2.ProdIntermed'!M82</f>
        <v>36908.418205739632</v>
      </c>
      <c r="N176" s="80">
        <f>+'2.2.2.ProdIntermed'!N82</f>
        <v>55667.420990946011</v>
      </c>
      <c r="O176" s="80">
        <f>+'2.2.2.ProdIntermed'!O82</f>
        <v>64563.632319960627</v>
      </c>
      <c r="P176" s="80">
        <f>+'2.2.2.ProdIntermed'!P82</f>
        <v>60592.082465148502</v>
      </c>
    </row>
    <row r="177" spans="2:16" x14ac:dyDescent="0.25">
      <c r="B177" s="136" t="s">
        <v>112</v>
      </c>
      <c r="C177" s="145">
        <f>+'2.2.2.ProdIntermed'!C83</f>
        <v>0</v>
      </c>
      <c r="D177" s="145">
        <f>+'2.2.2.ProdIntermed'!D83</f>
        <v>32284.451863533282</v>
      </c>
      <c r="E177" s="145">
        <f>+'2.2.2.ProdIntermed'!E83</f>
        <v>3546.239460068703</v>
      </c>
      <c r="F177" s="145">
        <f>+'2.2.2.ProdIntermed'!F83</f>
        <v>17201.364292302405</v>
      </c>
      <c r="G177" s="145">
        <f>+'2.2.2.ProdIntermed'!G83</f>
        <v>1779.4392130730384</v>
      </c>
      <c r="H177" s="145">
        <f>+'2.2.2.ProdIntermed'!H83</f>
        <v>29966.979248509033</v>
      </c>
      <c r="I177" s="145">
        <f>+'2.2.2.ProdIntermed'!I83</f>
        <v>62210.615148990139</v>
      </c>
      <c r="J177" s="145">
        <f>+'2.2.2.ProdIntermed'!J83</f>
        <v>3148.3388921164947</v>
      </c>
      <c r="K177" s="145">
        <f>+'2.2.2.ProdIntermed'!K83</f>
        <v>1638.4785147097828</v>
      </c>
      <c r="L177" s="145">
        <f>+'2.2.2.ProdIntermed'!L83</f>
        <v>29019.926426594622</v>
      </c>
      <c r="M177" s="145">
        <f>+'2.2.2.ProdIntermed'!M83</f>
        <v>27227.755134400355</v>
      </c>
      <c r="N177" s="145">
        <f>+'2.2.2.ProdIntermed'!N83</f>
        <v>54911.77055705004</v>
      </c>
      <c r="O177" s="145">
        <f>+'2.2.2.ProdIntermed'!O83</f>
        <v>35972.322374866708</v>
      </c>
      <c r="P177" s="145">
        <f>+'2.2.2.ProdIntermed'!P83</f>
        <v>39205.729530932855</v>
      </c>
    </row>
    <row r="178" spans="2:16" x14ac:dyDescent="0.25">
      <c r="B178" s="137" t="s">
        <v>113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</row>
    <row r="179" spans="2:16" x14ac:dyDescent="0.25">
      <c r="B179" s="132" t="s">
        <v>114</v>
      </c>
      <c r="C179" s="147">
        <f>+'2.2.2.ProdIntermed'!C85</f>
        <v>0</v>
      </c>
      <c r="D179" s="147">
        <f>+'2.2.2.ProdIntermed'!D85</f>
        <v>67218.597014276602</v>
      </c>
      <c r="E179" s="147">
        <f>+'2.2.2.ProdIntermed'!E85</f>
        <v>60502.142994898102</v>
      </c>
      <c r="F179" s="147">
        <f>+'2.2.2.ProdIntermed'!F85</f>
        <v>15039.474983742493</v>
      </c>
      <c r="G179" s="147">
        <f>+'2.2.2.ProdIntermed'!G85</f>
        <v>0</v>
      </c>
      <c r="H179" s="147">
        <f>+'2.2.2.ProdIntermed'!H85</f>
        <v>0</v>
      </c>
      <c r="I179" s="147">
        <f>+'2.2.2.ProdIntermed'!I85</f>
        <v>79878.707438104466</v>
      </c>
      <c r="J179" s="147">
        <f>+'2.2.2.ProdIntermed'!J85</f>
        <v>63838.950815481017</v>
      </c>
      <c r="K179" s="147">
        <f>+'2.2.2.ProdIntermed'!K85</f>
        <v>36423.198629563871</v>
      </c>
      <c r="L179" s="147">
        <f>+'2.2.2.ProdIntermed'!L85</f>
        <v>7712.6000778859097</v>
      </c>
      <c r="M179" s="147">
        <f>+'2.2.2.ProdIntermed'!M85</f>
        <v>13454.63293861342</v>
      </c>
      <c r="N179" s="147">
        <f>+'2.2.2.ProdIntermed'!N85</f>
        <v>53396.777702009123</v>
      </c>
      <c r="O179" s="147">
        <f>+'2.2.2.ProdIntermed'!O85</f>
        <v>85142.109635206143</v>
      </c>
      <c r="P179" s="147">
        <f>+'2.2.2.ProdIntermed'!P85</f>
        <v>16315.584156362787</v>
      </c>
    </row>
    <row r="180" spans="2:16" x14ac:dyDescent="0.25">
      <c r="B180" s="136" t="s">
        <v>115</v>
      </c>
      <c r="C180" s="145">
        <f>+'2.2.2.ProdIntermed'!C86</f>
        <v>0</v>
      </c>
      <c r="D180" s="145">
        <f>+'2.2.2.ProdIntermed'!D86</f>
        <v>38492.334347159493</v>
      </c>
      <c r="E180" s="145">
        <f>+'2.2.2.ProdIntermed'!E86</f>
        <v>170866.68243622631</v>
      </c>
      <c r="F180" s="145">
        <f>+'2.2.2.ProdIntermed'!F86</f>
        <v>18238.798514719583</v>
      </c>
      <c r="G180" s="145">
        <f>+'2.2.2.ProdIntermed'!G86</f>
        <v>54988.123534689839</v>
      </c>
      <c r="H180" s="145">
        <f>+'2.2.2.ProdIntermed'!H86</f>
        <v>18963.738157164971</v>
      </c>
      <c r="I180" s="145">
        <f>+'2.2.2.ProdIntermed'!I86</f>
        <v>12121.940134352155</v>
      </c>
      <c r="J180" s="145">
        <f>+'2.2.2.ProdIntermed'!J86</f>
        <v>16987.845204634315</v>
      </c>
      <c r="K180" s="145">
        <f>+'2.2.2.ProdIntermed'!K86</f>
        <v>7909.8593325396505</v>
      </c>
      <c r="L180" s="145">
        <f>+'2.2.2.ProdIntermed'!L86</f>
        <v>14490.162151447528</v>
      </c>
      <c r="M180" s="145">
        <f>+'2.2.2.ProdIntermed'!M86</f>
        <v>26225.912614974161</v>
      </c>
      <c r="N180" s="145">
        <f>+'2.2.2.ProdIntermed'!N86</f>
        <v>42948.560739847482</v>
      </c>
      <c r="O180" s="145">
        <f>+'2.2.2.ProdIntermed'!O86</f>
        <v>39324.086694804944</v>
      </c>
      <c r="P180" s="145">
        <f>+'2.2.2.ProdIntermed'!P86</f>
        <v>56127.925193263465</v>
      </c>
    </row>
    <row r="181" spans="2:16" x14ac:dyDescent="0.25"/>
    <row r="182" spans="2:16" x14ac:dyDescent="0.25">
      <c r="B182" s="120" t="s">
        <v>277</v>
      </c>
    </row>
    <row r="183" spans="2:16" x14ac:dyDescent="0.25"/>
    <row r="184" spans="2:16" x14ac:dyDescent="0.25">
      <c r="B184" s="66" t="s">
        <v>117</v>
      </c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</row>
    <row r="185" spans="2:16" x14ac:dyDescent="0.25">
      <c r="B185" s="139" t="s">
        <v>118</v>
      </c>
      <c r="C185" s="80">
        <f>+'2.2.3.7.CantidadCap'!C9</f>
        <v>42761.64</v>
      </c>
      <c r="D185" s="80">
        <f>+'2.2.3.7.CantidadCap'!D9</f>
        <v>40982.311088452931</v>
      </c>
      <c r="E185" s="80">
        <f>+'2.2.3.7.CantidadCap'!E9</f>
        <v>37968.38293924545</v>
      </c>
      <c r="F185" s="80">
        <f>+'2.2.3.7.CantidadCap'!F9</f>
        <v>36437.081495125072</v>
      </c>
      <c r="G185" s="80">
        <f>+'2.2.3.7.CantidadCap'!G9</f>
        <v>380311.16736429126</v>
      </c>
      <c r="H185" s="80">
        <f>+'2.2.3.7.CantidadCap'!H9</f>
        <v>811715.91719554272</v>
      </c>
      <c r="I185" s="80">
        <f>+'2.2.3.7.CantidadCap'!I9</f>
        <v>895660.67699524807</v>
      </c>
      <c r="J185" s="80">
        <f>+'2.2.3.7.CantidadCap'!J9</f>
        <v>1008047.3964744469</v>
      </c>
      <c r="K185" s="80">
        <f>+'2.2.3.7.CantidadCap'!K9</f>
        <v>947539.70219236775</v>
      </c>
      <c r="L185" s="80">
        <f>+'2.2.3.7.CantidadCap'!L9</f>
        <v>759898.77137009893</v>
      </c>
      <c r="M185" s="80">
        <f>+'2.2.3.7.CantidadCap'!M9</f>
        <v>745022.32905152906</v>
      </c>
      <c r="N185" s="80">
        <f>+'2.2.3.7.CantidadCap'!N9</f>
        <v>735221.72953806794</v>
      </c>
      <c r="O185" s="80">
        <f>+'2.2.3.7.CantidadCap'!O9</f>
        <v>673313.96735316783</v>
      </c>
      <c r="P185" s="80">
        <f>+'2.2.3.7.CantidadCap'!P9</f>
        <v>593823.12850533263</v>
      </c>
    </row>
    <row r="186" spans="2:16" x14ac:dyDescent="0.25">
      <c r="B186" s="139" t="s">
        <v>119</v>
      </c>
      <c r="C186" s="80">
        <f>+'2.2.3.7.CantidadCap'!C10</f>
        <v>524261.64999999997</v>
      </c>
      <c r="D186" s="80">
        <f>+'2.2.3.7.CantidadCap'!D10</f>
        <v>500844.77902189258</v>
      </c>
      <c r="E186" s="80">
        <f>+'2.2.3.7.CantidadCap'!E10</f>
        <v>444326.4120501799</v>
      </c>
      <c r="F186" s="80">
        <f>+'2.2.3.7.CantidadCap'!F10</f>
        <v>387942.70008899749</v>
      </c>
      <c r="G186" s="80">
        <f>+'2.2.3.7.CantidadCap'!G10</f>
        <v>339631.85163591383</v>
      </c>
      <c r="H186" s="80">
        <f>+'2.2.3.7.CantidadCap'!H10</f>
        <v>293166.24523212889</v>
      </c>
      <c r="I186" s="80">
        <f>+'2.2.3.7.CantidadCap'!I10</f>
        <v>267700.76379691949</v>
      </c>
      <c r="J186" s="80">
        <f>+'2.2.3.7.CantidadCap'!J10</f>
        <v>233891.3964323136</v>
      </c>
      <c r="K186" s="80">
        <f>+'2.2.3.7.CantidadCap'!K10</f>
        <v>217748.79214267596</v>
      </c>
      <c r="L186" s="80">
        <f>+'2.2.3.7.CantidadCap'!L10</f>
        <v>222753.44524514512</v>
      </c>
      <c r="M186" s="80">
        <f>+'2.2.3.7.CantidadCap'!M10</f>
        <v>291570.03834331391</v>
      </c>
      <c r="N186" s="80">
        <f>+'2.2.3.7.CantidadCap'!N10</f>
        <v>349978.94430916023</v>
      </c>
      <c r="O186" s="80">
        <f>+'2.2.3.7.CantidadCap'!O10</f>
        <v>303270.54136521381</v>
      </c>
      <c r="P186" s="80">
        <f>+'2.2.3.7.CantidadCap'!P10</f>
        <v>251459.57652779319</v>
      </c>
    </row>
    <row r="187" spans="2:16" x14ac:dyDescent="0.25">
      <c r="B187" s="139" t="s">
        <v>120</v>
      </c>
      <c r="C187" s="80">
        <f>+'2.2.3.7.CantidadCap'!C11</f>
        <v>90662.939999999973</v>
      </c>
      <c r="D187" s="80">
        <f>+'2.2.3.7.CantidadCap'!D11</f>
        <v>79228.199574874452</v>
      </c>
      <c r="E187" s="80">
        <f>+'2.2.3.7.CantidadCap'!E11</f>
        <v>56557.391791883929</v>
      </c>
      <c r="F187" s="80">
        <f>+'2.2.3.7.CantidadCap'!F11</f>
        <v>35183.083832360229</v>
      </c>
      <c r="G187" s="80">
        <f>+'2.2.3.7.CantidadCap'!G11</f>
        <v>66384.381776187947</v>
      </c>
      <c r="H187" s="80">
        <f>+'2.2.3.7.CantidadCap'!H11</f>
        <v>88507.889841476135</v>
      </c>
      <c r="I187" s="80">
        <f>+'2.2.3.7.CantidadCap'!I11</f>
        <v>60569.551283822511</v>
      </c>
      <c r="J187" s="80">
        <f>+'2.2.3.7.CantidadCap'!J11</f>
        <v>42486.691402766592</v>
      </c>
      <c r="K187" s="80">
        <f>+'2.2.3.7.CantidadCap'!K11</f>
        <v>24062.042654310622</v>
      </c>
      <c r="L187" s="80">
        <f>+'2.2.3.7.CantidadCap'!L11</f>
        <v>149124.40952412991</v>
      </c>
      <c r="M187" s="80">
        <f>+'2.2.3.7.CantidadCap'!M11</f>
        <v>257490.05301193538</v>
      </c>
      <c r="N187" s="80">
        <f>+'2.2.3.7.CantidadCap'!N11</f>
        <v>203959.60389788629</v>
      </c>
      <c r="O187" s="80">
        <f>+'2.2.3.7.CantidadCap'!O11</f>
        <v>144031.50256725721</v>
      </c>
      <c r="P187" s="80">
        <f>+'2.2.3.7.CantidadCap'!P11</f>
        <v>82874.442676554754</v>
      </c>
    </row>
    <row r="188" spans="2:16" x14ac:dyDescent="0.25">
      <c r="B188" s="139" t="s">
        <v>121</v>
      </c>
      <c r="C188" s="80">
        <f>+'2.2.3.7.CantidadCap'!C12</f>
        <v>20642.425000000003</v>
      </c>
      <c r="D188" s="80">
        <f>+'2.2.3.7.CantidadCap'!D12</f>
        <v>42012.70089815688</v>
      </c>
      <c r="E188" s="80">
        <f>+'2.2.3.7.CantidadCap'!E12</f>
        <v>59152.147929608051</v>
      </c>
      <c r="F188" s="80">
        <f>+'2.2.3.7.CantidadCap'!F12</f>
        <v>51929.318071573936</v>
      </c>
      <c r="G188" s="80">
        <f>+'2.2.3.7.CantidadCap'!G12</f>
        <v>47069.684277696542</v>
      </c>
      <c r="H188" s="80">
        <f>+'2.2.3.7.CantidadCap'!H12</f>
        <v>45053.273529348793</v>
      </c>
      <c r="I188" s="80">
        <f>+'2.2.3.7.CantidadCap'!I12</f>
        <v>41366.216179380441</v>
      </c>
      <c r="J188" s="80">
        <f>+'2.2.3.7.CantidadCap'!J12</f>
        <v>73038.738135172214</v>
      </c>
      <c r="K188" s="80">
        <f>+'2.2.3.7.CantidadCap'!K12</f>
        <v>102068.9672118779</v>
      </c>
      <c r="L188" s="80">
        <f>+'2.2.3.7.CantidadCap'!L12</f>
        <v>98951.911710888977</v>
      </c>
      <c r="M188" s="80">
        <f>+'2.2.3.7.CantidadCap'!M12</f>
        <v>101715.12183407362</v>
      </c>
      <c r="N188" s="80">
        <f>+'2.2.3.7.CantidadCap'!N12</f>
        <v>101937.29487712152</v>
      </c>
      <c r="O188" s="80">
        <f>+'2.2.3.7.CantidadCap'!O12</f>
        <v>93022.292687819558</v>
      </c>
      <c r="P188" s="80">
        <f>+'2.2.3.7.CantidadCap'!P12</f>
        <v>75302.36618036346</v>
      </c>
    </row>
    <row r="189" spans="2:16" x14ac:dyDescent="0.25">
      <c r="B189" s="139" t="s">
        <v>122</v>
      </c>
      <c r="C189" s="80">
        <f>+'2.2.3.7.CantidadCap'!C13</f>
        <v>24573.199999999983</v>
      </c>
      <c r="D189" s="80">
        <f>+'2.2.3.7.CantidadCap'!D13</f>
        <v>131817.39935663441</v>
      </c>
      <c r="E189" s="80">
        <f>+'2.2.3.7.CantidadCap'!E13</f>
        <v>205304.17682106848</v>
      </c>
      <c r="F189" s="80">
        <f>+'2.2.3.7.CantidadCap'!F13</f>
        <v>141536.53517657169</v>
      </c>
      <c r="G189" s="80">
        <f>+'2.2.3.7.CantidadCap'!G13</f>
        <v>98798.068101402663</v>
      </c>
      <c r="H189" s="80">
        <f>+'2.2.3.7.CantidadCap'!H13</f>
        <v>59208.398671360235</v>
      </c>
      <c r="I189" s="80">
        <f>+'2.2.3.7.CantidadCap'!I13</f>
        <v>40059.067784812301</v>
      </c>
      <c r="J189" s="80">
        <f>+'2.2.3.7.CantidadCap'!J13</f>
        <v>51541.925912274644</v>
      </c>
      <c r="K189" s="80">
        <f>+'2.2.3.7.CantidadCap'!K13</f>
        <v>56172.252312486002</v>
      </c>
      <c r="L189" s="80">
        <f>+'2.2.3.7.CantidadCap'!L13</f>
        <v>53374.806195810859</v>
      </c>
      <c r="M189" s="80">
        <f>+'2.2.3.7.CantidadCap'!M13</f>
        <v>44385.98550240069</v>
      </c>
      <c r="N189" s="80">
        <f>+'2.2.3.7.CantidadCap'!N13</f>
        <v>65295.10774154203</v>
      </c>
      <c r="O189" s="80">
        <f>+'2.2.3.7.CantidadCap'!O13</f>
        <v>75265.794120332488</v>
      </c>
      <c r="P189" s="80">
        <f>+'2.2.3.7.CantidadCap'!P13</f>
        <v>46918.566822826826</v>
      </c>
    </row>
    <row r="190" spans="2:16" x14ac:dyDescent="0.25">
      <c r="B190" s="139" t="s">
        <v>123</v>
      </c>
      <c r="C190" s="80">
        <f>+'2.2.3.7.CantidadCap'!C14</f>
        <v>137314.758</v>
      </c>
      <c r="D190" s="80">
        <f>+'2.2.3.7.CantidadCap'!D14</f>
        <v>131541.60294958623</v>
      </c>
      <c r="E190" s="80">
        <f>+'2.2.3.7.CantidadCap'!E14</f>
        <v>127125.09150457152</v>
      </c>
      <c r="F190" s="80">
        <f>+'2.2.3.7.CantidadCap'!F14</f>
        <v>140562.17058409809</v>
      </c>
      <c r="G190" s="80">
        <f>+'2.2.3.7.CantidadCap'!G14</f>
        <v>143246.62041367893</v>
      </c>
      <c r="H190" s="80">
        <f>+'2.2.3.7.CantidadCap'!H14</f>
        <v>164924.64302720403</v>
      </c>
      <c r="I190" s="80">
        <f>+'2.2.3.7.CantidadCap'!I14</f>
        <v>183080.7538301216</v>
      </c>
      <c r="J190" s="80">
        <f>+'2.2.3.7.CantidadCap'!J14</f>
        <v>176116.94362552531</v>
      </c>
      <c r="K190" s="80">
        <f>+'2.2.3.7.CantidadCap'!K14</f>
        <v>187151.58996354204</v>
      </c>
      <c r="L190" s="80">
        <f>+'2.2.3.7.CantidadCap'!L14</f>
        <v>173924.69223041664</v>
      </c>
      <c r="M190" s="80">
        <f>+'2.2.3.7.CantidadCap'!M14</f>
        <v>201433.49503660772</v>
      </c>
      <c r="N190" s="80">
        <f>+'2.2.3.7.CantidadCap'!N14</f>
        <v>290420.08739775151</v>
      </c>
      <c r="O190" s="80">
        <f>+'2.2.3.7.CantidadCap'!O14</f>
        <v>302896.33845099097</v>
      </c>
      <c r="P190" s="80">
        <f>+'2.2.3.7.CantidadCap'!P14</f>
        <v>246260.48180269194</v>
      </c>
    </row>
    <row r="191" spans="2:16" x14ac:dyDescent="0.25">
      <c r="B191" s="122" t="s">
        <v>124</v>
      </c>
      <c r="C191" s="148"/>
      <c r="D191" s="148"/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</row>
    <row r="192" spans="2:16" x14ac:dyDescent="0.25">
      <c r="B192" s="139" t="s">
        <v>125</v>
      </c>
      <c r="C192" s="80">
        <f>+'2.2.3.7.CantidadCap'!C16</f>
        <v>940215.16399999999</v>
      </c>
      <c r="D192" s="80">
        <f>+'2.2.3.7.CantidadCap'!D16</f>
        <v>908320.61107755941</v>
      </c>
      <c r="E192" s="80">
        <f>+'2.2.3.7.CantidadCap'!E16</f>
        <v>810322.03767788003</v>
      </c>
      <c r="F192" s="80">
        <f>+'2.2.3.7.CantidadCap'!F16</f>
        <v>692736.30986837973</v>
      </c>
      <c r="G192" s="80">
        <f>+'2.2.3.7.CantidadCap'!G16</f>
        <v>590191.32173630618</v>
      </c>
      <c r="H192" s="80">
        <f>+'2.2.3.7.CantidadCap'!H16</f>
        <v>493890.64020601066</v>
      </c>
      <c r="I192" s="80">
        <f>+'2.2.3.7.CantidadCap'!I16</f>
        <v>396300.58122671943</v>
      </c>
      <c r="J192" s="80">
        <f>+'2.2.3.7.CantidadCap'!J16</f>
        <v>287374.88475468481</v>
      </c>
      <c r="K192" s="80">
        <f>+'2.2.3.7.CantidadCap'!K16</f>
        <v>176225.34430007444</v>
      </c>
      <c r="L192" s="80">
        <f>+'2.2.3.7.CantidadCap'!L16</f>
        <v>66760.078704951928</v>
      </c>
      <c r="M192" s="80">
        <f>+'2.2.3.7.CantidadCap'!M16</f>
        <v>8906.8558970941049</v>
      </c>
      <c r="N192" s="80">
        <f>+'2.2.3.7.CantidadCap'!N16</f>
        <v>2971.1982264874923</v>
      </c>
      <c r="O192" s="80">
        <f>+'2.2.3.7.CantidadCap'!O16</f>
        <v>0</v>
      </c>
      <c r="P192" s="80">
        <f>+'2.2.3.7.CantidadCap'!P16</f>
        <v>0</v>
      </c>
    </row>
    <row r="193" spans="2:16" x14ac:dyDescent="0.25">
      <c r="B193" s="139" t="s">
        <v>126</v>
      </c>
      <c r="C193" s="80">
        <f>+'2.2.3.7.CantidadCap'!C17</f>
        <v>46897886.063561596</v>
      </c>
      <c r="D193" s="80">
        <f>+'2.2.3.7.CantidadCap'!D17</f>
        <v>44946446.302052557</v>
      </c>
      <c r="E193" s="80">
        <f>+'2.2.3.7.CantidadCap'!E17</f>
        <v>41640987.041245595</v>
      </c>
      <c r="F193" s="80">
        <f>+'2.2.3.7.CantidadCap'!F17</f>
        <v>39961565.937299982</v>
      </c>
      <c r="G193" s="80">
        <f>+'2.2.3.7.CantidadCap'!G17</f>
        <v>39512864.200437844</v>
      </c>
      <c r="H193" s="80">
        <f>+'2.2.3.7.CantidadCap'!H17</f>
        <v>40170739.866868399</v>
      </c>
      <c r="I193" s="80">
        <f>+'2.2.3.7.CantidadCap'!I17</f>
        <v>40686924.738921061</v>
      </c>
      <c r="J193" s="80">
        <f>+'2.2.3.7.CantidadCap'!J17</f>
        <v>38557459.518212065</v>
      </c>
      <c r="K193" s="80">
        <f>+'2.2.3.7.CantidadCap'!K17</f>
        <v>35383769.637304634</v>
      </c>
      <c r="L193" s="80">
        <f>+'2.2.3.7.CantidadCap'!L17</f>
        <v>33455504.467453532</v>
      </c>
      <c r="M193" s="80">
        <f>+'2.2.3.7.CantidadCap'!M17</f>
        <v>32565117.903203011</v>
      </c>
      <c r="N193" s="80">
        <f>+'2.2.3.7.CantidadCap'!N17</f>
        <v>31419776.775458992</v>
      </c>
      <c r="O193" s="80">
        <f>+'2.2.3.7.CantidadCap'!O17</f>
        <v>28097867.100613624</v>
      </c>
      <c r="P193" s="80">
        <f>+'2.2.3.7.CantidadCap'!P17</f>
        <v>24532881.405661114</v>
      </c>
    </row>
    <row r="194" spans="2:16" x14ac:dyDescent="0.25">
      <c r="B194" s="139" t="s">
        <v>127</v>
      </c>
      <c r="C194" s="80">
        <f>+'2.2.3.7.CantidadCap'!C18</f>
        <v>2718646.8651189241</v>
      </c>
      <c r="D194" s="80">
        <f>+'2.2.3.7.CantidadCap'!D18</f>
        <v>2557535.6249058284</v>
      </c>
      <c r="E194" s="80">
        <f>+'2.2.3.7.CantidadCap'!E18</f>
        <v>2229859.8060198775</v>
      </c>
      <c r="F194" s="80">
        <f>+'2.2.3.7.CantidadCap'!F18</f>
        <v>1936789.6589707267</v>
      </c>
      <c r="G194" s="80">
        <f>+'2.2.3.7.CantidadCap'!G18</f>
        <v>1685111.453776848</v>
      </c>
      <c r="H194" s="80">
        <f>+'2.2.3.7.CantidadCap'!H18</f>
        <v>1452532.0987692904</v>
      </c>
      <c r="I194" s="80">
        <f>+'2.2.3.7.CantidadCap'!I18</f>
        <v>1217754.4874852118</v>
      </c>
      <c r="J194" s="80">
        <f>+'2.2.3.7.CantidadCap'!J18</f>
        <v>949728.84798327123</v>
      </c>
      <c r="K194" s="80">
        <f>+'2.2.3.7.CantidadCap'!K18</f>
        <v>674958.17064807273</v>
      </c>
      <c r="L194" s="80">
        <f>+'2.2.3.7.CantidadCap'!L18</f>
        <v>405631.67979053361</v>
      </c>
      <c r="M194" s="80">
        <f>+'2.2.3.7.CantidadCap'!M18</f>
        <v>135210.55993017787</v>
      </c>
      <c r="N194" s="80">
        <f>+'2.2.3.7.CantidadCap'!N18</f>
        <v>0</v>
      </c>
      <c r="O194" s="80">
        <f>+'2.2.3.7.CantidadCap'!O18</f>
        <v>0</v>
      </c>
      <c r="P194" s="80">
        <f>+'2.2.3.7.CantidadCap'!P18</f>
        <v>0</v>
      </c>
    </row>
    <row r="195" spans="2:16" x14ac:dyDescent="0.25">
      <c r="B195" s="139" t="s">
        <v>128</v>
      </c>
      <c r="C195" s="257">
        <f>+'2.2.3.7.CantidadCap'!C19</f>
        <v>0</v>
      </c>
      <c r="D195" s="257">
        <f>+'2.2.3.7.CantidadCap'!D19</f>
        <v>0</v>
      </c>
      <c r="E195" s="257">
        <f>+'2.2.3.7.CantidadCap'!E19</f>
        <v>0</v>
      </c>
      <c r="F195" s="257">
        <f>+'2.2.3.7.CantidadCap'!F19</f>
        <v>0</v>
      </c>
      <c r="G195" s="257">
        <f>+'2.2.3.7.CantidadCap'!G19</f>
        <v>110650425.55228564</v>
      </c>
      <c r="H195" s="257">
        <f>+'2.2.3.7.CantidadCap'!H19</f>
        <v>112752818.88877666</v>
      </c>
      <c r="I195" s="257">
        <f>+'2.2.3.7.CantidadCap'!I19</f>
        <v>114013598.74116425</v>
      </c>
      <c r="J195" s="257">
        <f>+'2.2.3.7.CantidadCap'!J19</f>
        <v>107854792.16894434</v>
      </c>
      <c r="K195" s="257">
        <f>+'2.2.3.7.CantidadCap'!K19</f>
        <v>98780661.708064109</v>
      </c>
      <c r="L195" s="257">
        <f>+'2.2.3.7.CantidadCap'!L19</f>
        <v>93193558.444956735</v>
      </c>
      <c r="M195" s="257">
        <f>+'2.2.3.7.CantidadCap'!M19</f>
        <v>90496113.977581874</v>
      </c>
      <c r="N195" s="257">
        <f>+'2.2.3.7.CantidadCap'!N19</f>
        <v>87085685.811909243</v>
      </c>
      <c r="O195" s="257">
        <f>+'2.2.3.7.CantidadCap'!O19</f>
        <v>77657831.922619894</v>
      </c>
      <c r="P195" s="257">
        <f>+'2.2.3.7.CantidadCap'!P19</f>
        <v>67579111.076504663</v>
      </c>
    </row>
    <row r="196" spans="2:16" x14ac:dyDescent="0.25">
      <c r="B196" s="139" t="s">
        <v>129</v>
      </c>
      <c r="C196" s="80">
        <f>+'2.2.3.7.CantidadCap'!C20</f>
        <v>0</v>
      </c>
      <c r="D196" s="80">
        <f>+'2.2.3.7.CantidadCap'!D20</f>
        <v>0</v>
      </c>
      <c r="E196" s="80">
        <f>+'2.2.3.7.CantidadCap'!E20</f>
        <v>0</v>
      </c>
      <c r="F196" s="80">
        <f>+'2.2.3.7.CantidadCap'!F20</f>
        <v>0</v>
      </c>
      <c r="G196" s="80">
        <f>+'2.2.3.7.CantidadCap'!G20</f>
        <v>17289758.560174081</v>
      </c>
      <c r="H196" s="80">
        <f>+'2.2.3.7.CantidadCap'!H20</f>
        <v>16695658.014284287</v>
      </c>
      <c r="I196" s="80">
        <f>+'2.2.3.7.CantidadCap'!I20</f>
        <v>15302012.774931811</v>
      </c>
      <c r="J196" s="80">
        <f>+'2.2.3.7.CantidadCap'!J20</f>
        <v>13528459.150471682</v>
      </c>
      <c r="K196" s="80">
        <f>+'2.2.3.7.CantidadCap'!K20</f>
        <v>11672262.708665697</v>
      </c>
      <c r="L196" s="80">
        <f>+'2.2.3.7.CantidadCap'!L20</f>
        <v>9890902.2647023983</v>
      </c>
      <c r="M196" s="80">
        <f>+'2.2.3.7.CantidadCap'!M20</f>
        <v>8132617.2632293496</v>
      </c>
      <c r="N196" s="80">
        <f>+'2.2.3.7.CantidadCap'!N20</f>
        <v>6401873.5198568851</v>
      </c>
      <c r="O196" s="80">
        <f>+'2.2.3.7.CantidadCap'!O20</f>
        <v>4520853.3684550803</v>
      </c>
      <c r="P196" s="80">
        <f>+'2.2.3.7.CantidadCap'!P20</f>
        <v>2601258.7292018752</v>
      </c>
    </row>
    <row r="197" spans="2:16" x14ac:dyDescent="0.25">
      <c r="B197" s="139" t="s">
        <v>130</v>
      </c>
      <c r="C197" s="80">
        <f>+'2.2.3.7.CantidadCap'!C21</f>
        <v>0</v>
      </c>
      <c r="D197" s="80">
        <f>+'2.2.3.7.CantidadCap'!D21</f>
        <v>0</v>
      </c>
      <c r="E197" s="80">
        <f>+'2.2.3.7.CantidadCap'!E21</f>
        <v>0</v>
      </c>
      <c r="F197" s="80">
        <f>+'2.2.3.7.CantidadCap'!F21</f>
        <v>0</v>
      </c>
      <c r="G197" s="80">
        <f>+'2.2.3.7.CantidadCap'!G21</f>
        <v>0</v>
      </c>
      <c r="H197" s="80">
        <f>+'2.2.3.7.CantidadCap'!H21</f>
        <v>0</v>
      </c>
      <c r="I197" s="80">
        <f>+'2.2.3.7.CantidadCap'!I21</f>
        <v>15219769.353240753</v>
      </c>
      <c r="J197" s="80">
        <f>+'2.2.3.7.CantidadCap'!J21</f>
        <v>14385805.341054942</v>
      </c>
      <c r="K197" s="80">
        <f>+'2.2.3.7.CantidadCap'!K21</f>
        <v>12815258.884401826</v>
      </c>
      <c r="L197" s="80">
        <f>+'2.2.3.7.CantidadCap'!L21</f>
        <v>11323759.162438611</v>
      </c>
      <c r="M197" s="80">
        <f>+'2.2.3.7.CantidadCap'!M21</f>
        <v>9864375.3681982011</v>
      </c>
      <c r="N197" s="80">
        <f>+'2.2.3.7.CantidadCap'!N21</f>
        <v>8449135.1689727381</v>
      </c>
      <c r="O197" s="80">
        <f>+'2.2.3.7.CantidadCap'!O21</f>
        <v>6817296.0819400977</v>
      </c>
      <c r="P197" s="80">
        <f>+'2.2.3.7.CantidadCap'!P21</f>
        <v>5077747.0575425643</v>
      </c>
    </row>
    <row r="198" spans="2:16" x14ac:dyDescent="0.25">
      <c r="B198" s="139" t="s">
        <v>131</v>
      </c>
      <c r="C198" s="80">
        <f>+'2.2.3.7.CantidadCap'!C22</f>
        <v>0</v>
      </c>
      <c r="D198" s="80">
        <f>+'2.2.3.7.CantidadCap'!D22</f>
        <v>0</v>
      </c>
      <c r="E198" s="80">
        <f>+'2.2.3.7.CantidadCap'!E22</f>
        <v>0</v>
      </c>
      <c r="F198" s="80">
        <f>+'2.2.3.7.CantidadCap'!F22</f>
        <v>0</v>
      </c>
      <c r="G198" s="80">
        <f>+'2.2.3.7.CantidadCap'!G22</f>
        <v>0</v>
      </c>
      <c r="H198" s="80">
        <f>+'2.2.3.7.CantidadCap'!H22</f>
        <v>0</v>
      </c>
      <c r="I198" s="80">
        <f>+'2.2.3.7.CantidadCap'!I22</f>
        <v>3084819.2872608379</v>
      </c>
      <c r="J198" s="80">
        <f>+'2.2.3.7.CantidadCap'!J22</f>
        <v>2944966.0300068115</v>
      </c>
      <c r="K198" s="80">
        <f>+'2.2.3.7.CantidadCap'!K22</f>
        <v>2707492.391906091</v>
      </c>
      <c r="L198" s="80">
        <f>+'2.2.3.7.CantidadCap'!L22</f>
        <v>2565060.7153694211</v>
      </c>
      <c r="M198" s="80">
        <f>+'2.2.3.7.CantidadCap'!M22</f>
        <v>2502240.4697695179</v>
      </c>
      <c r="N198" s="80">
        <f>+'2.2.3.7.CantidadCap'!N22</f>
        <v>2419942.4400910372</v>
      </c>
      <c r="O198" s="80">
        <f>+'2.2.3.7.CantidadCap'!O22</f>
        <v>2169621.1742148614</v>
      </c>
      <c r="P198" s="80">
        <f>+'2.2.3.7.CantidadCap'!P22</f>
        <v>1900004.9239770523</v>
      </c>
    </row>
    <row r="199" spans="2:16" x14ac:dyDescent="0.25">
      <c r="B199" s="139" t="s">
        <v>132</v>
      </c>
      <c r="C199" s="80">
        <f>+'2.2.3.7.CantidadCap'!C23</f>
        <v>0</v>
      </c>
      <c r="D199" s="80">
        <f>+'2.2.3.7.CantidadCap'!D23</f>
        <v>656281.0021263978</v>
      </c>
      <c r="E199" s="80">
        <f>+'2.2.3.7.CantidadCap'!E23</f>
        <v>633856.09783669887</v>
      </c>
      <c r="F199" s="80">
        <f>+'2.2.3.7.CantidadCap'!F23</f>
        <v>604635.95840295998</v>
      </c>
      <c r="G199" s="80">
        <f>+'2.2.3.7.CantidadCap'!G23</f>
        <v>593993.93363566976</v>
      </c>
      <c r="H199" s="80">
        <f>+'2.2.3.7.CantidadCap'!H23</f>
        <v>599619.8632363379</v>
      </c>
      <c r="I199" s="80">
        <f>+'2.2.3.7.CantidadCap'!I23</f>
        <v>602765.52316775103</v>
      </c>
      <c r="J199" s="80">
        <f>+'2.2.3.7.CantidadCap'!J23</f>
        <v>566573.56844648393</v>
      </c>
      <c r="K199" s="80">
        <f>+'2.2.3.7.CantidadCap'!K23</f>
        <v>515174.03178066149</v>
      </c>
      <c r="L199" s="80">
        <f>+'2.2.3.7.CantidadCap'!L23</f>
        <v>482154.24805332866</v>
      </c>
      <c r="M199" s="80">
        <f>+'2.2.3.7.CantidadCap'!M23</f>
        <v>464056.94701187423</v>
      </c>
      <c r="N199" s="80">
        <f>+'2.2.3.7.CantidadCap'!N23</f>
        <v>442217.82249003043</v>
      </c>
      <c r="O199" s="80">
        <f>+'2.2.3.7.CantidadCap'!O23</f>
        <v>390116.31308807479</v>
      </c>
      <c r="P199" s="80">
        <f>+'2.2.3.7.CantidadCap'!P23</f>
        <v>335147.89201195783</v>
      </c>
    </row>
    <row r="200" spans="2:16" x14ac:dyDescent="0.25">
      <c r="B200" s="139" t="s">
        <v>133</v>
      </c>
      <c r="C200" s="80">
        <f>+'2.2.3.7.CantidadCap'!C24</f>
        <v>0</v>
      </c>
      <c r="D200" s="80">
        <f>+'2.2.3.7.CantidadCap'!D24</f>
        <v>30129.956496626222</v>
      </c>
      <c r="E200" s="80">
        <f>+'2.2.3.7.CantidadCap'!E24</f>
        <v>29100.425871024625</v>
      </c>
      <c r="F200" s="80">
        <f>+'2.2.3.7.CantidadCap'!F24</f>
        <v>27758.925009181388</v>
      </c>
      <c r="G200" s="80">
        <f>+'2.2.3.7.CantidadCap'!G24</f>
        <v>27270.34810045546</v>
      </c>
      <c r="H200" s="80">
        <f>+'2.2.3.7.CantidadCap'!H24</f>
        <v>27528.635348710384</v>
      </c>
      <c r="I200" s="80">
        <f>+'2.2.3.7.CantidadCap'!I24</f>
        <v>27673.053054814281</v>
      </c>
      <c r="J200" s="80">
        <f>+'2.2.3.7.CantidadCap'!J24</f>
        <v>26011.475136595607</v>
      </c>
      <c r="K200" s="80">
        <f>+'2.2.3.7.CantidadCap'!K24</f>
        <v>23651.714913962031</v>
      </c>
      <c r="L200" s="80">
        <f>+'2.2.3.7.CantidadCap'!L24</f>
        <v>22135.771828593039</v>
      </c>
      <c r="M200" s="80">
        <f>+'2.2.3.7.CantidadCap'!M24</f>
        <v>21304.922099104217</v>
      </c>
      <c r="N200" s="80">
        <f>+'2.2.3.7.CantidadCap'!N24</f>
        <v>20302.28470805442</v>
      </c>
      <c r="O200" s="80">
        <f>+'2.2.3.7.CantidadCap'!O24</f>
        <v>17910.296814753885</v>
      </c>
      <c r="P200" s="80">
        <f>+'2.2.3.7.CantidadCap'!P24</f>
        <v>15386.688588482757</v>
      </c>
    </row>
    <row r="201" spans="2:16" x14ac:dyDescent="0.25">
      <c r="B201" s="139" t="s">
        <v>134</v>
      </c>
      <c r="C201" s="80">
        <f>+'2.2.3.7.CantidadCap'!C25</f>
        <v>0</v>
      </c>
      <c r="D201" s="80">
        <f>+'2.2.3.7.CantidadCap'!D25</f>
        <v>0</v>
      </c>
      <c r="E201" s="80">
        <f>+'2.2.3.7.CantidadCap'!E25</f>
        <v>0</v>
      </c>
      <c r="F201" s="80">
        <f>+'2.2.3.7.CantidadCap'!F25</f>
        <v>0</v>
      </c>
      <c r="G201" s="80">
        <f>+'2.2.3.7.CantidadCap'!G25</f>
        <v>0</v>
      </c>
      <c r="H201" s="80">
        <f>+'2.2.3.7.CantidadCap'!H25</f>
        <v>204048.09808894817</v>
      </c>
      <c r="I201" s="80">
        <f>+'2.2.3.7.CantidadCap'!I25</f>
        <v>201678.7504324253</v>
      </c>
      <c r="J201" s="80">
        <f>+'2.2.3.7.CantidadCap'!J25</f>
        <v>189081.16593507654</v>
      </c>
      <c r="K201" s="80">
        <f>+'2.2.3.7.CantidadCap'!K25</f>
        <v>171422.86118321639</v>
      </c>
      <c r="L201" s="80">
        <f>+'2.2.3.7.CantidadCap'!L25</f>
        <v>159906.7721408286</v>
      </c>
      <c r="M201" s="80">
        <f>+'2.2.3.7.CantidadCap'!M25</f>
        <v>153335.92874909437</v>
      </c>
      <c r="N201" s="80">
        <f>+'2.2.3.7.CantidadCap'!N25</f>
        <v>145516.81784799084</v>
      </c>
      <c r="O201" s="80">
        <f>+'2.2.3.7.CantidadCap'!O25</f>
        <v>127780.65001576481</v>
      </c>
      <c r="P201" s="80">
        <f>+'2.2.3.7.CantidadCap'!P25</f>
        <v>109162.41065329862</v>
      </c>
    </row>
    <row r="202" spans="2:16" x14ac:dyDescent="0.25">
      <c r="B202" s="139" t="s">
        <v>135</v>
      </c>
      <c r="C202" s="80">
        <f>+'2.2.3.7.CantidadCap'!C26</f>
        <v>0</v>
      </c>
      <c r="D202" s="80">
        <f>+'2.2.3.7.CantidadCap'!D26</f>
        <v>0</v>
      </c>
      <c r="E202" s="80">
        <f>+'2.2.3.7.CantidadCap'!E26</f>
        <v>0</v>
      </c>
      <c r="F202" s="80">
        <f>+'2.2.3.7.CantidadCap'!F26</f>
        <v>104414.09777737467</v>
      </c>
      <c r="G202" s="80">
        <f>+'2.2.3.7.CantidadCap'!G26</f>
        <v>102592.83021654788</v>
      </c>
      <c r="H202" s="80">
        <f>+'2.2.3.7.CantidadCap'!H26</f>
        <v>100350.22315707078</v>
      </c>
      <c r="I202" s="80">
        <f>+'2.2.3.7.CantidadCap'!I26</f>
        <v>98390.870183725958</v>
      </c>
      <c r="J202" s="80">
        <f>+'2.2.3.7.CantidadCap'!J26</f>
        <v>94159.12187712919</v>
      </c>
      <c r="K202" s="80">
        <f>+'2.2.3.7.CantidadCap'!K26</f>
        <v>89405.494223472153</v>
      </c>
      <c r="L202" s="80">
        <f>+'2.2.3.7.CantidadCap'!L26</f>
        <v>85161.961366674412</v>
      </c>
      <c r="M202" s="80">
        <f>+'2.2.3.7.CantidadCap'!M26</f>
        <v>81232.476155412936</v>
      </c>
      <c r="N202" s="80">
        <f>+'2.2.3.7.CantidadCap'!N26</f>
        <v>77795.502089565402</v>
      </c>
      <c r="O202" s="80">
        <f>+'2.2.3.7.CantidadCap'!O26</f>
        <v>72162.534175271809</v>
      </c>
      <c r="P202" s="80">
        <f>+'2.2.3.7.CantidadCap'!P26</f>
        <v>64910.736040381336</v>
      </c>
    </row>
    <row r="203" spans="2:16" x14ac:dyDescent="0.25">
      <c r="B203" s="139" t="s">
        <v>136</v>
      </c>
      <c r="C203" s="80">
        <f>+'2.2.3.7.CantidadCap'!C27</f>
        <v>0</v>
      </c>
      <c r="D203" s="80">
        <f>+'2.2.3.7.CantidadCap'!D27</f>
        <v>0</v>
      </c>
      <c r="E203" s="80">
        <f>+'2.2.3.7.CantidadCap'!E27</f>
        <v>0</v>
      </c>
      <c r="F203" s="80">
        <f>+'2.2.3.7.CantidadCap'!F27</f>
        <v>0</v>
      </c>
      <c r="G203" s="80">
        <f>+'2.2.3.7.CantidadCap'!G27</f>
        <v>1633394.434880994</v>
      </c>
      <c r="H203" s="80">
        <f>+'2.2.3.7.CantidadCap'!H27</f>
        <v>1664429.4495103108</v>
      </c>
      <c r="I203" s="80">
        <f>+'2.2.3.7.CantidadCap'!I27</f>
        <v>1683040.7723698588</v>
      </c>
      <c r="J203" s="80">
        <f>+'2.2.3.7.CantidadCap'!J27</f>
        <v>1592125.9807605036</v>
      </c>
      <c r="K203" s="80">
        <f>+'2.2.3.7.CantidadCap'!K27</f>
        <v>1458175.8931561662</v>
      </c>
      <c r="L203" s="80">
        <f>+'2.2.3.7.CantidadCap'!L27</f>
        <v>1375700.445533484</v>
      </c>
      <c r="M203" s="80">
        <f>+'2.2.3.7.CantidadCap'!M27</f>
        <v>1335881.4321006918</v>
      </c>
      <c r="N203" s="80">
        <f>+'2.2.3.7.CantidadCap'!N27</f>
        <v>1285537.528237992</v>
      </c>
      <c r="O203" s="80">
        <f>+'2.2.3.7.CantidadCap'!O27</f>
        <v>1146365.8621664532</v>
      </c>
      <c r="P203" s="80">
        <f>+'2.2.3.7.CantidadCap'!P27</f>
        <v>997586.25776281138</v>
      </c>
    </row>
    <row r="204" spans="2:16" x14ac:dyDescent="0.25">
      <c r="B204" s="139" t="s">
        <v>137</v>
      </c>
      <c r="C204" s="80">
        <f>+'2.2.3.7.CantidadCap'!C28</f>
        <v>0</v>
      </c>
      <c r="D204" s="80">
        <f>+'2.2.3.7.CantidadCap'!D28</f>
        <v>0</v>
      </c>
      <c r="E204" s="80">
        <f>+'2.2.3.7.CantidadCap'!E28</f>
        <v>0</v>
      </c>
      <c r="F204" s="80">
        <f>+'2.2.3.7.CantidadCap'!F28</f>
        <v>0</v>
      </c>
      <c r="G204" s="80">
        <f>+'2.2.3.7.CantidadCap'!G28</f>
        <v>3081443.9596753265</v>
      </c>
      <c r="H204" s="80">
        <f>+'2.2.3.7.CantidadCap'!H28</f>
        <v>3139992.3765951572</v>
      </c>
      <c r="I204" s="80">
        <f>+'2.2.3.7.CantidadCap'!I28</f>
        <v>3175103.1539936978</v>
      </c>
      <c r="J204" s="80">
        <f>+'2.2.3.7.CantidadCap'!J28</f>
        <v>3003589.8749796189</v>
      </c>
      <c r="K204" s="80">
        <f>+'2.2.3.7.CantidadCap'!K28</f>
        <v>2750889.3150095833</v>
      </c>
      <c r="L204" s="80">
        <f>+'2.2.3.7.CantidadCap'!L28</f>
        <v>2595297.0927813072</v>
      </c>
      <c r="M204" s="80">
        <f>+'2.2.3.7.CantidadCap'!M28</f>
        <v>2520177.4181929417</v>
      </c>
      <c r="N204" s="80">
        <f>+'2.2.3.7.CantidadCap'!N28</f>
        <v>2425202.2455393784</v>
      </c>
      <c r="O204" s="80">
        <f>+'2.2.3.7.CantidadCap'!O28</f>
        <v>2162651.0327912215</v>
      </c>
      <c r="P204" s="80">
        <f>+'2.2.3.7.CantidadCap'!P28</f>
        <v>1881974.1775735235</v>
      </c>
    </row>
    <row r="205" spans="2:16" x14ac:dyDescent="0.25">
      <c r="B205" s="139" t="s">
        <v>138</v>
      </c>
      <c r="C205" s="80">
        <f>+'2.2.3.7.CantidadCap'!C29</f>
        <v>0</v>
      </c>
      <c r="D205" s="80">
        <f>+'2.2.3.7.CantidadCap'!D29</f>
        <v>0</v>
      </c>
      <c r="E205" s="80">
        <f>+'2.2.3.7.CantidadCap'!E29</f>
        <v>0</v>
      </c>
      <c r="F205" s="80">
        <f>+'2.2.3.7.CantidadCap'!F29</f>
        <v>9055925.5591318924</v>
      </c>
      <c r="G205" s="80">
        <f>+'2.2.3.7.CantidadCap'!G29</f>
        <v>8715881.9946207423</v>
      </c>
      <c r="H205" s="80">
        <f>+'2.2.3.7.CantidadCap'!H29</f>
        <v>8144556.1661161575</v>
      </c>
      <c r="I205" s="80">
        <f>+'2.2.3.7.CantidadCap'!I29</f>
        <v>7583966.9122263659</v>
      </c>
      <c r="J205" s="80">
        <f>+'2.2.3.7.CantidadCap'!J29</f>
        <v>6838254.5888778036</v>
      </c>
      <c r="K205" s="80">
        <f>+'2.2.3.7.CantidadCap'!K29</f>
        <v>6051759.63365018</v>
      </c>
      <c r="L205" s="80">
        <f>+'2.2.3.7.CantidadCap'!L29</f>
        <v>5302892.0110831112</v>
      </c>
      <c r="M205" s="80">
        <f>+'2.2.3.7.CantidadCap'!M29</f>
        <v>4568540.0994842825</v>
      </c>
      <c r="N205" s="80">
        <f>+'2.2.3.7.CantidadCap'!N29</f>
        <v>3853700.3475197246</v>
      </c>
      <c r="O205" s="80">
        <f>+'2.2.3.7.CantidadCap'!O29</f>
        <v>3041526.0588732841</v>
      </c>
      <c r="P205" s="80">
        <f>+'2.2.3.7.CantidadCap'!P29</f>
        <v>2184756.9701625123</v>
      </c>
    </row>
    <row r="206" spans="2:16" x14ac:dyDescent="0.25">
      <c r="B206" s="139" t="s">
        <v>139</v>
      </c>
      <c r="C206" s="80">
        <f>+'2.2.3.7.CantidadCap'!C30</f>
        <v>0</v>
      </c>
      <c r="D206" s="80">
        <f>+'2.2.3.7.CantidadCap'!D30</f>
        <v>0</v>
      </c>
      <c r="E206" s="80">
        <f>+'2.2.3.7.CantidadCap'!E30</f>
        <v>0</v>
      </c>
      <c r="F206" s="80">
        <f>+'2.2.3.7.CantidadCap'!F30</f>
        <v>0</v>
      </c>
      <c r="G206" s="80">
        <f>+'2.2.3.7.CantidadCap'!G30</f>
        <v>1192986.1744526611</v>
      </c>
      <c r="H206" s="80">
        <f>+'2.2.3.7.CantidadCap'!H30</f>
        <v>1189026.8427470503</v>
      </c>
      <c r="I206" s="80">
        <f>+'2.2.3.7.CantidadCap'!I30</f>
        <v>1167915.7203666305</v>
      </c>
      <c r="J206" s="80">
        <f>+'2.2.3.7.CantidadCap'!J30</f>
        <v>1119883.135006174</v>
      </c>
      <c r="K206" s="80">
        <f>+'2.2.3.7.CantidadCap'!K30</f>
        <v>1065658.6716536202</v>
      </c>
      <c r="L206" s="80">
        <f>+'2.2.3.7.CantidadCap'!L30</f>
        <v>1017497.9791060779</v>
      </c>
      <c r="M206" s="80">
        <f>+'2.2.3.7.CantidadCap'!M30</f>
        <v>973115.87917671935</v>
      </c>
      <c r="N206" s="80">
        <f>+'2.2.3.7.CantidadCap'!N30</f>
        <v>934676.67572703841</v>
      </c>
      <c r="O206" s="80">
        <f>+'2.2.3.7.CantidadCap'!O30</f>
        <v>869793.63179353648</v>
      </c>
      <c r="P206" s="80">
        <f>+'2.2.3.7.CantidadCap'!P30</f>
        <v>785274.52138353034</v>
      </c>
    </row>
    <row r="207" spans="2:16" x14ac:dyDescent="0.25">
      <c r="B207" s="139" t="s">
        <v>140</v>
      </c>
      <c r="C207" s="80">
        <f>+'2.2.3.7.CantidadCap'!C31</f>
        <v>0</v>
      </c>
      <c r="D207" s="80">
        <f>+'2.2.3.7.CantidadCap'!D31</f>
        <v>0</v>
      </c>
      <c r="E207" s="80">
        <f>+'2.2.3.7.CantidadCap'!E31</f>
        <v>0</v>
      </c>
      <c r="F207" s="80">
        <f>+'2.2.3.7.CantidadCap'!F31</f>
        <v>0</v>
      </c>
      <c r="G207" s="80">
        <f>+'2.2.3.7.CantidadCap'!G31</f>
        <v>551205.79714389972</v>
      </c>
      <c r="H207" s="80">
        <f>+'2.2.3.7.CantidadCap'!H31</f>
        <v>561678.88289270201</v>
      </c>
      <c r="I207" s="80">
        <f>+'2.2.3.7.CantidadCap'!I31</f>
        <v>567959.46572904987</v>
      </c>
      <c r="J207" s="80">
        <f>+'2.2.3.7.CantidadCap'!J31</f>
        <v>537279.33170198789</v>
      </c>
      <c r="K207" s="80">
        <f>+'2.2.3.7.CantidadCap'!K31</f>
        <v>492076.49322113837</v>
      </c>
      <c r="L207" s="80">
        <f>+'2.2.3.7.CantidadCap'!L31</f>
        <v>464244.30285679892</v>
      </c>
      <c r="M207" s="80">
        <f>+'2.2.3.7.CantidadCap'!M31</f>
        <v>450806.96612294076</v>
      </c>
      <c r="N207" s="80">
        <f>+'2.2.3.7.CantidadCap'!N31</f>
        <v>433817.89657098224</v>
      </c>
      <c r="O207" s="80">
        <f>+'2.2.3.7.CantidadCap'!O31</f>
        <v>386852.98258656776</v>
      </c>
      <c r="P207" s="80">
        <f>+'2.2.3.7.CantidadCap'!P31</f>
        <v>336645.77072592592</v>
      </c>
    </row>
    <row r="208" spans="2:16" x14ac:dyDescent="0.25">
      <c r="B208" s="139" t="s">
        <v>141</v>
      </c>
      <c r="C208" s="80">
        <f>+'2.2.3.7.CantidadCap'!C32</f>
        <v>0</v>
      </c>
      <c r="D208" s="80">
        <f>+'2.2.3.7.CantidadCap'!D32</f>
        <v>0</v>
      </c>
      <c r="E208" s="80">
        <f>+'2.2.3.7.CantidadCap'!E32</f>
        <v>0</v>
      </c>
      <c r="F208" s="80">
        <f>+'2.2.3.7.CantidadCap'!F32</f>
        <v>0</v>
      </c>
      <c r="G208" s="80">
        <f>+'2.2.3.7.CantidadCap'!G32</f>
        <v>316295.6099923171</v>
      </c>
      <c r="H208" s="80">
        <f>+'2.2.3.7.CantidadCap'!H32</f>
        <v>305427.24569995364</v>
      </c>
      <c r="I208" s="80">
        <f>+'2.2.3.7.CantidadCap'!I32</f>
        <v>279932.16029666492</v>
      </c>
      <c r="J208" s="80">
        <f>+'2.2.3.7.CantidadCap'!J32</f>
        <v>247487.10193738539</v>
      </c>
      <c r="K208" s="80">
        <f>+'2.2.3.7.CantidadCap'!K32</f>
        <v>213530.19133141788</v>
      </c>
      <c r="L208" s="80">
        <f>+'2.2.3.7.CantidadCap'!L32</f>
        <v>180942.31647598767</v>
      </c>
      <c r="M208" s="80">
        <f>+'2.2.3.7.CantidadCap'!M32</f>
        <v>148776.57945046955</v>
      </c>
      <c r="N208" s="80">
        <f>+'2.2.3.7.CantidadCap'!N32</f>
        <v>117114.67705055144</v>
      </c>
      <c r="O208" s="80">
        <f>+'2.2.3.7.CantidadCap'!O32</f>
        <v>82703.646143160673</v>
      </c>
      <c r="P208" s="80">
        <f>+'2.2.3.7.CantidadCap'!P32</f>
        <v>47586.940768273053</v>
      </c>
    </row>
    <row r="209" spans="2:16" x14ac:dyDescent="0.25">
      <c r="B209" s="139" t="s">
        <v>142</v>
      </c>
      <c r="C209" s="80">
        <f>+'2.2.3.7.CantidadCap'!C33</f>
        <v>0</v>
      </c>
      <c r="D209" s="80">
        <f>+'2.2.3.7.CantidadCap'!D33</f>
        <v>0</v>
      </c>
      <c r="E209" s="80">
        <f>+'2.2.3.7.CantidadCap'!E33</f>
        <v>0</v>
      </c>
      <c r="F209" s="80">
        <f>+'2.2.3.7.CantidadCap'!F33</f>
        <v>0</v>
      </c>
      <c r="G209" s="80">
        <f>+'2.2.3.7.CantidadCap'!G33</f>
        <v>0</v>
      </c>
      <c r="H209" s="80">
        <f>+'2.2.3.7.CantidadCap'!H33</f>
        <v>0</v>
      </c>
      <c r="I209" s="80">
        <f>+'2.2.3.7.CantidadCap'!I33</f>
        <v>0</v>
      </c>
      <c r="J209" s="80">
        <f>+'2.2.3.7.CantidadCap'!J33</f>
        <v>1682357.1030888176</v>
      </c>
      <c r="K209" s="80">
        <f>+'2.2.3.7.CantidadCap'!K33</f>
        <v>1646256.0439499058</v>
      </c>
      <c r="L209" s="80">
        <f>+'2.2.3.7.CantidadCap'!L33</f>
        <v>1533400.6088980555</v>
      </c>
      <c r="M209" s="80">
        <f>+'2.2.3.7.CantidadCap'!M33</f>
        <v>1503135.6685558246</v>
      </c>
      <c r="N209" s="80">
        <f>+'2.2.3.7.CantidadCap'!N33</f>
        <v>1414473.1244873176</v>
      </c>
      <c r="O209" s="80">
        <f>+'2.2.3.7.CantidadCap'!O33</f>
        <v>1343365.7963923819</v>
      </c>
      <c r="P209" s="80">
        <f>+'2.2.3.7.CantidadCap'!P33</f>
        <v>1153214.3711849367</v>
      </c>
    </row>
    <row r="210" spans="2:16" x14ac:dyDescent="0.25">
      <c r="B210" s="139" t="s">
        <v>143</v>
      </c>
      <c r="C210" s="80">
        <f>+'2.2.3.7.CantidadCap'!C34</f>
        <v>0</v>
      </c>
      <c r="D210" s="80">
        <f>+'2.2.3.7.CantidadCap'!D34</f>
        <v>0</v>
      </c>
      <c r="E210" s="80">
        <f>+'2.2.3.7.CantidadCap'!E34</f>
        <v>0</v>
      </c>
      <c r="F210" s="80">
        <f>+'2.2.3.7.CantidadCap'!F34</f>
        <v>0</v>
      </c>
      <c r="G210" s="80">
        <f>+'2.2.3.7.CantidadCap'!G34</f>
        <v>0</v>
      </c>
      <c r="H210" s="80">
        <f>+'2.2.3.7.CantidadCap'!H34</f>
        <v>0</v>
      </c>
      <c r="I210" s="80">
        <f>+'2.2.3.7.CantidadCap'!I34</f>
        <v>182285.85397191974</v>
      </c>
      <c r="J210" s="80">
        <f>+'2.2.3.7.CantidadCap'!J34</f>
        <v>177707.84702526341</v>
      </c>
      <c r="K210" s="80">
        <f>+'2.2.3.7.CantidadCap'!K34</f>
        <v>169747.44299325417</v>
      </c>
      <c r="L210" s="80">
        <f>+'2.2.3.7.CantidadCap'!L34</f>
        <v>162748.41447512075</v>
      </c>
      <c r="M210" s="80">
        <f>+'2.2.3.7.CantidadCap'!M34</f>
        <v>156361.09373332807</v>
      </c>
      <c r="N210" s="80">
        <f>+'2.2.3.7.CantidadCap'!N34</f>
        <v>150940.54826410499</v>
      </c>
      <c r="O210" s="80">
        <f>+'2.2.3.7.CantidadCap'!O34</f>
        <v>141233.05601212484</v>
      </c>
      <c r="P210" s="80">
        <f>+'2.2.3.7.CantidadCap'!P34</f>
        <v>128303.10330908681</v>
      </c>
    </row>
    <row r="211" spans="2:16" x14ac:dyDescent="0.25">
      <c r="B211" s="139" t="s">
        <v>144</v>
      </c>
      <c r="C211" s="80">
        <f>+'2.2.3.7.CantidadCap'!C35</f>
        <v>0</v>
      </c>
      <c r="D211" s="80">
        <f>+'2.2.3.7.CantidadCap'!D35</f>
        <v>0</v>
      </c>
      <c r="E211" s="80">
        <f>+'2.2.3.7.CantidadCap'!E35</f>
        <v>0</v>
      </c>
      <c r="F211" s="80">
        <f>+'2.2.3.7.CantidadCap'!F35</f>
        <v>0</v>
      </c>
      <c r="G211" s="80">
        <f>+'2.2.3.7.CantidadCap'!G35</f>
        <v>0</v>
      </c>
      <c r="H211" s="80">
        <f>+'2.2.3.7.CantidadCap'!H35</f>
        <v>0</v>
      </c>
      <c r="I211" s="80">
        <f>+'2.2.3.7.CantidadCap'!I35</f>
        <v>0</v>
      </c>
      <c r="J211" s="80">
        <f>+'2.2.3.7.CantidadCap'!J35</f>
        <v>61872.499682392023</v>
      </c>
      <c r="K211" s="80">
        <f>+'2.2.3.7.CantidadCap'!K35</f>
        <v>58854.213519830926</v>
      </c>
      <c r="L211" s="80">
        <f>+'2.2.3.7.CantidadCap'!L35</f>
        <v>49631.935428684294</v>
      </c>
      <c r="M211" s="80">
        <f>+'2.2.3.7.CantidadCap'!M35</f>
        <v>46771.795189599427</v>
      </c>
      <c r="N211" s="80">
        <f>+'2.2.3.7.CantidadCap'!N35</f>
        <v>38156.815561502983</v>
      </c>
      <c r="O211" s="80">
        <f>+'2.2.3.7.CantidadCap'!O35</f>
        <v>34220.864702047445</v>
      </c>
      <c r="P211" s="80">
        <f>+'2.2.3.7.CantidadCap'!P35</f>
        <v>23335.392081492577</v>
      </c>
    </row>
    <row r="212" spans="2:16" x14ac:dyDescent="0.25">
      <c r="B212" s="139" t="s">
        <v>145</v>
      </c>
      <c r="C212" s="80">
        <f>+'2.2.3.7.CantidadCap'!C36</f>
        <v>0</v>
      </c>
      <c r="D212" s="80">
        <f>+'2.2.3.7.CantidadCap'!D36</f>
        <v>0</v>
      </c>
      <c r="E212" s="80">
        <f>+'2.2.3.7.CantidadCap'!E36</f>
        <v>0</v>
      </c>
      <c r="F212" s="80">
        <f>+'2.2.3.7.CantidadCap'!F36</f>
        <v>0</v>
      </c>
      <c r="G212" s="80">
        <f>+'2.2.3.7.CantidadCap'!G36</f>
        <v>0</v>
      </c>
      <c r="H212" s="80">
        <f>+'2.2.3.7.CantidadCap'!H36</f>
        <v>0</v>
      </c>
      <c r="I212" s="80">
        <f>+'2.2.3.7.CantidadCap'!I36</f>
        <v>0</v>
      </c>
      <c r="J212" s="80">
        <f>+'2.2.3.7.CantidadCap'!J36</f>
        <v>0</v>
      </c>
      <c r="K212" s="80">
        <f>+'2.2.3.7.CantidadCap'!K36</f>
        <v>7782496.9422415458</v>
      </c>
      <c r="L212" s="80">
        <f>+'2.2.3.7.CantidadCap'!L36</f>
        <v>7633467.3811233528</v>
      </c>
      <c r="M212" s="80">
        <f>+'2.2.3.7.CantidadCap'!M36</f>
        <v>7344213.3079659501</v>
      </c>
      <c r="N212" s="80">
        <f>+'2.2.3.7.CantidadCap'!N36</f>
        <v>7136806.5157985026</v>
      </c>
      <c r="O212" s="80">
        <f>+'2.2.3.7.CantidadCap'!O36</f>
        <v>5802644.3305209614</v>
      </c>
      <c r="P212" s="80">
        <f>+'2.2.3.7.CantidadCap'!P36</f>
        <v>5541706.9828412607</v>
      </c>
    </row>
    <row r="213" spans="2:16" x14ac:dyDescent="0.25">
      <c r="B213" s="139" t="s">
        <v>146</v>
      </c>
      <c r="C213" s="80">
        <f>+'2.2.3.7.CantidadCap'!C37</f>
        <v>0</v>
      </c>
      <c r="D213" s="80">
        <f>+'2.2.3.7.CantidadCap'!D37</f>
        <v>0</v>
      </c>
      <c r="E213" s="80">
        <f>+'2.2.3.7.CantidadCap'!E37</f>
        <v>0</v>
      </c>
      <c r="F213" s="80">
        <f>+'2.2.3.7.CantidadCap'!F37</f>
        <v>0</v>
      </c>
      <c r="G213" s="80">
        <f>+'2.2.3.7.CantidadCap'!G37</f>
        <v>0</v>
      </c>
      <c r="H213" s="80">
        <f>+'2.2.3.7.CantidadCap'!H37</f>
        <v>0</v>
      </c>
      <c r="I213" s="80">
        <f>+'2.2.3.7.CantidadCap'!I37</f>
        <v>0</v>
      </c>
      <c r="J213" s="80">
        <f>+'2.2.3.7.CantidadCap'!J37</f>
        <v>473230.25282796245</v>
      </c>
      <c r="K213" s="80">
        <f>+'2.2.3.7.CantidadCap'!K37</f>
        <v>455786.20823144738</v>
      </c>
      <c r="L213" s="80">
        <f>+'2.2.3.7.CantidadCap'!L37</f>
        <v>421234.88261511654</v>
      </c>
      <c r="M213" s="80">
        <f>+'2.2.3.7.CantidadCap'!M37</f>
        <v>417115.76212462178</v>
      </c>
      <c r="N213" s="80">
        <f>+'2.2.3.7.CantidadCap'!N37</f>
        <v>389307.14322897239</v>
      </c>
      <c r="O213" s="80">
        <f>+'2.2.3.7.CantidadCap'!O37</f>
        <v>357485.83999834408</v>
      </c>
      <c r="P213" s="80">
        <f>+'2.2.3.7.CantidadCap'!P37</f>
        <v>296027.96996294835</v>
      </c>
    </row>
    <row r="214" spans="2:16" x14ac:dyDescent="0.25">
      <c r="B214" s="139" t="s">
        <v>147</v>
      </c>
      <c r="C214" s="80">
        <f>+'2.2.3.7.CantidadCap'!C38</f>
        <v>179580.804</v>
      </c>
      <c r="D214" s="80">
        <f>+'2.2.3.7.CantidadCap'!D38</f>
        <v>168873.09630945922</v>
      </c>
      <c r="E214" s="80">
        <f>+'2.2.3.7.CantidadCap'!E38</f>
        <v>147101.56933529343</v>
      </c>
      <c r="F214" s="80">
        <f>+'2.2.3.7.CantidadCap'!F38</f>
        <v>127617.46596484129</v>
      </c>
      <c r="G214" s="80">
        <f>+'2.2.3.7.CantidadCap'!G38</f>
        <v>110954.78453654639</v>
      </c>
      <c r="H214" s="80">
        <f>+'2.2.3.7.CantidadCap'!H38</f>
        <v>95536.335866878653</v>
      </c>
      <c r="I214" s="80">
        <f>+'2.2.3.7.CantidadCap'!I38</f>
        <v>79866.954685913981</v>
      </c>
      <c r="J214" s="80">
        <f>+'2.2.3.7.CantidadCap'!J38</f>
        <v>63498.391626030803</v>
      </c>
      <c r="K214" s="80">
        <f>+'2.2.3.7.CantidadCap'!K38</f>
        <v>36595.005373538457</v>
      </c>
      <c r="L214" s="80">
        <f>+'2.2.3.7.CantidadCap'!L38</f>
        <v>9405.0358764738976</v>
      </c>
      <c r="M214" s="80">
        <f>+'2.2.3.7.CantidadCap'!M38</f>
        <v>-6330.2672681603481</v>
      </c>
      <c r="N214" s="80">
        <f>+'2.2.3.7.CantidadCap'!N38</f>
        <v>-13142.48713034741</v>
      </c>
      <c r="O214" s="80">
        <f>+'2.2.3.7.CantidadCap'!O38</f>
        <v>-11270.539143324417</v>
      </c>
      <c r="P214" s="80">
        <f>+'2.2.3.7.CantidadCap'!P38</f>
        <v>-9186.5599453223404</v>
      </c>
    </row>
    <row r="215" spans="2:16" x14ac:dyDescent="0.25">
      <c r="B215" s="139" t="s">
        <v>148</v>
      </c>
      <c r="C215" s="80">
        <f>+'2.2.3.7.CantidadCap'!C39</f>
        <v>0</v>
      </c>
      <c r="D215" s="80">
        <f>+'2.2.3.7.CantidadCap'!D39</f>
        <v>0</v>
      </c>
      <c r="E215" s="80">
        <f>+'2.2.3.7.CantidadCap'!E39</f>
        <v>0</v>
      </c>
      <c r="F215" s="80">
        <f>+'2.2.3.7.CantidadCap'!F39</f>
        <v>0</v>
      </c>
      <c r="G215" s="80">
        <f>+'2.2.3.7.CantidadCap'!G39</f>
        <v>0</v>
      </c>
      <c r="H215" s="80">
        <f>+'2.2.3.7.CantidadCap'!H39</f>
        <v>0</v>
      </c>
      <c r="I215" s="80">
        <f>+'2.2.3.7.CantidadCap'!I39</f>
        <v>0</v>
      </c>
      <c r="J215" s="80">
        <f>+'2.2.3.7.CantidadCap'!J39</f>
        <v>0</v>
      </c>
      <c r="K215" s="80">
        <f>+'2.2.3.7.CantidadCap'!K39</f>
        <v>0</v>
      </c>
      <c r="L215" s="80">
        <f>+'2.2.3.7.CantidadCap'!L39</f>
        <v>0</v>
      </c>
      <c r="M215" s="80">
        <f>+'2.2.3.7.CantidadCap'!M39</f>
        <v>9128318.7987168655</v>
      </c>
      <c r="N215" s="80">
        <f>+'2.2.3.7.CantidadCap'!N39</f>
        <v>8876893.9998506419</v>
      </c>
      <c r="O215" s="80">
        <f>+'2.2.3.7.CantidadCap'!O39</f>
        <v>7930151.8214141661</v>
      </c>
      <c r="P215" s="80">
        <f>+'2.2.3.7.CantidadCap'!P39</f>
        <v>6915586.1817218261</v>
      </c>
    </row>
    <row r="216" spans="2:16" x14ac:dyDescent="0.25">
      <c r="B216" s="139" t="s">
        <v>149</v>
      </c>
      <c r="C216" s="80">
        <f>+'2.2.3.7.CantidadCap'!C40</f>
        <v>0</v>
      </c>
      <c r="D216" s="80">
        <f>+'2.2.3.7.CantidadCap'!D40</f>
        <v>0</v>
      </c>
      <c r="E216" s="80">
        <f>+'2.2.3.7.CantidadCap'!E40</f>
        <v>0</v>
      </c>
      <c r="F216" s="80">
        <f>+'2.2.3.7.CantidadCap'!F40</f>
        <v>0</v>
      </c>
      <c r="G216" s="80">
        <f>+'2.2.3.7.CantidadCap'!G40</f>
        <v>0</v>
      </c>
      <c r="H216" s="80">
        <f>+'2.2.3.7.CantidadCap'!H40</f>
        <v>0</v>
      </c>
      <c r="I216" s="80">
        <f>+'2.2.3.7.CantidadCap'!I40</f>
        <v>0</v>
      </c>
      <c r="J216" s="80">
        <f>+'2.2.3.7.CantidadCap'!J40</f>
        <v>0</v>
      </c>
      <c r="K216" s="80">
        <f>+'2.2.3.7.CantidadCap'!K40</f>
        <v>0</v>
      </c>
      <c r="L216" s="80">
        <f>+'2.2.3.7.CantidadCap'!L40</f>
        <v>0</v>
      </c>
      <c r="M216" s="80">
        <f>+'2.2.3.7.CantidadCap'!M40</f>
        <v>652714.54892634368</v>
      </c>
      <c r="N216" s="80">
        <f>+'2.2.3.7.CantidadCap'!N40</f>
        <v>640047.43130532699</v>
      </c>
      <c r="O216" s="80">
        <f>+'2.2.3.7.CantidadCap'!O40</f>
        <v>596115.16531071975</v>
      </c>
      <c r="P216" s="80">
        <f>+'2.2.3.7.CantidadCap'!P40</f>
        <v>538703.25257517677</v>
      </c>
    </row>
    <row r="217" spans="2:16" x14ac:dyDescent="0.25">
      <c r="B217" s="139" t="s">
        <v>150</v>
      </c>
      <c r="C217" s="80">
        <f>+'2.2.3.7.CantidadCap'!C41</f>
        <v>0</v>
      </c>
      <c r="D217" s="80">
        <f>+'2.2.3.7.CantidadCap'!D41</f>
        <v>0</v>
      </c>
      <c r="E217" s="80">
        <f>+'2.2.3.7.CantidadCap'!E41</f>
        <v>0</v>
      </c>
      <c r="F217" s="80">
        <f>+'2.2.3.7.CantidadCap'!F41</f>
        <v>0</v>
      </c>
      <c r="G217" s="80">
        <f>+'2.2.3.7.CantidadCap'!G41</f>
        <v>0</v>
      </c>
      <c r="H217" s="80">
        <f>+'2.2.3.7.CantidadCap'!H41</f>
        <v>0</v>
      </c>
      <c r="I217" s="80">
        <f>+'2.2.3.7.CantidadCap'!I41</f>
        <v>0</v>
      </c>
      <c r="J217" s="80">
        <f>+'2.2.3.7.CantidadCap'!J41</f>
        <v>0</v>
      </c>
      <c r="K217" s="80">
        <f>+'2.2.3.7.CantidadCap'!K41</f>
        <v>0</v>
      </c>
      <c r="L217" s="80">
        <f>+'2.2.3.7.CantidadCap'!L41</f>
        <v>0</v>
      </c>
      <c r="M217" s="80">
        <f>+'2.2.3.7.CantidadCap'!M41</f>
        <v>5800108.6848334512</v>
      </c>
      <c r="N217" s="80">
        <f>+'2.2.3.7.CantidadCap'!N41</f>
        <v>5684599.632323063</v>
      </c>
      <c r="O217" s="80">
        <f>+'2.2.3.7.CantidadCap'!O41</f>
        <v>5288597.3214746993</v>
      </c>
      <c r="P217" s="80">
        <f>+'2.2.3.7.CantidadCap'!P41</f>
        <v>4773263.5002647284</v>
      </c>
    </row>
    <row r="218" spans="2:16" x14ac:dyDescent="0.25">
      <c r="B218" s="139" t="s">
        <v>151</v>
      </c>
      <c r="C218" s="80">
        <f>+'2.2.3.7.CantidadCap'!C42</f>
        <v>0</v>
      </c>
      <c r="D218" s="80">
        <f>+'2.2.3.7.CantidadCap'!D42</f>
        <v>0</v>
      </c>
      <c r="E218" s="80">
        <f>+'2.2.3.7.CantidadCap'!E42</f>
        <v>0</v>
      </c>
      <c r="F218" s="80">
        <f>+'2.2.3.7.CantidadCap'!F42</f>
        <v>0</v>
      </c>
      <c r="G218" s="80">
        <f>+'2.2.3.7.CantidadCap'!G42</f>
        <v>0</v>
      </c>
      <c r="H218" s="80">
        <f>+'2.2.3.7.CantidadCap'!H42</f>
        <v>0</v>
      </c>
      <c r="I218" s="80">
        <f>+'2.2.3.7.CantidadCap'!I42</f>
        <v>0</v>
      </c>
      <c r="J218" s="80">
        <f>+'2.2.3.7.CantidadCap'!J42</f>
        <v>0</v>
      </c>
      <c r="K218" s="80">
        <f>+'2.2.3.7.CantidadCap'!K42</f>
        <v>0</v>
      </c>
      <c r="L218" s="80">
        <f>+'2.2.3.7.CantidadCap'!L42</f>
        <v>0</v>
      </c>
      <c r="M218" s="80">
        <f>+'2.2.3.7.CantidadCap'!M42</f>
        <v>260222.67522832961</v>
      </c>
      <c r="N218" s="80">
        <f>+'2.2.3.7.CantidadCap'!N42</f>
        <v>248823.92162560511</v>
      </c>
      <c r="O218" s="80">
        <f>+'2.2.3.7.CantidadCap'!O42</f>
        <v>219215.74046303693</v>
      </c>
      <c r="P218" s="80">
        <f>+'2.2.3.7.CantidadCap'!P42</f>
        <v>185203.76439035643</v>
      </c>
    </row>
    <row r="219" spans="2:16" x14ac:dyDescent="0.25">
      <c r="B219" s="139" t="s">
        <v>152</v>
      </c>
      <c r="C219" s="80">
        <f>+'2.2.3.7.CantidadCap'!C43</f>
        <v>0</v>
      </c>
      <c r="D219" s="80">
        <f>+'2.2.3.7.CantidadCap'!D43</f>
        <v>0</v>
      </c>
      <c r="E219" s="80">
        <f>+'2.2.3.7.CantidadCap'!E43</f>
        <v>0</v>
      </c>
      <c r="F219" s="80">
        <f>+'2.2.3.7.CantidadCap'!F43</f>
        <v>0</v>
      </c>
      <c r="G219" s="80">
        <f>+'2.2.3.7.CantidadCap'!G43</f>
        <v>0</v>
      </c>
      <c r="H219" s="80">
        <f>+'2.2.3.7.CantidadCap'!H43</f>
        <v>0</v>
      </c>
      <c r="I219" s="80">
        <f>+'2.2.3.7.CantidadCap'!I43</f>
        <v>0</v>
      </c>
      <c r="J219" s="80">
        <f>+'2.2.3.7.CantidadCap'!J43</f>
        <v>0</v>
      </c>
      <c r="K219" s="80">
        <f>+'2.2.3.7.CantidadCap'!K43</f>
        <v>0</v>
      </c>
      <c r="L219" s="80">
        <f>+'2.2.3.7.CantidadCap'!L43</f>
        <v>0</v>
      </c>
      <c r="M219" s="80">
        <f>+'2.2.3.7.CantidadCap'!M43</f>
        <v>0</v>
      </c>
      <c r="N219" s="80">
        <f>+'2.2.3.7.CantidadCap'!N43</f>
        <v>354498.2472173128</v>
      </c>
      <c r="O219" s="80">
        <f>+'2.2.3.7.CantidadCap'!O43</f>
        <v>336794.53796089726</v>
      </c>
      <c r="P219" s="80">
        <f>+'2.2.3.7.CantidadCap'!P43</f>
        <v>304281.99982543709</v>
      </c>
    </row>
    <row r="220" spans="2:16" x14ac:dyDescent="0.25">
      <c r="B220" s="139" t="s">
        <v>153</v>
      </c>
      <c r="C220" s="80">
        <f>+'2.2.3.7.CantidadCap'!C44</f>
        <v>0</v>
      </c>
      <c r="D220" s="80">
        <f>+'2.2.3.7.CantidadCap'!D44</f>
        <v>0</v>
      </c>
      <c r="E220" s="80">
        <f>+'2.2.3.7.CantidadCap'!E44</f>
        <v>0</v>
      </c>
      <c r="F220" s="80">
        <f>+'2.2.3.7.CantidadCap'!F44</f>
        <v>0</v>
      </c>
      <c r="G220" s="80">
        <f>+'2.2.3.7.CantidadCap'!G44</f>
        <v>0</v>
      </c>
      <c r="H220" s="80">
        <f>+'2.2.3.7.CantidadCap'!H44</f>
        <v>0</v>
      </c>
      <c r="I220" s="80">
        <f>+'2.2.3.7.CantidadCap'!I44</f>
        <v>0</v>
      </c>
      <c r="J220" s="80">
        <f>+'2.2.3.7.CantidadCap'!J44</f>
        <v>0</v>
      </c>
      <c r="K220" s="80">
        <f>+'2.2.3.7.CantidadCap'!K44</f>
        <v>0</v>
      </c>
      <c r="L220" s="80">
        <f>+'2.2.3.7.CantidadCap'!L44</f>
        <v>0</v>
      </c>
      <c r="M220" s="80">
        <f>+'2.2.3.7.CantidadCap'!M44</f>
        <v>0</v>
      </c>
      <c r="N220" s="80">
        <f>+'2.2.3.7.CantidadCap'!N44</f>
        <v>65843.121551170494</v>
      </c>
      <c r="O220" s="80">
        <f>+'2.2.3.7.CantidadCap'!O44</f>
        <v>62554.640827430492</v>
      </c>
      <c r="P220" s="80">
        <f>+'2.2.3.7.CantidadCap'!P44</f>
        <v>56515.38253318565</v>
      </c>
    </row>
    <row r="221" spans="2:16" x14ac:dyDescent="0.25">
      <c r="B221" s="139" t="s">
        <v>154</v>
      </c>
      <c r="C221" s="80">
        <f>+'2.2.3.7.CantidadCap'!C45</f>
        <v>0</v>
      </c>
      <c r="D221" s="80">
        <f>+'2.2.3.7.CantidadCap'!D45</f>
        <v>0</v>
      </c>
      <c r="E221" s="80">
        <f>+'2.2.3.7.CantidadCap'!E45</f>
        <v>0</v>
      </c>
      <c r="F221" s="80">
        <f>+'2.2.3.7.CantidadCap'!F45</f>
        <v>0</v>
      </c>
      <c r="G221" s="80">
        <f>+'2.2.3.7.CantidadCap'!G45</f>
        <v>0</v>
      </c>
      <c r="H221" s="80">
        <f>+'2.2.3.7.CantidadCap'!H45</f>
        <v>0</v>
      </c>
      <c r="I221" s="80">
        <f>+'2.2.3.7.CantidadCap'!I45</f>
        <v>0</v>
      </c>
      <c r="J221" s="80">
        <f>+'2.2.3.7.CantidadCap'!J45</f>
        <v>0</v>
      </c>
      <c r="K221" s="80">
        <f>+'2.2.3.7.CantidadCap'!K45</f>
        <v>0</v>
      </c>
      <c r="L221" s="80">
        <f>+'2.2.3.7.CantidadCap'!L45</f>
        <v>0</v>
      </c>
      <c r="M221" s="80">
        <f>+'2.2.3.7.CantidadCap'!M45</f>
        <v>0</v>
      </c>
      <c r="N221" s="80">
        <f>+'2.2.3.7.CantidadCap'!N45</f>
        <v>0</v>
      </c>
      <c r="O221" s="80">
        <f>+'2.2.3.7.CantidadCap'!O45</f>
        <v>10686576.358644778</v>
      </c>
      <c r="P221" s="80">
        <f>+'2.2.3.7.CantidadCap'!P45</f>
        <v>10212263.331082162</v>
      </c>
    </row>
    <row r="222" spans="2:16" x14ac:dyDescent="0.25">
      <c r="B222" s="139" t="s">
        <v>155</v>
      </c>
      <c r="C222" s="80">
        <f>+'2.2.3.7.CantidadCap'!C46</f>
        <v>0</v>
      </c>
      <c r="D222" s="80">
        <f>+'2.2.3.7.CantidadCap'!D46</f>
        <v>0</v>
      </c>
      <c r="E222" s="80">
        <f>+'2.2.3.7.CantidadCap'!E46</f>
        <v>0</v>
      </c>
      <c r="F222" s="80">
        <f>+'2.2.3.7.CantidadCap'!F46</f>
        <v>0</v>
      </c>
      <c r="G222" s="80">
        <f>+'2.2.3.7.CantidadCap'!G46</f>
        <v>0</v>
      </c>
      <c r="H222" s="80">
        <f>+'2.2.3.7.CantidadCap'!H46</f>
        <v>0</v>
      </c>
      <c r="I222" s="80">
        <f>+'2.2.3.7.CantidadCap'!I46</f>
        <v>0</v>
      </c>
      <c r="J222" s="80">
        <f>+'2.2.3.7.CantidadCap'!J46</f>
        <v>0</v>
      </c>
      <c r="K222" s="80">
        <f>+'2.2.3.7.CantidadCap'!K46</f>
        <v>0</v>
      </c>
      <c r="L222" s="80">
        <f>+'2.2.3.7.CantidadCap'!L46</f>
        <v>0</v>
      </c>
      <c r="M222" s="80">
        <f>+'2.2.3.7.CantidadCap'!M46</f>
        <v>0</v>
      </c>
      <c r="N222" s="80">
        <f>+'2.2.3.7.CantidadCap'!N46</f>
        <v>0</v>
      </c>
      <c r="O222" s="80">
        <f>+'2.2.3.7.CantidadCap'!O46</f>
        <v>32648.473485958417</v>
      </c>
      <c r="P222" s="80">
        <f>+'2.2.3.7.CantidadCap'!P46</f>
        <v>28902.527928103656</v>
      </c>
    </row>
    <row r="223" spans="2:16" x14ac:dyDescent="0.25">
      <c r="B223" s="139" t="s">
        <v>156</v>
      </c>
      <c r="C223" s="80">
        <f>+'2.2.3.7.CantidadCap'!C47</f>
        <v>0</v>
      </c>
      <c r="D223" s="80">
        <f>+'2.2.3.7.CantidadCap'!D47</f>
        <v>0</v>
      </c>
      <c r="E223" s="80">
        <f>+'2.2.3.7.CantidadCap'!E47</f>
        <v>0</v>
      </c>
      <c r="F223" s="80">
        <f>+'2.2.3.7.CantidadCap'!F47</f>
        <v>0</v>
      </c>
      <c r="G223" s="80">
        <f>+'2.2.3.7.CantidadCap'!G47</f>
        <v>0</v>
      </c>
      <c r="H223" s="80">
        <f>+'2.2.3.7.CantidadCap'!H47</f>
        <v>0</v>
      </c>
      <c r="I223" s="80">
        <f>+'2.2.3.7.CantidadCap'!I47</f>
        <v>0</v>
      </c>
      <c r="J223" s="80">
        <f>+'2.2.3.7.CantidadCap'!J47</f>
        <v>0</v>
      </c>
      <c r="K223" s="80">
        <f>+'2.2.3.7.CantidadCap'!K47</f>
        <v>0</v>
      </c>
      <c r="L223" s="80">
        <f>+'2.2.3.7.CantidadCap'!L47</f>
        <v>0</v>
      </c>
      <c r="M223" s="80">
        <f>+'2.2.3.7.CantidadCap'!M47</f>
        <v>0</v>
      </c>
      <c r="N223" s="80">
        <f>+'2.2.3.7.CantidadCap'!N47</f>
        <v>0</v>
      </c>
      <c r="O223" s="80">
        <f>+'2.2.3.7.CantidadCap'!O47</f>
        <v>25656.40910947042</v>
      </c>
      <c r="P223" s="80">
        <f>+'2.2.3.7.CantidadCap'!P47</f>
        <v>23948.265275727001</v>
      </c>
    </row>
    <row r="224" spans="2:16" x14ac:dyDescent="0.25">
      <c r="B224" s="139" t="s">
        <v>157</v>
      </c>
      <c r="C224" s="80">
        <f>+'2.2.3.7.CantidadCap'!C48</f>
        <v>0</v>
      </c>
      <c r="D224" s="80">
        <f>+'2.2.3.7.CantidadCap'!D48</f>
        <v>0</v>
      </c>
      <c r="E224" s="80">
        <f>+'2.2.3.7.CantidadCap'!E48</f>
        <v>0</v>
      </c>
      <c r="F224" s="80">
        <f>+'2.2.3.7.CantidadCap'!F48</f>
        <v>0</v>
      </c>
      <c r="G224" s="80">
        <f>+'2.2.3.7.CantidadCap'!G48</f>
        <v>0</v>
      </c>
      <c r="H224" s="80">
        <f>+'2.2.3.7.CantidadCap'!H48</f>
        <v>0</v>
      </c>
      <c r="I224" s="80">
        <f>+'2.2.3.7.CantidadCap'!I48</f>
        <v>0</v>
      </c>
      <c r="J224" s="80">
        <f>+'2.2.3.7.CantidadCap'!J48</f>
        <v>0</v>
      </c>
      <c r="K224" s="80">
        <f>+'2.2.3.7.CantidadCap'!K48</f>
        <v>0</v>
      </c>
      <c r="L224" s="80">
        <f>+'2.2.3.7.CantidadCap'!L48</f>
        <v>0</v>
      </c>
      <c r="M224" s="80">
        <f>+'2.2.3.7.CantidadCap'!M48</f>
        <v>0</v>
      </c>
      <c r="N224" s="80">
        <f>+'2.2.3.7.CantidadCap'!N48</f>
        <v>0</v>
      </c>
      <c r="O224" s="80">
        <f>+'2.2.3.7.CantidadCap'!O48</f>
        <v>62938.533368927965</v>
      </c>
      <c r="P224" s="80">
        <f>+'2.2.3.7.CantidadCap'!P48</f>
        <v>59986.32943927907</v>
      </c>
    </row>
    <row r="225" spans="2:16" x14ac:dyDescent="0.25">
      <c r="B225" s="139" t="s">
        <v>158</v>
      </c>
      <c r="C225" s="80">
        <f>+'2.2.3.7.CantidadCap'!C49</f>
        <v>0</v>
      </c>
      <c r="D225" s="80">
        <f>+'2.2.3.7.CantidadCap'!D49</f>
        <v>0</v>
      </c>
      <c r="E225" s="80">
        <f>+'2.2.3.7.CantidadCap'!E49</f>
        <v>0</v>
      </c>
      <c r="F225" s="80">
        <f>+'2.2.3.7.CantidadCap'!F49</f>
        <v>0</v>
      </c>
      <c r="G225" s="80">
        <f>+'2.2.3.7.CantidadCap'!G49</f>
        <v>0</v>
      </c>
      <c r="H225" s="80">
        <f>+'2.2.3.7.CantidadCap'!H49</f>
        <v>0</v>
      </c>
      <c r="I225" s="80">
        <f>+'2.2.3.7.CantidadCap'!I49</f>
        <v>0</v>
      </c>
      <c r="J225" s="80">
        <f>+'2.2.3.7.CantidadCap'!J49</f>
        <v>0</v>
      </c>
      <c r="K225" s="80">
        <f>+'2.2.3.7.CantidadCap'!K49</f>
        <v>0</v>
      </c>
      <c r="L225" s="80">
        <f>+'2.2.3.7.CantidadCap'!L49</f>
        <v>0</v>
      </c>
      <c r="M225" s="80">
        <f>+'2.2.3.7.CantidadCap'!M49</f>
        <v>0</v>
      </c>
      <c r="N225" s="80">
        <f>+'2.2.3.7.CantidadCap'!N49</f>
        <v>0</v>
      </c>
      <c r="O225" s="80">
        <f>+'2.2.3.7.CantidadCap'!O49</f>
        <v>515275.88216345129</v>
      </c>
      <c r="P225" s="80">
        <f>+'2.2.3.7.CantidadCap'!P49</f>
        <v>489241.57416402263</v>
      </c>
    </row>
    <row r="226" spans="2:16" x14ac:dyDescent="0.25">
      <c r="B226" s="139" t="s">
        <v>159</v>
      </c>
      <c r="C226" s="80">
        <f>+'2.2.3.7.CantidadCap'!C50</f>
        <v>0</v>
      </c>
      <c r="D226" s="80">
        <f>+'2.2.3.7.CantidadCap'!D50</f>
        <v>0</v>
      </c>
      <c r="E226" s="80">
        <f>+'2.2.3.7.CantidadCap'!E50</f>
        <v>0</v>
      </c>
      <c r="F226" s="80">
        <f>+'2.2.3.7.CantidadCap'!F50</f>
        <v>0</v>
      </c>
      <c r="G226" s="80">
        <f>+'2.2.3.7.CantidadCap'!G50</f>
        <v>0</v>
      </c>
      <c r="H226" s="80">
        <f>+'2.2.3.7.CantidadCap'!H50</f>
        <v>0</v>
      </c>
      <c r="I226" s="80">
        <f>+'2.2.3.7.CantidadCap'!I50</f>
        <v>0</v>
      </c>
      <c r="J226" s="80">
        <f>+'2.2.3.7.CantidadCap'!J50</f>
        <v>0</v>
      </c>
      <c r="K226" s="80">
        <f>+'2.2.3.7.CantidadCap'!K50</f>
        <v>0</v>
      </c>
      <c r="L226" s="80">
        <f>+'2.2.3.7.CantidadCap'!L50</f>
        <v>0</v>
      </c>
      <c r="M226" s="80">
        <f>+'2.2.3.7.CantidadCap'!M50</f>
        <v>0</v>
      </c>
      <c r="N226" s="80">
        <f>+'2.2.3.7.CantidadCap'!N50</f>
        <v>0</v>
      </c>
      <c r="O226" s="80">
        <f>+'2.2.3.7.CantidadCap'!O50</f>
        <v>0</v>
      </c>
      <c r="P226" s="80">
        <f>+'2.2.3.7.CantidadCap'!P50</f>
        <v>14222443.266033197</v>
      </c>
    </row>
    <row r="227" spans="2:16" x14ac:dyDescent="0.25">
      <c r="B227" s="139" t="s">
        <v>160</v>
      </c>
      <c r="C227" s="80">
        <f>+'2.2.3.7.CantidadCap'!C51</f>
        <v>0</v>
      </c>
      <c r="D227" s="80">
        <f>+'2.2.3.7.CantidadCap'!D51</f>
        <v>0</v>
      </c>
      <c r="E227" s="80">
        <f>+'2.2.3.7.CantidadCap'!E51</f>
        <v>0</v>
      </c>
      <c r="F227" s="80">
        <f>+'2.2.3.7.CantidadCap'!F51</f>
        <v>0</v>
      </c>
      <c r="G227" s="80">
        <f>+'2.2.3.7.CantidadCap'!G51</f>
        <v>0</v>
      </c>
      <c r="H227" s="80">
        <f>+'2.2.3.7.CantidadCap'!H51</f>
        <v>0</v>
      </c>
      <c r="I227" s="80">
        <f>+'2.2.3.7.CantidadCap'!I51</f>
        <v>0</v>
      </c>
      <c r="J227" s="80">
        <f>+'2.2.3.7.CantidadCap'!J51</f>
        <v>0</v>
      </c>
      <c r="K227" s="80">
        <f>+'2.2.3.7.CantidadCap'!K51</f>
        <v>0</v>
      </c>
      <c r="L227" s="80">
        <f>+'2.2.3.7.CantidadCap'!L51</f>
        <v>0</v>
      </c>
      <c r="M227" s="80">
        <f>+'2.2.3.7.CantidadCap'!M51</f>
        <v>0</v>
      </c>
      <c r="N227" s="80">
        <f>+'2.2.3.7.CantidadCap'!N51</f>
        <v>0</v>
      </c>
      <c r="O227" s="80">
        <f>+'2.2.3.7.CantidadCap'!O51</f>
        <v>0</v>
      </c>
      <c r="P227" s="80">
        <f>+'2.2.3.7.CantidadCap'!P51</f>
        <v>246567.08902608743</v>
      </c>
    </row>
    <row r="228" spans="2:16" x14ac:dyDescent="0.25">
      <c r="B228" s="139" t="s">
        <v>161</v>
      </c>
      <c r="C228" s="80">
        <f>+'2.2.3.7.CantidadCap'!C52</f>
        <v>0</v>
      </c>
      <c r="D228" s="80">
        <f>+'2.2.3.7.CantidadCap'!D52</f>
        <v>0</v>
      </c>
      <c r="E228" s="80">
        <f>+'2.2.3.7.CantidadCap'!E52</f>
        <v>0</v>
      </c>
      <c r="F228" s="80">
        <f>+'2.2.3.7.CantidadCap'!F52</f>
        <v>0</v>
      </c>
      <c r="G228" s="80">
        <f>+'2.2.3.7.CantidadCap'!G52</f>
        <v>0</v>
      </c>
      <c r="H228" s="80">
        <f>+'2.2.3.7.CantidadCap'!H52</f>
        <v>0</v>
      </c>
      <c r="I228" s="80">
        <f>+'2.2.3.7.CantidadCap'!I52</f>
        <v>0</v>
      </c>
      <c r="J228" s="80">
        <f>+'2.2.3.7.CantidadCap'!J52</f>
        <v>0</v>
      </c>
      <c r="K228" s="80">
        <f>+'2.2.3.7.CantidadCap'!K52</f>
        <v>0</v>
      </c>
      <c r="L228" s="80">
        <f>+'2.2.3.7.CantidadCap'!L52</f>
        <v>0</v>
      </c>
      <c r="M228" s="80">
        <f>+'2.2.3.7.CantidadCap'!M52</f>
        <v>0</v>
      </c>
      <c r="N228" s="80">
        <f>+'2.2.3.7.CantidadCap'!N52</f>
        <v>0</v>
      </c>
      <c r="O228" s="80">
        <f>+'2.2.3.7.CantidadCap'!O52</f>
        <v>0</v>
      </c>
      <c r="P228" s="80">
        <f>+'2.2.3.7.CantidadCap'!P52</f>
        <v>172247.1611680545</v>
      </c>
    </row>
    <row r="229" spans="2:16" x14ac:dyDescent="0.25">
      <c r="B229" s="139" t="s">
        <v>162</v>
      </c>
      <c r="C229" s="80">
        <f>+'2.2.3.7.CantidadCap'!C53</f>
        <v>0</v>
      </c>
      <c r="D229" s="80">
        <f>+'2.2.3.7.CantidadCap'!D53</f>
        <v>0</v>
      </c>
      <c r="E229" s="80">
        <f>+'2.2.3.7.CantidadCap'!E53</f>
        <v>0</v>
      </c>
      <c r="F229" s="80">
        <f>+'2.2.3.7.CantidadCap'!F53</f>
        <v>0</v>
      </c>
      <c r="G229" s="80">
        <f>+'2.2.3.7.CantidadCap'!G53</f>
        <v>0</v>
      </c>
      <c r="H229" s="80">
        <f>+'2.2.3.7.CantidadCap'!H53</f>
        <v>0</v>
      </c>
      <c r="I229" s="80">
        <f>+'2.2.3.7.CantidadCap'!I53</f>
        <v>0</v>
      </c>
      <c r="J229" s="80">
        <f>+'2.2.3.7.CantidadCap'!J53</f>
        <v>0</v>
      </c>
      <c r="K229" s="80">
        <f>+'2.2.3.7.CantidadCap'!K53</f>
        <v>0</v>
      </c>
      <c r="L229" s="80">
        <f>+'2.2.3.7.CantidadCap'!L53</f>
        <v>0</v>
      </c>
      <c r="M229" s="80">
        <f>+'2.2.3.7.CantidadCap'!M53</f>
        <v>0</v>
      </c>
      <c r="N229" s="80">
        <f>+'2.2.3.7.CantidadCap'!N53</f>
        <v>0</v>
      </c>
      <c r="O229" s="80">
        <f>+'2.2.3.7.CantidadCap'!O53</f>
        <v>0</v>
      </c>
      <c r="P229" s="80">
        <f>+'2.2.3.7.CantidadCap'!P53</f>
        <v>2148001.0017983941</v>
      </c>
    </row>
    <row r="230" spans="2:16" x14ac:dyDescent="0.25">
      <c r="B230" s="139" t="s">
        <v>163</v>
      </c>
      <c r="C230" s="80">
        <f>+'2.2.3.7.CantidadCap'!C54</f>
        <v>0</v>
      </c>
      <c r="D230" s="80">
        <f>+'2.2.3.7.CantidadCap'!D54</f>
        <v>0</v>
      </c>
      <c r="E230" s="80">
        <f>+'2.2.3.7.CantidadCap'!E54</f>
        <v>0</v>
      </c>
      <c r="F230" s="80">
        <f>+'2.2.3.7.CantidadCap'!F54</f>
        <v>0</v>
      </c>
      <c r="G230" s="80">
        <f>+'2.2.3.7.CantidadCap'!G54</f>
        <v>0</v>
      </c>
      <c r="H230" s="80">
        <f>+'2.2.3.7.CantidadCap'!H54</f>
        <v>0</v>
      </c>
      <c r="I230" s="80">
        <f>+'2.2.3.7.CantidadCap'!I54</f>
        <v>0</v>
      </c>
      <c r="J230" s="80">
        <f>+'2.2.3.7.CantidadCap'!J54</f>
        <v>0</v>
      </c>
      <c r="K230" s="80">
        <f>+'2.2.3.7.CantidadCap'!K54</f>
        <v>0</v>
      </c>
      <c r="L230" s="80">
        <f>+'2.2.3.7.CantidadCap'!L54</f>
        <v>0</v>
      </c>
      <c r="M230" s="80">
        <f>+'2.2.3.7.CantidadCap'!M54</f>
        <v>0</v>
      </c>
      <c r="N230" s="80">
        <f>+'2.2.3.7.CantidadCap'!N54</f>
        <v>0</v>
      </c>
      <c r="O230" s="80">
        <f>+'2.2.3.7.CantidadCap'!O54</f>
        <v>0</v>
      </c>
      <c r="P230" s="80">
        <f>+'2.2.3.7.CantidadCap'!P54</f>
        <v>9834440.8555679321</v>
      </c>
    </row>
    <row r="231" spans="2:16" x14ac:dyDescent="0.25">
      <c r="B231" s="139" t="s">
        <v>164</v>
      </c>
      <c r="C231" s="80">
        <f>+'2.2.3.7.CantidadCap'!C55</f>
        <v>0</v>
      </c>
      <c r="D231" s="80">
        <f>+'2.2.3.7.CantidadCap'!D55</f>
        <v>0</v>
      </c>
      <c r="E231" s="80">
        <f>+'2.2.3.7.CantidadCap'!E55</f>
        <v>0</v>
      </c>
      <c r="F231" s="80">
        <f>+'2.2.3.7.CantidadCap'!F55</f>
        <v>0</v>
      </c>
      <c r="G231" s="80">
        <f>+'2.2.3.7.CantidadCap'!G55</f>
        <v>0</v>
      </c>
      <c r="H231" s="80">
        <f>+'2.2.3.7.CantidadCap'!H55</f>
        <v>0</v>
      </c>
      <c r="I231" s="80">
        <f>+'2.2.3.7.CantidadCap'!I55</f>
        <v>0</v>
      </c>
      <c r="J231" s="80">
        <f>+'2.2.3.7.CantidadCap'!J55</f>
        <v>0</v>
      </c>
      <c r="K231" s="80">
        <f>+'2.2.3.7.CantidadCap'!K55</f>
        <v>0</v>
      </c>
      <c r="L231" s="80">
        <f>+'2.2.3.7.CantidadCap'!L55</f>
        <v>0</v>
      </c>
      <c r="M231" s="80">
        <f>+'2.2.3.7.CantidadCap'!M55</f>
        <v>0</v>
      </c>
      <c r="N231" s="80">
        <f>+'2.2.3.7.CantidadCap'!N55</f>
        <v>0</v>
      </c>
      <c r="O231" s="80">
        <f>+'2.2.3.7.CantidadCap'!O55</f>
        <v>0</v>
      </c>
      <c r="P231" s="80">
        <f>+'2.2.3.7.CantidadCap'!P55</f>
        <v>3903537.7682771441</v>
      </c>
    </row>
    <row r="232" spans="2:16" x14ac:dyDescent="0.25">
      <c r="B232" s="139" t="s">
        <v>165</v>
      </c>
      <c r="C232" s="80">
        <f>+'2.2.3.7.CantidadCap'!C56</f>
        <v>0</v>
      </c>
      <c r="D232" s="80">
        <f>+'2.2.3.7.CantidadCap'!D56</f>
        <v>0</v>
      </c>
      <c r="E232" s="80">
        <f>+'2.2.3.7.CantidadCap'!E56</f>
        <v>0</v>
      </c>
      <c r="F232" s="80">
        <f>+'2.2.3.7.CantidadCap'!F56</f>
        <v>0</v>
      </c>
      <c r="G232" s="80">
        <f>+'2.2.3.7.CantidadCap'!G56</f>
        <v>0</v>
      </c>
      <c r="H232" s="80">
        <f>+'2.2.3.7.CantidadCap'!H56</f>
        <v>0</v>
      </c>
      <c r="I232" s="80">
        <f>+'2.2.3.7.CantidadCap'!I56</f>
        <v>0</v>
      </c>
      <c r="J232" s="80">
        <f>+'2.2.3.7.CantidadCap'!J56</f>
        <v>0</v>
      </c>
      <c r="K232" s="80">
        <f>+'2.2.3.7.CantidadCap'!K56</f>
        <v>0</v>
      </c>
      <c r="L232" s="80">
        <f>+'2.2.3.7.CantidadCap'!L56</f>
        <v>0</v>
      </c>
      <c r="M232" s="80">
        <f>+'2.2.3.7.CantidadCap'!M56</f>
        <v>0</v>
      </c>
      <c r="N232" s="80">
        <f>+'2.2.3.7.CantidadCap'!N56</f>
        <v>0</v>
      </c>
      <c r="O232" s="80">
        <f>+'2.2.3.7.CantidadCap'!O56</f>
        <v>0</v>
      </c>
      <c r="P232" s="80">
        <f>+'2.2.3.7.CantidadCap'!P56</f>
        <v>520265.30116679549</v>
      </c>
    </row>
    <row r="233" spans="2:16" x14ac:dyDescent="0.25">
      <c r="B233" s="139" t="s">
        <v>166</v>
      </c>
      <c r="C233" s="80">
        <f>+'2.2.3.7.CantidadCap'!C57</f>
        <v>0</v>
      </c>
      <c r="D233" s="80">
        <f>+'2.2.3.7.CantidadCap'!D57</f>
        <v>0</v>
      </c>
      <c r="E233" s="80">
        <f>+'2.2.3.7.CantidadCap'!E57</f>
        <v>0</v>
      </c>
      <c r="F233" s="80">
        <f>+'2.2.3.7.CantidadCap'!F57</f>
        <v>0</v>
      </c>
      <c r="G233" s="80">
        <f>+'2.2.3.7.CantidadCap'!G57</f>
        <v>0</v>
      </c>
      <c r="H233" s="80">
        <f>+'2.2.3.7.CantidadCap'!H57</f>
        <v>0</v>
      </c>
      <c r="I233" s="80">
        <f>+'2.2.3.7.CantidadCap'!I57</f>
        <v>0</v>
      </c>
      <c r="J233" s="80">
        <f>+'2.2.3.7.CantidadCap'!J57</f>
        <v>0</v>
      </c>
      <c r="K233" s="80">
        <f>+'2.2.3.7.CantidadCap'!K57</f>
        <v>0</v>
      </c>
      <c r="L233" s="80">
        <f>+'2.2.3.7.CantidadCap'!L57</f>
        <v>0</v>
      </c>
      <c r="M233" s="80">
        <f>+'2.2.3.7.CantidadCap'!M57</f>
        <v>0</v>
      </c>
      <c r="N233" s="80">
        <f>+'2.2.3.7.CantidadCap'!N57</f>
        <v>0</v>
      </c>
      <c r="O233" s="80">
        <f>+'2.2.3.7.CantidadCap'!O57</f>
        <v>0</v>
      </c>
      <c r="P233" s="80">
        <f>+'2.2.3.7.CantidadCap'!P57</f>
        <v>61644.276641984441</v>
      </c>
    </row>
    <row r="234" spans="2:16" x14ac:dyDescent="0.25">
      <c r="B234" s="139" t="s">
        <v>167</v>
      </c>
      <c r="C234" s="80">
        <f>+'2.2.3.7.CantidadCap'!C58</f>
        <v>0</v>
      </c>
      <c r="D234" s="80">
        <f>+'2.2.3.7.CantidadCap'!D58</f>
        <v>0</v>
      </c>
      <c r="E234" s="80">
        <f>+'2.2.3.7.CantidadCap'!E58</f>
        <v>0</v>
      </c>
      <c r="F234" s="80">
        <f>+'2.2.3.7.CantidadCap'!F58</f>
        <v>0</v>
      </c>
      <c r="G234" s="80">
        <f>+'2.2.3.7.CantidadCap'!G58</f>
        <v>0</v>
      </c>
      <c r="H234" s="80">
        <f>+'2.2.3.7.CantidadCap'!H58</f>
        <v>0</v>
      </c>
      <c r="I234" s="80">
        <f>+'2.2.3.7.CantidadCap'!I58</f>
        <v>0</v>
      </c>
      <c r="J234" s="80">
        <f>+'2.2.3.7.CantidadCap'!J58</f>
        <v>0</v>
      </c>
      <c r="K234" s="80">
        <f>+'2.2.3.7.CantidadCap'!K58</f>
        <v>0</v>
      </c>
      <c r="L234" s="80">
        <f>+'2.2.3.7.CantidadCap'!L58</f>
        <v>0</v>
      </c>
      <c r="M234" s="80">
        <f>+'2.2.3.7.CantidadCap'!M58</f>
        <v>0</v>
      </c>
      <c r="N234" s="80">
        <f>+'2.2.3.7.CantidadCap'!N58</f>
        <v>0</v>
      </c>
      <c r="O234" s="80">
        <f>+'2.2.3.7.CantidadCap'!O58</f>
        <v>0</v>
      </c>
      <c r="P234" s="80">
        <f>+'2.2.3.7.CantidadCap'!P58</f>
        <v>0</v>
      </c>
    </row>
    <row r="235" spans="2:16" x14ac:dyDescent="0.25">
      <c r="B235" s="139" t="s">
        <v>168</v>
      </c>
      <c r="C235" s="80">
        <f>+'2.2.3.7.CantidadCap'!C59</f>
        <v>0</v>
      </c>
      <c r="D235" s="80">
        <f>+'2.2.3.7.CantidadCap'!D59</f>
        <v>0</v>
      </c>
      <c r="E235" s="80">
        <f>+'2.2.3.7.CantidadCap'!E59</f>
        <v>0</v>
      </c>
      <c r="F235" s="80">
        <f>+'2.2.3.7.CantidadCap'!F59</f>
        <v>0</v>
      </c>
      <c r="G235" s="80">
        <f>+'2.2.3.7.CantidadCap'!G59</f>
        <v>0</v>
      </c>
      <c r="H235" s="80">
        <f>+'2.2.3.7.CantidadCap'!H59</f>
        <v>0</v>
      </c>
      <c r="I235" s="80">
        <f>+'2.2.3.7.CantidadCap'!I59</f>
        <v>0</v>
      </c>
      <c r="J235" s="80">
        <f>+'2.2.3.7.CantidadCap'!J59</f>
        <v>0</v>
      </c>
      <c r="K235" s="80">
        <f>+'2.2.3.7.CantidadCap'!K59</f>
        <v>0</v>
      </c>
      <c r="L235" s="80">
        <f>+'2.2.3.7.CantidadCap'!L59</f>
        <v>0</v>
      </c>
      <c r="M235" s="80">
        <f>+'2.2.3.7.CantidadCap'!M59</f>
        <v>0</v>
      </c>
      <c r="N235" s="80">
        <f>+'2.2.3.7.CantidadCap'!N59</f>
        <v>0</v>
      </c>
      <c r="O235" s="80">
        <f>+'2.2.3.7.CantidadCap'!O59</f>
        <v>0</v>
      </c>
      <c r="P235" s="80">
        <f>+'2.2.3.7.CantidadCap'!P59</f>
        <v>0</v>
      </c>
    </row>
    <row r="236" spans="2:16" x14ac:dyDescent="0.25">
      <c r="B236" s="139" t="s">
        <v>169</v>
      </c>
      <c r="C236" s="80">
        <f>+'2.2.3.7.CantidadCap'!C60</f>
        <v>0</v>
      </c>
      <c r="D236" s="80">
        <f>+'2.2.3.7.CantidadCap'!D60</f>
        <v>0</v>
      </c>
      <c r="E236" s="80">
        <f>+'2.2.3.7.CantidadCap'!E60</f>
        <v>0</v>
      </c>
      <c r="F236" s="80">
        <f>+'2.2.3.7.CantidadCap'!F60</f>
        <v>0</v>
      </c>
      <c r="G236" s="80">
        <f>+'2.2.3.7.CantidadCap'!G60</f>
        <v>0</v>
      </c>
      <c r="H236" s="80">
        <f>+'2.2.3.7.CantidadCap'!H60</f>
        <v>0</v>
      </c>
      <c r="I236" s="80">
        <f>+'2.2.3.7.CantidadCap'!I60</f>
        <v>0</v>
      </c>
      <c r="J236" s="80">
        <f>+'2.2.3.7.CantidadCap'!J60</f>
        <v>0</v>
      </c>
      <c r="K236" s="80">
        <f>+'2.2.3.7.CantidadCap'!K60</f>
        <v>0</v>
      </c>
      <c r="L236" s="80">
        <f>+'2.2.3.7.CantidadCap'!L60</f>
        <v>0</v>
      </c>
      <c r="M236" s="80">
        <f>+'2.2.3.7.CantidadCap'!M60</f>
        <v>0</v>
      </c>
      <c r="N236" s="80">
        <f>+'2.2.3.7.CantidadCap'!N60</f>
        <v>0</v>
      </c>
      <c r="O236" s="80">
        <f>+'2.2.3.7.CantidadCap'!O60</f>
        <v>0</v>
      </c>
      <c r="P236" s="80">
        <f>+'2.2.3.7.CantidadCap'!P60</f>
        <v>262826.53220761038</v>
      </c>
    </row>
    <row r="237" spans="2:16" x14ac:dyDescent="0.25">
      <c r="B237" s="139" t="s">
        <v>170</v>
      </c>
      <c r="C237" s="80">
        <f>+'2.2.3.7.CantidadCap'!C61</f>
        <v>0</v>
      </c>
      <c r="D237" s="80">
        <f>+'2.2.3.7.CantidadCap'!D61</f>
        <v>0</v>
      </c>
      <c r="E237" s="80">
        <f>+'2.2.3.7.CantidadCap'!E61</f>
        <v>0</v>
      </c>
      <c r="F237" s="80">
        <f>+'2.2.3.7.CantidadCap'!F61</f>
        <v>0</v>
      </c>
      <c r="G237" s="80">
        <f>+'2.2.3.7.CantidadCap'!G61</f>
        <v>0</v>
      </c>
      <c r="H237" s="80">
        <f>+'2.2.3.7.CantidadCap'!H61</f>
        <v>0</v>
      </c>
      <c r="I237" s="80">
        <f>+'2.2.3.7.CantidadCap'!I61</f>
        <v>0</v>
      </c>
      <c r="J237" s="80">
        <f>+'2.2.3.7.CantidadCap'!J61</f>
        <v>0</v>
      </c>
      <c r="K237" s="80">
        <f>+'2.2.3.7.CantidadCap'!K61</f>
        <v>0</v>
      </c>
      <c r="L237" s="80">
        <f>+'2.2.3.7.CantidadCap'!L61</f>
        <v>0</v>
      </c>
      <c r="M237" s="80">
        <f>+'2.2.3.7.CantidadCap'!M61</f>
        <v>0</v>
      </c>
      <c r="N237" s="80">
        <f>+'2.2.3.7.CantidadCap'!N61</f>
        <v>0</v>
      </c>
      <c r="O237" s="80">
        <f>+'2.2.3.7.CantidadCap'!O61</f>
        <v>0</v>
      </c>
      <c r="P237" s="80">
        <f>+'2.2.3.7.CantidadCap'!P61</f>
        <v>323224.05982452392</v>
      </c>
    </row>
    <row r="238" spans="2:16" x14ac:dyDescent="0.25">
      <c r="B238" s="139" t="s">
        <v>171</v>
      </c>
      <c r="C238" s="80">
        <f>+'2.2.3.7.CantidadCap'!C62</f>
        <v>0</v>
      </c>
      <c r="D238" s="80">
        <f>+'2.2.3.7.CantidadCap'!D62</f>
        <v>0</v>
      </c>
      <c r="E238" s="80">
        <f>+'2.2.3.7.CantidadCap'!E62</f>
        <v>0</v>
      </c>
      <c r="F238" s="80">
        <f>+'2.2.3.7.CantidadCap'!F62</f>
        <v>0</v>
      </c>
      <c r="G238" s="80">
        <f>+'2.2.3.7.CantidadCap'!G62</f>
        <v>0</v>
      </c>
      <c r="H238" s="80">
        <f>+'2.2.3.7.CantidadCap'!H62</f>
        <v>0</v>
      </c>
      <c r="I238" s="80">
        <f>+'2.2.3.7.CantidadCap'!I62</f>
        <v>0</v>
      </c>
      <c r="J238" s="80">
        <f>+'2.2.3.7.CantidadCap'!J62</f>
        <v>0</v>
      </c>
      <c r="K238" s="80">
        <f>+'2.2.3.7.CantidadCap'!K62</f>
        <v>0</v>
      </c>
      <c r="L238" s="80">
        <f>+'2.2.3.7.CantidadCap'!L62</f>
        <v>0</v>
      </c>
      <c r="M238" s="80">
        <f>+'2.2.3.7.CantidadCap'!M62</f>
        <v>0</v>
      </c>
      <c r="N238" s="80">
        <f>+'2.2.3.7.CantidadCap'!N62</f>
        <v>0</v>
      </c>
      <c r="O238" s="80">
        <f>+'2.2.3.7.CantidadCap'!O62</f>
        <v>0</v>
      </c>
      <c r="P238" s="80">
        <f>+'2.2.3.7.CantidadCap'!P62</f>
        <v>470983.97129721922</v>
      </c>
    </row>
    <row r="239" spans="2:16" x14ac:dyDescent="0.25">
      <c r="B239" s="139" t="s">
        <v>172</v>
      </c>
      <c r="C239" s="80">
        <f>+'2.2.3.7.CantidadCap'!C63</f>
        <v>0</v>
      </c>
      <c r="D239" s="80">
        <f>+'2.2.3.7.CantidadCap'!D63</f>
        <v>0</v>
      </c>
      <c r="E239" s="80">
        <f>+'2.2.3.7.CantidadCap'!E63</f>
        <v>0</v>
      </c>
      <c r="F239" s="80">
        <f>+'2.2.3.7.CantidadCap'!F63</f>
        <v>0</v>
      </c>
      <c r="G239" s="80">
        <f>+'2.2.3.7.CantidadCap'!G63</f>
        <v>0</v>
      </c>
      <c r="H239" s="80">
        <f>+'2.2.3.7.CantidadCap'!H63</f>
        <v>0</v>
      </c>
      <c r="I239" s="80">
        <f>+'2.2.3.7.CantidadCap'!I63</f>
        <v>0</v>
      </c>
      <c r="J239" s="80">
        <f>+'2.2.3.7.CantidadCap'!J63</f>
        <v>0</v>
      </c>
      <c r="K239" s="80">
        <f>+'2.2.3.7.CantidadCap'!K63</f>
        <v>0</v>
      </c>
      <c r="L239" s="80">
        <f>+'2.2.3.7.CantidadCap'!L63</f>
        <v>0</v>
      </c>
      <c r="M239" s="80">
        <f>+'2.2.3.7.CantidadCap'!M63</f>
        <v>0</v>
      </c>
      <c r="N239" s="80">
        <f>+'2.2.3.7.CantidadCap'!N63</f>
        <v>0</v>
      </c>
      <c r="O239" s="80">
        <f>+'2.2.3.7.CantidadCap'!O63</f>
        <v>0</v>
      </c>
      <c r="P239" s="80">
        <f>+'2.2.3.7.CantidadCap'!P63</f>
        <v>223051.3912350529</v>
      </c>
    </row>
    <row r="240" spans="2:16" x14ac:dyDescent="0.25">
      <c r="B240" s="139" t="s">
        <v>173</v>
      </c>
      <c r="C240" s="80">
        <f>+'2.2.3.7.CantidadCap'!C64</f>
        <v>0</v>
      </c>
      <c r="D240" s="80">
        <f>+'2.2.3.7.CantidadCap'!D64</f>
        <v>0</v>
      </c>
      <c r="E240" s="80">
        <f>+'2.2.3.7.CantidadCap'!E64</f>
        <v>0</v>
      </c>
      <c r="F240" s="80">
        <f>+'2.2.3.7.CantidadCap'!F64</f>
        <v>0</v>
      </c>
      <c r="G240" s="80">
        <f>+'2.2.3.7.CantidadCap'!G64</f>
        <v>0</v>
      </c>
      <c r="H240" s="80">
        <f>+'2.2.3.7.CantidadCap'!H64</f>
        <v>0</v>
      </c>
      <c r="I240" s="80">
        <f>+'2.2.3.7.CantidadCap'!I64</f>
        <v>0</v>
      </c>
      <c r="J240" s="80">
        <f>+'2.2.3.7.CantidadCap'!J64</f>
        <v>0</v>
      </c>
      <c r="K240" s="80">
        <f>+'2.2.3.7.CantidadCap'!K64</f>
        <v>0</v>
      </c>
      <c r="L240" s="80">
        <f>+'2.2.3.7.CantidadCap'!L64</f>
        <v>0</v>
      </c>
      <c r="M240" s="80">
        <f>+'2.2.3.7.CantidadCap'!M64</f>
        <v>0</v>
      </c>
      <c r="N240" s="80">
        <f>+'2.2.3.7.CantidadCap'!N64</f>
        <v>0</v>
      </c>
      <c r="O240" s="80">
        <f>+'2.2.3.7.CantidadCap'!O64</f>
        <v>0</v>
      </c>
      <c r="P240" s="80">
        <f>+'2.2.3.7.CantidadCap'!P64</f>
        <v>347345.33719497512</v>
      </c>
    </row>
    <row r="241" spans="2:16" x14ac:dyDescent="0.25">
      <c r="B241" s="139" t="s">
        <v>331</v>
      </c>
      <c r="C241" s="80">
        <f>+'2.2.3.7.CantidadCap'!C65</f>
        <v>0</v>
      </c>
      <c r="D241" s="80">
        <f>+'2.2.3.7.CantidadCap'!D65</f>
        <v>0</v>
      </c>
      <c r="E241" s="80">
        <f>+'2.2.3.7.CantidadCap'!E65</f>
        <v>0</v>
      </c>
      <c r="F241" s="80">
        <f>+'2.2.3.7.CantidadCap'!F65</f>
        <v>0</v>
      </c>
      <c r="G241" s="80">
        <f>+'2.2.3.7.CantidadCap'!G65</f>
        <v>0</v>
      </c>
      <c r="H241" s="80">
        <f>+'2.2.3.7.CantidadCap'!H65</f>
        <v>0</v>
      </c>
      <c r="I241" s="80">
        <f>+'2.2.3.7.CantidadCap'!I65</f>
        <v>0</v>
      </c>
      <c r="J241" s="80">
        <f>+'2.2.3.7.CantidadCap'!J65</f>
        <v>0</v>
      </c>
      <c r="K241" s="80">
        <f>+'2.2.3.7.CantidadCap'!K65</f>
        <v>0</v>
      </c>
      <c r="L241" s="80">
        <f>+'2.2.3.7.CantidadCap'!L65</f>
        <v>0</v>
      </c>
      <c r="M241" s="80">
        <f>+'2.2.3.7.CantidadCap'!M65</f>
        <v>0</v>
      </c>
      <c r="N241" s="80">
        <f>+'2.2.3.7.CantidadCap'!N65</f>
        <v>0</v>
      </c>
      <c r="O241" s="80">
        <f>+'2.2.3.7.CantidadCap'!O65</f>
        <v>0</v>
      </c>
      <c r="P241" s="80">
        <f>+'2.2.3.7.CantidadCap'!P65</f>
        <v>107891.40439112794</v>
      </c>
    </row>
    <row r="242" spans="2:16" x14ac:dyDescent="0.25">
      <c r="B242" s="139" t="s">
        <v>332</v>
      </c>
      <c r="C242" s="80">
        <f>+'2.2.3.7.CantidadCap'!C66</f>
        <v>0</v>
      </c>
      <c r="D242" s="80">
        <f>+'2.2.3.7.CantidadCap'!D66</f>
        <v>0</v>
      </c>
      <c r="E242" s="80">
        <f>+'2.2.3.7.CantidadCap'!E66</f>
        <v>0</v>
      </c>
      <c r="F242" s="80">
        <f>+'2.2.3.7.CantidadCap'!F66</f>
        <v>0</v>
      </c>
      <c r="G242" s="80">
        <f>+'2.2.3.7.CantidadCap'!G66</f>
        <v>0</v>
      </c>
      <c r="H242" s="80">
        <f>+'2.2.3.7.CantidadCap'!H66</f>
        <v>0</v>
      </c>
      <c r="I242" s="80">
        <f>+'2.2.3.7.CantidadCap'!I66</f>
        <v>0</v>
      </c>
      <c r="J242" s="80">
        <f>+'2.2.3.7.CantidadCap'!J66</f>
        <v>0</v>
      </c>
      <c r="K242" s="80">
        <f>+'2.2.3.7.CantidadCap'!K66</f>
        <v>0</v>
      </c>
      <c r="L242" s="80">
        <f>+'2.2.3.7.CantidadCap'!L66</f>
        <v>0</v>
      </c>
      <c r="M242" s="80">
        <f>+'2.2.3.7.CantidadCap'!M66</f>
        <v>0</v>
      </c>
      <c r="N242" s="80">
        <f>+'2.2.3.7.CantidadCap'!N66</f>
        <v>0</v>
      </c>
      <c r="O242" s="80">
        <f>+'2.2.3.7.CantidadCap'!O66</f>
        <v>0</v>
      </c>
      <c r="P242" s="80">
        <f>+'2.2.3.7.CantidadCap'!P66</f>
        <v>99030.556577172407</v>
      </c>
    </row>
    <row r="243" spans="2:16" x14ac:dyDescent="0.25"/>
    <row r="244" spans="2:16" x14ac:dyDescent="0.25"/>
    <row r="245" spans="2:16" x14ac:dyDescent="0.25"/>
    <row r="257" s="57" customFormat="1" hidden="1" x14ac:dyDescent="0.25"/>
    <row r="258" s="57" customFormat="1" hidden="1" x14ac:dyDescent="0.25"/>
    <row r="259" s="57" customFormat="1" hidden="1" x14ac:dyDescent="0.25"/>
    <row r="260" s="57" customFormat="1" hidden="1" x14ac:dyDescent="0.25"/>
    <row r="261" s="57" customFormat="1" hidden="1" x14ac:dyDescent="0.25"/>
    <row r="262" s="57" customFormat="1" hidden="1" x14ac:dyDescent="0.25"/>
    <row r="263" s="57" customFormat="1" hidden="1" x14ac:dyDescent="0.25"/>
    <row r="264" s="57" customFormat="1" hidden="1" x14ac:dyDescent="0.25"/>
  </sheetData>
  <hyperlinks>
    <hyperlink ref="A2" location="Índice!A1" display="Índice" xr:uid="{3FD58B4C-6B58-4948-B7B0-638685984E3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EB8F-3A21-4BC2-AFF5-DA517BE7729C}">
  <sheetPr>
    <tabColor theme="9" tint="0.39997558519241921"/>
  </sheetPr>
  <dimension ref="A1:P13"/>
  <sheetViews>
    <sheetView showGridLines="0" zoomScale="80" zoomScaleNormal="80" workbookViewId="0">
      <selection activeCell="I13" sqref="I13"/>
    </sheetView>
  </sheetViews>
  <sheetFormatPr baseColWidth="10" defaultColWidth="0" defaultRowHeight="13.2" zeroHeight="1" x14ac:dyDescent="0.25"/>
  <cols>
    <col min="1" max="1" width="11.44140625" style="57" customWidth="1"/>
    <col min="2" max="2" width="26.6640625" style="57" customWidth="1"/>
    <col min="3" max="10" width="9.6640625" style="57" customWidth="1"/>
    <col min="11" max="11" width="8.33203125" style="57" customWidth="1"/>
    <col min="12" max="16" width="11.44140625" style="57" customWidth="1"/>
    <col min="17" max="16384" width="11.44140625" style="57" hidden="1"/>
  </cols>
  <sheetData>
    <row r="1" spans="1:15" x14ac:dyDescent="0.25"/>
    <row r="2" spans="1:15" x14ac:dyDescent="0.25">
      <c r="A2" s="32" t="s">
        <v>29</v>
      </c>
    </row>
    <row r="3" spans="1:15" x14ac:dyDescent="0.25"/>
    <row r="4" spans="1:15" x14ac:dyDescent="0.25">
      <c r="B4" s="36" t="s">
        <v>21</v>
      </c>
    </row>
    <row r="5" spans="1:15" x14ac:dyDescent="0.25"/>
    <row r="6" spans="1:15" ht="13.8" x14ac:dyDescent="0.25"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</row>
    <row r="7" spans="1:15" x14ac:dyDescent="0.25">
      <c r="B7" s="58"/>
      <c r="C7" s="151">
        <v>2011</v>
      </c>
      <c r="D7" s="151">
        <v>2012</v>
      </c>
      <c r="E7" s="151">
        <v>2013</v>
      </c>
      <c r="F7" s="151">
        <v>2014</v>
      </c>
      <c r="G7" s="151">
        <v>2015</v>
      </c>
      <c r="H7" s="151">
        <v>2016</v>
      </c>
      <c r="I7" s="151">
        <v>2017</v>
      </c>
      <c r="J7" s="151">
        <v>2018</v>
      </c>
      <c r="K7" s="151">
        <v>2019</v>
      </c>
      <c r="L7" s="151">
        <v>2020</v>
      </c>
      <c r="M7" s="151">
        <v>2021</v>
      </c>
      <c r="N7" s="151">
        <v>2022</v>
      </c>
      <c r="O7" s="151">
        <v>2023</v>
      </c>
    </row>
    <row r="8" spans="1:15" ht="13.8" x14ac:dyDescent="0.25">
      <c r="B8" s="64" t="s">
        <v>278</v>
      </c>
      <c r="C8" s="1">
        <v>1.4000000000000002E-3</v>
      </c>
      <c r="D8" s="1">
        <v>-1E-3</v>
      </c>
      <c r="E8" s="1">
        <v>6.5000000000000006E-3</v>
      </c>
      <c r="F8" s="1">
        <v>-1.7000000000000001E-2</v>
      </c>
      <c r="G8" s="1">
        <v>-4.3E-3</v>
      </c>
      <c r="H8" s="1">
        <v>6.0999999999999995E-3</v>
      </c>
      <c r="I8" s="1">
        <v>-8.6999999999999994E-3</v>
      </c>
      <c r="J8" s="1">
        <v>6.8000000000000005E-3</v>
      </c>
      <c r="K8" s="1">
        <v>-1.37E-2</v>
      </c>
      <c r="L8" s="1">
        <v>3.1200000000000002E-2</v>
      </c>
      <c r="M8" s="1">
        <v>-8.6699999999999999E-2</v>
      </c>
      <c r="N8" s="1">
        <v>-2.5499999999999998E-2</v>
      </c>
      <c r="O8" s="1">
        <v>3.4999999999999996E-3</v>
      </c>
    </row>
    <row r="9" spans="1:15" x14ac:dyDescent="0.25">
      <c r="B9" s="220" t="s">
        <v>279</v>
      </c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</row>
    <row r="10" spans="1:15" x14ac:dyDescent="0.25">
      <c r="B10" s="220"/>
    </row>
    <row r="11" spans="1:15" x14ac:dyDescent="0.25">
      <c r="B11" s="66" t="s">
        <v>41</v>
      </c>
      <c r="C11" s="119">
        <f>+AVERAGE(C8:O8)</f>
        <v>-7.7999999999999996E-3</v>
      </c>
    </row>
    <row r="12" spans="1:15" x14ac:dyDescent="0.25">
      <c r="B12" s="196"/>
      <c r="C12" s="196"/>
    </row>
    <row r="13" spans="1:15" x14ac:dyDescent="0.25"/>
  </sheetData>
  <hyperlinks>
    <hyperlink ref="A2" location="Índice!A1" display="Índice" xr:uid="{635D3527-B22A-4D57-B8F7-79DA71B0754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3C73-64D8-444E-8B46-D8B456BB412E}">
  <sheetPr>
    <tabColor theme="9" tint="0.39997558519241921"/>
  </sheetPr>
  <dimension ref="A1:Q54"/>
  <sheetViews>
    <sheetView showGridLines="0" zoomScale="80" zoomScaleNormal="80" workbookViewId="0">
      <selection activeCell="E51" sqref="E51"/>
    </sheetView>
  </sheetViews>
  <sheetFormatPr baseColWidth="10" defaultColWidth="0" defaultRowHeight="13.2" zeroHeight="1" x14ac:dyDescent="0.25"/>
  <cols>
    <col min="1" max="1" width="11.44140625" style="57" customWidth="1"/>
    <col min="2" max="2" width="46" style="260" customWidth="1"/>
    <col min="3" max="11" width="9.109375" style="57" customWidth="1"/>
    <col min="12" max="12" width="7.44140625" style="57" customWidth="1"/>
    <col min="13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22</v>
      </c>
    </row>
    <row r="5" spans="1:16" x14ac:dyDescent="0.25"/>
    <row r="6" spans="1:16" x14ac:dyDescent="0.25">
      <c r="B6" s="261" t="s">
        <v>333</v>
      </c>
    </row>
    <row r="7" spans="1:16" x14ac:dyDescent="0.25">
      <c r="B7" s="262"/>
      <c r="C7" s="263">
        <v>2010</v>
      </c>
      <c r="D7" s="263">
        <v>2011</v>
      </c>
      <c r="E7" s="263">
        <v>2012</v>
      </c>
      <c r="F7" s="263">
        <v>2013</v>
      </c>
      <c r="G7" s="263">
        <v>2014</v>
      </c>
      <c r="H7" s="263">
        <v>2015</v>
      </c>
      <c r="I7" s="263">
        <v>2016</v>
      </c>
      <c r="J7" s="263">
        <v>2017</v>
      </c>
      <c r="K7" s="263">
        <v>2018</v>
      </c>
      <c r="L7" s="263">
        <v>2019</v>
      </c>
      <c r="M7" s="263">
        <v>2020</v>
      </c>
      <c r="N7" s="263">
        <v>2021</v>
      </c>
      <c r="O7" s="263">
        <v>2022</v>
      </c>
      <c r="P7" s="263">
        <v>2023</v>
      </c>
    </row>
    <row r="8" spans="1:16" ht="26.4" x14ac:dyDescent="0.25">
      <c r="B8" s="264" t="s">
        <v>280</v>
      </c>
      <c r="C8" s="265">
        <v>5.32</v>
      </c>
      <c r="D8" s="265">
        <v>6.07</v>
      </c>
      <c r="E8" s="265">
        <v>6.47</v>
      </c>
      <c r="F8" s="265">
        <v>6.99</v>
      </c>
      <c r="G8" s="265">
        <v>7.56</v>
      </c>
      <c r="H8" s="265">
        <v>7.98</v>
      </c>
      <c r="I8" s="265">
        <v>8.81</v>
      </c>
      <c r="J8" s="265">
        <v>8.74</v>
      </c>
      <c r="K8" s="265">
        <v>8.84</v>
      </c>
      <c r="L8" s="265">
        <v>9.18</v>
      </c>
      <c r="M8" s="265">
        <v>8.19</v>
      </c>
      <c r="N8" s="265">
        <v>8.2100000000000009</v>
      </c>
      <c r="O8" s="265">
        <v>9.1999999999999993</v>
      </c>
      <c r="P8" s="265">
        <v>9.9499999999999993</v>
      </c>
    </row>
    <row r="9" spans="1:16" ht="26.4" x14ac:dyDescent="0.25">
      <c r="B9" s="264" t="s">
        <v>281</v>
      </c>
      <c r="C9" s="266">
        <v>2.8048476190476204</v>
      </c>
      <c r="D9" s="266">
        <v>2.7116379281537202</v>
      </c>
      <c r="E9" s="266">
        <v>2.5849351851851865</v>
      </c>
      <c r="F9" s="266">
        <v>2.7851309523809533</v>
      </c>
      <c r="G9" s="266">
        <v>2.9322233766233765</v>
      </c>
      <c r="H9" s="266">
        <v>3.3246396825396829</v>
      </c>
      <c r="I9" s="266">
        <v>3.3969415204678364</v>
      </c>
      <c r="J9" s="266">
        <v>3.2477012227538542</v>
      </c>
      <c r="K9" s="265">
        <v>3.3594931419457743</v>
      </c>
      <c r="L9" s="266">
        <v>3.3642015873015869</v>
      </c>
      <c r="M9" s="265">
        <v>3.6047496392496394</v>
      </c>
      <c r="N9" s="266">
        <v>4.0281171717171711</v>
      </c>
      <c r="O9" s="265">
        <v>3.8991992063492056</v>
      </c>
      <c r="P9" s="265">
        <v>3.76</v>
      </c>
    </row>
    <row r="10" spans="1:16" x14ac:dyDescent="0.25">
      <c r="B10" s="264" t="s">
        <v>282</v>
      </c>
      <c r="C10" s="267">
        <f>+C8/C9</f>
        <v>1.8967162293851794</v>
      </c>
      <c r="D10" s="267">
        <f t="shared" ref="D10:P10" si="0">+D8/D9</f>
        <v>2.238499446027773</v>
      </c>
      <c r="E10" s="267">
        <f t="shared" si="0"/>
        <v>2.5029641118589536</v>
      </c>
      <c r="F10" s="267">
        <f t="shared" si="0"/>
        <v>2.5097563164936241</v>
      </c>
      <c r="G10" s="267">
        <f t="shared" si="0"/>
        <v>2.5782483218266181</v>
      </c>
      <c r="H10" s="267">
        <f t="shared" si="0"/>
        <v>2.4002601069551397</v>
      </c>
      <c r="I10" s="267">
        <f t="shared" si="0"/>
        <v>2.5935094693024512</v>
      </c>
      <c r="J10" s="267">
        <f t="shared" si="0"/>
        <v>2.6911342517489985</v>
      </c>
      <c r="K10" s="267">
        <f t="shared" si="0"/>
        <v>2.6313493216062906</v>
      </c>
      <c r="L10" s="267">
        <f t="shared" si="0"/>
        <v>2.7287306547415437</v>
      </c>
      <c r="M10" s="267">
        <f t="shared" si="0"/>
        <v>2.2720024466677859</v>
      </c>
      <c r="N10" s="267">
        <f t="shared" si="0"/>
        <v>2.0381730843495074</v>
      </c>
      <c r="O10" s="267">
        <f t="shared" si="0"/>
        <v>2.3594588306797228</v>
      </c>
      <c r="P10" s="267">
        <f t="shared" si="0"/>
        <v>2.646276595744681</v>
      </c>
    </row>
    <row r="11" spans="1:16" x14ac:dyDescent="0.25">
      <c r="B11" s="268" t="s">
        <v>283</v>
      </c>
      <c r="C11" s="269"/>
      <c r="D11" s="269">
        <f>D10/C10-1</f>
        <v>0.18019733861473974</v>
      </c>
      <c r="E11" s="269">
        <f t="shared" ref="E11:P11" si="1">E10/D10-1</f>
        <v>0.11814372628077896</v>
      </c>
      <c r="F11" s="269">
        <f t="shared" si="1"/>
        <v>2.7136644119223341E-3</v>
      </c>
      <c r="G11" s="269">
        <f t="shared" si="1"/>
        <v>2.7290301007662832E-2</v>
      </c>
      <c r="H11" s="269">
        <f t="shared" si="1"/>
        <v>-6.9034550847832499E-2</v>
      </c>
      <c r="I11" s="269">
        <f t="shared" si="1"/>
        <v>8.0511841940521522E-2</v>
      </c>
      <c r="J11" s="269">
        <f t="shared" si="1"/>
        <v>3.7641961057811146E-2</v>
      </c>
      <c r="K11" s="269">
        <f t="shared" si="1"/>
        <v>-2.2215513813126475E-2</v>
      </c>
      <c r="L11" s="269">
        <f t="shared" si="1"/>
        <v>3.7008135839527112E-2</v>
      </c>
      <c r="M11" s="269">
        <f t="shared" si="1"/>
        <v>-0.1673775340487087</v>
      </c>
      <c r="N11" s="269">
        <f t="shared" si="1"/>
        <v>-0.10291774230314865</v>
      </c>
      <c r="O11" s="269">
        <f t="shared" si="1"/>
        <v>0.15763418170775978</v>
      </c>
      <c r="P11" s="269">
        <f t="shared" si="1"/>
        <v>0.12156082629436282</v>
      </c>
    </row>
    <row r="12" spans="1:16" x14ac:dyDescent="0.25"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</row>
    <row r="13" spans="1:16" x14ac:dyDescent="0.25">
      <c r="B13" s="261" t="s">
        <v>334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</row>
    <row r="14" spans="1:16" x14ac:dyDescent="0.25">
      <c r="B14" s="262"/>
      <c r="C14" s="263">
        <v>2010</v>
      </c>
      <c r="D14" s="263">
        <v>2011</v>
      </c>
      <c r="E14" s="263">
        <v>2012</v>
      </c>
      <c r="F14" s="263">
        <v>2013</v>
      </c>
      <c r="G14" s="263">
        <v>2014</v>
      </c>
      <c r="H14" s="263">
        <v>2015</v>
      </c>
      <c r="I14" s="263">
        <v>2016</v>
      </c>
      <c r="J14" s="263">
        <v>2017</v>
      </c>
      <c r="K14" s="263">
        <v>2018</v>
      </c>
      <c r="L14" s="263">
        <v>2019</v>
      </c>
      <c r="M14" s="263">
        <v>2020</v>
      </c>
      <c r="N14" s="263">
        <v>2021</v>
      </c>
      <c r="O14" s="263">
        <v>2022</v>
      </c>
      <c r="P14" s="263">
        <v>2023</v>
      </c>
    </row>
    <row r="15" spans="1:16" x14ac:dyDescent="0.25"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</row>
    <row r="16" spans="1:16" x14ac:dyDescent="0.25">
      <c r="B16" s="264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</row>
    <row r="17" spans="2:16" x14ac:dyDescent="0.25">
      <c r="B17" s="264" t="s">
        <v>284</v>
      </c>
      <c r="C17" s="272">
        <v>97.103673000000001</v>
      </c>
      <c r="D17" s="272">
        <v>95.515124</v>
      </c>
      <c r="E17" s="272">
        <v>93.999886000000004</v>
      </c>
      <c r="F17" s="272">
        <v>100</v>
      </c>
      <c r="G17" s="272">
        <v>104.575384</v>
      </c>
      <c r="H17" s="272">
        <v>114.870019</v>
      </c>
      <c r="I17" s="272">
        <v>115.929575</v>
      </c>
      <c r="J17" s="272">
        <v>111.97458399999999</v>
      </c>
      <c r="K17" s="272">
        <v>115.340603</v>
      </c>
      <c r="L17" s="272">
        <v>116.151459</v>
      </c>
      <c r="M17" s="272">
        <v>121.71768299999999</v>
      </c>
      <c r="N17" s="272">
        <v>137.10178199999999</v>
      </c>
      <c r="O17" s="272">
        <v>137.56364300000001</v>
      </c>
      <c r="P17" s="273">
        <v>137.79765800000001</v>
      </c>
    </row>
    <row r="18" spans="2:16" x14ac:dyDescent="0.25">
      <c r="B18" s="264" t="s">
        <v>285</v>
      </c>
      <c r="C18" s="272">
        <v>98.696062999999995</v>
      </c>
      <c r="D18" s="272">
        <v>100.24452599999999</v>
      </c>
      <c r="E18" s="272">
        <v>97.985309999999998</v>
      </c>
      <c r="F18" s="272">
        <v>100</v>
      </c>
      <c r="G18" s="272">
        <v>102.948802</v>
      </c>
      <c r="H18" s="272">
        <v>105.79188499999999</v>
      </c>
      <c r="I18" s="272">
        <v>109.168869</v>
      </c>
      <c r="J18" s="272">
        <v>112.010761</v>
      </c>
      <c r="K18" s="272">
        <v>115.794792</v>
      </c>
      <c r="L18" s="272">
        <v>115.087805</v>
      </c>
      <c r="M18" s="272">
        <v>120.82723</v>
      </c>
      <c r="N18" s="272">
        <v>139.42863</v>
      </c>
      <c r="O18" s="272">
        <v>146.077395</v>
      </c>
      <c r="P18" s="273">
        <v>144.040176</v>
      </c>
    </row>
    <row r="19" spans="2:16" x14ac:dyDescent="0.25">
      <c r="B19" s="264"/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</row>
    <row r="20" spans="2:16" x14ac:dyDescent="0.25">
      <c r="B20" s="264" t="s">
        <v>286</v>
      </c>
      <c r="C20" s="274">
        <f>+IF('1. Factor X'!$C$23=0,(C17/$C$17)*100,('6.3.IPME'!D26/'6.3.IPME'!$D$26)*100)</f>
        <v>100</v>
      </c>
      <c r="D20" s="274">
        <f>+IF('1. Factor X'!$C$23=0,(D17/$C$17)*100,('6.3.IPME'!E26/'6.3.IPME'!$D$26)*100)</f>
        <v>98.364069091392665</v>
      </c>
      <c r="E20" s="274">
        <f>+IF('1. Factor X'!$C$23=0,(E17/$C$17)*100,('6.3.IPME'!F26/'6.3.IPME'!$D$26)*100)</f>
        <v>96.803635841869749</v>
      </c>
      <c r="F20" s="274">
        <f>+IF('1. Factor X'!$C$23=0,(F17/$C$17)*100,('6.3.IPME'!G26/'6.3.IPME'!$D$26)*100)</f>
        <v>102.98271621507047</v>
      </c>
      <c r="G20" s="274">
        <f>+IF('1. Factor X'!$C$23=0,(G17/$C$17)*100,('6.3.IPME'!H26/'6.3.IPME'!$D$26)*100)</f>
        <v>107.6945709355402</v>
      </c>
      <c r="H20" s="274">
        <f>+IF('1. Factor X'!$C$23=0,(H17/$C$17)*100,('6.3.IPME'!I26/'6.3.IPME'!$D$26)*100)</f>
        <v>118.29626568296752</v>
      </c>
      <c r="I20" s="274">
        <f>+IF('1. Factor X'!$C$23=0,(I17/$C$17)*100,('6.3.IPME'!J26/'6.3.IPME'!$D$26)*100)</f>
        <v>119.38742523158727</v>
      </c>
      <c r="J20" s="274">
        <f>+IF('1. Factor X'!$C$23=0,(J17/$C$17)*100,('6.3.IPME'!K26/'6.3.IPME'!$D$26)*100)</f>
        <v>115.31446807372569</v>
      </c>
      <c r="K20" s="274">
        <f>+IF('1. Factor X'!$C$23=0,(K17/$C$17)*100,('6.3.IPME'!L26/'6.3.IPME'!$D$26)*100)</f>
        <v>118.78088586824104</v>
      </c>
      <c r="L20" s="274">
        <f>+IF('1. Factor X'!$C$23=0,(L17/$C$17)*100,('6.3.IPME'!M26/'6.3.IPME'!$D$26)*100)</f>
        <v>119.61592740163391</v>
      </c>
      <c r="M20" s="274">
        <f>+IF('1. Factor X'!$C$23=0,(M17/$C$17)*100,('6.3.IPME'!N26/'6.3.IPME'!$D$26)*100)</f>
        <v>125.34817606744906</v>
      </c>
      <c r="N20" s="274">
        <f>+IF('1. Factor X'!$C$23=0,(N17/$C$17)*100,('6.3.IPME'!O26/'6.3.IPME'!$D$26)*100)</f>
        <v>141.19113908286454</v>
      </c>
      <c r="O20" s="274">
        <f>+IF('1. Factor X'!$C$23=0,(O17/$C$17)*100,('6.3.IPME'!P26/'6.3.IPME'!$D$26)*100)</f>
        <v>141.66677608580264</v>
      </c>
      <c r="P20" s="275">
        <f>+IF('1. Factor X'!$C$23=0,(P17/$C$17)*100,('6.3.IPME'!Q26/'6.3.IPME'!$D$26)*100)</f>
        <v>141.90777108915336</v>
      </c>
    </row>
    <row r="21" spans="2:16" x14ac:dyDescent="0.25">
      <c r="B21" s="264" t="s">
        <v>287</v>
      </c>
      <c r="C21" s="274">
        <f>+IF('1. Factor X'!$C$23=0,(C18/$C$18)*100,('6.4 IPMC'!D24/'6.4 IPMC'!$D$24)*100)</f>
        <v>100</v>
      </c>
      <c r="D21" s="274">
        <f>+IF('1. Factor X'!$C$23=0,(D18/$C$18)*100,('6.4 IPMC'!E24/'6.4 IPMC'!$D$24)*100)</f>
        <v>101.5689207380035</v>
      </c>
      <c r="E21" s="274">
        <f>+IF('1. Factor X'!$C$23=0,(E18/$C$18)*100,('6.4 IPMC'!F24/'6.4 IPMC'!$D$24)*100)</f>
        <v>99.279856786182037</v>
      </c>
      <c r="F21" s="274">
        <f>+IF('1. Factor X'!$C$23=0,(F18/$C$18)*100,('6.4 IPMC'!G24/'6.4 IPMC'!$D$24)*100)</f>
        <v>101.32116414815857</v>
      </c>
      <c r="G21" s="274">
        <f>+IF('1. Factor X'!$C$23=0,(G18/$C$18)*100,('6.4 IPMC'!H24/'6.4 IPMC'!$D$24)*100)</f>
        <v>104.30892466298276</v>
      </c>
      <c r="H21" s="274">
        <f>+IF('1. Factor X'!$C$23=0,(H18/$C$18)*100,('6.4 IPMC'!I24/'6.4 IPMC'!$D$24)*100)</f>
        <v>107.18956945628115</v>
      </c>
      <c r="I21" s="274">
        <f>+IF('1. Factor X'!$C$23=0,(I18/$C$18)*100,('6.4 IPMC'!J24/'6.4 IPMC'!$D$24)*100)</f>
        <v>110.6111689581782</v>
      </c>
      <c r="J21" s="274">
        <f>+IF('1. Factor X'!$C$23=0,(J18/$C$18)*100,('6.4 IPMC'!K24/'6.4 IPMC'!$D$24)*100)</f>
        <v>113.4906070164116</v>
      </c>
      <c r="K21" s="274">
        <f>+IF('1. Factor X'!$C$23=0,(K18/$C$18)*100,('6.4 IPMC'!L24/'6.4 IPMC'!$D$24)*100)</f>
        <v>117.32463127733881</v>
      </c>
      <c r="L21" s="274">
        <f>+IF('1. Factor X'!$C$23=0,(L18/$C$18)*100,('6.4 IPMC'!M24/'6.4 IPMC'!$D$24)*100)</f>
        <v>116.60830381856266</v>
      </c>
      <c r="M21" s="274">
        <f>+IF('1. Factor X'!$C$23=0,(M18/$C$18)*100,('6.4 IPMC'!N24/'6.4 IPMC'!$D$24)*100)</f>
        <v>122.42355604397311</v>
      </c>
      <c r="N21" s="274">
        <f>+IF('1. Factor X'!$C$23=0,(N18/$C$18)*100,('6.4 IPMC'!O24/'6.4 IPMC'!$D$24)*100)</f>
        <v>141.27071107182866</v>
      </c>
      <c r="O21" s="274">
        <f>+IF('1. Factor X'!$C$23=0,(O18/$C$18)*100,('6.4 IPMC'!P24/'6.4 IPMC'!$D$24)*100)</f>
        <v>148.00731717130401</v>
      </c>
      <c r="P21" s="275">
        <f>+IF('1. Factor X'!$C$23=0,(P18/$C$18)*100,('6.4 IPMC'!Q24/'6.4 IPMC'!$D$24)*100)</f>
        <v>145.94318316425651</v>
      </c>
    </row>
    <row r="22" spans="2:16" x14ac:dyDescent="0.25">
      <c r="B22" s="264"/>
      <c r="P22" s="68"/>
    </row>
    <row r="23" spans="2:16" x14ac:dyDescent="0.25">
      <c r="B23" s="264" t="s">
        <v>288</v>
      </c>
      <c r="C23" s="272">
        <v>2.8163499999999999</v>
      </c>
      <c r="D23" s="272">
        <v>2.6968947368421099</v>
      </c>
      <c r="E23" s="272">
        <v>2.5675555555555598</v>
      </c>
      <c r="F23" s="272">
        <v>2.7861000000000002</v>
      </c>
      <c r="G23" s="272">
        <v>2.9631428571428571</v>
      </c>
      <c r="H23" s="272">
        <v>3.3850952380952384</v>
      </c>
      <c r="I23" s="272">
        <v>3.3979523809523817</v>
      </c>
      <c r="J23" s="272">
        <v>3.2483157894736845</v>
      </c>
      <c r="K23" s="272">
        <v>3.3663157894736839</v>
      </c>
      <c r="L23" s="272">
        <v>3.3573809523809524</v>
      </c>
      <c r="M23" s="272">
        <v>3.6055714285714284</v>
      </c>
      <c r="N23" s="272">
        <v>4.0423181818181817</v>
      </c>
      <c r="O23" s="272">
        <v>3.8345499999999992</v>
      </c>
      <c r="P23" s="210">
        <v>3.7090000000000001</v>
      </c>
    </row>
    <row r="24" spans="2:16" x14ac:dyDescent="0.25">
      <c r="B24" s="264" t="s">
        <v>303</v>
      </c>
      <c r="C24" s="274">
        <f>+(C23/$C$23)*100</f>
        <v>100</v>
      </c>
      <c r="D24" s="274">
        <f>+(D23/$C$23)*100</f>
        <v>95.758507885813543</v>
      </c>
      <c r="E24" s="274">
        <f t="shared" ref="E24:N24" si="2">+(E23/$C$23)*100</f>
        <v>91.166067980029467</v>
      </c>
      <c r="F24" s="274">
        <f t="shared" si="2"/>
        <v>98.925914747811888</v>
      </c>
      <c r="G24" s="274">
        <f t="shared" si="2"/>
        <v>105.21216671020494</v>
      </c>
      <c r="H24" s="274">
        <f t="shared" si="2"/>
        <v>120.19440900794427</v>
      </c>
      <c r="I24" s="274">
        <f t="shared" si="2"/>
        <v>120.6509269427586</v>
      </c>
      <c r="J24" s="274">
        <f t="shared" si="2"/>
        <v>115.3377878982969</v>
      </c>
      <c r="K24" s="274">
        <f t="shared" si="2"/>
        <v>119.52760805559267</v>
      </c>
      <c r="L24" s="274">
        <f t="shared" si="2"/>
        <v>119.21035923734453</v>
      </c>
      <c r="M24" s="274">
        <f t="shared" si="2"/>
        <v>128.0228461864267</v>
      </c>
      <c r="N24" s="274">
        <f t="shared" si="2"/>
        <v>143.53039152868718</v>
      </c>
      <c r="O24" s="274">
        <f>+(O23/$C$23)*100</f>
        <v>136.15317698439466</v>
      </c>
      <c r="P24" s="274">
        <f t="shared" ref="P24" si="3">+(P23/$C$23)*100</f>
        <v>131.69527935093294</v>
      </c>
    </row>
    <row r="25" spans="2:16" x14ac:dyDescent="0.25">
      <c r="B25" s="264"/>
      <c r="C25" s="271"/>
      <c r="D25" s="271"/>
      <c r="E25" s="271"/>
      <c r="F25" s="271"/>
      <c r="G25" s="271"/>
      <c r="H25" s="271"/>
      <c r="I25" s="271"/>
      <c r="J25" s="271"/>
      <c r="K25" s="276"/>
      <c r="L25" s="271"/>
      <c r="M25" s="276"/>
      <c r="N25" s="271"/>
      <c r="O25" s="276"/>
      <c r="P25" s="271"/>
    </row>
    <row r="26" spans="2:16" ht="26.4" x14ac:dyDescent="0.25">
      <c r="B26" s="264" t="s">
        <v>336</v>
      </c>
      <c r="C26" s="274">
        <f>+(C20/C24)*100</f>
        <v>100</v>
      </c>
      <c r="D26" s="274">
        <f>+(D20/D24)*100</f>
        <v>102.72097097490919</v>
      </c>
      <c r="E26" s="274">
        <f t="shared" ref="E26:O26" si="4">+(E20/E24)*100</f>
        <v>106.18384447936839</v>
      </c>
      <c r="F26" s="274">
        <f t="shared" si="4"/>
        <v>104.1008480716104</v>
      </c>
      <c r="G26" s="274">
        <f t="shared" si="4"/>
        <v>102.35942695883524</v>
      </c>
      <c r="H26" s="274">
        <f t="shared" si="4"/>
        <v>98.420772363170983</v>
      </c>
      <c r="I26" s="274">
        <f t="shared" si="4"/>
        <v>98.952762533046439</v>
      </c>
      <c r="J26" s="274">
        <f t="shared" si="4"/>
        <v>99.979781279842328</v>
      </c>
      <c r="K26" s="274">
        <f t="shared" si="4"/>
        <v>99.375272207401395</v>
      </c>
      <c r="L26" s="274">
        <f t="shared" si="4"/>
        <v>100.34021218196474</v>
      </c>
      <c r="M26" s="274">
        <f t="shared" si="4"/>
        <v>97.910786864492309</v>
      </c>
      <c r="N26" s="274">
        <f t="shared" si="4"/>
        <v>98.370204093427077</v>
      </c>
      <c r="O26" s="274">
        <f t="shared" si="4"/>
        <v>104.04955596595438</v>
      </c>
      <c r="P26" s="274">
        <f>+(P20/P24)*100</f>
        <v>107.75463766700919</v>
      </c>
    </row>
    <row r="27" spans="2:16" ht="26.4" x14ac:dyDescent="0.25">
      <c r="B27" s="277" t="s">
        <v>337</v>
      </c>
      <c r="C27" s="278">
        <f>+(C21/C24)*100</f>
        <v>100</v>
      </c>
      <c r="D27" s="278">
        <f t="shared" ref="D27:P27" si="5">+(D21/D24)*100</f>
        <v>106.06777714113773</v>
      </c>
      <c r="E27" s="278">
        <f t="shared" si="5"/>
        <v>108.90000960437381</v>
      </c>
      <c r="F27" s="278">
        <f t="shared" si="5"/>
        <v>102.42125575128904</v>
      </c>
      <c r="G27" s="278">
        <f t="shared" si="5"/>
        <v>99.141504185813361</v>
      </c>
      <c r="H27" s="278">
        <f t="shared" si="5"/>
        <v>89.18016265564934</v>
      </c>
      <c r="I27" s="278">
        <f t="shared" si="5"/>
        <v>91.678673144928553</v>
      </c>
      <c r="J27" s="278">
        <f t="shared" si="5"/>
        <v>98.398459936205711</v>
      </c>
      <c r="K27" s="278">
        <f t="shared" si="5"/>
        <v>98.156930591943876</v>
      </c>
      <c r="L27" s="278">
        <f t="shared" si="5"/>
        <v>97.817257295902238</v>
      </c>
      <c r="M27" s="278">
        <f t="shared" si="5"/>
        <v>95.626335213404076</v>
      </c>
      <c r="N27" s="278">
        <f t="shared" si="5"/>
        <v>98.425643215494972</v>
      </c>
      <c r="O27" s="278">
        <f t="shared" si="5"/>
        <v>108.70647343636206</v>
      </c>
      <c r="P27" s="278">
        <f t="shared" si="5"/>
        <v>110.81884171061036</v>
      </c>
    </row>
    <row r="28" spans="2:16" x14ac:dyDescent="0.25">
      <c r="B28" s="264"/>
      <c r="C28" s="271"/>
      <c r="D28" s="271"/>
      <c r="E28" s="271"/>
      <c r="F28" s="271"/>
      <c r="G28" s="271"/>
      <c r="H28" s="271"/>
      <c r="I28" s="271"/>
      <c r="J28" s="271"/>
      <c r="K28" s="276"/>
      <c r="L28" s="271"/>
      <c r="M28" s="276"/>
      <c r="N28" s="271"/>
      <c r="O28" s="276"/>
      <c r="P28" s="271"/>
    </row>
    <row r="29" spans="2:16" x14ac:dyDescent="0.25">
      <c r="B29" s="279" t="s">
        <v>289</v>
      </c>
      <c r="C29" s="271"/>
      <c r="D29" s="271"/>
      <c r="E29" s="271"/>
      <c r="F29" s="271"/>
      <c r="G29" s="271"/>
      <c r="H29" s="271"/>
      <c r="I29" s="271"/>
      <c r="J29" s="271"/>
      <c r="K29" s="276"/>
      <c r="L29" s="271"/>
      <c r="M29" s="276"/>
      <c r="N29" s="271"/>
      <c r="O29" s="276"/>
      <c r="P29" s="271"/>
    </row>
    <row r="30" spans="2:16" ht="26.4" x14ac:dyDescent="0.25">
      <c r="B30" s="264" t="s">
        <v>290</v>
      </c>
      <c r="C30" s="280"/>
      <c r="D30" s="280">
        <f>+D26/C26-1</f>
        <v>2.7209709749091981E-2</v>
      </c>
      <c r="E30" s="280">
        <f t="shared" ref="E30:P30" si="6">+E26/D26-1</f>
        <v>3.3711456108656224E-2</v>
      </c>
      <c r="F30" s="280">
        <f t="shared" si="6"/>
        <v>-1.9616886334933192E-2</v>
      </c>
      <c r="G30" s="280">
        <f t="shared" si="6"/>
        <v>-1.6728212546138321E-2</v>
      </c>
      <c r="H30" s="280">
        <f t="shared" si="6"/>
        <v>-3.8478669846874203E-2</v>
      </c>
      <c r="I30" s="280">
        <f t="shared" si="6"/>
        <v>5.4052631075929281E-3</v>
      </c>
      <c r="J30" s="280">
        <f t="shared" si="6"/>
        <v>1.0378878977258532E-2</v>
      </c>
      <c r="K30" s="280">
        <f t="shared" si="6"/>
        <v>-6.0463132115574636E-3</v>
      </c>
      <c r="L30" s="280">
        <f t="shared" si="6"/>
        <v>9.7100611966070005E-3</v>
      </c>
      <c r="M30" s="280">
        <f t="shared" si="6"/>
        <v>-2.4211881404702651E-2</v>
      </c>
      <c r="N30" s="280">
        <f>+N26/M26-1</f>
        <v>4.6922023981954553E-3</v>
      </c>
      <c r="O30" s="280">
        <f t="shared" si="6"/>
        <v>5.7734472799643166E-2</v>
      </c>
      <c r="P30" s="280">
        <f t="shared" si="6"/>
        <v>3.5608817996946929E-2</v>
      </c>
    </row>
    <row r="31" spans="2:16" x14ac:dyDescent="0.25">
      <c r="B31" s="281" t="s">
        <v>291</v>
      </c>
      <c r="C31" s="282"/>
      <c r="D31" s="282">
        <v>0.45578926452638402</v>
      </c>
      <c r="E31" s="282">
        <v>0.45373611259810742</v>
      </c>
      <c r="F31" s="282">
        <v>0.43424199321631213</v>
      </c>
      <c r="G31" s="282">
        <v>0.42067315361301644</v>
      </c>
      <c r="H31" s="282">
        <v>0.42329796830033073</v>
      </c>
      <c r="I31" s="282">
        <v>0.40835775807814723</v>
      </c>
      <c r="J31" s="282">
        <v>0.40123758200978349</v>
      </c>
      <c r="K31" s="282">
        <v>0.39706767235899826</v>
      </c>
      <c r="L31" s="282">
        <v>0.4086541630957875</v>
      </c>
      <c r="M31" s="282">
        <v>0.3998391226297564</v>
      </c>
      <c r="N31" s="282">
        <v>0.3872625500040669</v>
      </c>
      <c r="O31" s="282">
        <v>0.37184385564787592</v>
      </c>
      <c r="P31" s="283">
        <v>0.38250365527374158</v>
      </c>
    </row>
    <row r="32" spans="2:16" x14ac:dyDescent="0.25">
      <c r="B32" s="281"/>
      <c r="C32" s="282"/>
      <c r="D32" s="282"/>
      <c r="E32" s="282"/>
      <c r="F32" s="282"/>
      <c r="G32" s="282"/>
      <c r="H32" s="282"/>
      <c r="I32" s="282"/>
      <c r="J32" s="282"/>
      <c r="K32" s="276"/>
      <c r="L32" s="282"/>
      <c r="M32" s="276"/>
      <c r="N32" s="282"/>
      <c r="O32" s="276"/>
      <c r="P32" s="282"/>
    </row>
    <row r="33" spans="2:16" x14ac:dyDescent="0.25">
      <c r="B33" s="279" t="s">
        <v>292</v>
      </c>
      <c r="C33" s="284"/>
      <c r="D33" s="284"/>
      <c r="E33" s="284"/>
      <c r="F33" s="284"/>
      <c r="G33" s="284"/>
      <c r="H33" s="284"/>
      <c r="I33" s="284"/>
      <c r="J33" s="284"/>
      <c r="K33" s="276"/>
      <c r="L33" s="284"/>
      <c r="M33" s="276"/>
      <c r="N33" s="284"/>
      <c r="O33" s="276"/>
      <c r="P33" s="284"/>
    </row>
    <row r="34" spans="2:16" ht="26.4" x14ac:dyDescent="0.25">
      <c r="B34" s="264" t="s">
        <v>293</v>
      </c>
      <c r="C34" s="280"/>
      <c r="D34" s="280">
        <f>+D27/C27-1</f>
        <v>6.0677771411377313E-2</v>
      </c>
      <c r="E34" s="280">
        <f t="shared" ref="E34:P34" si="7">+E27/D27-1</f>
        <v>2.67021006716055E-2</v>
      </c>
      <c r="F34" s="280">
        <f t="shared" si="7"/>
        <v>-5.9492683945774005E-2</v>
      </c>
      <c r="G34" s="280">
        <f t="shared" si="7"/>
        <v>-3.2022176855944329E-2</v>
      </c>
      <c r="H34" s="280">
        <f t="shared" si="7"/>
        <v>-0.10047599753473824</v>
      </c>
      <c r="I34" s="280">
        <f t="shared" si="7"/>
        <v>2.8016437903647828E-2</v>
      </c>
      <c r="J34" s="280">
        <f t="shared" si="7"/>
        <v>7.3297164550519822E-2</v>
      </c>
      <c r="K34" s="280">
        <f t="shared" si="7"/>
        <v>-2.4546049238821643E-3</v>
      </c>
      <c r="L34" s="280">
        <f t="shared" si="7"/>
        <v>-3.4605126096874939E-3</v>
      </c>
      <c r="M34" s="280">
        <f t="shared" si="7"/>
        <v>-2.239811402471148E-2</v>
      </c>
      <c r="N34" s="280">
        <f t="shared" si="7"/>
        <v>2.9273400427234142E-2</v>
      </c>
      <c r="O34" s="280">
        <f t="shared" si="7"/>
        <v>0.10445276134348491</v>
      </c>
      <c r="P34" s="280">
        <f t="shared" si="7"/>
        <v>1.9431853572960511E-2</v>
      </c>
    </row>
    <row r="35" spans="2:16" x14ac:dyDescent="0.25">
      <c r="B35" s="281" t="s">
        <v>294</v>
      </c>
      <c r="C35" s="282"/>
      <c r="D35" s="282">
        <f t="shared" ref="D35:J35" si="8">1-D31</f>
        <v>0.54421073547361598</v>
      </c>
      <c r="E35" s="282">
        <f t="shared" si="8"/>
        <v>0.54626388740189258</v>
      </c>
      <c r="F35" s="282">
        <f t="shared" si="8"/>
        <v>0.56575800678368782</v>
      </c>
      <c r="G35" s="282">
        <f t="shared" si="8"/>
        <v>0.57932684638698362</v>
      </c>
      <c r="H35" s="282">
        <f t="shared" si="8"/>
        <v>0.57670203169966927</v>
      </c>
      <c r="I35" s="282">
        <f t="shared" si="8"/>
        <v>0.59164224192185277</v>
      </c>
      <c r="J35" s="282">
        <f t="shared" si="8"/>
        <v>0.59876241799021646</v>
      </c>
      <c r="K35" s="282">
        <f>1-K31</f>
        <v>0.60293232764100169</v>
      </c>
      <c r="L35" s="282">
        <f t="shared" ref="L35:P35" si="9">1-L31</f>
        <v>0.5913458369042125</v>
      </c>
      <c r="M35" s="282">
        <f t="shared" si="9"/>
        <v>0.6001608773702436</v>
      </c>
      <c r="N35" s="282">
        <f t="shared" si="9"/>
        <v>0.61273744999593305</v>
      </c>
      <c r="O35" s="282">
        <f t="shared" si="9"/>
        <v>0.62815614435212408</v>
      </c>
      <c r="P35" s="282">
        <f t="shared" si="9"/>
        <v>0.61749634472625847</v>
      </c>
    </row>
    <row r="36" spans="2:16" x14ac:dyDescent="0.25">
      <c r="B36" s="281"/>
      <c r="C36" s="285"/>
      <c r="D36" s="285"/>
      <c r="E36" s="285"/>
      <c r="F36" s="284"/>
      <c r="G36" s="284"/>
      <c r="H36" s="284"/>
      <c r="I36" s="284"/>
      <c r="J36" s="284"/>
      <c r="K36" s="276"/>
      <c r="L36" s="284"/>
      <c r="M36" s="276"/>
      <c r="N36" s="284"/>
      <c r="O36" s="276"/>
      <c r="P36" s="284"/>
    </row>
    <row r="37" spans="2:16" x14ac:dyDescent="0.25">
      <c r="B37" s="268" t="s">
        <v>295</v>
      </c>
      <c r="C37" s="269"/>
      <c r="D37" s="269">
        <f t="shared" ref="D37:N37" si="10">D30*D31+D34*D35</f>
        <v>4.5423388201200614E-2</v>
      </c>
      <c r="E37" s="269">
        <f t="shared" si="10"/>
        <v>2.9882498359431305E-2</v>
      </c>
      <c r="F37" s="269">
        <f t="shared" si="10"/>
        <v>-4.2176938110152232E-2</v>
      </c>
      <c r="G37" s="269">
        <f t="shared" si="10"/>
        <v>-2.5588416658493315E-2</v>
      </c>
      <c r="H37" s="269">
        <f t="shared" si="10"/>
        <v>-7.4232654684415561E-2</v>
      </c>
      <c r="I37" s="269">
        <f t="shared" si="10"/>
        <v>1.8782989256417741E-2</v>
      </c>
      <c r="J37" s="269">
        <f t="shared" si="10"/>
        <v>4.8051983782903415E-2</v>
      </c>
      <c r="K37" s="269">
        <f t="shared" si="10"/>
        <v>-3.8807561734619184E-3</v>
      </c>
      <c r="L37" s="269">
        <f t="shared" si="10"/>
        <v>1.9216972066150831E-3</v>
      </c>
      <c r="M37" s="269">
        <f t="shared" si="10"/>
        <v>-2.3123329182581621E-2</v>
      </c>
      <c r="N37" s="269">
        <f t="shared" si="10"/>
        <v>1.9754022996353676E-2</v>
      </c>
      <c r="O37" s="269">
        <f>O30*O31+O34*O35</f>
        <v>8.7080852802072811E-2</v>
      </c>
      <c r="P37" s="269">
        <f t="shared" ref="P37" si="11">P30*P31+P34*P35</f>
        <v>2.5619601596368596E-2</v>
      </c>
    </row>
    <row r="38" spans="2:16" x14ac:dyDescent="0.25"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</row>
    <row r="39" spans="2:16" x14ac:dyDescent="0.25">
      <c r="B39" s="261" t="s">
        <v>335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</row>
    <row r="40" spans="2:16" x14ac:dyDescent="0.25">
      <c r="B40" s="286"/>
      <c r="C40" s="287">
        <v>2010</v>
      </c>
      <c r="D40" s="287">
        <v>2011</v>
      </c>
      <c r="E40" s="287">
        <v>2012</v>
      </c>
      <c r="F40" s="287">
        <v>2013</v>
      </c>
      <c r="G40" s="287">
        <v>2014</v>
      </c>
      <c r="H40" s="287">
        <v>2015</v>
      </c>
      <c r="I40" s="287">
        <v>2016</v>
      </c>
      <c r="J40" s="287">
        <v>2017</v>
      </c>
      <c r="K40" s="287">
        <v>2018</v>
      </c>
      <c r="L40" s="287">
        <v>2019</v>
      </c>
      <c r="M40" s="287">
        <v>2020</v>
      </c>
      <c r="N40" s="287">
        <v>2021</v>
      </c>
      <c r="O40" s="287">
        <v>2022</v>
      </c>
      <c r="P40" s="287">
        <v>2023</v>
      </c>
    </row>
    <row r="41" spans="2:16" x14ac:dyDescent="0.25">
      <c r="C41" s="288"/>
      <c r="D41" s="288"/>
      <c r="E41" s="288"/>
      <c r="F41" s="288"/>
      <c r="G41" s="288"/>
      <c r="H41" s="288"/>
      <c r="I41" s="288"/>
      <c r="J41" s="288"/>
      <c r="K41" s="260"/>
      <c r="L41" s="288"/>
      <c r="M41" s="260"/>
      <c r="N41" s="288"/>
      <c r="O41" s="260"/>
      <c r="P41" s="288"/>
    </row>
    <row r="42" spans="2:16" x14ac:dyDescent="0.25">
      <c r="B42" s="289" t="s">
        <v>283</v>
      </c>
      <c r="C42" s="290"/>
      <c r="D42" s="290">
        <f t="shared" ref="D42:P42" si="12">D11</f>
        <v>0.18019733861473974</v>
      </c>
      <c r="E42" s="290">
        <f t="shared" si="12"/>
        <v>0.11814372628077896</v>
      </c>
      <c r="F42" s="290">
        <f t="shared" si="12"/>
        <v>2.7136644119223341E-3</v>
      </c>
      <c r="G42" s="290">
        <f t="shared" si="12"/>
        <v>2.7290301007662832E-2</v>
      </c>
      <c r="H42" s="290">
        <f t="shared" si="12"/>
        <v>-6.9034550847832499E-2</v>
      </c>
      <c r="I42" s="290">
        <f t="shared" si="12"/>
        <v>8.0511841940521522E-2</v>
      </c>
      <c r="J42" s="290">
        <f t="shared" si="12"/>
        <v>3.7641961057811146E-2</v>
      </c>
      <c r="K42" s="290">
        <f t="shared" si="12"/>
        <v>-2.2215513813126475E-2</v>
      </c>
      <c r="L42" s="290">
        <f t="shared" si="12"/>
        <v>3.7008135839527112E-2</v>
      </c>
      <c r="M42" s="290">
        <f t="shared" si="12"/>
        <v>-0.1673775340487087</v>
      </c>
      <c r="N42" s="290">
        <f t="shared" si="12"/>
        <v>-0.10291774230314865</v>
      </c>
      <c r="O42" s="290">
        <f t="shared" si="12"/>
        <v>0.15763418170775978</v>
      </c>
      <c r="P42" s="290">
        <f t="shared" si="12"/>
        <v>0.12156082629436282</v>
      </c>
    </row>
    <row r="43" spans="2:16" x14ac:dyDescent="0.25">
      <c r="B43" s="291" t="s">
        <v>296</v>
      </c>
      <c r="C43" s="282"/>
      <c r="D43" s="282">
        <v>0.33742331288343563</v>
      </c>
      <c r="E43" s="282">
        <v>0.33742331288343563</v>
      </c>
      <c r="F43" s="282">
        <v>0.33742331288343563</v>
      </c>
      <c r="G43" s="282">
        <v>0.33742331288343563</v>
      </c>
      <c r="H43" s="282">
        <v>0.33742331288343563</v>
      </c>
      <c r="I43" s="282">
        <v>0.33742331288343563</v>
      </c>
      <c r="J43" s="282">
        <v>0.33742331288343563</v>
      </c>
      <c r="K43" s="282">
        <v>0.33742331288343563</v>
      </c>
      <c r="L43" s="282">
        <v>0.33742331288343563</v>
      </c>
      <c r="M43" s="282">
        <v>0.33742331288343563</v>
      </c>
      <c r="N43" s="282">
        <v>0.33742331288343563</v>
      </c>
      <c r="O43" s="282">
        <v>0.33742331288343563</v>
      </c>
      <c r="P43" s="282">
        <v>0.33742331288343563</v>
      </c>
    </row>
    <row r="44" spans="2:16" x14ac:dyDescent="0.25">
      <c r="B44" s="289"/>
      <c r="C44" s="282"/>
      <c r="D44" s="282"/>
      <c r="E44" s="282"/>
      <c r="F44" s="282"/>
      <c r="G44" s="282"/>
      <c r="H44" s="282"/>
      <c r="I44" s="282"/>
      <c r="J44" s="282"/>
      <c r="K44" s="289"/>
      <c r="L44" s="282"/>
      <c r="M44" s="289"/>
      <c r="N44" s="282"/>
      <c r="O44" s="289"/>
      <c r="P44" s="282"/>
    </row>
    <row r="45" spans="2:16" x14ac:dyDescent="0.25">
      <c r="B45" s="289" t="s">
        <v>297</v>
      </c>
      <c r="C45" s="290"/>
      <c r="D45" s="290">
        <f t="shared" ref="D45:P45" si="13">D37</f>
        <v>4.5423388201200614E-2</v>
      </c>
      <c r="E45" s="290">
        <f t="shared" si="13"/>
        <v>2.9882498359431305E-2</v>
      </c>
      <c r="F45" s="290">
        <f t="shared" si="13"/>
        <v>-4.2176938110152232E-2</v>
      </c>
      <c r="G45" s="290">
        <f t="shared" si="13"/>
        <v>-2.5588416658493315E-2</v>
      </c>
      <c r="H45" s="290">
        <f t="shared" si="13"/>
        <v>-7.4232654684415561E-2</v>
      </c>
      <c r="I45" s="290">
        <f t="shared" si="13"/>
        <v>1.8782989256417741E-2</v>
      </c>
      <c r="J45" s="290">
        <f t="shared" si="13"/>
        <v>4.8051983782903415E-2</v>
      </c>
      <c r="K45" s="290">
        <f t="shared" si="13"/>
        <v>-3.8807561734619184E-3</v>
      </c>
      <c r="L45" s="290">
        <f t="shared" si="13"/>
        <v>1.9216972066150831E-3</v>
      </c>
      <c r="M45" s="290">
        <f t="shared" si="13"/>
        <v>-2.3123329182581621E-2</v>
      </c>
      <c r="N45" s="290">
        <f t="shared" si="13"/>
        <v>1.9754022996353676E-2</v>
      </c>
      <c r="O45" s="290">
        <f t="shared" si="13"/>
        <v>8.7080852802072811E-2</v>
      </c>
      <c r="P45" s="290">
        <f t="shared" si="13"/>
        <v>2.5619601596368596E-2</v>
      </c>
    </row>
    <row r="46" spans="2:16" x14ac:dyDescent="0.25">
      <c r="B46" s="291" t="s">
        <v>298</v>
      </c>
      <c r="C46" s="282"/>
      <c r="D46" s="282">
        <f t="shared" ref="D46:P46" si="14">1-D43</f>
        <v>0.66257668711656437</v>
      </c>
      <c r="E46" s="282">
        <f t="shared" si="14"/>
        <v>0.66257668711656437</v>
      </c>
      <c r="F46" s="282">
        <f t="shared" si="14"/>
        <v>0.66257668711656437</v>
      </c>
      <c r="G46" s="282">
        <f t="shared" si="14"/>
        <v>0.66257668711656437</v>
      </c>
      <c r="H46" s="282">
        <f t="shared" si="14"/>
        <v>0.66257668711656437</v>
      </c>
      <c r="I46" s="282">
        <f t="shared" si="14"/>
        <v>0.66257668711656437</v>
      </c>
      <c r="J46" s="282">
        <f t="shared" si="14"/>
        <v>0.66257668711656437</v>
      </c>
      <c r="K46" s="282">
        <f t="shared" si="14"/>
        <v>0.66257668711656437</v>
      </c>
      <c r="L46" s="282">
        <f t="shared" si="14"/>
        <v>0.66257668711656437</v>
      </c>
      <c r="M46" s="282">
        <f t="shared" si="14"/>
        <v>0.66257668711656437</v>
      </c>
      <c r="N46" s="282">
        <f t="shared" si="14"/>
        <v>0.66257668711656437</v>
      </c>
      <c r="O46" s="282">
        <f t="shared" si="14"/>
        <v>0.66257668711656437</v>
      </c>
      <c r="P46" s="282">
        <f t="shared" si="14"/>
        <v>0.66257668711656437</v>
      </c>
    </row>
    <row r="47" spans="2:16" x14ac:dyDescent="0.25">
      <c r="B47" s="276"/>
      <c r="C47" s="285"/>
      <c r="D47" s="285"/>
      <c r="E47" s="285"/>
      <c r="F47" s="284"/>
      <c r="G47" s="284"/>
      <c r="H47" s="284"/>
      <c r="I47" s="284"/>
      <c r="J47" s="284"/>
      <c r="K47" s="276"/>
      <c r="L47" s="284"/>
      <c r="M47" s="276"/>
      <c r="N47" s="284"/>
      <c r="O47" s="276"/>
      <c r="P47" s="284"/>
    </row>
    <row r="48" spans="2:16" x14ac:dyDescent="0.25">
      <c r="B48" s="292" t="s">
        <v>299</v>
      </c>
      <c r="C48" s="269"/>
      <c r="D48" s="269">
        <f t="shared" ref="D48:P48" si="15">D42*D43+D46*D45</f>
        <v>9.0899261040124871E-2</v>
      </c>
      <c r="E48" s="269">
        <f t="shared" si="15"/>
        <v>5.966389428381242E-2</v>
      </c>
      <c r="F48" s="293">
        <f t="shared" si="15"/>
        <v>-2.7029802289820319E-2</v>
      </c>
      <c r="G48" s="293">
        <f t="shared" si="15"/>
        <v>-7.7459045625510523E-3</v>
      </c>
      <c r="H48" s="293">
        <f t="shared" si="15"/>
        <v>-7.2478693267163607E-2</v>
      </c>
      <c r="I48" s="293">
        <f t="shared" si="15"/>
        <v>3.9611743229581595E-2</v>
      </c>
      <c r="J48" s="293">
        <f t="shared" si="15"/>
        <v>4.4539399427810933E-2</v>
      </c>
      <c r="K48" s="293">
        <f t="shared" si="15"/>
        <v>-1.0067330837152414E-2</v>
      </c>
      <c r="L48" s="293">
        <f t="shared" si="15"/>
        <v>1.3760679567413623E-2</v>
      </c>
      <c r="M48" s="293">
        <f t="shared" si="15"/>
        <v>-7.179806088587605E-2</v>
      </c>
      <c r="N48" s="293">
        <f t="shared" si="15"/>
        <v>-2.1638290448263681E-2</v>
      </c>
      <c r="O48" s="293">
        <f t="shared" si="15"/>
        <v>0.11088719077638437</v>
      </c>
      <c r="P48" s="293">
        <f t="shared" si="15"/>
        <v>5.799240747605991E-2</v>
      </c>
    </row>
    <row r="49" spans="2:16" x14ac:dyDescent="0.25">
      <c r="B49" s="294"/>
      <c r="C49" s="295"/>
      <c r="D49" s="295"/>
      <c r="E49" s="295"/>
      <c r="F49" s="296"/>
      <c r="G49" s="296"/>
      <c r="H49" s="296"/>
      <c r="I49" s="296"/>
      <c r="J49" s="296"/>
      <c r="K49" s="271"/>
      <c r="L49" s="296"/>
      <c r="M49" s="271"/>
      <c r="N49" s="296"/>
      <c r="O49" s="271"/>
      <c r="P49" s="296"/>
    </row>
    <row r="50" spans="2:16" x14ac:dyDescent="0.25">
      <c r="B50" s="297" t="s">
        <v>41</v>
      </c>
      <c r="C50" s="298">
        <f>+AVERAGE(D48:P48)</f>
        <v>1.5892037962335431E-2</v>
      </c>
      <c r="D50" s="260"/>
      <c r="E50" s="260"/>
      <c r="F50" s="260"/>
      <c r="G50" s="260"/>
      <c r="H50" s="260"/>
      <c r="I50" s="260"/>
      <c r="J50" s="260"/>
      <c r="K50" s="260"/>
    </row>
    <row r="51" spans="2:16" x14ac:dyDescent="0.25">
      <c r="C51" s="260"/>
    </row>
    <row r="52" spans="2:16" x14ac:dyDescent="0.25"/>
    <row r="53" spans="2:16" x14ac:dyDescent="0.25"/>
    <row r="54" spans="2:16" x14ac:dyDescent="0.25"/>
  </sheetData>
  <hyperlinks>
    <hyperlink ref="A2" location="Índice!A1" display="Índice" xr:uid="{B62F1556-B698-4EF0-AD43-F1ABDA53998B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1A6D-1C91-4AC9-A9A2-E7C0BBE1C159}">
  <sheetPr>
    <tabColor rgb="FF00B0F0"/>
  </sheetPr>
  <dimension ref="A1:Q18"/>
  <sheetViews>
    <sheetView showGridLines="0" zoomScale="80" zoomScaleNormal="80" workbookViewId="0">
      <selection activeCell="P12" sqref="P12"/>
    </sheetView>
  </sheetViews>
  <sheetFormatPr baseColWidth="10" defaultColWidth="0" defaultRowHeight="13.2" zeroHeight="1" x14ac:dyDescent="0.25"/>
  <cols>
    <col min="1" max="1" width="11.44140625" style="57" customWidth="1"/>
    <col min="2" max="2" width="33" style="57" customWidth="1"/>
    <col min="3" max="11" width="10.88671875" style="57" customWidth="1"/>
    <col min="12" max="12" width="7.33203125" style="57" customWidth="1"/>
    <col min="13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24</v>
      </c>
    </row>
    <row r="5" spans="1:16" x14ac:dyDescent="0.25"/>
    <row r="6" spans="1:16" x14ac:dyDescent="0.25">
      <c r="J6" s="104"/>
      <c r="K6" s="104"/>
      <c r="L6" s="104"/>
      <c r="M6" s="104"/>
      <c r="N6" s="104"/>
      <c r="O6" s="104"/>
      <c r="P6" s="232"/>
    </row>
    <row r="7" spans="1:16" x14ac:dyDescent="0.25">
      <c r="A7" s="68"/>
      <c r="B7" s="299"/>
      <c r="C7" s="151">
        <v>2010</v>
      </c>
      <c r="D7" s="151">
        <v>2011</v>
      </c>
      <c r="E7" s="151">
        <v>2012</v>
      </c>
      <c r="F7" s="151">
        <v>2013</v>
      </c>
      <c r="G7" s="151">
        <v>2014</v>
      </c>
      <c r="H7" s="151">
        <v>2015</v>
      </c>
      <c r="I7" s="151">
        <v>2016</v>
      </c>
      <c r="J7" s="151">
        <v>2017</v>
      </c>
      <c r="K7" s="151">
        <v>2018</v>
      </c>
      <c r="L7" s="151">
        <v>2019</v>
      </c>
      <c r="M7" s="151">
        <v>2020</v>
      </c>
      <c r="N7" s="151">
        <v>2021</v>
      </c>
      <c r="O7" s="151">
        <v>2022</v>
      </c>
      <c r="P7" s="151">
        <v>2023</v>
      </c>
    </row>
    <row r="8" spans="1:16" x14ac:dyDescent="0.25">
      <c r="B8" s="123" t="s">
        <v>300</v>
      </c>
      <c r="C8" s="300">
        <v>91.254999833333329</v>
      </c>
      <c r="D8" s="300">
        <v>97.038615499999992</v>
      </c>
      <c r="E8" s="300">
        <v>98.756892250000007</v>
      </c>
      <c r="F8" s="300">
        <v>99.132920000000013</v>
      </c>
      <c r="G8" s="300">
        <v>100.95011183333332</v>
      </c>
      <c r="H8" s="300">
        <v>102.73841633333332</v>
      </c>
      <c r="I8" s="300">
        <v>104.36584416666666</v>
      </c>
      <c r="J8" s="300">
        <v>105.56187274999998</v>
      </c>
      <c r="K8" s="300">
        <v>107.28539633333334</v>
      </c>
      <c r="L8" s="300">
        <v>108.54687299999999</v>
      </c>
      <c r="M8" s="300">
        <v>108.79037050000001</v>
      </c>
      <c r="N8" s="300">
        <v>118.96097399999998</v>
      </c>
      <c r="O8" s="300">
        <v>131.84472650000004</v>
      </c>
      <c r="P8" s="345">
        <v>134.21613866666667</v>
      </c>
    </row>
    <row r="9" spans="1:16" x14ac:dyDescent="0.25">
      <c r="B9" s="62" t="s">
        <v>301</v>
      </c>
      <c r="C9" s="126">
        <f>+(C8/$C8)*100</f>
        <v>100</v>
      </c>
      <c r="D9" s="126">
        <f t="shared" ref="D9:P9" si="0">+(D8/$C8)*100</f>
        <v>106.33786168125556</v>
      </c>
      <c r="E9" s="126">
        <f t="shared" si="0"/>
        <v>108.22080152360749</v>
      </c>
      <c r="F9" s="126">
        <f t="shared" si="0"/>
        <v>108.63286415106546</v>
      </c>
      <c r="G9" s="126">
        <f t="shared" si="0"/>
        <v>110.62419814553392</v>
      </c>
      <c r="H9" s="126">
        <f t="shared" si="0"/>
        <v>112.58387652290078</v>
      </c>
      <c r="I9" s="126">
        <f t="shared" si="0"/>
        <v>114.36726136351847</v>
      </c>
      <c r="J9" s="126">
        <f t="shared" si="0"/>
        <v>115.67790580548628</v>
      </c>
      <c r="K9" s="126">
        <f t="shared" si="0"/>
        <v>117.56659528713786</v>
      </c>
      <c r="L9" s="126">
        <f t="shared" si="0"/>
        <v>118.94895972631446</v>
      </c>
      <c r="M9" s="126">
        <f t="shared" si="0"/>
        <v>119.21579168121528</v>
      </c>
      <c r="N9" s="126">
        <f t="shared" si="0"/>
        <v>130.3610478519187</v>
      </c>
      <c r="O9" s="126">
        <f t="shared" si="0"/>
        <v>144.4794550882682</v>
      </c>
      <c r="P9" s="126">
        <f t="shared" si="0"/>
        <v>147.07812055426757</v>
      </c>
    </row>
    <row r="10" spans="1:16" x14ac:dyDescent="0.25"/>
    <row r="11" spans="1:16" x14ac:dyDescent="0.25">
      <c r="B11" s="299"/>
      <c r="C11" s="151">
        <v>2010</v>
      </c>
      <c r="D11" s="151">
        <v>2011</v>
      </c>
      <c r="E11" s="151">
        <v>2012</v>
      </c>
      <c r="F11" s="151">
        <v>2013</v>
      </c>
      <c r="G11" s="151">
        <v>2014</v>
      </c>
      <c r="H11" s="151">
        <v>2015</v>
      </c>
      <c r="I11" s="151">
        <v>2016</v>
      </c>
      <c r="J11" s="151">
        <v>2017</v>
      </c>
      <c r="K11" s="151">
        <v>2018</v>
      </c>
      <c r="L11" s="151">
        <v>2019</v>
      </c>
      <c r="M11" s="151">
        <v>2020</v>
      </c>
      <c r="N11" s="151">
        <v>2021</v>
      </c>
      <c r="O11" s="151">
        <v>2022</v>
      </c>
      <c r="P11" s="151">
        <v>2023</v>
      </c>
    </row>
    <row r="12" spans="1:16" x14ac:dyDescent="0.25">
      <c r="B12" s="123" t="s">
        <v>302</v>
      </c>
      <c r="C12" s="301">
        <v>2.8257854861131699</v>
      </c>
      <c r="D12" s="301">
        <v>2.7547087220274</v>
      </c>
      <c r="E12" s="301">
        <v>2.6381924723424701</v>
      </c>
      <c r="F12" s="301">
        <v>2.7027819881142299</v>
      </c>
      <c r="G12" s="301">
        <v>2.83938113275613</v>
      </c>
      <c r="H12" s="301">
        <v>3.1860907106782101</v>
      </c>
      <c r="I12" s="301">
        <v>3.3771255534670002</v>
      </c>
      <c r="J12" s="301">
        <v>3.2621647955803001</v>
      </c>
      <c r="K12" s="301">
        <v>3.2881337472469068</v>
      </c>
      <c r="L12" s="302">
        <v>3.3387563672438669</v>
      </c>
      <c r="M12" s="302">
        <v>3.4972016594516595</v>
      </c>
      <c r="N12" s="302">
        <v>3.8841773801681412</v>
      </c>
      <c r="O12" s="302">
        <v>3.8393843054193453</v>
      </c>
      <c r="P12" s="346">
        <v>3.7347083333333337</v>
      </c>
    </row>
    <row r="13" spans="1:16" x14ac:dyDescent="0.25">
      <c r="B13" s="62" t="s">
        <v>303</v>
      </c>
      <c r="C13" s="126">
        <f>+(C12/$C12)*100</f>
        <v>100</v>
      </c>
      <c r="D13" s="126">
        <f t="shared" ref="D13:J13" si="1">+(D12/$C12)*100</f>
        <v>97.484707723390045</v>
      </c>
      <c r="E13" s="126">
        <f t="shared" si="1"/>
        <v>93.36138519032697</v>
      </c>
      <c r="F13" s="126">
        <f t="shared" si="1"/>
        <v>95.647104190908365</v>
      </c>
      <c r="G13" s="126">
        <f t="shared" si="1"/>
        <v>100.48112805128957</v>
      </c>
      <c r="H13" s="126">
        <f t="shared" si="1"/>
        <v>112.7506219539911</v>
      </c>
      <c r="I13" s="126">
        <f t="shared" si="1"/>
        <v>119.51103755268385</v>
      </c>
      <c r="J13" s="126">
        <f t="shared" si="1"/>
        <v>115.44276137065748</v>
      </c>
      <c r="K13" s="126">
        <f>+(K12/$C12)*100</f>
        <v>116.36176077079689</v>
      </c>
      <c r="L13" s="303">
        <f t="shared" ref="L13:P13" si="2">+(L12/$C12)*100</f>
        <v>118.15321381087145</v>
      </c>
      <c r="M13" s="303">
        <f t="shared" si="2"/>
        <v>123.76033767028841</v>
      </c>
      <c r="N13" s="303">
        <f t="shared" si="2"/>
        <v>137.45478555453886</v>
      </c>
      <c r="O13" s="303">
        <f t="shared" si="2"/>
        <v>135.86963073762428</v>
      </c>
      <c r="P13" s="303">
        <f t="shared" si="2"/>
        <v>132.16531657080506</v>
      </c>
    </row>
    <row r="14" spans="1:16" x14ac:dyDescent="0.25"/>
    <row r="15" spans="1:16" x14ac:dyDescent="0.25">
      <c r="A15" s="68"/>
      <c r="B15" s="299"/>
      <c r="C15" s="151">
        <v>2010</v>
      </c>
      <c r="D15" s="151">
        <v>2011</v>
      </c>
      <c r="E15" s="151">
        <v>2012</v>
      </c>
      <c r="F15" s="151">
        <v>2013</v>
      </c>
      <c r="G15" s="151">
        <v>2014</v>
      </c>
      <c r="H15" s="151">
        <v>2015</v>
      </c>
      <c r="I15" s="151">
        <v>2016</v>
      </c>
      <c r="J15" s="151">
        <v>2017</v>
      </c>
      <c r="K15" s="151">
        <v>2018</v>
      </c>
      <c r="L15" s="151">
        <v>2019</v>
      </c>
      <c r="M15" s="151">
        <v>2020</v>
      </c>
      <c r="N15" s="151">
        <v>2021</v>
      </c>
      <c r="O15" s="151">
        <v>2022</v>
      </c>
      <c r="P15" s="151">
        <v>2023</v>
      </c>
    </row>
    <row r="16" spans="1:16" x14ac:dyDescent="0.25">
      <c r="B16" s="64" t="s">
        <v>304</v>
      </c>
      <c r="C16" s="256">
        <f t="shared" ref="C16:P16" si="3">+C9/C13</f>
        <v>1</v>
      </c>
      <c r="D16" s="256">
        <f t="shared" si="3"/>
        <v>1.0908158229594951</v>
      </c>
      <c r="E16" s="256">
        <f t="shared" si="3"/>
        <v>1.1591601956524964</v>
      </c>
      <c r="F16" s="256">
        <f t="shared" si="3"/>
        <v>1.1357674136609297</v>
      </c>
      <c r="G16" s="256">
        <f t="shared" si="3"/>
        <v>1.1009450261054685</v>
      </c>
      <c r="H16" s="256">
        <f t="shared" si="3"/>
        <v>0.99852111298190127</v>
      </c>
      <c r="I16" s="256">
        <f t="shared" si="3"/>
        <v>0.95695982317199901</v>
      </c>
      <c r="J16" s="256">
        <f t="shared" si="3"/>
        <v>1.0020368919803799</v>
      </c>
      <c r="K16" s="256">
        <f t="shared" si="3"/>
        <v>1.0103542135179115</v>
      </c>
      <c r="L16" s="256">
        <f t="shared" si="3"/>
        <v>1.0067348647554926</v>
      </c>
      <c r="M16" s="256">
        <f t="shared" si="3"/>
        <v>0.96327946356141725</v>
      </c>
      <c r="N16" s="256">
        <f t="shared" si="3"/>
        <v>0.94839221003472784</v>
      </c>
      <c r="O16" s="256">
        <f t="shared" si="3"/>
        <v>1.0633682766627239</v>
      </c>
      <c r="P16" s="256">
        <f t="shared" si="3"/>
        <v>1.1128344740541158</v>
      </c>
    </row>
    <row r="17" spans="2:2" x14ac:dyDescent="0.25">
      <c r="B17" s="304" t="s">
        <v>305</v>
      </c>
    </row>
    <row r="18" spans="2:2" x14ac:dyDescent="0.25"/>
  </sheetData>
  <hyperlinks>
    <hyperlink ref="A2" location="Índice!A1" display="Índice" xr:uid="{825B260E-67E2-41E4-909D-98CDD71182C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E3AE-70A2-4298-92C9-EFD0EF1A2FF1}">
  <sheetPr>
    <tabColor rgb="FF00B0F0"/>
  </sheetPr>
  <dimension ref="A1:Q18"/>
  <sheetViews>
    <sheetView showGridLines="0" zoomScale="80" zoomScaleNormal="80" workbookViewId="0">
      <selection activeCell="P12" sqref="P12"/>
    </sheetView>
  </sheetViews>
  <sheetFormatPr baseColWidth="10" defaultColWidth="0" defaultRowHeight="13.2" zeroHeight="1" x14ac:dyDescent="0.25"/>
  <cols>
    <col min="1" max="1" width="11.44140625" style="57" customWidth="1"/>
    <col min="2" max="2" width="32.88671875" style="57" customWidth="1"/>
    <col min="3" max="11" width="9.6640625" style="57" customWidth="1"/>
    <col min="12" max="12" width="9" style="57" customWidth="1"/>
    <col min="13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25</v>
      </c>
      <c r="M4" s="104"/>
    </row>
    <row r="5" spans="1:16" x14ac:dyDescent="0.25">
      <c r="J5" s="305"/>
      <c r="K5" s="305"/>
      <c r="L5" s="305"/>
      <c r="M5" s="305"/>
    </row>
    <row r="6" spans="1:16" x14ac:dyDescent="0.25"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x14ac:dyDescent="0.25">
      <c r="B7" s="299"/>
      <c r="C7" s="151">
        <v>2010</v>
      </c>
      <c r="D7" s="151">
        <v>2011</v>
      </c>
      <c r="E7" s="151">
        <v>2012</v>
      </c>
      <c r="F7" s="151">
        <v>2013</v>
      </c>
      <c r="G7" s="151">
        <v>2014</v>
      </c>
      <c r="H7" s="151">
        <v>2015</v>
      </c>
      <c r="I7" s="151">
        <v>2016</v>
      </c>
      <c r="J7" s="151">
        <v>2017</v>
      </c>
      <c r="K7" s="151">
        <v>2018</v>
      </c>
      <c r="L7" s="151">
        <v>2019</v>
      </c>
      <c r="M7" s="151">
        <v>2020</v>
      </c>
      <c r="N7" s="151">
        <v>2021</v>
      </c>
      <c r="O7" s="151">
        <v>2022</v>
      </c>
      <c r="P7" s="151">
        <v>2023</v>
      </c>
    </row>
    <row r="8" spans="1:16" x14ac:dyDescent="0.25">
      <c r="B8" s="123" t="s">
        <v>306</v>
      </c>
      <c r="C8" s="300">
        <v>89.847023260155652</v>
      </c>
      <c r="D8" s="300">
        <v>92.87456750017374</v>
      </c>
      <c r="E8" s="300">
        <v>96.269517302684321</v>
      </c>
      <c r="F8" s="300">
        <v>98.970673962494729</v>
      </c>
      <c r="G8" s="300">
        <v>102.1832234755978</v>
      </c>
      <c r="H8" s="300">
        <v>105.80852970695035</v>
      </c>
      <c r="I8" s="300">
        <v>109.61031894738032</v>
      </c>
      <c r="J8" s="300">
        <v>112.68360795178783</v>
      </c>
      <c r="K8" s="300">
        <v>114.16732490336682</v>
      </c>
      <c r="L8" s="300">
        <v>116.60576246055626</v>
      </c>
      <c r="M8" s="300">
        <v>118.73650267117564</v>
      </c>
      <c r="N8" s="300">
        <v>123.46104552953676</v>
      </c>
      <c r="O8" s="300">
        <v>133.18636344022937</v>
      </c>
      <c r="P8" s="346">
        <v>141.53011099001958</v>
      </c>
    </row>
    <row r="9" spans="1:16" x14ac:dyDescent="0.25">
      <c r="B9" s="62" t="s">
        <v>307</v>
      </c>
      <c r="C9" s="126">
        <f>+(C8/$C8)*100</f>
        <v>100</v>
      </c>
      <c r="D9" s="126">
        <f t="shared" ref="D9:P9" si="0">+(D8/$C8)*100</f>
        <v>103.36966560511604</v>
      </c>
      <c r="E9" s="126">
        <f t="shared" si="0"/>
        <v>107.1482546772107</v>
      </c>
      <c r="F9" s="126">
        <f t="shared" si="0"/>
        <v>110.1546499497498</v>
      </c>
      <c r="G9" s="126">
        <f t="shared" si="0"/>
        <v>113.73022696558593</v>
      </c>
      <c r="H9" s="126">
        <f t="shared" si="0"/>
        <v>117.76520341756624</v>
      </c>
      <c r="I9" s="126">
        <f t="shared" si="0"/>
        <v>121.99660597546928</v>
      </c>
      <c r="J9" s="126">
        <f t="shared" si="0"/>
        <v>125.41718563731148</v>
      </c>
      <c r="K9" s="126">
        <f t="shared" si="0"/>
        <v>127.06856694939215</v>
      </c>
      <c r="L9" s="126">
        <f t="shared" si="0"/>
        <v>129.78255509135747</v>
      </c>
      <c r="M9" s="126">
        <f t="shared" si="0"/>
        <v>132.15407518551768</v>
      </c>
      <c r="N9" s="126">
        <f t="shared" si="0"/>
        <v>137.41250522240495</v>
      </c>
      <c r="O9" s="126">
        <f t="shared" si="0"/>
        <v>148.23681253699738</v>
      </c>
      <c r="P9" s="126">
        <f t="shared" si="0"/>
        <v>157.52342799406219</v>
      </c>
    </row>
    <row r="10" spans="1:16" x14ac:dyDescent="0.25"/>
    <row r="11" spans="1:16" x14ac:dyDescent="0.25">
      <c r="B11" s="299"/>
      <c r="C11" s="151">
        <v>2010</v>
      </c>
      <c r="D11" s="151">
        <v>2011</v>
      </c>
      <c r="E11" s="151">
        <v>2012</v>
      </c>
      <c r="F11" s="151">
        <v>2013</v>
      </c>
      <c r="G11" s="151">
        <v>2014</v>
      </c>
      <c r="H11" s="151">
        <v>2015</v>
      </c>
      <c r="I11" s="151">
        <v>2016</v>
      </c>
      <c r="J11" s="151">
        <v>2017</v>
      </c>
      <c r="K11" s="151">
        <v>2018</v>
      </c>
      <c r="L11" s="151">
        <v>2019</v>
      </c>
      <c r="M11" s="151">
        <v>2020</v>
      </c>
      <c r="N11" s="151">
        <v>2021</v>
      </c>
      <c r="O11" s="151">
        <v>2022</v>
      </c>
      <c r="P11" s="151">
        <v>2023</v>
      </c>
    </row>
    <row r="12" spans="1:16" x14ac:dyDescent="0.25">
      <c r="B12" s="123" t="s">
        <v>302</v>
      </c>
      <c r="C12" s="301">
        <v>2.8257854861131699</v>
      </c>
      <c r="D12" s="301">
        <v>2.7547087220274</v>
      </c>
      <c r="E12" s="301">
        <v>2.6381924723424701</v>
      </c>
      <c r="F12" s="301">
        <v>2.7027819881142299</v>
      </c>
      <c r="G12" s="301">
        <v>2.83938113275613</v>
      </c>
      <c r="H12" s="301">
        <v>3.1860907106782101</v>
      </c>
      <c r="I12" s="301">
        <v>3.3771255534670002</v>
      </c>
      <c r="J12" s="301">
        <v>3.2621647955803001</v>
      </c>
      <c r="K12" s="301">
        <v>3.2881337472469068</v>
      </c>
      <c r="L12" s="301">
        <v>3.3387563672438669</v>
      </c>
      <c r="M12" s="301">
        <v>3.4972016594516595</v>
      </c>
      <c r="N12" s="301">
        <v>3.8841773801681412</v>
      </c>
      <c r="O12" s="300">
        <v>3.8393843054193453</v>
      </c>
      <c r="P12" s="346">
        <v>3.7347083333333337</v>
      </c>
    </row>
    <row r="13" spans="1:16" x14ac:dyDescent="0.25">
      <c r="B13" s="62" t="s">
        <v>303</v>
      </c>
      <c r="C13" s="126">
        <f>+(C12/$C12)*100</f>
        <v>100</v>
      </c>
      <c r="D13" s="126">
        <f>+(D12/$C12)*100</f>
        <v>97.484707723390045</v>
      </c>
      <c r="E13" s="126">
        <f t="shared" ref="E13:J13" si="1">+(E12/$C12)*100</f>
        <v>93.36138519032697</v>
      </c>
      <c r="F13" s="126">
        <f t="shared" si="1"/>
        <v>95.647104190908365</v>
      </c>
      <c r="G13" s="126">
        <f t="shared" si="1"/>
        <v>100.48112805128957</v>
      </c>
      <c r="H13" s="126">
        <f t="shared" si="1"/>
        <v>112.7506219539911</v>
      </c>
      <c r="I13" s="126">
        <f t="shared" si="1"/>
        <v>119.51103755268385</v>
      </c>
      <c r="J13" s="126">
        <f t="shared" si="1"/>
        <v>115.44276137065748</v>
      </c>
      <c r="K13" s="126">
        <f>+(K12/$C12)*100</f>
        <v>116.36176077079689</v>
      </c>
      <c r="L13" s="126">
        <f t="shared" ref="L13:P13" si="2">+(L12/$C12)*100</f>
        <v>118.15321381087145</v>
      </c>
      <c r="M13" s="126">
        <f t="shared" si="2"/>
        <v>123.76033767028841</v>
      </c>
      <c r="N13" s="126">
        <f t="shared" si="2"/>
        <v>137.45478555453886</v>
      </c>
      <c r="O13" s="126">
        <f t="shared" si="2"/>
        <v>135.86963073762428</v>
      </c>
      <c r="P13" s="126">
        <f t="shared" si="2"/>
        <v>132.16531657080506</v>
      </c>
    </row>
    <row r="14" spans="1:16" x14ac:dyDescent="0.25"/>
    <row r="15" spans="1:16" x14ac:dyDescent="0.25">
      <c r="B15" s="299"/>
      <c r="C15" s="151">
        <v>2010</v>
      </c>
      <c r="D15" s="151">
        <v>2011</v>
      </c>
      <c r="E15" s="151">
        <v>2012</v>
      </c>
      <c r="F15" s="151">
        <v>2013</v>
      </c>
      <c r="G15" s="151">
        <v>2014</v>
      </c>
      <c r="H15" s="151">
        <v>2015</v>
      </c>
      <c r="I15" s="151">
        <v>2016</v>
      </c>
      <c r="J15" s="151">
        <v>2017</v>
      </c>
      <c r="K15" s="151">
        <v>2018</v>
      </c>
      <c r="L15" s="151">
        <v>2019</v>
      </c>
      <c r="M15" s="151">
        <v>2020</v>
      </c>
      <c r="N15" s="151">
        <v>2021</v>
      </c>
      <c r="O15" s="151">
        <v>2022</v>
      </c>
      <c r="P15" s="151">
        <v>2023</v>
      </c>
    </row>
    <row r="16" spans="1:16" x14ac:dyDescent="0.25">
      <c r="B16" s="64" t="s">
        <v>181</v>
      </c>
      <c r="C16" s="256">
        <f>+C9/C13</f>
        <v>1</v>
      </c>
      <c r="D16" s="256">
        <f t="shared" ref="D16:P16" si="3">+D9/D13</f>
        <v>1.060368010728661</v>
      </c>
      <c r="E16" s="256">
        <f t="shared" si="3"/>
        <v>1.1476720751173277</v>
      </c>
      <c r="F16" s="256">
        <f t="shared" si="3"/>
        <v>1.1516778357438282</v>
      </c>
      <c r="G16" s="256">
        <f t="shared" si="3"/>
        <v>1.131856590100516</v>
      </c>
      <c r="H16" s="256">
        <f t="shared" si="3"/>
        <v>1.0444749782898881</v>
      </c>
      <c r="I16" s="256">
        <f t="shared" si="3"/>
        <v>1.0207978147766454</v>
      </c>
      <c r="J16" s="256">
        <f t="shared" si="3"/>
        <v>1.0864014698559457</v>
      </c>
      <c r="K16" s="256">
        <f t="shared" si="3"/>
        <v>1.0920130986990215</v>
      </c>
      <c r="L16" s="256">
        <f t="shared" si="3"/>
        <v>1.0984259412452477</v>
      </c>
      <c r="M16" s="256">
        <f t="shared" si="3"/>
        <v>1.0678225162700441</v>
      </c>
      <c r="N16" s="256">
        <f t="shared" si="3"/>
        <v>0.99969240552838279</v>
      </c>
      <c r="O16" s="256">
        <f t="shared" si="3"/>
        <v>1.091022414149746</v>
      </c>
      <c r="P16" s="256">
        <f t="shared" si="3"/>
        <v>1.1918666113107821</v>
      </c>
    </row>
    <row r="17" spans="2:2" x14ac:dyDescent="0.25">
      <c r="B17" s="304" t="s">
        <v>305</v>
      </c>
    </row>
    <row r="18" spans="2:2" x14ac:dyDescent="0.25"/>
  </sheetData>
  <hyperlinks>
    <hyperlink ref="A2" location="Índice!A1" display="Índice" xr:uid="{2B233F60-D334-483B-9B5B-C1FBA0F413F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430F-D713-4119-BC67-FAF22A797DD5}">
  <sheetPr>
    <tabColor rgb="FF00B0F0"/>
  </sheetPr>
  <dimension ref="A1:R27"/>
  <sheetViews>
    <sheetView showGridLines="0" zoomScale="80" zoomScaleNormal="80" workbookViewId="0">
      <selection activeCell="Q18" sqref="Q18"/>
    </sheetView>
  </sheetViews>
  <sheetFormatPr baseColWidth="10" defaultColWidth="0" defaultRowHeight="13.2" zeroHeight="1" x14ac:dyDescent="0.25"/>
  <cols>
    <col min="1" max="1" width="11.44140625" style="57" customWidth="1"/>
    <col min="2" max="2" width="45.88671875" style="57" customWidth="1"/>
    <col min="3" max="12" width="8.44140625" style="57" customWidth="1"/>
    <col min="13" max="13" width="9.44140625" style="57" customWidth="1"/>
    <col min="14" max="18" width="11.44140625" style="57" customWidth="1"/>
    <col min="19" max="16384" width="11.44140625" style="57" hidden="1"/>
  </cols>
  <sheetData>
    <row r="1" spans="1:17" x14ac:dyDescent="0.25"/>
    <row r="2" spans="1:17" x14ac:dyDescent="0.25">
      <c r="A2" s="32" t="s">
        <v>29</v>
      </c>
    </row>
    <row r="3" spans="1:17" x14ac:dyDescent="0.25"/>
    <row r="4" spans="1:17" x14ac:dyDescent="0.25">
      <c r="B4" s="36" t="s">
        <v>26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7" x14ac:dyDescent="0.25">
      <c r="B5" s="36"/>
    </row>
    <row r="6" spans="1:17" x14ac:dyDescent="0.25"/>
    <row r="7" spans="1:17" x14ac:dyDescent="0.25">
      <c r="B7" s="299"/>
      <c r="C7" s="151">
        <v>2009</v>
      </c>
      <c r="D7" s="151">
        <v>2010</v>
      </c>
      <c r="E7" s="151">
        <v>2011</v>
      </c>
      <c r="F7" s="151">
        <v>2012</v>
      </c>
      <c r="G7" s="151">
        <v>2013</v>
      </c>
      <c r="H7" s="151">
        <v>2014</v>
      </c>
      <c r="I7" s="151">
        <v>2015</v>
      </c>
      <c r="J7" s="151">
        <v>2016</v>
      </c>
      <c r="K7" s="151">
        <v>2017</v>
      </c>
      <c r="L7" s="151">
        <v>2018</v>
      </c>
      <c r="M7" s="151">
        <v>2019</v>
      </c>
      <c r="N7" s="151">
        <v>2020</v>
      </c>
      <c r="O7" s="151">
        <v>2021</v>
      </c>
      <c r="P7" s="151">
        <v>2022</v>
      </c>
      <c r="Q7" s="151">
        <v>2023</v>
      </c>
    </row>
    <row r="8" spans="1:17" x14ac:dyDescent="0.25">
      <c r="B8" s="123" t="s">
        <v>308</v>
      </c>
      <c r="C8" s="300">
        <v>100.18228091666667</v>
      </c>
      <c r="D8" s="300">
        <v>96.66296475</v>
      </c>
      <c r="E8" s="300">
        <v>96.211765416666665</v>
      </c>
      <c r="F8" s="300">
        <v>95.128097333333343</v>
      </c>
      <c r="G8" s="300">
        <v>97.193235916666666</v>
      </c>
      <c r="H8" s="300">
        <v>101.56430425000001</v>
      </c>
      <c r="I8" s="300">
        <v>110.13848383333332</v>
      </c>
      <c r="J8" s="300">
        <v>115.21303308333331</v>
      </c>
      <c r="K8" s="300">
        <v>112.48965166666666</v>
      </c>
      <c r="L8" s="300">
        <v>113.07916366666667</v>
      </c>
      <c r="M8" s="300">
        <v>114.84401875000002</v>
      </c>
      <c r="N8" s="300">
        <v>118.94419408333333</v>
      </c>
      <c r="O8" s="300">
        <v>130.31143274999999</v>
      </c>
      <c r="P8" s="300">
        <v>135.24137716666667</v>
      </c>
      <c r="Q8" s="347">
        <v>136.58591525</v>
      </c>
    </row>
    <row r="9" spans="1:17" x14ac:dyDescent="0.25">
      <c r="B9" s="62" t="s">
        <v>309</v>
      </c>
      <c r="C9" s="126">
        <f>+IF('1. Factor X'!$C$23=0,(C8/$D$8)*100,(C26/$D$26)*100)</f>
        <v>103.64081132393228</v>
      </c>
      <c r="D9" s="126">
        <f>+IF('1. Factor X'!$C$23=0,(D8/$D$8)*100,(D26/$D$26)*100)</f>
        <v>100</v>
      </c>
      <c r="E9" s="126">
        <f>+IF('1. Factor X'!$C$23=0,(E8/$D$8)*100,(E26/$D$26)*100)</f>
        <v>99.533224193464093</v>
      </c>
      <c r="F9" s="126">
        <f>+IF('1. Factor X'!$C$23=0,(F8/$D$8)*100,(F26/$D$26)*100)</f>
        <v>98.412145312699337</v>
      </c>
      <c r="G9" s="126">
        <f>+IF('1. Factor X'!$C$23=0,(G8/$D$8)*100,(G26/$D$26)*100)</f>
        <v>100.54857738745973</v>
      </c>
      <c r="H9" s="126">
        <f>+IF('1. Factor X'!$C$23=0,(H8/$D$8)*100,(H26/$D$26)*100)</f>
        <v>105.07054538692908</v>
      </c>
      <c r="I9" s="126">
        <f>+IF('1. Factor X'!$C$23=0,(I8/$D$8)*100,(I26/$D$26)*100)</f>
        <v>113.94072602488983</v>
      </c>
      <c r="J9" s="126">
        <f>+IF('1. Factor X'!$C$23=0,(J8/$D$8)*100,(J26/$D$26)*100)</f>
        <v>119.19046077399909</v>
      </c>
      <c r="K9" s="126">
        <f>+IF('1. Factor X'!$C$23=0,(K8/$D$8)*100,(K26/$D$26)*100)</f>
        <v>116.37306175907113</v>
      </c>
      <c r="L9" s="126">
        <f>+IF('1. Factor X'!$C$23=0,(L8/$D$8)*100,(L26/$D$26)*100)</f>
        <v>116.98292511420894</v>
      </c>
      <c r="M9" s="126">
        <f>+IF('1. Factor X'!$C$23=0,(M8/$D$8)*100,(M26/$D$26)*100)</f>
        <v>118.80870718896506</v>
      </c>
      <c r="N9" s="126">
        <f>+IF('1. Factor X'!$C$23=0,(N8/$D$8)*100,(N26/$D$26)*100)</f>
        <v>123.05043031833279</v>
      </c>
      <c r="O9" s="126">
        <f>+IF('1. Factor X'!$C$23=0,(O8/$D$8)*100,(O26/$D$26)*100)</f>
        <v>134.81009307652133</v>
      </c>
      <c r="P9" s="126">
        <f>+IF('1. Factor X'!$C$23=0,(P8/$D$8)*100,(P26/$D$26)*100)</f>
        <v>139.91023088981623</v>
      </c>
      <c r="Q9" s="126">
        <f>+IF('1. Factor X'!$C$23=0,(Q8/$D$8)*100,(Q26/$D$26)*100)</f>
        <v>141.30118562290423</v>
      </c>
    </row>
    <row r="10" spans="1:17" x14ac:dyDescent="0.25"/>
    <row r="11" spans="1:17" x14ac:dyDescent="0.25">
      <c r="B11" s="299"/>
      <c r="C11" s="151">
        <v>2009</v>
      </c>
      <c r="D11" s="151">
        <v>2010</v>
      </c>
      <c r="E11" s="151">
        <v>2011</v>
      </c>
      <c r="F11" s="151">
        <v>2012</v>
      </c>
      <c r="G11" s="151">
        <v>2013</v>
      </c>
      <c r="H11" s="151">
        <v>2014</v>
      </c>
      <c r="I11" s="151">
        <v>2015</v>
      </c>
      <c r="J11" s="151">
        <v>2016</v>
      </c>
      <c r="K11" s="151">
        <v>2017</v>
      </c>
      <c r="L11" s="151">
        <v>2018</v>
      </c>
      <c r="M11" s="151">
        <v>2019</v>
      </c>
      <c r="N11" s="151">
        <v>2020</v>
      </c>
      <c r="O11" s="151">
        <v>2021</v>
      </c>
      <c r="P11" s="151">
        <v>2022</v>
      </c>
      <c r="Q11" s="151">
        <v>2023</v>
      </c>
    </row>
    <row r="12" spans="1:17" x14ac:dyDescent="0.25">
      <c r="B12" s="123" t="s">
        <v>310</v>
      </c>
      <c r="C12" s="255"/>
      <c r="D12" s="255">
        <f>+C9</f>
        <v>103.64081132393228</v>
      </c>
      <c r="E12" s="255">
        <f t="shared" ref="E12:K12" si="0">+D9</f>
        <v>100</v>
      </c>
      <c r="F12" s="255">
        <f>+E9</f>
        <v>99.533224193464093</v>
      </c>
      <c r="G12" s="255">
        <f t="shared" si="0"/>
        <v>98.412145312699337</v>
      </c>
      <c r="H12" s="255">
        <f t="shared" si="0"/>
        <v>100.54857738745973</v>
      </c>
      <c r="I12" s="255">
        <f t="shared" si="0"/>
        <v>105.07054538692908</v>
      </c>
      <c r="J12" s="255">
        <f t="shared" si="0"/>
        <v>113.94072602488983</v>
      </c>
      <c r="K12" s="255">
        <f t="shared" si="0"/>
        <v>119.19046077399909</v>
      </c>
      <c r="L12" s="255">
        <f>+K9</f>
        <v>116.37306175907113</v>
      </c>
      <c r="M12" s="306">
        <f t="shared" ref="M12:Q12" si="1">+L9</f>
        <v>116.98292511420894</v>
      </c>
      <c r="N12" s="306">
        <f t="shared" si="1"/>
        <v>118.80870718896506</v>
      </c>
      <c r="O12" s="306">
        <f t="shared" si="1"/>
        <v>123.05043031833279</v>
      </c>
      <c r="P12" s="306">
        <f t="shared" si="1"/>
        <v>134.81009307652133</v>
      </c>
      <c r="Q12" s="306">
        <f t="shared" si="1"/>
        <v>139.91023088981623</v>
      </c>
    </row>
    <row r="13" spans="1:17" x14ac:dyDescent="0.25">
      <c r="B13" s="57" t="s">
        <v>311</v>
      </c>
      <c r="C13" s="110">
        <f t="shared" ref="C13:K13" si="2">+C9</f>
        <v>103.64081132393228</v>
      </c>
      <c r="D13" s="110">
        <f>+D9</f>
        <v>100</v>
      </c>
      <c r="E13" s="110">
        <f>+E9</f>
        <v>99.533224193464093</v>
      </c>
      <c r="F13" s="110">
        <f t="shared" si="2"/>
        <v>98.412145312699337</v>
      </c>
      <c r="G13" s="110">
        <f t="shared" si="2"/>
        <v>100.54857738745973</v>
      </c>
      <c r="H13" s="110">
        <f t="shared" si="2"/>
        <v>105.07054538692908</v>
      </c>
      <c r="I13" s="110">
        <f t="shared" si="2"/>
        <v>113.94072602488983</v>
      </c>
      <c r="J13" s="110">
        <f t="shared" si="2"/>
        <v>119.19046077399909</v>
      </c>
      <c r="K13" s="110">
        <f t="shared" si="2"/>
        <v>116.37306175907113</v>
      </c>
      <c r="L13" s="110">
        <f>+L9</f>
        <v>116.98292511420894</v>
      </c>
      <c r="M13" s="307">
        <f t="shared" ref="M13:Q13" si="3">+M9</f>
        <v>118.80870718896506</v>
      </c>
      <c r="N13" s="307">
        <f t="shared" si="3"/>
        <v>123.05043031833279</v>
      </c>
      <c r="O13" s="307">
        <f t="shared" si="3"/>
        <v>134.81009307652133</v>
      </c>
      <c r="P13" s="307">
        <f t="shared" si="3"/>
        <v>139.91023088981623</v>
      </c>
      <c r="Q13" s="307">
        <f t="shared" si="3"/>
        <v>141.30118562290423</v>
      </c>
    </row>
    <row r="14" spans="1:17" x14ac:dyDescent="0.25">
      <c r="B14" s="62" t="s">
        <v>312</v>
      </c>
      <c r="C14" s="193"/>
      <c r="D14" s="193">
        <f>+D13/C13-1</f>
        <v>-3.5129127970185636E-2</v>
      </c>
      <c r="E14" s="193">
        <f t="shared" ref="E14:L14" si="4">+E13/D13-1</f>
        <v>-4.6677580653590178E-3</v>
      </c>
      <c r="F14" s="193">
        <f t="shared" si="4"/>
        <v>-1.1263363463296483E-2</v>
      </c>
      <c r="G14" s="193">
        <f t="shared" si="4"/>
        <v>2.170902857540602E-2</v>
      </c>
      <c r="H14" s="193">
        <f t="shared" si="4"/>
        <v>4.4972968459256579E-2</v>
      </c>
      <c r="I14" s="193">
        <f t="shared" si="4"/>
        <v>8.4421191546077301E-2</v>
      </c>
      <c r="J14" s="193">
        <f t="shared" si="4"/>
        <v>4.6074260997446048E-2</v>
      </c>
      <c r="K14" s="193">
        <f t="shared" si="4"/>
        <v>-2.363778943912398E-2</v>
      </c>
      <c r="L14" s="193">
        <f t="shared" si="4"/>
        <v>5.2405887231909976E-3</v>
      </c>
      <c r="M14" s="308">
        <f>+M13/L13-1</f>
        <v>1.5607252707808605E-2</v>
      </c>
      <c r="N14" s="308">
        <f t="shared" ref="N14" si="5">+N13/M13-1</f>
        <v>3.5702123436300637E-2</v>
      </c>
      <c r="O14" s="308">
        <f t="shared" ref="O14" si="6">+O13/N13-1</f>
        <v>9.5567831236072598E-2</v>
      </c>
      <c r="P14" s="308">
        <f t="shared" ref="P14" si="7">+P13/O13-1</f>
        <v>3.7832017595299527E-2</v>
      </c>
      <c r="Q14" s="308">
        <f t="shared" ref="Q14" si="8">+Q13/P13-1</f>
        <v>9.9417656896256812E-3</v>
      </c>
    </row>
    <row r="15" spans="1:17" x14ac:dyDescent="0.25"/>
    <row r="16" spans="1:17" x14ac:dyDescent="0.25">
      <c r="B16" s="299"/>
      <c r="C16" s="151">
        <v>2009</v>
      </c>
      <c r="D16" s="151">
        <v>2010</v>
      </c>
      <c r="E16" s="151">
        <v>2011</v>
      </c>
      <c r="F16" s="151">
        <v>2012</v>
      </c>
      <c r="G16" s="151">
        <v>2013</v>
      </c>
      <c r="H16" s="151">
        <v>2014</v>
      </c>
      <c r="I16" s="151">
        <v>2015</v>
      </c>
      <c r="J16" s="151">
        <v>2016</v>
      </c>
      <c r="K16" s="151">
        <v>2017</v>
      </c>
      <c r="L16" s="151">
        <v>2018</v>
      </c>
      <c r="M16" s="151">
        <v>2019</v>
      </c>
      <c r="N16" s="151">
        <v>2020</v>
      </c>
      <c r="O16" s="151">
        <v>2021</v>
      </c>
      <c r="P16" s="151">
        <v>2022</v>
      </c>
      <c r="Q16" s="151">
        <v>2023</v>
      </c>
    </row>
    <row r="17" spans="2:17" x14ac:dyDescent="0.25">
      <c r="B17" s="123" t="s">
        <v>302</v>
      </c>
      <c r="C17" s="301">
        <v>3.0122044030530901</v>
      </c>
      <c r="D17" s="301">
        <v>2.8257854861131699</v>
      </c>
      <c r="E17" s="301">
        <v>2.7547087220274</v>
      </c>
      <c r="F17" s="301">
        <v>2.6381924723424701</v>
      </c>
      <c r="G17" s="301">
        <v>2.7027819881142299</v>
      </c>
      <c r="H17" s="301">
        <v>2.83938113275613</v>
      </c>
      <c r="I17" s="301">
        <v>3.1860907106782101</v>
      </c>
      <c r="J17" s="301">
        <v>3.3771255534670002</v>
      </c>
      <c r="K17" s="301">
        <v>3.2621647955803001</v>
      </c>
      <c r="L17" s="301">
        <v>3.2881337472469068</v>
      </c>
      <c r="M17" s="302">
        <v>3.3387563672438669</v>
      </c>
      <c r="N17" s="302">
        <v>3.4972016594516595</v>
      </c>
      <c r="O17" s="302">
        <v>3.8841773801681412</v>
      </c>
      <c r="P17" s="302">
        <v>3.8393843054193453</v>
      </c>
      <c r="Q17" s="346">
        <v>3.7347083333333337</v>
      </c>
    </row>
    <row r="18" spans="2:17" x14ac:dyDescent="0.25">
      <c r="B18" s="62" t="s">
        <v>303</v>
      </c>
      <c r="C18" s="126">
        <f>+(C17/$D17)*100</f>
        <v>106.59706541264519</v>
      </c>
      <c r="D18" s="126">
        <f>+(D17/$D17)*100</f>
        <v>100</v>
      </c>
      <c r="E18" s="126">
        <f t="shared" ref="E18:L18" si="9">+(E17/$D17)*100</f>
        <v>97.484707723390045</v>
      </c>
      <c r="F18" s="126">
        <f t="shared" si="9"/>
        <v>93.36138519032697</v>
      </c>
      <c r="G18" s="126">
        <f t="shared" si="9"/>
        <v>95.647104190908365</v>
      </c>
      <c r="H18" s="126">
        <f t="shared" si="9"/>
        <v>100.48112805128957</v>
      </c>
      <c r="I18" s="126">
        <f t="shared" si="9"/>
        <v>112.7506219539911</v>
      </c>
      <c r="J18" s="126">
        <f t="shared" si="9"/>
        <v>119.51103755268385</v>
      </c>
      <c r="K18" s="126">
        <f t="shared" si="9"/>
        <v>115.44276137065748</v>
      </c>
      <c r="L18" s="126">
        <f t="shared" si="9"/>
        <v>116.36176077079689</v>
      </c>
      <c r="M18" s="303">
        <f>+(M17/$D17)*100</f>
        <v>118.15321381087145</v>
      </c>
      <c r="N18" s="303">
        <f t="shared" ref="N18" si="10">+(N17/$D17)*100</f>
        <v>123.76033767028841</v>
      </c>
      <c r="O18" s="303">
        <f t="shared" ref="O18" si="11">+(O17/$D17)*100</f>
        <v>137.45478555453886</v>
      </c>
      <c r="P18" s="303">
        <f t="shared" ref="P18" si="12">+(P17/$D17)*100</f>
        <v>135.86963073762428</v>
      </c>
      <c r="Q18" s="303">
        <f t="shared" ref="Q18" si="13">+(Q17/$D17)*100</f>
        <v>132.16531657080506</v>
      </c>
    </row>
    <row r="19" spans="2:17" x14ac:dyDescent="0.25"/>
    <row r="20" spans="2:17" x14ac:dyDescent="0.25">
      <c r="B20" s="299"/>
      <c r="C20" s="151">
        <v>2009</v>
      </c>
      <c r="D20" s="151">
        <v>2010</v>
      </c>
      <c r="E20" s="151">
        <v>2011</v>
      </c>
      <c r="F20" s="151">
        <v>2012</v>
      </c>
      <c r="G20" s="151">
        <v>2013</v>
      </c>
      <c r="H20" s="151">
        <v>2014</v>
      </c>
      <c r="I20" s="151">
        <v>2015</v>
      </c>
      <c r="J20" s="151">
        <v>2016</v>
      </c>
      <c r="K20" s="151">
        <v>2017</v>
      </c>
      <c r="L20" s="151">
        <v>2018</v>
      </c>
      <c r="M20" s="151">
        <v>2019</v>
      </c>
      <c r="N20" s="151">
        <v>2020</v>
      </c>
      <c r="O20" s="151">
        <v>2021</v>
      </c>
      <c r="P20" s="151">
        <v>2022</v>
      </c>
      <c r="Q20" s="151">
        <v>2023</v>
      </c>
    </row>
    <row r="21" spans="2:17" x14ac:dyDescent="0.25">
      <c r="B21" s="123" t="s">
        <v>313</v>
      </c>
      <c r="C21" s="255"/>
      <c r="D21" s="255">
        <f>+C22</f>
        <v>0.97226702182401525</v>
      </c>
      <c r="E21" s="255">
        <f>+D22</f>
        <v>1</v>
      </c>
      <c r="F21" s="255">
        <f t="shared" ref="F21:K21" si="14">+E22</f>
        <v>1.0210137212072961</v>
      </c>
      <c r="G21" s="255">
        <f t="shared" si="14"/>
        <v>1.054099027259245</v>
      </c>
      <c r="H21" s="255">
        <f t="shared" si="14"/>
        <v>1.0512453904173429</v>
      </c>
      <c r="I21" s="255">
        <f t="shared" si="14"/>
        <v>1.0456744209051563</v>
      </c>
      <c r="J21" s="255">
        <f t="shared" si="14"/>
        <v>1.010555188523788</v>
      </c>
      <c r="K21" s="255">
        <f t="shared" si="14"/>
        <v>0.99731759689105337</v>
      </c>
      <c r="L21" s="255">
        <f>+K22</f>
        <v>1.0080585424098329</v>
      </c>
      <c r="M21" s="306">
        <f t="shared" ref="M21:P21" si="15">+L22</f>
        <v>1.0053382171195877</v>
      </c>
      <c r="N21" s="306">
        <f t="shared" si="15"/>
        <v>1.0055478252089094</v>
      </c>
      <c r="O21" s="306">
        <f t="shared" si="15"/>
        <v>0.99426385411255991</v>
      </c>
      <c r="P21" s="306">
        <f t="shared" si="15"/>
        <v>0.98075954600381532</v>
      </c>
      <c r="Q21" s="306">
        <f>+P22</f>
        <v>1.0297388027792223</v>
      </c>
    </row>
    <row r="22" spans="2:17" x14ac:dyDescent="0.25">
      <c r="B22" s="57" t="s">
        <v>314</v>
      </c>
      <c r="C22" s="110">
        <f>+C9/C18</f>
        <v>0.97226702182401525</v>
      </c>
      <c r="D22" s="110">
        <f>+D9/D18</f>
        <v>1</v>
      </c>
      <c r="E22" s="110">
        <f t="shared" ref="E22:K22" si="16">+E9/E18</f>
        <v>1.0210137212072961</v>
      </c>
      <c r="F22" s="110">
        <f t="shared" si="16"/>
        <v>1.054099027259245</v>
      </c>
      <c r="G22" s="110">
        <f t="shared" si="16"/>
        <v>1.0512453904173429</v>
      </c>
      <c r="H22" s="110">
        <f t="shared" si="16"/>
        <v>1.0456744209051563</v>
      </c>
      <c r="I22" s="110">
        <f t="shared" si="16"/>
        <v>1.010555188523788</v>
      </c>
      <c r="J22" s="110">
        <f t="shared" si="16"/>
        <v>0.99731759689105337</v>
      </c>
      <c r="K22" s="110">
        <f t="shared" si="16"/>
        <v>1.0080585424098329</v>
      </c>
      <c r="L22" s="110">
        <f>+L9/L18</f>
        <v>1.0053382171195877</v>
      </c>
      <c r="M22" s="307">
        <f t="shared" ref="M22:Q22" si="17">+M9/M18</f>
        <v>1.0055478252089094</v>
      </c>
      <c r="N22" s="307">
        <f t="shared" si="17"/>
        <v>0.99426385411255991</v>
      </c>
      <c r="O22" s="307">
        <f t="shared" si="17"/>
        <v>0.98075954600381532</v>
      </c>
      <c r="P22" s="307">
        <f t="shared" si="17"/>
        <v>1.0297388027792223</v>
      </c>
      <c r="Q22" s="307">
        <f t="shared" si="17"/>
        <v>1.0691245577065205</v>
      </c>
    </row>
    <row r="23" spans="2:17" x14ac:dyDescent="0.25">
      <c r="B23" s="62" t="s">
        <v>312</v>
      </c>
      <c r="C23" s="193"/>
      <c r="D23" s="193">
        <f t="shared" ref="D23:K23" si="18">+D22/C22-1</f>
        <v>2.8524034605181381E-2</v>
      </c>
      <c r="E23" s="193">
        <f>+E22/D22-1</f>
        <v>2.1013721207296054E-2</v>
      </c>
      <c r="F23" s="193">
        <f t="shared" si="18"/>
        <v>3.240436966197402E-2</v>
      </c>
      <c r="G23" s="193">
        <f t="shared" si="18"/>
        <v>-2.7071809840502059E-3</v>
      </c>
      <c r="H23" s="193">
        <f t="shared" si="18"/>
        <v>-5.2993997053104591E-3</v>
      </c>
      <c r="I23" s="193">
        <f t="shared" si="18"/>
        <v>-3.358524573161914E-2</v>
      </c>
      <c r="J23" s="193">
        <f t="shared" si="18"/>
        <v>-1.3099325779596493E-2</v>
      </c>
      <c r="K23" s="193">
        <f t="shared" si="18"/>
        <v>1.0769834556476621E-2</v>
      </c>
      <c r="L23" s="193">
        <f>+L22/K22-1</f>
        <v>-2.6985786795101774E-3</v>
      </c>
      <c r="M23" s="308">
        <f t="shared" ref="M23:Q23" si="19">+M22/L22-1</f>
        <v>2.0849509722431492E-4</v>
      </c>
      <c r="N23" s="308">
        <f t="shared" si="19"/>
        <v>-1.1221714983079112E-2</v>
      </c>
      <c r="O23" s="308">
        <f t="shared" si="19"/>
        <v>-1.3582217690894516E-2</v>
      </c>
      <c r="P23" s="308">
        <f t="shared" si="19"/>
        <v>4.9940127501156617E-2</v>
      </c>
      <c r="Q23" s="308">
        <f t="shared" si="19"/>
        <v>3.8248296384479019E-2</v>
      </c>
    </row>
    <row r="24" spans="2:17" x14ac:dyDescent="0.25">
      <c r="B24" s="304" t="s">
        <v>305</v>
      </c>
      <c r="E24" s="104"/>
      <c r="F24" s="104"/>
      <c r="G24" s="104"/>
      <c r="H24" s="104"/>
      <c r="I24" s="104"/>
      <c r="J24" s="104"/>
      <c r="K24" s="104"/>
      <c r="L24" s="104"/>
    </row>
    <row r="25" spans="2:17" x14ac:dyDescent="0.25">
      <c r="B25" s="304"/>
      <c r="E25" s="104"/>
      <c r="F25" s="104"/>
      <c r="G25" s="104"/>
      <c r="H25" s="104"/>
      <c r="I25" s="104"/>
      <c r="J25" s="104"/>
      <c r="K25" s="104"/>
      <c r="L25" s="104"/>
    </row>
    <row r="26" spans="2:17" x14ac:dyDescent="0.25">
      <c r="B26" s="26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4"/>
    </row>
    <row r="27" spans="2:17" x14ac:dyDescent="0.25">
      <c r="E27" s="104"/>
      <c r="F27" s="104"/>
      <c r="G27" s="104"/>
      <c r="H27" s="104"/>
      <c r="I27" s="104"/>
      <c r="J27" s="104"/>
      <c r="K27" s="104"/>
      <c r="L27" s="104"/>
    </row>
  </sheetData>
  <hyperlinks>
    <hyperlink ref="A2" location="Índice!A1" display="Índice" xr:uid="{8D7FEE61-157A-4755-851F-6F6399919A4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3B27-B0B4-4F5F-B5A9-B71C0C07BD66}">
  <sheetPr>
    <tabColor rgb="FF00B0F0"/>
  </sheetPr>
  <dimension ref="A1:R24"/>
  <sheetViews>
    <sheetView showGridLines="0" zoomScale="80" zoomScaleNormal="80" workbookViewId="0">
      <selection activeCell="Q17" sqref="Q17"/>
    </sheetView>
  </sheetViews>
  <sheetFormatPr baseColWidth="10" defaultColWidth="0" defaultRowHeight="13.8" zeroHeight="1" x14ac:dyDescent="0.25"/>
  <cols>
    <col min="1" max="1" width="11.44140625" customWidth="1"/>
    <col min="2" max="2" width="54.21875" bestFit="1" customWidth="1"/>
    <col min="3" max="3" width="7.21875" bestFit="1" customWidth="1"/>
    <col min="4" max="18" width="11.44140625" customWidth="1"/>
    <col min="19" max="16384" width="11.44140625" hidden="1"/>
  </cols>
  <sheetData>
    <row r="1" spans="2:17" x14ac:dyDescent="0.25"/>
    <row r="2" spans="2:17" x14ac:dyDescent="0.25"/>
    <row r="3" spans="2:17" x14ac:dyDescent="0.25"/>
    <row r="4" spans="2:17" x14ac:dyDescent="0.25">
      <c r="B4" s="36" t="s">
        <v>315</v>
      </c>
    </row>
    <row r="5" spans="2:17" x14ac:dyDescent="0.25"/>
    <row r="6" spans="2:17" x14ac:dyDescent="0.25"/>
    <row r="7" spans="2:17" x14ac:dyDescent="0.25">
      <c r="B7" s="299"/>
      <c r="C7" s="73">
        <v>2009</v>
      </c>
      <c r="D7" s="73">
        <v>2010</v>
      </c>
      <c r="E7" s="73">
        <v>2011</v>
      </c>
      <c r="F7" s="73">
        <v>2012</v>
      </c>
      <c r="G7" s="73">
        <v>2013</v>
      </c>
      <c r="H7" s="73">
        <v>2014</v>
      </c>
      <c r="I7" s="73">
        <v>2015</v>
      </c>
      <c r="J7" s="73">
        <v>2016</v>
      </c>
      <c r="K7" s="73">
        <v>2017</v>
      </c>
      <c r="L7" s="73">
        <v>2018</v>
      </c>
      <c r="M7" s="73">
        <v>2019</v>
      </c>
      <c r="N7" s="73">
        <v>2020</v>
      </c>
      <c r="O7" s="73">
        <v>2021</v>
      </c>
      <c r="P7" s="73">
        <v>2022</v>
      </c>
      <c r="Q7" s="73">
        <v>2023</v>
      </c>
    </row>
    <row r="8" spans="2:17" x14ac:dyDescent="0.25">
      <c r="B8" s="123" t="s">
        <v>316</v>
      </c>
      <c r="C8" s="309">
        <v>96.620924916666681</v>
      </c>
      <c r="D8" s="309">
        <v>97.711687583333344</v>
      </c>
      <c r="E8" s="309">
        <v>100.437293</v>
      </c>
      <c r="F8" s="309">
        <v>99.114972749999993</v>
      </c>
      <c r="G8" s="309">
        <v>99.522779416666665</v>
      </c>
      <c r="H8" s="309">
        <v>101.31067341666665</v>
      </c>
      <c r="I8" s="309">
        <v>105.13885891666666</v>
      </c>
      <c r="J8" s="309">
        <v>108.38787416666666</v>
      </c>
      <c r="K8" s="309">
        <v>110.53250766666666</v>
      </c>
      <c r="L8" s="309">
        <v>114.75756141666666</v>
      </c>
      <c r="M8" s="309">
        <v>115.42165941666667</v>
      </c>
      <c r="N8" s="309">
        <v>117.07687266666666</v>
      </c>
      <c r="O8" s="309">
        <v>130.59930850000001</v>
      </c>
      <c r="P8" s="309">
        <v>145.64202475000002</v>
      </c>
      <c r="Q8" s="346">
        <v>146.56690783333332</v>
      </c>
    </row>
    <row r="9" spans="2:17" x14ac:dyDescent="0.25">
      <c r="B9" s="62" t="s">
        <v>317</v>
      </c>
      <c r="C9" s="310">
        <f>+IF('1. Factor X'!$C$23=0,(C8/$D$8)*100,(C24/$D$24)*100)</f>
        <v>98.883692735593769</v>
      </c>
      <c r="D9" s="310">
        <f>+IF('1. Factor X'!$C$23=0,(D8/$D$8)*100,(D24/$D$24)*100)</f>
        <v>100</v>
      </c>
      <c r="E9" s="310">
        <f>+IF('1. Factor X'!$C$23=0,(E8/$D$8)*100,(E24/$D$24)*100)</f>
        <v>102.78943643700977</v>
      </c>
      <c r="F9" s="310">
        <f>+IF('1. Factor X'!$C$23=0,(F8/$D$8)*100,(F24/$D$24)*100)</f>
        <v>101.43614873652638</v>
      </c>
      <c r="G9" s="310">
        <f>+IF('1. Factor X'!$C$23=0,(G8/$D$8)*100,(G24/$D$24)*100)</f>
        <v>101.85350583755779</v>
      </c>
      <c r="H9" s="310">
        <f>+IF('1. Factor X'!$C$23=0,(H8/$D$8)*100,(H24/$D$24)*100)</f>
        <v>103.68327057115241</v>
      </c>
      <c r="I9" s="310">
        <f>+IF('1. Factor X'!$C$23=0,(I8/$D$8)*100,(I24/$D$24)*100)</f>
        <v>107.60110844160691</v>
      </c>
      <c r="J9" s="310">
        <f>+IF('1. Factor X'!$C$23=0,(J8/$D$8)*100,(J24/$D$24)*100)</f>
        <v>110.92621245972047</v>
      </c>
      <c r="K9" s="310">
        <f>+IF('1. Factor X'!$C$23=0,(K8/$D$8)*100,(K24/$D$24)*100)</f>
        <v>113.12107118444668</v>
      </c>
      <c r="L9" s="310">
        <f>+IF('1. Factor X'!$C$23=0,(L8/$D$8)*100,(L24/$D$24)*100)</f>
        <v>117.44507157221673</v>
      </c>
      <c r="M9" s="310">
        <f>+IF('1. Factor X'!$C$23=0,(M8/$D$8)*100,(M24/$D$24)*100)</f>
        <v>118.12472209962539</v>
      </c>
      <c r="N9" s="310">
        <f>+IF('1. Factor X'!$C$23=0,(N8/$D$8)*100,(N24/$D$24)*100)</f>
        <v>119.81869882946985</v>
      </c>
      <c r="O9" s="310">
        <f>+IF('1. Factor X'!$C$23=0,(O8/$D$8)*100,(O24/$D$24)*100)</f>
        <v>133.65781692043592</v>
      </c>
      <c r="P9" s="310">
        <f>+IF('1. Factor X'!$C$23=0,(P8/$D$8)*100,(P24/$D$24)*100)</f>
        <v>149.052818912568</v>
      </c>
      <c r="Q9" s="310">
        <f>+IF('1. Factor X'!$C$23=0,(Q8/$D$8)*100,(Q24/$D$24)*100)</f>
        <v>149.99936185559565</v>
      </c>
    </row>
    <row r="10" spans="2:17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2:17" x14ac:dyDescent="0.25">
      <c r="B11" s="299"/>
      <c r="C11" s="73">
        <v>2009</v>
      </c>
      <c r="D11" s="73">
        <v>2010</v>
      </c>
      <c r="E11" s="73">
        <v>2011</v>
      </c>
      <c r="F11" s="73">
        <v>2012</v>
      </c>
      <c r="G11" s="73">
        <v>2013</v>
      </c>
      <c r="H11" s="73">
        <v>2014</v>
      </c>
      <c r="I11" s="73">
        <v>2015</v>
      </c>
      <c r="J11" s="73">
        <v>2016</v>
      </c>
      <c r="K11" s="73">
        <v>2017</v>
      </c>
      <c r="L11" s="73">
        <v>2018</v>
      </c>
      <c r="M11" s="73">
        <v>2019</v>
      </c>
      <c r="N11" s="73">
        <v>2020</v>
      </c>
      <c r="O11" s="73">
        <v>2021</v>
      </c>
      <c r="P11" s="73">
        <v>2022</v>
      </c>
      <c r="Q11" s="73">
        <v>2023</v>
      </c>
    </row>
    <row r="12" spans="2:17" x14ac:dyDescent="0.25">
      <c r="B12" s="123" t="s">
        <v>318</v>
      </c>
      <c r="C12" s="255"/>
      <c r="D12" s="255">
        <f t="shared" ref="D12:M12" si="0">+C9</f>
        <v>98.883692735593769</v>
      </c>
      <c r="E12" s="255">
        <f t="shared" si="0"/>
        <v>100</v>
      </c>
      <c r="F12" s="255">
        <f t="shared" si="0"/>
        <v>102.78943643700977</v>
      </c>
      <c r="G12" s="255">
        <f t="shared" si="0"/>
        <v>101.43614873652638</v>
      </c>
      <c r="H12" s="255">
        <f t="shared" si="0"/>
        <v>101.85350583755779</v>
      </c>
      <c r="I12" s="255">
        <f t="shared" si="0"/>
        <v>103.68327057115241</v>
      </c>
      <c r="J12" s="255">
        <f t="shared" si="0"/>
        <v>107.60110844160691</v>
      </c>
      <c r="K12" s="255">
        <f t="shared" si="0"/>
        <v>110.92621245972047</v>
      </c>
      <c r="L12" s="255">
        <f t="shared" si="0"/>
        <v>113.12107118444668</v>
      </c>
      <c r="M12" s="306">
        <f t="shared" si="0"/>
        <v>117.44507157221673</v>
      </c>
      <c r="N12" s="306">
        <f t="shared" ref="N12" si="1">+M9</f>
        <v>118.12472209962539</v>
      </c>
      <c r="O12" s="306">
        <f t="shared" ref="O12" si="2">+N9</f>
        <v>119.81869882946985</v>
      </c>
      <c r="P12" s="306">
        <f t="shared" ref="P12" si="3">+O9</f>
        <v>133.65781692043592</v>
      </c>
      <c r="Q12" s="306">
        <f t="shared" ref="Q12" si="4">+P9</f>
        <v>149.052818912568</v>
      </c>
    </row>
    <row r="13" spans="2:17" x14ac:dyDescent="0.25">
      <c r="B13" s="57" t="s">
        <v>319</v>
      </c>
      <c r="C13" s="110">
        <f t="shared" ref="C13:Q13" si="5">+C9</f>
        <v>98.883692735593769</v>
      </c>
      <c r="D13" s="110">
        <f t="shared" si="5"/>
        <v>100</v>
      </c>
      <c r="E13" s="110">
        <f t="shared" si="5"/>
        <v>102.78943643700977</v>
      </c>
      <c r="F13" s="110">
        <f t="shared" si="5"/>
        <v>101.43614873652638</v>
      </c>
      <c r="G13" s="110">
        <f t="shared" si="5"/>
        <v>101.85350583755779</v>
      </c>
      <c r="H13" s="110">
        <f t="shared" si="5"/>
        <v>103.68327057115241</v>
      </c>
      <c r="I13" s="110">
        <f t="shared" si="5"/>
        <v>107.60110844160691</v>
      </c>
      <c r="J13" s="110">
        <f t="shared" si="5"/>
        <v>110.92621245972047</v>
      </c>
      <c r="K13" s="110">
        <f t="shared" si="5"/>
        <v>113.12107118444668</v>
      </c>
      <c r="L13" s="110">
        <f t="shared" si="5"/>
        <v>117.44507157221673</v>
      </c>
      <c r="M13" s="307">
        <f t="shared" si="5"/>
        <v>118.12472209962539</v>
      </c>
      <c r="N13" s="307">
        <f t="shared" si="5"/>
        <v>119.81869882946985</v>
      </c>
      <c r="O13" s="307">
        <f t="shared" si="5"/>
        <v>133.65781692043592</v>
      </c>
      <c r="P13" s="307">
        <f t="shared" si="5"/>
        <v>149.052818912568</v>
      </c>
      <c r="Q13" s="307">
        <f t="shared" si="5"/>
        <v>149.99936185559565</v>
      </c>
    </row>
    <row r="14" spans="2:17" x14ac:dyDescent="0.25">
      <c r="B14" s="62" t="s">
        <v>312</v>
      </c>
      <c r="C14" s="311"/>
      <c r="D14" s="311">
        <f t="shared" ref="D14:M14" si="6">+D13/C13-1</f>
        <v>1.1289093616185353E-2</v>
      </c>
      <c r="E14" s="311">
        <f t="shared" si="6"/>
        <v>2.7894364370097735E-2</v>
      </c>
      <c r="F14" s="311">
        <f t="shared" si="6"/>
        <v>-1.3165630121074745E-2</v>
      </c>
      <c r="G14" s="311">
        <f t="shared" si="6"/>
        <v>4.1144809442190677E-3</v>
      </c>
      <c r="H14" s="311">
        <f t="shared" si="6"/>
        <v>1.7964671108256614E-2</v>
      </c>
      <c r="I14" s="311">
        <f t="shared" si="6"/>
        <v>3.7786596129468109E-2</v>
      </c>
      <c r="J14" s="311">
        <f t="shared" si="6"/>
        <v>3.0902135361533301E-2</v>
      </c>
      <c r="K14" s="311">
        <f t="shared" si="6"/>
        <v>1.9786655255386032E-2</v>
      </c>
      <c r="L14" s="311">
        <f t="shared" si="6"/>
        <v>3.8224535380501079E-2</v>
      </c>
      <c r="M14" s="312">
        <f t="shared" si="6"/>
        <v>5.7869650749093893E-3</v>
      </c>
      <c r="N14" s="312">
        <f t="shared" ref="N14" si="7">+N13/M13-1</f>
        <v>1.434057748229689E-2</v>
      </c>
      <c r="O14" s="312">
        <f t="shared" ref="O14" si="8">+O13/N13-1</f>
        <v>0.1155004872041081</v>
      </c>
      <c r="P14" s="312">
        <f t="shared" ref="P14" si="9">+P13/O13-1</f>
        <v>0.11518220442951299</v>
      </c>
      <c r="Q14" s="312">
        <f t="shared" ref="Q14" si="10">+Q13/P13-1</f>
        <v>6.3503860573268511E-3</v>
      </c>
    </row>
    <row r="15" spans="2:17" x14ac:dyDescent="0.2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2:17" x14ac:dyDescent="0.25">
      <c r="B16" s="299"/>
      <c r="C16" s="73">
        <v>2009</v>
      </c>
      <c r="D16" s="73">
        <v>2010</v>
      </c>
      <c r="E16" s="73">
        <v>2011</v>
      </c>
      <c r="F16" s="73">
        <v>2012</v>
      </c>
      <c r="G16" s="73">
        <v>2013</v>
      </c>
      <c r="H16" s="73">
        <v>2014</v>
      </c>
      <c r="I16" s="73">
        <v>2015</v>
      </c>
      <c r="J16" s="73">
        <v>2016</v>
      </c>
      <c r="K16" s="73">
        <v>2017</v>
      </c>
      <c r="L16" s="73">
        <v>2018</v>
      </c>
      <c r="M16" s="73">
        <v>2019</v>
      </c>
      <c r="N16" s="73">
        <v>2020</v>
      </c>
      <c r="O16" s="73">
        <v>2021</v>
      </c>
      <c r="P16" s="73">
        <v>2022</v>
      </c>
      <c r="Q16" s="73">
        <v>2023</v>
      </c>
    </row>
    <row r="17" spans="2:17" x14ac:dyDescent="0.25">
      <c r="B17" s="123" t="s">
        <v>302</v>
      </c>
      <c r="C17" s="313">
        <v>3.0122044030530901</v>
      </c>
      <c r="D17" s="313">
        <v>2.8257854861131699</v>
      </c>
      <c r="E17" s="313">
        <v>2.7547087220274</v>
      </c>
      <c r="F17" s="313">
        <v>2.6381924723424701</v>
      </c>
      <c r="G17" s="313">
        <v>2.7027819881142299</v>
      </c>
      <c r="H17" s="313">
        <v>2.83938113275613</v>
      </c>
      <c r="I17" s="313">
        <v>3.1860907106782101</v>
      </c>
      <c r="J17" s="313">
        <v>3.3771255534670002</v>
      </c>
      <c r="K17" s="313">
        <v>3.2621647955803001</v>
      </c>
      <c r="L17" s="313">
        <v>3.2881337472469068</v>
      </c>
      <c r="M17" s="314">
        <v>3.3387580339105298</v>
      </c>
      <c r="N17" s="314">
        <v>3.4972016594516595</v>
      </c>
      <c r="O17" s="314">
        <v>3.8841773801681412</v>
      </c>
      <c r="P17" s="314">
        <v>3.8393843054193453</v>
      </c>
      <c r="Q17" s="346">
        <v>3.7347083333333337</v>
      </c>
    </row>
    <row r="18" spans="2:17" x14ac:dyDescent="0.25">
      <c r="B18" s="62" t="s">
        <v>303</v>
      </c>
      <c r="C18" s="310">
        <f>+(C17/$D17)*100</f>
        <v>106.59706541264519</v>
      </c>
      <c r="D18" s="310">
        <f>+(D17/$D17)*100</f>
        <v>100</v>
      </c>
      <c r="E18" s="310">
        <f t="shared" ref="E18:Q18" si="11">+(E17/$D17)*100</f>
        <v>97.484707723390045</v>
      </c>
      <c r="F18" s="310">
        <f t="shared" si="11"/>
        <v>93.36138519032697</v>
      </c>
      <c r="G18" s="310">
        <f t="shared" si="11"/>
        <v>95.647104190908365</v>
      </c>
      <c r="H18" s="310">
        <f t="shared" si="11"/>
        <v>100.48112805128957</v>
      </c>
      <c r="I18" s="310">
        <f t="shared" si="11"/>
        <v>112.7506219539911</v>
      </c>
      <c r="J18" s="310">
        <f t="shared" si="11"/>
        <v>119.51103755268385</v>
      </c>
      <c r="K18" s="310">
        <f t="shared" si="11"/>
        <v>115.44276137065748</v>
      </c>
      <c r="L18" s="310">
        <f t="shared" si="11"/>
        <v>116.36176077079689</v>
      </c>
      <c r="M18" s="315">
        <f t="shared" si="11"/>
        <v>118.15327279152201</v>
      </c>
      <c r="N18" s="315">
        <f t="shared" si="11"/>
        <v>123.76033767028841</v>
      </c>
      <c r="O18" s="315">
        <f t="shared" si="11"/>
        <v>137.45478555453886</v>
      </c>
      <c r="P18" s="315">
        <f t="shared" si="11"/>
        <v>135.86963073762428</v>
      </c>
      <c r="Q18" s="315">
        <f t="shared" si="11"/>
        <v>132.16531657080506</v>
      </c>
    </row>
    <row r="19" spans="2:17" x14ac:dyDescent="0.2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2:17" x14ac:dyDescent="0.25">
      <c r="B20" s="299"/>
      <c r="C20" s="73">
        <v>2009</v>
      </c>
      <c r="D20" s="73">
        <v>2010</v>
      </c>
      <c r="E20" s="73">
        <v>2011</v>
      </c>
      <c r="F20" s="73">
        <v>2012</v>
      </c>
      <c r="G20" s="73">
        <v>2013</v>
      </c>
      <c r="H20" s="73">
        <v>2014</v>
      </c>
      <c r="I20" s="73">
        <v>2015</v>
      </c>
      <c r="J20" s="73">
        <v>2016</v>
      </c>
      <c r="K20" s="73">
        <v>2017</v>
      </c>
      <c r="L20" s="73">
        <v>2018</v>
      </c>
      <c r="M20" s="73">
        <v>2019</v>
      </c>
      <c r="N20" s="73">
        <v>2020</v>
      </c>
      <c r="O20" s="73">
        <v>2021</v>
      </c>
      <c r="P20" s="73">
        <v>2022</v>
      </c>
      <c r="Q20" s="73">
        <v>2023</v>
      </c>
    </row>
    <row r="21" spans="2:17" x14ac:dyDescent="0.25">
      <c r="B21" s="123" t="s">
        <v>320</v>
      </c>
      <c r="C21" s="255"/>
      <c r="D21" s="255">
        <f t="shared" ref="D21:M21" si="12">+C22</f>
        <v>0.92763991534670887</v>
      </c>
      <c r="E21" s="255">
        <f t="shared" si="12"/>
        <v>1</v>
      </c>
      <c r="F21" s="255">
        <f t="shared" si="12"/>
        <v>1.0544160088028549</v>
      </c>
      <c r="G21" s="255">
        <f t="shared" si="12"/>
        <v>1.0864893288562305</v>
      </c>
      <c r="H21" s="255">
        <f t="shared" si="12"/>
        <v>1.0648885473235201</v>
      </c>
      <c r="I21" s="255">
        <f t="shared" si="12"/>
        <v>1.031868098835717</v>
      </c>
      <c r="J21" s="255">
        <f t="shared" si="12"/>
        <v>0.9543282917367365</v>
      </c>
      <c r="K21" s="255">
        <f t="shared" si="12"/>
        <v>0.92816709428048483</v>
      </c>
      <c r="L21" s="255">
        <f t="shared" si="12"/>
        <v>0.97988881971770891</v>
      </c>
      <c r="M21" s="306">
        <f t="shared" si="12"/>
        <v>1.0093098522594006</v>
      </c>
      <c r="N21" s="306">
        <f t="shared" ref="N21" si="13">+M22</f>
        <v>0.99975835885691455</v>
      </c>
      <c r="O21" s="306">
        <f t="shared" ref="O21" si="14">+N22</f>
        <v>0.96815103356198384</v>
      </c>
      <c r="P21" s="306">
        <f t="shared" ref="P21" si="15">+O22</f>
        <v>0.97237659919380259</v>
      </c>
      <c r="Q21" s="306">
        <f t="shared" ref="Q21" si="16">+P22</f>
        <v>1.0970282181777735</v>
      </c>
    </row>
    <row r="22" spans="2:17" x14ac:dyDescent="0.25">
      <c r="B22" s="62" t="s">
        <v>321</v>
      </c>
      <c r="C22" s="316">
        <f>+C9/C18</f>
        <v>0.92763991534670887</v>
      </c>
      <c r="D22" s="316">
        <f t="shared" ref="D22:Q22" si="17">+D9/D18</f>
        <v>1</v>
      </c>
      <c r="E22" s="316">
        <f t="shared" si="17"/>
        <v>1.0544160088028549</v>
      </c>
      <c r="F22" s="316">
        <f t="shared" si="17"/>
        <v>1.0864893288562305</v>
      </c>
      <c r="G22" s="316">
        <f t="shared" si="17"/>
        <v>1.0648885473235201</v>
      </c>
      <c r="H22" s="316">
        <f t="shared" si="17"/>
        <v>1.031868098835717</v>
      </c>
      <c r="I22" s="316">
        <f t="shared" si="17"/>
        <v>0.9543282917367365</v>
      </c>
      <c r="J22" s="316">
        <f t="shared" si="17"/>
        <v>0.92816709428048483</v>
      </c>
      <c r="K22" s="316">
        <f t="shared" si="17"/>
        <v>0.97988881971770891</v>
      </c>
      <c r="L22" s="316">
        <f t="shared" si="17"/>
        <v>1.0093098522594006</v>
      </c>
      <c r="M22" s="317">
        <f t="shared" si="17"/>
        <v>0.99975835885691455</v>
      </c>
      <c r="N22" s="317">
        <f t="shared" si="17"/>
        <v>0.96815103356198384</v>
      </c>
      <c r="O22" s="317">
        <f t="shared" si="17"/>
        <v>0.97237659919380259</v>
      </c>
      <c r="P22" s="317">
        <f>+P9/P18</f>
        <v>1.0970282181777735</v>
      </c>
      <c r="Q22" s="317">
        <f t="shared" si="17"/>
        <v>1.1349374082968002</v>
      </c>
    </row>
    <row r="23" spans="2:17" x14ac:dyDescent="0.25">
      <c r="D23" s="9">
        <f t="shared" ref="D23:O23" si="18">+D22-D21</f>
        <v>7.2360084653291135E-2</v>
      </c>
      <c r="E23" s="9">
        <f t="shared" si="18"/>
        <v>5.4416008802854909E-2</v>
      </c>
      <c r="F23" s="9">
        <f t="shared" si="18"/>
        <v>3.2073320053375598E-2</v>
      </c>
      <c r="G23" s="9">
        <f t="shared" si="18"/>
        <v>-2.1600781532710389E-2</v>
      </c>
      <c r="H23" s="9">
        <f t="shared" si="18"/>
        <v>-3.3020448487803167E-2</v>
      </c>
      <c r="I23" s="9">
        <f t="shared" si="18"/>
        <v>-7.7539807098980451E-2</v>
      </c>
      <c r="J23" s="9">
        <f t="shared" si="18"/>
        <v>-2.6161197456251672E-2</v>
      </c>
      <c r="K23" s="9">
        <f t="shared" si="18"/>
        <v>5.1721725437224086E-2</v>
      </c>
      <c r="L23" s="9">
        <f t="shared" si="18"/>
        <v>2.9421032541691705E-2</v>
      </c>
      <c r="M23" s="9">
        <f t="shared" si="18"/>
        <v>-9.5514934024860665E-3</v>
      </c>
      <c r="N23" s="9">
        <f t="shared" si="18"/>
        <v>-3.160732529493071E-2</v>
      </c>
      <c r="O23" s="9">
        <f t="shared" si="18"/>
        <v>4.2255656318187507E-3</v>
      </c>
      <c r="P23" s="9">
        <f>+P22-P21</f>
        <v>0.12465161898397092</v>
      </c>
      <c r="Q23" s="9">
        <f t="shared" ref="Q23" si="19">+Q22-Q21</f>
        <v>3.7909190119026714E-2</v>
      </c>
    </row>
    <row r="24" spans="2:17" x14ac:dyDescent="0.25">
      <c r="B24" s="264"/>
      <c r="P24" s="318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0E5-FD38-411B-93C6-A1C2258FCE75}">
  <sheetPr>
    <tabColor rgb="FF00B0F0"/>
  </sheetPr>
  <dimension ref="A1:Q10"/>
  <sheetViews>
    <sheetView showGridLines="0" zoomScale="80" zoomScaleNormal="80" workbookViewId="0">
      <selection activeCell="L5" sqref="L5"/>
    </sheetView>
  </sheetViews>
  <sheetFormatPr baseColWidth="10" defaultColWidth="0" defaultRowHeight="13.2" zeroHeight="1" x14ac:dyDescent="0.25"/>
  <cols>
    <col min="1" max="1" width="11.44140625" style="57" customWidth="1"/>
    <col min="2" max="2" width="25.44140625" style="57" customWidth="1"/>
    <col min="3" max="11" width="9.44140625" style="57" customWidth="1"/>
    <col min="12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322</v>
      </c>
      <c r="C4" s="61"/>
      <c r="D4" s="61"/>
      <c r="E4" s="61"/>
      <c r="F4" s="61"/>
      <c r="G4" s="61"/>
      <c r="H4" s="61"/>
      <c r="I4" s="61"/>
      <c r="J4" s="61"/>
      <c r="K4" s="61"/>
    </row>
    <row r="5" spans="1:16" x14ac:dyDescent="0.25">
      <c r="B5" s="36"/>
    </row>
    <row r="6" spans="1:16" x14ac:dyDescent="0.25"/>
    <row r="7" spans="1:16" x14ac:dyDescent="0.25">
      <c r="B7" s="299"/>
      <c r="C7" s="151">
        <v>2010</v>
      </c>
      <c r="D7" s="151">
        <v>2011</v>
      </c>
      <c r="E7" s="151">
        <v>2012</v>
      </c>
      <c r="F7" s="151">
        <v>2013</v>
      </c>
      <c r="G7" s="151">
        <v>2014</v>
      </c>
      <c r="H7" s="151">
        <v>2015</v>
      </c>
      <c r="I7" s="151">
        <v>2016</v>
      </c>
      <c r="J7" s="151">
        <v>2017</v>
      </c>
      <c r="K7" s="151">
        <v>2018</v>
      </c>
      <c r="L7" s="151">
        <v>2019</v>
      </c>
      <c r="M7" s="151">
        <v>2020</v>
      </c>
      <c r="N7" s="151">
        <v>2021</v>
      </c>
      <c r="O7" s="151">
        <v>2022</v>
      </c>
      <c r="P7" s="151">
        <v>2023</v>
      </c>
    </row>
    <row r="8" spans="1:16" x14ac:dyDescent="0.25">
      <c r="B8" s="64" t="s">
        <v>323</v>
      </c>
      <c r="C8" s="254">
        <v>0.33499999999999996</v>
      </c>
      <c r="D8" s="254">
        <v>0.33499999999999996</v>
      </c>
      <c r="E8" s="254">
        <v>0.33499999999999996</v>
      </c>
      <c r="F8" s="254">
        <v>0.33499999999999996</v>
      </c>
      <c r="G8" s="254">
        <v>0.33499999999999996</v>
      </c>
      <c r="H8" s="254">
        <v>0.316</v>
      </c>
      <c r="I8" s="254">
        <v>0.316</v>
      </c>
      <c r="J8" s="254">
        <v>0.33024999999999999</v>
      </c>
      <c r="K8" s="254">
        <v>0.33024999999999999</v>
      </c>
      <c r="L8" s="319">
        <v>0.33024999999999999</v>
      </c>
      <c r="M8" s="319">
        <v>0.33024999999999999</v>
      </c>
      <c r="N8" s="319">
        <v>0.33024999999999999</v>
      </c>
      <c r="O8" s="319">
        <v>0.33024999999999999</v>
      </c>
      <c r="P8" s="319">
        <v>0.33024999999999999</v>
      </c>
    </row>
    <row r="9" spans="1:16" x14ac:dyDescent="0.25">
      <c r="B9" s="304" t="s">
        <v>324</v>
      </c>
    </row>
    <row r="10" spans="1:16" x14ac:dyDescent="0.25"/>
  </sheetData>
  <hyperlinks>
    <hyperlink ref="A2" location="Índice!A1" display="Índice" xr:uid="{177EBA1A-3DEC-4B87-9453-6AF411AF152C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8B06F-4559-480B-B070-6BC04726C81E}">
  <sheetPr>
    <tabColor theme="0" tint="-0.34998626667073579"/>
  </sheetPr>
  <dimension ref="A1:J54"/>
  <sheetViews>
    <sheetView showGridLines="0" zoomScale="80" zoomScaleNormal="80" workbookViewId="0">
      <selection activeCell="F20" sqref="F20"/>
    </sheetView>
  </sheetViews>
  <sheetFormatPr baseColWidth="10" defaultColWidth="11" defaultRowHeight="13.8" x14ac:dyDescent="0.25"/>
  <cols>
    <col min="1" max="3" width="18.77734375" style="343" customWidth="1"/>
    <col min="4" max="4" width="18.77734375" style="329" customWidth="1"/>
    <col min="5" max="10" width="11.44140625" customWidth="1"/>
  </cols>
  <sheetData>
    <row r="1" spans="1:10" x14ac:dyDescent="0.25">
      <c r="A1" s="332" t="s">
        <v>345</v>
      </c>
      <c r="B1" s="359" t="s">
        <v>346</v>
      </c>
      <c r="C1" s="360"/>
      <c r="D1" s="320"/>
    </row>
    <row r="2" spans="1:10" x14ac:dyDescent="0.25">
      <c r="A2" s="333" t="s">
        <v>347</v>
      </c>
      <c r="B2" s="361" t="s">
        <v>348</v>
      </c>
      <c r="C2" s="362"/>
      <c r="D2" s="320"/>
    </row>
    <row r="3" spans="1:10" x14ac:dyDescent="0.25">
      <c r="A3" s="363" t="s">
        <v>349</v>
      </c>
      <c r="B3" s="365" t="s">
        <v>350</v>
      </c>
      <c r="C3" s="366"/>
      <c r="D3" s="320"/>
    </row>
    <row r="4" spans="1:10" x14ac:dyDescent="0.25">
      <c r="A4" s="364"/>
      <c r="B4" s="334" t="s">
        <v>351</v>
      </c>
      <c r="C4" s="335" t="s">
        <v>352</v>
      </c>
      <c r="D4" s="320"/>
    </row>
    <row r="5" spans="1:10" ht="27.6" x14ac:dyDescent="0.25">
      <c r="A5" s="336" t="s">
        <v>353</v>
      </c>
      <c r="B5" s="353" t="s">
        <v>325</v>
      </c>
      <c r="C5" s="354"/>
      <c r="D5" s="320"/>
      <c r="E5" s="321" t="s">
        <v>338</v>
      </c>
      <c r="F5" s="12">
        <v>25</v>
      </c>
    </row>
    <row r="6" spans="1:10" ht="20.399999999999999" x14ac:dyDescent="0.25">
      <c r="A6" s="337" t="s">
        <v>354</v>
      </c>
      <c r="B6" s="355"/>
      <c r="C6" s="356"/>
      <c r="D6" s="320"/>
    </row>
    <row r="7" spans="1:10" ht="20.399999999999999" x14ac:dyDescent="0.25">
      <c r="A7" s="336" t="s">
        <v>355</v>
      </c>
      <c r="B7" s="355"/>
      <c r="C7" s="356"/>
      <c r="D7" s="320"/>
      <c r="E7" s="12" t="s">
        <v>233</v>
      </c>
      <c r="F7" s="322" t="s">
        <v>326</v>
      </c>
      <c r="G7" s="12" t="s">
        <v>327</v>
      </c>
      <c r="H7" s="322" t="s">
        <v>328</v>
      </c>
      <c r="I7" s="12" t="s">
        <v>329</v>
      </c>
    </row>
    <row r="8" spans="1:10" ht="20.399999999999999" x14ac:dyDescent="0.25">
      <c r="A8" s="336" t="s">
        <v>356</v>
      </c>
      <c r="B8" s="355"/>
      <c r="C8" s="356"/>
      <c r="D8" s="320"/>
      <c r="E8">
        <v>2014</v>
      </c>
      <c r="F8" s="324">
        <f>+B15</f>
        <v>25.28</v>
      </c>
      <c r="G8" s="258"/>
      <c r="H8" s="13">
        <f t="shared" ref="H8:H17" si="0">+F8/$F$5-1</f>
        <v>1.1200000000000099E-2</v>
      </c>
      <c r="I8" s="2"/>
    </row>
    <row r="9" spans="1:10" ht="20.399999999999999" x14ac:dyDescent="0.25">
      <c r="A9" s="336" t="s">
        <v>357</v>
      </c>
      <c r="B9" s="355"/>
      <c r="C9" s="356"/>
      <c r="D9" s="320"/>
      <c r="E9">
        <v>2015</v>
      </c>
      <c r="F9" s="324">
        <f>+AVERAGE(B16:B19)</f>
        <v>27.447500000000002</v>
      </c>
      <c r="G9" s="258"/>
      <c r="H9" s="13">
        <f t="shared" si="0"/>
        <v>9.7900000000000098E-2</v>
      </c>
      <c r="I9" s="2"/>
    </row>
    <row r="10" spans="1:10" ht="20.399999999999999" x14ac:dyDescent="0.25">
      <c r="A10" s="337" t="s">
        <v>358</v>
      </c>
      <c r="B10" s="355"/>
      <c r="C10" s="356"/>
      <c r="D10" s="320"/>
      <c r="E10">
        <v>2016</v>
      </c>
      <c r="F10" s="324">
        <f>+AVERAGE(B20:B23)</f>
        <v>28.205000000000002</v>
      </c>
      <c r="G10" s="258">
        <f>+C23</f>
        <v>25.3</v>
      </c>
      <c r="H10" s="13">
        <f t="shared" si="0"/>
        <v>0.12820000000000009</v>
      </c>
      <c r="I10" s="2">
        <f t="shared" ref="I10:I17" si="1">+G10/$F$5-1</f>
        <v>1.2000000000000011E-2</v>
      </c>
    </row>
    <row r="11" spans="1:10" ht="20.399999999999999" x14ac:dyDescent="0.25">
      <c r="A11" s="336" t="s">
        <v>359</v>
      </c>
      <c r="B11" s="355"/>
      <c r="C11" s="356"/>
      <c r="D11" s="320"/>
      <c r="E11">
        <v>2017</v>
      </c>
      <c r="F11" s="324">
        <f>+AVERAGE(B24:B27)</f>
        <v>29.79</v>
      </c>
      <c r="G11" s="258">
        <f>+AVERAGE(C24:C27)</f>
        <v>29.285</v>
      </c>
      <c r="H11" s="13">
        <f t="shared" si="0"/>
        <v>0.19159999999999999</v>
      </c>
      <c r="I11" s="2">
        <f t="shared" si="1"/>
        <v>0.1714</v>
      </c>
    </row>
    <row r="12" spans="1:10" ht="20.399999999999999" x14ac:dyDescent="0.25">
      <c r="A12" s="336" t="s">
        <v>360</v>
      </c>
      <c r="B12" s="355"/>
      <c r="C12" s="356"/>
      <c r="D12" s="320"/>
      <c r="E12">
        <v>2018</v>
      </c>
      <c r="F12" s="324">
        <v>30.47</v>
      </c>
      <c r="G12" s="258">
        <v>31.03</v>
      </c>
      <c r="H12" s="13">
        <f t="shared" si="0"/>
        <v>0.21879999999999988</v>
      </c>
      <c r="I12" s="2">
        <f t="shared" si="1"/>
        <v>0.24120000000000008</v>
      </c>
    </row>
    <row r="13" spans="1:10" ht="20.399999999999999" x14ac:dyDescent="0.25">
      <c r="A13" s="336" t="s">
        <v>361</v>
      </c>
      <c r="B13" s="355"/>
      <c r="C13" s="356"/>
      <c r="D13" s="320"/>
      <c r="E13">
        <v>2019</v>
      </c>
      <c r="F13" s="324">
        <v>31.65</v>
      </c>
      <c r="G13" s="258">
        <v>32.74</v>
      </c>
      <c r="H13" s="13">
        <f t="shared" si="0"/>
        <v>0.26600000000000001</v>
      </c>
      <c r="I13" s="2">
        <f t="shared" si="1"/>
        <v>0.3096000000000001</v>
      </c>
    </row>
    <row r="14" spans="1:10" ht="20.399999999999999" x14ac:dyDescent="0.25">
      <c r="A14" s="337" t="s">
        <v>362</v>
      </c>
      <c r="B14" s="357"/>
      <c r="C14" s="358"/>
      <c r="D14" s="320"/>
      <c r="E14">
        <v>2020</v>
      </c>
      <c r="F14" s="324">
        <v>34.17</v>
      </c>
      <c r="G14" s="258">
        <v>33.58</v>
      </c>
      <c r="H14" s="13">
        <f t="shared" si="0"/>
        <v>0.36680000000000001</v>
      </c>
      <c r="I14" s="2">
        <f t="shared" si="1"/>
        <v>0.34319999999999995</v>
      </c>
    </row>
    <row r="15" spans="1:10" ht="20.399999999999999" x14ac:dyDescent="0.25">
      <c r="A15" s="337" t="s">
        <v>363</v>
      </c>
      <c r="B15" s="338">
        <v>25.28</v>
      </c>
      <c r="C15" s="339" t="s">
        <v>344</v>
      </c>
      <c r="D15" s="323"/>
      <c r="E15">
        <v>2021</v>
      </c>
      <c r="F15" s="324">
        <v>32</v>
      </c>
      <c r="G15" s="258">
        <v>32</v>
      </c>
      <c r="H15" s="13">
        <f t="shared" si="0"/>
        <v>0.28000000000000003</v>
      </c>
      <c r="I15" s="2">
        <f t="shared" si="1"/>
        <v>0.28000000000000003</v>
      </c>
      <c r="J15" s="2"/>
    </row>
    <row r="16" spans="1:10" ht="20.399999999999999" x14ac:dyDescent="0.25">
      <c r="A16" s="337" t="s">
        <v>364</v>
      </c>
      <c r="B16" s="338">
        <v>24.69</v>
      </c>
      <c r="C16" s="339" t="s">
        <v>344</v>
      </c>
      <c r="D16" s="323"/>
      <c r="E16">
        <v>2022</v>
      </c>
      <c r="F16" s="324">
        <v>34</v>
      </c>
      <c r="G16" s="258">
        <v>35</v>
      </c>
      <c r="H16" s="13">
        <f t="shared" si="0"/>
        <v>0.3600000000000001</v>
      </c>
      <c r="I16" s="2">
        <f t="shared" si="1"/>
        <v>0.39999999999999991</v>
      </c>
      <c r="J16" s="2"/>
    </row>
    <row r="17" spans="1:10" ht="20.399999999999999" x14ac:dyDescent="0.25">
      <c r="A17" s="337" t="s">
        <v>365</v>
      </c>
      <c r="B17" s="338">
        <v>28.17</v>
      </c>
      <c r="C17" s="339" t="s">
        <v>344</v>
      </c>
      <c r="D17" s="323"/>
      <c r="E17" s="12">
        <v>2023</v>
      </c>
      <c r="F17" s="326">
        <v>32.06</v>
      </c>
      <c r="G17" s="327">
        <v>32.049999999999997</v>
      </c>
      <c r="H17" s="14">
        <f t="shared" si="0"/>
        <v>0.28239999999999998</v>
      </c>
      <c r="I17" s="15">
        <f t="shared" si="1"/>
        <v>0.28199999999999981</v>
      </c>
      <c r="J17" s="2"/>
    </row>
    <row r="18" spans="1:10" ht="20.399999999999999" x14ac:dyDescent="0.25">
      <c r="A18" s="337" t="s">
        <v>366</v>
      </c>
      <c r="B18" s="338">
        <v>27.79</v>
      </c>
      <c r="C18" s="339" t="s">
        <v>344</v>
      </c>
      <c r="D18" s="323"/>
      <c r="E18" s="16" t="s">
        <v>41</v>
      </c>
      <c r="F18" s="17"/>
      <c r="G18" s="16"/>
      <c r="H18" s="18">
        <f>+AVERAGE(H8:H17)</f>
        <v>0.22029000000000004</v>
      </c>
      <c r="I18" s="19">
        <f>+AVERAGE(I8:I17)</f>
        <v>0.25492499999999996</v>
      </c>
      <c r="J18" s="2"/>
    </row>
    <row r="19" spans="1:10" ht="20.399999999999999" x14ac:dyDescent="0.25">
      <c r="A19" s="337" t="s">
        <v>367</v>
      </c>
      <c r="B19" s="338">
        <v>29.14</v>
      </c>
      <c r="C19" s="339" t="s">
        <v>344</v>
      </c>
      <c r="D19" s="323"/>
      <c r="J19" s="2"/>
    </row>
    <row r="20" spans="1:10" ht="20.399999999999999" x14ac:dyDescent="0.25">
      <c r="A20" s="337" t="s">
        <v>368</v>
      </c>
      <c r="B20" s="338">
        <v>26.55</v>
      </c>
      <c r="C20" s="339" t="s">
        <v>344</v>
      </c>
      <c r="D20" s="323"/>
      <c r="E20" s="20" t="s">
        <v>339</v>
      </c>
      <c r="F20" s="21">
        <f>+(1+AVERAGE(H18:I18))^(1/10)-1</f>
        <v>2.1546860101105958E-2</v>
      </c>
      <c r="J20" s="2"/>
    </row>
    <row r="21" spans="1:10" ht="20.399999999999999" x14ac:dyDescent="0.25">
      <c r="A21" s="337" t="s">
        <v>369</v>
      </c>
      <c r="B21" s="338">
        <v>30.22</v>
      </c>
      <c r="C21" s="339" t="s">
        <v>344</v>
      </c>
      <c r="D21" s="323"/>
      <c r="J21" s="2"/>
    </row>
    <row r="22" spans="1:10" ht="20.399999999999999" x14ac:dyDescent="0.25">
      <c r="A22" s="337" t="s">
        <v>370</v>
      </c>
      <c r="B22" s="338">
        <v>30.04</v>
      </c>
      <c r="C22" s="339" t="s">
        <v>344</v>
      </c>
      <c r="D22" s="323"/>
      <c r="J22" s="2"/>
    </row>
    <row r="23" spans="1:10" ht="20.399999999999999" x14ac:dyDescent="0.25">
      <c r="A23" s="337" t="s">
        <v>371</v>
      </c>
      <c r="B23" s="338">
        <v>26.01</v>
      </c>
      <c r="C23" s="340">
        <v>25.3</v>
      </c>
      <c r="D23" s="325"/>
      <c r="J23" s="2"/>
    </row>
    <row r="24" spans="1:10" ht="20.399999999999999" x14ac:dyDescent="0.25">
      <c r="A24" s="337" t="s">
        <v>372</v>
      </c>
      <c r="B24" s="338">
        <v>28.28</v>
      </c>
      <c r="C24" s="340">
        <v>29.16</v>
      </c>
      <c r="D24" s="325"/>
    </row>
    <row r="25" spans="1:10" ht="20.399999999999999" x14ac:dyDescent="0.25">
      <c r="A25" s="337" t="s">
        <v>373</v>
      </c>
      <c r="B25" s="338">
        <v>28.8</v>
      </c>
      <c r="C25" s="340">
        <v>28.09</v>
      </c>
      <c r="D25" s="325"/>
    </row>
    <row r="26" spans="1:10" ht="20.399999999999999" x14ac:dyDescent="0.25">
      <c r="A26" s="337" t="s">
        <v>374</v>
      </c>
      <c r="B26" s="338">
        <v>32.049999999999997</v>
      </c>
      <c r="C26" s="340">
        <v>29.36</v>
      </c>
      <c r="D26" s="325"/>
      <c r="E26" s="16"/>
      <c r="F26" s="16"/>
      <c r="G26" s="16"/>
      <c r="H26" s="16"/>
      <c r="I26" s="16"/>
      <c r="J26" s="3"/>
    </row>
    <row r="27" spans="1:10" ht="20.399999999999999" x14ac:dyDescent="0.25">
      <c r="A27" s="337" t="s">
        <v>375</v>
      </c>
      <c r="B27" s="338">
        <v>30.03</v>
      </c>
      <c r="C27" s="340">
        <v>30.53</v>
      </c>
      <c r="D27" s="325"/>
      <c r="E27" s="16"/>
      <c r="F27" s="16"/>
      <c r="G27" s="16"/>
      <c r="H27" s="16"/>
      <c r="I27" s="16"/>
    </row>
    <row r="28" spans="1:10" ht="20.399999999999999" x14ac:dyDescent="0.25">
      <c r="A28" s="337" t="s">
        <v>376</v>
      </c>
      <c r="B28" s="338">
        <v>30.18</v>
      </c>
      <c r="C28" s="340">
        <v>29.86</v>
      </c>
      <c r="D28" s="325"/>
      <c r="G28" s="16"/>
      <c r="H28" s="16"/>
      <c r="I28" s="16"/>
      <c r="J28" s="4"/>
    </row>
    <row r="29" spans="1:10" x14ac:dyDescent="0.25">
      <c r="A29" s="341"/>
      <c r="B29" s="341"/>
      <c r="C29" s="341"/>
      <c r="D29"/>
      <c r="H29" s="2"/>
      <c r="I29" s="2"/>
    </row>
    <row r="30" spans="1:10" x14ac:dyDescent="0.25">
      <c r="A30" s="341"/>
      <c r="B30" s="342"/>
      <c r="C30" s="342"/>
      <c r="D30" s="9"/>
      <c r="E30" s="5"/>
      <c r="F30" s="328"/>
      <c r="G30" s="3"/>
      <c r="H30" s="3"/>
      <c r="I30" s="3"/>
      <c r="J30" s="6"/>
    </row>
    <row r="31" spans="1:10" x14ac:dyDescent="0.25">
      <c r="A31" s="341"/>
      <c r="B31" s="342"/>
      <c r="C31" s="342"/>
      <c r="D31" s="9"/>
      <c r="E31" s="7"/>
      <c r="F31" s="328"/>
      <c r="G31" s="3"/>
      <c r="H31" s="2"/>
      <c r="I31" s="3"/>
      <c r="J31" s="8"/>
    </row>
    <row r="32" spans="1:10" x14ac:dyDescent="0.25">
      <c r="A32" s="341"/>
      <c r="B32" s="342"/>
      <c r="C32" s="342"/>
      <c r="D32" s="9"/>
    </row>
    <row r="33" spans="2:4" x14ac:dyDescent="0.25">
      <c r="B33" s="342"/>
      <c r="C33" s="342"/>
      <c r="D33" s="9"/>
    </row>
    <row r="34" spans="2:4" x14ac:dyDescent="0.25">
      <c r="B34" s="342"/>
      <c r="C34" s="342"/>
      <c r="D34" s="9"/>
    </row>
    <row r="35" spans="2:4" x14ac:dyDescent="0.25">
      <c r="B35" s="342"/>
      <c r="C35" s="342"/>
      <c r="D35" s="9"/>
    </row>
    <row r="36" spans="2:4" x14ac:dyDescent="0.25">
      <c r="B36" s="342"/>
      <c r="C36" s="342"/>
      <c r="D36" s="9"/>
    </row>
    <row r="37" spans="2:4" x14ac:dyDescent="0.25">
      <c r="B37" s="342"/>
      <c r="C37" s="342"/>
      <c r="D37" s="9"/>
    </row>
    <row r="38" spans="2:4" x14ac:dyDescent="0.25">
      <c r="B38" s="342"/>
      <c r="C38" s="342"/>
      <c r="D38" s="9"/>
    </row>
    <row r="39" spans="2:4" x14ac:dyDescent="0.25">
      <c r="B39" s="342"/>
      <c r="C39" s="342"/>
      <c r="D39" s="9"/>
    </row>
    <row r="40" spans="2:4" x14ac:dyDescent="0.25">
      <c r="B40" s="342"/>
      <c r="C40" s="342"/>
      <c r="D40" s="9"/>
    </row>
    <row r="41" spans="2:4" x14ac:dyDescent="0.25">
      <c r="B41" s="342"/>
      <c r="C41" s="342"/>
      <c r="D41" s="9"/>
    </row>
    <row r="42" spans="2:4" x14ac:dyDescent="0.25">
      <c r="B42" s="342"/>
      <c r="C42" s="342"/>
      <c r="D42" s="9"/>
    </row>
    <row r="43" spans="2:4" x14ac:dyDescent="0.25">
      <c r="B43" s="342"/>
      <c r="C43" s="342"/>
      <c r="D43" s="9"/>
    </row>
    <row r="44" spans="2:4" x14ac:dyDescent="0.25">
      <c r="B44" s="342"/>
    </row>
    <row r="45" spans="2:4" x14ac:dyDescent="0.25">
      <c r="B45" s="344"/>
    </row>
    <row r="46" spans="2:4" x14ac:dyDescent="0.25">
      <c r="B46" s="342"/>
    </row>
    <row r="47" spans="2:4" x14ac:dyDescent="0.25">
      <c r="B47" s="342"/>
    </row>
    <row r="48" spans="2:4" x14ac:dyDescent="0.25">
      <c r="B48" s="342"/>
    </row>
    <row r="54" spans="5:10" ht="41.4" x14ac:dyDescent="0.25">
      <c r="E54" s="10" t="s">
        <v>330</v>
      </c>
      <c r="F54" s="330">
        <f>+B45</f>
        <v>0</v>
      </c>
      <c r="G54" s="331" t="e">
        <f>+#REF!</f>
        <v>#REF!</v>
      </c>
      <c r="H54" s="331" t="e">
        <f>+#REF!</f>
        <v>#REF!</v>
      </c>
      <c r="I54" s="331" t="e">
        <f>+#REF!</f>
        <v>#REF!</v>
      </c>
      <c r="J54" s="11" t="e">
        <f>+SUM(F54:I54)</f>
        <v>#REF!</v>
      </c>
    </row>
  </sheetData>
  <mergeCells count="5">
    <mergeCell ref="B5:C14"/>
    <mergeCell ref="B1:C1"/>
    <mergeCell ref="B2:C2"/>
    <mergeCell ref="A3:A4"/>
    <mergeCell ref="B3:C3"/>
  </mergeCells>
  <pageMargins left="0.7" right="0.7" top="0.75" bottom="0.75" header="0.3" footer="0.3"/>
  <ignoredErrors>
    <ignoredError sqref="F9:G11" formulaRange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C01C-62EB-4B15-9D2F-3C940567D8A6}">
  <sheetPr>
    <tabColor theme="9" tint="0.39997558519241921"/>
  </sheetPr>
  <dimension ref="A1:P17"/>
  <sheetViews>
    <sheetView showGridLines="0" zoomScale="90" zoomScaleNormal="90" workbookViewId="0">
      <selection activeCell="J13" sqref="J13"/>
    </sheetView>
  </sheetViews>
  <sheetFormatPr baseColWidth="10" defaultColWidth="0" defaultRowHeight="13.2" zeroHeight="1" x14ac:dyDescent="0.25"/>
  <cols>
    <col min="1" max="1" width="11.44140625" style="57" customWidth="1"/>
    <col min="2" max="2" width="35" style="57" customWidth="1"/>
    <col min="3" max="14" width="9" style="57" customWidth="1"/>
    <col min="15" max="16" width="11.44140625" style="57" customWidth="1"/>
    <col min="17" max="16384" width="11.44140625" style="57" hidden="1"/>
  </cols>
  <sheetData>
    <row r="1" spans="1:15" x14ac:dyDescent="0.25"/>
    <row r="2" spans="1:15" x14ac:dyDescent="0.25">
      <c r="A2" s="32" t="s">
        <v>29</v>
      </c>
    </row>
    <row r="3" spans="1:15" x14ac:dyDescent="0.25"/>
    <row r="4" spans="1:15" x14ac:dyDescent="0.25">
      <c r="B4" s="36" t="s">
        <v>2</v>
      </c>
    </row>
    <row r="5" spans="1:15" x14ac:dyDescent="0.25"/>
    <row r="6" spans="1:15" x14ac:dyDescent="0.25"/>
    <row r="7" spans="1:15" x14ac:dyDescent="0.25">
      <c r="B7" s="58"/>
      <c r="C7" s="59">
        <v>2011</v>
      </c>
      <c r="D7" s="59">
        <v>2012</v>
      </c>
      <c r="E7" s="59">
        <v>2013</v>
      </c>
      <c r="F7" s="59">
        <v>2014</v>
      </c>
      <c r="G7" s="59">
        <v>2015</v>
      </c>
      <c r="H7" s="59">
        <v>2016</v>
      </c>
      <c r="I7" s="59">
        <v>2017</v>
      </c>
      <c r="J7" s="59">
        <v>2018</v>
      </c>
      <c r="K7" s="59">
        <v>2019</v>
      </c>
      <c r="L7" s="59">
        <v>2020</v>
      </c>
      <c r="M7" s="59">
        <v>2021</v>
      </c>
      <c r="N7" s="59">
        <v>2022</v>
      </c>
      <c r="O7" s="59">
        <v>2023</v>
      </c>
    </row>
    <row r="8" spans="1:15" x14ac:dyDescent="0.25">
      <c r="B8" s="57" t="s">
        <v>38</v>
      </c>
      <c r="C8" s="60">
        <f>+'2.1.ÍndCantProd'!C10</f>
        <v>1.1294307640148806</v>
      </c>
      <c r="D8" s="60">
        <f>+'2.1.ÍndCantProd'!D10</f>
        <v>1.1297606276624252</v>
      </c>
      <c r="E8" s="60">
        <f>+'2.1.ÍndCantProd'!E10</f>
        <v>1.1009228695459103</v>
      </c>
      <c r="F8" s="60">
        <f>+'2.1.ÍndCantProd'!F10</f>
        <v>1.0732421592898418</v>
      </c>
      <c r="G8" s="60">
        <f>+'2.1.ÍndCantProd'!G10</f>
        <v>1.0151278810665647</v>
      </c>
      <c r="H8" s="60">
        <f>+'2.1.ÍndCantProd'!H10</f>
        <v>1.043847357991702</v>
      </c>
      <c r="I8" s="60">
        <f>+'2.1.ÍndCantProd'!I10</f>
        <v>0.9803324101056502</v>
      </c>
      <c r="J8" s="60">
        <f>+'2.1.ÍndCantProd'!J10</f>
        <v>1.186701736887424</v>
      </c>
      <c r="K8" s="60">
        <f>+'2.1.ÍndCantProd'!K10</f>
        <v>1.1386551490674397</v>
      </c>
      <c r="L8" s="60">
        <f>+'2.1.ÍndCantProd'!L10</f>
        <v>1.0884378508851924</v>
      </c>
      <c r="M8" s="60">
        <f>+'2.1.ÍndCantProd'!M10</f>
        <v>1.0468374708254775</v>
      </c>
      <c r="N8" s="60">
        <f>+'2.1.ÍndCantProd'!N10</f>
        <v>1.0007264780086444</v>
      </c>
      <c r="O8" s="60">
        <f>+'2.1.ÍndCantProd'!O10</f>
        <v>0.93591041004160636</v>
      </c>
    </row>
    <row r="9" spans="1:15" x14ac:dyDescent="0.25">
      <c r="B9" s="57" t="s">
        <v>39</v>
      </c>
      <c r="C9" s="60">
        <f>+'2.2.ÍndCantInsum'!C12</f>
        <v>1.0592523663186499</v>
      </c>
      <c r="D9" s="60">
        <f>+'2.2.ÍndCantInsum'!D12</f>
        <v>1.0281661990339026</v>
      </c>
      <c r="E9" s="60">
        <f>+'2.2.ÍndCantInsum'!E12</f>
        <v>1.1325646799510252</v>
      </c>
      <c r="F9" s="60">
        <f>+'2.2.ÍndCantInsum'!F12</f>
        <v>2.4955513118685415</v>
      </c>
      <c r="G9" s="60">
        <f>+'2.2.ÍndCantInsum'!G12</f>
        <v>1.0288373160902626</v>
      </c>
      <c r="H9" s="60">
        <f>+'2.2.ÍndCantInsum'!H12</f>
        <v>1.0974094299111135</v>
      </c>
      <c r="I9" s="60">
        <f>+'2.2.ÍndCantInsum'!I12</f>
        <v>0.92816112797019756</v>
      </c>
      <c r="J9" s="60">
        <f>+'2.2.ÍndCantInsum'!J12</f>
        <v>1.0137814064194379</v>
      </c>
      <c r="K9" s="60">
        <f>+'2.2.ÍndCantInsum'!K12</f>
        <v>0.96549305979421329</v>
      </c>
      <c r="L9" s="60">
        <f>+'2.2.ÍndCantInsum'!L12</f>
        <v>1.0392092400423441</v>
      </c>
      <c r="M9" s="60">
        <f>+'2.2.ÍndCantInsum'!M12</f>
        <v>1.0186674303955268</v>
      </c>
      <c r="N9" s="60">
        <f>+'2.2.ÍndCantInsum'!N12</f>
        <v>0.96086165114694533</v>
      </c>
      <c r="O9" s="60">
        <f>+'2.2.ÍndCantInsum'!O12</f>
        <v>1.0349298434970025</v>
      </c>
    </row>
    <row r="10" spans="1:15" x14ac:dyDescent="0.25">
      <c r="C10" s="60"/>
      <c r="D10" s="60"/>
      <c r="E10" s="60"/>
      <c r="F10" s="60"/>
      <c r="G10" s="60"/>
      <c r="H10" s="60"/>
      <c r="I10" s="60"/>
      <c r="J10" s="60"/>
      <c r="K10" s="61"/>
      <c r="L10" s="61"/>
      <c r="M10" s="61"/>
      <c r="N10" s="61"/>
      <c r="O10" s="61"/>
    </row>
    <row r="11" spans="1:15" x14ac:dyDescent="0.25">
      <c r="B11" s="62" t="s">
        <v>33</v>
      </c>
      <c r="C11" s="63">
        <f>+C8/C9</f>
        <v>1.0662527646174917</v>
      </c>
      <c r="D11" s="63">
        <f t="shared" ref="D11:O11" si="0">+D8/D9</f>
        <v>1.0988112901629949</v>
      </c>
      <c r="E11" s="63">
        <f t="shared" si="0"/>
        <v>0.9720618071839543</v>
      </c>
      <c r="F11" s="63">
        <f t="shared" si="0"/>
        <v>0.43006214866656173</v>
      </c>
      <c r="G11" s="63">
        <f t="shared" si="0"/>
        <v>0.98667482719639699</v>
      </c>
      <c r="H11" s="63">
        <f t="shared" si="0"/>
        <v>0.95119226201313967</v>
      </c>
      <c r="I11" s="63">
        <f t="shared" si="0"/>
        <v>1.0562092944460477</v>
      </c>
      <c r="J11" s="63">
        <f t="shared" si="0"/>
        <v>1.1705696409236004</v>
      </c>
      <c r="K11" s="63">
        <f t="shared" si="0"/>
        <v>1.1793509414869687</v>
      </c>
      <c r="L11" s="63">
        <f t="shared" si="0"/>
        <v>1.0473712212574653</v>
      </c>
      <c r="M11" s="63">
        <f t="shared" si="0"/>
        <v>1.0276538147676058</v>
      </c>
      <c r="N11" s="63">
        <f t="shared" si="0"/>
        <v>1.0414886230646356</v>
      </c>
      <c r="O11" s="63">
        <f t="shared" si="0"/>
        <v>0.90432256439643111</v>
      </c>
    </row>
    <row r="12" spans="1:15" x14ac:dyDescent="0.25">
      <c r="B12" s="64"/>
      <c r="C12" s="65"/>
      <c r="D12" s="65"/>
      <c r="E12" s="65"/>
      <c r="F12" s="65"/>
      <c r="G12" s="65"/>
      <c r="H12" s="65"/>
      <c r="I12" s="65"/>
      <c r="J12" s="65"/>
      <c r="K12" s="64"/>
      <c r="L12" s="64"/>
      <c r="M12" s="64"/>
      <c r="N12" s="64"/>
      <c r="O12" s="64"/>
    </row>
    <row r="13" spans="1:15" x14ac:dyDescent="0.25">
      <c r="B13" s="66" t="s">
        <v>40</v>
      </c>
      <c r="C13" s="67">
        <f>+LN(C11)</f>
        <v>6.4150412662117726E-2</v>
      </c>
      <c r="D13" s="67">
        <f t="shared" ref="D13:O13" si="1">+LN(D11)</f>
        <v>9.4228950179819179E-2</v>
      </c>
      <c r="E13" s="67">
        <f t="shared" si="1"/>
        <v>-2.8335888905493056E-2</v>
      </c>
      <c r="F13" s="67">
        <f t="shared" si="1"/>
        <v>-0.84382554895553907</v>
      </c>
      <c r="G13" s="67">
        <f t="shared" si="1"/>
        <v>-1.3414749559184517E-2</v>
      </c>
      <c r="H13" s="67">
        <f t="shared" si="1"/>
        <v>-5.0039068612224631E-2</v>
      </c>
      <c r="I13" s="67">
        <f t="shared" si="1"/>
        <v>5.4686361144087987E-2</v>
      </c>
      <c r="J13" s="67">
        <f t="shared" si="1"/>
        <v>0.1574905029099381</v>
      </c>
      <c r="K13" s="67">
        <f t="shared" si="1"/>
        <v>0.16496423755748826</v>
      </c>
      <c r="L13" s="67">
        <f t="shared" si="1"/>
        <v>4.6283426122836334E-2</v>
      </c>
      <c r="M13" s="67">
        <f t="shared" si="1"/>
        <v>2.7278354255277071E-2</v>
      </c>
      <c r="N13" s="67">
        <f t="shared" si="1"/>
        <v>4.065105805349991E-2</v>
      </c>
      <c r="O13" s="67">
        <f t="shared" si="1"/>
        <v>-0.10056916321212789</v>
      </c>
    </row>
    <row r="14" spans="1:15" x14ac:dyDescent="0.25">
      <c r="B14" s="64"/>
      <c r="C14" s="65"/>
      <c r="D14" s="68"/>
      <c r="E14" s="68"/>
      <c r="F14" s="68"/>
      <c r="G14" s="68"/>
      <c r="H14" s="68"/>
      <c r="I14" s="68"/>
      <c r="J14" s="68"/>
    </row>
    <row r="15" spans="1:15" x14ac:dyDescent="0.25">
      <c r="B15" s="69" t="s">
        <v>41</v>
      </c>
      <c r="C15" s="70">
        <f>+AVERAGE(C13:O13)</f>
        <v>-2.9727008950731128E-2</v>
      </c>
      <c r="D15" s="71"/>
      <c r="E15" s="71"/>
      <c r="F15" s="71"/>
      <c r="G15" s="71"/>
      <c r="H15" s="71"/>
      <c r="I15" s="71"/>
      <c r="J15" s="71"/>
      <c r="K15" s="72"/>
      <c r="L15" s="72"/>
      <c r="M15" s="72"/>
      <c r="N15" s="72"/>
    </row>
    <row r="16" spans="1:15" x14ac:dyDescent="0.25">
      <c r="E16" s="68"/>
      <c r="F16" s="68"/>
      <c r="G16" s="68"/>
      <c r="H16" s="68"/>
      <c r="I16" s="68"/>
      <c r="J16" s="68"/>
    </row>
    <row r="17" s="57" customFormat="1" x14ac:dyDescent="0.25"/>
  </sheetData>
  <hyperlinks>
    <hyperlink ref="A2" location="Índice!A1" display="Índice" xr:uid="{D4820FBF-834E-442B-9841-4260D2867F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1837-ABB8-4A64-AE4A-816053FE1673}">
  <sheetPr>
    <tabColor theme="9" tint="0.39997558519241921"/>
  </sheetPr>
  <dimension ref="A1:Z16"/>
  <sheetViews>
    <sheetView showGridLines="0" zoomScale="90" zoomScaleNormal="90" workbookViewId="0">
      <selection activeCell="C14" sqref="C14"/>
    </sheetView>
  </sheetViews>
  <sheetFormatPr baseColWidth="10" defaultColWidth="0" defaultRowHeight="12.75" customHeight="1" zeroHeight="1" x14ac:dyDescent="0.25"/>
  <cols>
    <col min="1" max="1" width="11.44140625" style="57" customWidth="1"/>
    <col min="2" max="2" width="25.88671875" style="57" customWidth="1"/>
    <col min="3" max="9" width="9.44140625" style="57" customWidth="1"/>
    <col min="10" max="16" width="10.44140625" style="57" customWidth="1"/>
    <col min="17" max="26" width="0" style="57" hidden="1" customWidth="1"/>
    <col min="27" max="16384" width="11.44140625" style="57" hidden="1"/>
  </cols>
  <sheetData>
    <row r="1" spans="1:16" ht="13.2" x14ac:dyDescent="0.25"/>
    <row r="2" spans="1:16" ht="13.8" x14ac:dyDescent="0.25">
      <c r="A2" s="32" t="s">
        <v>29</v>
      </c>
      <c r="P2"/>
    </row>
    <row r="3" spans="1:16" ht="13.2" x14ac:dyDescent="0.25"/>
    <row r="4" spans="1:16" ht="13.2" x14ac:dyDescent="0.25">
      <c r="B4" s="36" t="s">
        <v>3</v>
      </c>
    </row>
    <row r="5" spans="1:16" ht="13.2" x14ac:dyDescent="0.25"/>
    <row r="6" spans="1:16" ht="13.2" x14ac:dyDescent="0.25"/>
    <row r="7" spans="1:16" ht="13.2" x14ac:dyDescent="0.25">
      <c r="B7" s="73"/>
      <c r="C7" s="59">
        <v>2011</v>
      </c>
      <c r="D7" s="59">
        <v>2012</v>
      </c>
      <c r="E7" s="59">
        <v>2013</v>
      </c>
      <c r="F7" s="59">
        <v>2014</v>
      </c>
      <c r="G7" s="59">
        <v>2015</v>
      </c>
      <c r="H7" s="59">
        <v>2016</v>
      </c>
      <c r="I7" s="59">
        <v>2017</v>
      </c>
      <c r="J7" s="59">
        <v>2018</v>
      </c>
      <c r="K7" s="59">
        <v>2019</v>
      </c>
      <c r="L7" s="59">
        <v>2020</v>
      </c>
      <c r="M7" s="59">
        <v>2021</v>
      </c>
      <c r="N7" s="59">
        <v>2022</v>
      </c>
      <c r="O7" s="59">
        <v>2023</v>
      </c>
    </row>
    <row r="8" spans="1:16" ht="13.2" x14ac:dyDescent="0.25">
      <c r="B8" s="57" t="s">
        <v>42</v>
      </c>
      <c r="C8" s="61">
        <f>+SUMPRODUCT('2.1.3.PrecioServ'!D10:D37,'2.1.2.CantidadesServ'!E10:E37)/SUMPRODUCT('2.1.3.PrecioServ'!D10:D37,'2.1.2.CantidadesServ'!D10:D37)</f>
        <v>1.1102318986909467</v>
      </c>
      <c r="D8" s="61">
        <f>+SUMPRODUCT('2.1.3.PrecioServ'!F10:F37,'2.1.2.CantidadesServ'!G10:G37)/SUMPRODUCT('2.1.3.PrecioServ'!F10:F37,'2.1.2.CantidadesServ'!F10:F37)</f>
        <v>1.1253050747167921</v>
      </c>
      <c r="E8" s="61">
        <f>+SUMPRODUCT('2.1.3.PrecioServ'!G10:G37,'2.1.2.CantidadesServ'!H10:H37)/SUMPRODUCT('2.1.3.PrecioServ'!G10:G37,'2.1.2.CantidadesServ'!G10:G37)</f>
        <v>1.1024583819172213</v>
      </c>
      <c r="F8" s="61">
        <f>+SUMPRODUCT('2.1.3.PrecioServ'!H10:H37,'2.1.2.CantidadesServ'!I10:I37)/SUMPRODUCT('2.1.3.PrecioServ'!H10:H37,'2.1.2.CantidadesServ'!H10:H37)</f>
        <v>1.0173411947320679</v>
      </c>
      <c r="G8" s="61">
        <f>+SUMPRODUCT('2.1.3.PrecioServ'!I10:I37,'2.1.2.CantidadesServ'!J10:J37)/SUMPRODUCT('2.1.3.PrecioServ'!I10:I37,'2.1.2.CantidadesServ'!I10:I37)</f>
        <v>1.0219032616052581</v>
      </c>
      <c r="H8" s="61">
        <f>+SUMPRODUCT('2.1.3.PrecioServ'!K10:K37,'2.1.2.CantidadesServ'!L10:L37)/SUMPRODUCT('2.1.3.PrecioServ'!K10:K37,'2.1.2.CantidadesServ'!K10:K37)</f>
        <v>1.0405497647272408</v>
      </c>
      <c r="I8" s="61">
        <f>+SUMPRODUCT('2.1.3.PrecioServ'!L10:L37,'2.1.2.CantidadesServ'!M10:M37)/SUMPRODUCT('2.1.3.PrecioServ'!L10:L37,'2.1.2.CantidadesServ'!L10:L37)</f>
        <v>0.97752443174576498</v>
      </c>
      <c r="J8" s="61">
        <f>+SUMPRODUCT('2.1.3.PrecioServ'!M10:M37,'2.1.2.CantidadesServ'!N10:N37)/SUMPRODUCT('2.1.3.PrecioServ'!M10:M37,'2.1.2.CantidadesServ'!M10:M37)</f>
        <v>1.1896979415521636</v>
      </c>
      <c r="K8" s="61">
        <f>+SUMPRODUCT('2.1.3.PrecioServ'!N10:N37,'2.1.2.CantidadesServ'!O10:O37)/SUMPRODUCT('2.1.3.PrecioServ'!N10:N37,'2.1.2.CantidadesServ'!N10:N37)</f>
        <v>1.1445149713255451</v>
      </c>
      <c r="L8" s="61">
        <f>+SUMPRODUCT('2.1.3.PrecioServ'!O10:O37,'2.1.2.CantidadesServ'!P10:P37)/SUMPRODUCT('2.1.3.PrecioServ'!O10:O37,'2.1.2.CantidadesServ'!O10:O37)</f>
        <v>1.0887989901290174</v>
      </c>
      <c r="M8" s="61">
        <f>+SUMPRODUCT('2.1.3.PrecioServ'!P10:P37,'2.1.2.CantidadesServ'!Q10:Q37)/SUMPRODUCT('2.1.3.PrecioServ'!P10:P37,'2.1.2.CantidadesServ'!P10:P37)</f>
        <v>1.0496688135716785</v>
      </c>
      <c r="N8" s="61">
        <f>+SUMPRODUCT('2.1.3.PrecioServ'!Q10:Q37,'2.1.2.CantidadesServ'!R10:R37)/SUMPRODUCT('2.1.3.PrecioServ'!Q10:Q37,'2.1.2.CantidadesServ'!Q10:Q37)</f>
        <v>1.0007636341849357</v>
      </c>
      <c r="O8" s="61">
        <f>+SUMPRODUCT('2.1.3.PrecioServ'!R10:R37,'2.1.2.CantidadesServ'!S10:S37)/SUMPRODUCT('2.1.3.PrecioServ'!R10:R37,'2.1.2.CantidadesServ'!R10:R37)</f>
        <v>0.94253272144675493</v>
      </c>
      <c r="P8" s="61"/>
    </row>
    <row r="9" spans="1:16" ht="13.2" x14ac:dyDescent="0.25">
      <c r="B9" s="57" t="s">
        <v>43</v>
      </c>
      <c r="C9" s="61">
        <f>+SUMPRODUCT('2.1.3.PrecioServ'!E10:E37,'2.1.2.CantidadesServ'!E10:E37)/SUMPRODUCT('2.1.3.PrecioServ'!E10:E37,'2.1.2.CantidadesServ'!D10:D37)</f>
        <v>1.1489616288338398</v>
      </c>
      <c r="D9" s="61">
        <f>+SUMPRODUCT('2.1.3.PrecioServ'!G10:G37,'2.1.2.CantidadesServ'!G10:G37)/SUMPRODUCT('2.1.3.PrecioServ'!G10:G37,'2.1.2.CantidadesServ'!F10:F37)</f>
        <v>1.1342338220037094</v>
      </c>
      <c r="E9" s="61">
        <f>+SUMPRODUCT('2.1.3.PrecioServ'!H10:H37,'2.1.2.CantidadesServ'!H10:H37)/SUMPRODUCT('2.1.3.PrecioServ'!H10:H37,'2.1.2.CantidadesServ'!G10:G37)</f>
        <v>1.0993894958478418</v>
      </c>
      <c r="F9" s="61">
        <f>+SUMPRODUCT('2.1.3.PrecioServ'!I10:I37,'2.1.2.CantidadesServ'!I10:I37)/SUMPRODUCT('2.1.3.PrecioServ'!I10:I37,'2.1.2.CantidadesServ'!H10:H37)</f>
        <v>1.1322147755753458</v>
      </c>
      <c r="G9" s="61">
        <f>+SUMPRODUCT('2.1.3.PrecioServ'!J10:J37,'2.1.2.CantidadesServ'!J10:J37)/SUMPRODUCT('2.1.3.PrecioServ'!J10:J37,'2.1.2.CantidadesServ'!I10:I37)</f>
        <v>1.0083974223743599</v>
      </c>
      <c r="H9" s="61">
        <f>+SUMPRODUCT('2.1.3.PrecioServ'!L10:L37,'2.1.2.CantidadesServ'!L10:L37)/SUMPRODUCT('2.1.3.PrecioServ'!L10:L37,'2.1.2.CantidadesServ'!K10:K37)</f>
        <v>1.0471554016177957</v>
      </c>
      <c r="I9" s="61">
        <f>+SUMPRODUCT('2.1.3.PrecioServ'!M10:M37,'2.1.2.CantidadesServ'!M10:M37)/SUMPRODUCT('2.1.3.PrecioServ'!M10:M37,'2.1.2.CantidadesServ'!L10:L37)</f>
        <v>0.98314845449663768</v>
      </c>
      <c r="J9" s="61">
        <f>+SUMPRODUCT('2.1.3.PrecioServ'!N10:N37,'2.1.2.CantidadesServ'!N10:N37)/SUMPRODUCT('2.1.3.PrecioServ'!N10:N37,'2.1.2.CantidadesServ'!M10:M37)</f>
        <v>1.1837130780392142</v>
      </c>
      <c r="K9" s="61">
        <f>+SUMPRODUCT('2.1.3.PrecioServ'!O10:O37,'2.1.2.CantidadesServ'!O10:O37)/SUMPRODUCT('2.1.3.PrecioServ'!O10:O37,'2.1.2.CantidadesServ'!N10:N37)</f>
        <v>1.1328253286160008</v>
      </c>
      <c r="L9" s="61">
        <f>+SUMPRODUCT('2.1.3.PrecioServ'!P10:P37,'2.1.2.CantidadesServ'!P10:P37)/SUMPRODUCT('2.1.3.PrecioServ'!P10:P37,'2.1.2.CantidadesServ'!O10:O37)</f>
        <v>1.0880768314261529</v>
      </c>
      <c r="M9" s="61">
        <f>+SUMPRODUCT('2.1.3.PrecioServ'!Q10:Q37,'2.1.2.CantidadesServ'!Q10:Q37)/SUMPRODUCT('2.1.3.PrecioServ'!Q10:Q37,'2.1.2.CantidadesServ'!P10:P37)</f>
        <v>1.0440137652517285</v>
      </c>
      <c r="N9" s="61">
        <f>+SUMPRODUCT('2.1.3.PrecioServ'!R10:R37,'2.1.2.CantidadesServ'!R10:R37)/SUMPRODUCT('2.1.3.PrecioServ'!R10:R37,'2.1.2.CantidadesServ'!Q10:Q37)</f>
        <v>1.0006893232118814</v>
      </c>
      <c r="O9" s="61">
        <f>+SUMPRODUCT('2.1.3.PrecioServ'!S10:S37,'2.1.2.CantidadesServ'!S10:S37)/SUMPRODUCT('2.1.3.PrecioServ'!S10:S37,'2.1.2.CantidadesServ'!R10:R37)</f>
        <v>0.92933462753391549</v>
      </c>
      <c r="P9" s="61"/>
    </row>
    <row r="10" spans="1:16" ht="13.2" x14ac:dyDescent="0.25">
      <c r="B10" s="57" t="s">
        <v>44</v>
      </c>
      <c r="C10" s="61">
        <f t="shared" ref="C10:J10" si="0">+SQRT(C8*C9)</f>
        <v>1.1294307640148806</v>
      </c>
      <c r="D10" s="61">
        <f t="shared" si="0"/>
        <v>1.1297606276624252</v>
      </c>
      <c r="E10" s="61">
        <f t="shared" si="0"/>
        <v>1.1009228695459103</v>
      </c>
      <c r="F10" s="61">
        <f t="shared" si="0"/>
        <v>1.0732421592898418</v>
      </c>
      <c r="G10" s="61">
        <f t="shared" si="0"/>
        <v>1.0151278810665647</v>
      </c>
      <c r="H10" s="61">
        <f t="shared" si="0"/>
        <v>1.043847357991702</v>
      </c>
      <c r="I10" s="61">
        <f t="shared" si="0"/>
        <v>0.9803324101056502</v>
      </c>
      <c r="J10" s="61">
        <f t="shared" si="0"/>
        <v>1.186701736887424</v>
      </c>
      <c r="K10" s="61">
        <f t="shared" ref="K10:O10" si="1">+SQRT(K8*K9)</f>
        <v>1.1386551490674397</v>
      </c>
      <c r="L10" s="61">
        <f t="shared" si="1"/>
        <v>1.0884378508851924</v>
      </c>
      <c r="M10" s="61">
        <f t="shared" si="1"/>
        <v>1.0468374708254775</v>
      </c>
      <c r="N10" s="61">
        <f t="shared" si="1"/>
        <v>1.0007264780086444</v>
      </c>
      <c r="O10" s="61">
        <f t="shared" si="1"/>
        <v>0.93591041004160636</v>
      </c>
    </row>
    <row r="11" spans="1:16" ht="13.2" x14ac:dyDescent="0.25"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6" ht="13.2" x14ac:dyDescent="0.25">
      <c r="B12" s="66" t="s">
        <v>45</v>
      </c>
      <c r="C12" s="74">
        <f>+LN(C10)</f>
        <v>0.12171375714086863</v>
      </c>
      <c r="D12" s="74">
        <f>+LN(D10)</f>
        <v>0.12200577635721647</v>
      </c>
      <c r="E12" s="74">
        <f t="shared" ref="E12:O12" si="2">+LN(E10)</f>
        <v>9.614880037823656E-2</v>
      </c>
      <c r="F12" s="74">
        <f t="shared" si="2"/>
        <v>7.0684122519179743E-2</v>
      </c>
      <c r="G12" s="74">
        <f t="shared" si="2"/>
        <v>1.5014595756112102E-2</v>
      </c>
      <c r="H12" s="74">
        <f t="shared" si="2"/>
        <v>4.2913269950686686E-2</v>
      </c>
      <c r="I12" s="74">
        <f t="shared" si="2"/>
        <v>-1.9863570845436884E-2</v>
      </c>
      <c r="J12" s="74">
        <f t="shared" si="2"/>
        <v>0.17117780931594959</v>
      </c>
      <c r="K12" s="74">
        <f t="shared" si="2"/>
        <v>0.12984787221944541</v>
      </c>
      <c r="L12" s="74">
        <f t="shared" si="2"/>
        <v>8.4743503953272195E-2</v>
      </c>
      <c r="M12" s="74">
        <f t="shared" si="2"/>
        <v>4.5773686624988943E-2</v>
      </c>
      <c r="N12" s="74">
        <f t="shared" si="2"/>
        <v>7.2621425123083679E-4</v>
      </c>
      <c r="O12" s="74">
        <f t="shared" si="2"/>
        <v>-6.623552285310598E-2</v>
      </c>
    </row>
    <row r="13" spans="1:16" ht="13.2" x14ac:dyDescent="0.25">
      <c r="B13" s="64"/>
      <c r="C13" s="64"/>
    </row>
    <row r="14" spans="1:16" ht="13.2" x14ac:dyDescent="0.25">
      <c r="B14" s="69" t="s">
        <v>41</v>
      </c>
      <c r="C14" s="75">
        <f>+AVERAGE(C12:O12)</f>
        <v>6.2665408828357264E-2</v>
      </c>
      <c r="F14" s="61"/>
    </row>
    <row r="15" spans="1:16" ht="13.2" x14ac:dyDescent="0.25"/>
    <row r="16" spans="1:16" ht="13.2" x14ac:dyDescent="0.25"/>
  </sheetData>
  <hyperlinks>
    <hyperlink ref="A2" location="Índice!A1" display="Índice" xr:uid="{194E5D31-BC24-43AF-9AD0-075EE3CAB43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A250-790A-45A9-90BC-4CA75DE443BD}">
  <sheetPr>
    <tabColor theme="4" tint="-0.249977111117893"/>
  </sheetPr>
  <dimension ref="A1:T41"/>
  <sheetViews>
    <sheetView showGridLines="0" topLeftCell="D5" zoomScale="90" zoomScaleNormal="90" workbookViewId="0">
      <selection activeCell="E14" sqref="E14"/>
    </sheetView>
  </sheetViews>
  <sheetFormatPr baseColWidth="10" defaultColWidth="0" defaultRowHeight="13.2" zeroHeight="1" x14ac:dyDescent="0.25"/>
  <cols>
    <col min="1" max="1" width="11.44140625" style="57" customWidth="1"/>
    <col min="2" max="2" width="67.6640625" style="57" customWidth="1"/>
    <col min="3" max="14" width="12.44140625" style="57" customWidth="1"/>
    <col min="15" max="15" width="11.88671875" style="57" bestFit="1" customWidth="1"/>
    <col min="16" max="19" width="13.6640625" style="57" customWidth="1"/>
    <col min="20" max="20" width="11.44140625" style="57" customWidth="1"/>
    <col min="21" max="16384" width="11.44140625" style="57" hidden="1"/>
  </cols>
  <sheetData>
    <row r="1" spans="1:19" x14ac:dyDescent="0.25"/>
    <row r="2" spans="1:19" x14ac:dyDescent="0.25">
      <c r="A2" s="32" t="s">
        <v>29</v>
      </c>
      <c r="D2" s="76"/>
    </row>
    <row r="3" spans="1:19" x14ac:dyDescent="0.25"/>
    <row r="4" spans="1:19" x14ac:dyDescent="0.25">
      <c r="B4" s="36" t="s">
        <v>46</v>
      </c>
    </row>
    <row r="5" spans="1:19" x14ac:dyDescent="0.25"/>
    <row r="6" spans="1:19" x14ac:dyDescent="0.25"/>
    <row r="7" spans="1:19" x14ac:dyDescent="0.25">
      <c r="B7" s="77" t="s">
        <v>47</v>
      </c>
      <c r="C7" s="59" t="s">
        <v>48</v>
      </c>
      <c r="D7" s="59">
        <v>2010</v>
      </c>
      <c r="E7" s="59" t="s">
        <v>49</v>
      </c>
      <c r="F7" s="59">
        <v>2011</v>
      </c>
      <c r="G7" s="59">
        <v>2012</v>
      </c>
      <c r="H7" s="59">
        <v>2013</v>
      </c>
      <c r="I7" s="59">
        <v>2014</v>
      </c>
      <c r="J7" s="59" t="s">
        <v>50</v>
      </c>
      <c r="K7" s="59">
        <v>2015</v>
      </c>
      <c r="L7" s="59">
        <v>2016</v>
      </c>
      <c r="M7" s="59">
        <v>2017</v>
      </c>
      <c r="N7" s="59">
        <v>2018</v>
      </c>
      <c r="O7" s="59">
        <v>2019</v>
      </c>
      <c r="P7" s="59">
        <v>2020</v>
      </c>
      <c r="Q7" s="59">
        <v>2021</v>
      </c>
      <c r="R7" s="59">
        <v>2022</v>
      </c>
      <c r="S7" s="59">
        <v>2023</v>
      </c>
    </row>
    <row r="8" spans="1:19" x14ac:dyDescent="0.25">
      <c r="B8" s="78" t="s">
        <v>51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x14ac:dyDescent="0.25">
      <c r="B9" s="79" t="s">
        <v>52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x14ac:dyDescent="0.25">
      <c r="B10" s="81" t="s">
        <v>53</v>
      </c>
      <c r="C10" s="82" t="s">
        <v>54</v>
      </c>
      <c r="D10" s="83">
        <v>742833.0046610001</v>
      </c>
      <c r="E10" s="83">
        <v>681485.54904899967</v>
      </c>
      <c r="F10" s="83">
        <v>681485.54904899967</v>
      </c>
      <c r="G10" s="84">
        <v>893526.50814199983</v>
      </c>
      <c r="H10" s="84">
        <v>943812.0564</v>
      </c>
      <c r="I10" s="84">
        <v>824053.50900000019</v>
      </c>
      <c r="J10" s="84">
        <v>656040.75959999999</v>
      </c>
      <c r="K10" s="84">
        <v>656040.75959999999</v>
      </c>
      <c r="L10" s="84">
        <v>717177.22120000015</v>
      </c>
      <c r="M10" s="84">
        <v>835515.60129999975</v>
      </c>
      <c r="N10" s="84">
        <v>465372.40889999992</v>
      </c>
      <c r="O10" s="84">
        <v>475888.09280000004</v>
      </c>
      <c r="P10" s="84">
        <v>643616.72569999995</v>
      </c>
      <c r="Q10" s="84">
        <v>605477.14289999998</v>
      </c>
      <c r="R10" s="84">
        <v>688671.1544</v>
      </c>
      <c r="S10" s="84">
        <v>396668.02859999996</v>
      </c>
    </row>
    <row r="11" spans="1:19" x14ac:dyDescent="0.25">
      <c r="B11" s="79" t="s">
        <v>55</v>
      </c>
      <c r="C11" s="82"/>
      <c r="D11" s="83"/>
      <c r="E11" s="83"/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x14ac:dyDescent="0.25">
      <c r="B12" s="85" t="s">
        <v>56</v>
      </c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x14ac:dyDescent="0.25">
      <c r="B13" s="86" t="s">
        <v>57</v>
      </c>
      <c r="C13" s="82" t="s">
        <v>58</v>
      </c>
      <c r="D13" s="83">
        <v>1619327.7397699999</v>
      </c>
      <c r="E13" s="83">
        <v>1987354.9537999572</v>
      </c>
      <c r="F13" s="83">
        <v>1987354.9537999572</v>
      </c>
      <c r="G13" s="83">
        <v>2203111.3360000285</v>
      </c>
      <c r="H13" s="83">
        <v>2064895.8711000248</v>
      </c>
      <c r="I13" s="83">
        <v>1639015.014</v>
      </c>
      <c r="J13" s="83">
        <v>174865.63449999996</v>
      </c>
      <c r="K13" s="83">
        <v>174865.63449999996</v>
      </c>
      <c r="L13" s="83">
        <v>126191.29639999999</v>
      </c>
      <c r="M13" s="83">
        <v>80654.908299999952</v>
      </c>
      <c r="N13" s="83">
        <v>25353.384699999999</v>
      </c>
      <c r="O13" s="83">
        <v>161708.13999999996</v>
      </c>
      <c r="P13" s="83">
        <v>5838.19</v>
      </c>
      <c r="Q13" s="83">
        <v>3040.6000000000004</v>
      </c>
      <c r="R13" s="83">
        <v>1235.52</v>
      </c>
      <c r="S13" s="83">
        <v>3266.8800000000006</v>
      </c>
    </row>
    <row r="14" spans="1:19" x14ac:dyDescent="0.25">
      <c r="B14" s="86" t="s">
        <v>59</v>
      </c>
      <c r="C14" s="82" t="s">
        <v>58</v>
      </c>
      <c r="D14" s="83">
        <v>4516899.8563000001</v>
      </c>
      <c r="E14" s="83">
        <v>6102534.9749000985</v>
      </c>
      <c r="F14" s="83">
        <v>6102534.9749000985</v>
      </c>
      <c r="G14" s="84">
        <v>7178103.1982996752</v>
      </c>
      <c r="H14" s="84">
        <v>7412130.9854988912</v>
      </c>
      <c r="I14" s="84">
        <v>7099383.4982001204</v>
      </c>
      <c r="J14" s="84">
        <v>1887409.9367999982</v>
      </c>
      <c r="K14" s="84">
        <v>1887409.9367999982</v>
      </c>
      <c r="L14" s="84">
        <v>1381886.4051999901</v>
      </c>
      <c r="M14" s="84">
        <v>590467.00389999337</v>
      </c>
      <c r="N14" s="84">
        <v>302745.98220000073</v>
      </c>
      <c r="O14" s="84">
        <v>504412.57000000129</v>
      </c>
      <c r="P14" s="84">
        <v>276369.10000000033</v>
      </c>
      <c r="Q14" s="84">
        <v>232072.58999999944</v>
      </c>
      <c r="R14" s="84">
        <v>114729.01999999984</v>
      </c>
      <c r="S14" s="84">
        <v>98236.030000000057</v>
      </c>
    </row>
    <row r="15" spans="1:19" x14ac:dyDescent="0.25">
      <c r="B15" s="86" t="s">
        <v>60</v>
      </c>
      <c r="C15" s="82" t="s">
        <v>58</v>
      </c>
      <c r="D15" s="83">
        <v>1405877.7449999999</v>
      </c>
      <c r="E15" s="83">
        <v>1493833.8433000008</v>
      </c>
      <c r="F15" s="83">
        <v>1493833.8433000008</v>
      </c>
      <c r="G15" s="84">
        <v>1534066.5720999995</v>
      </c>
      <c r="H15" s="84">
        <v>1454687.4174999997</v>
      </c>
      <c r="I15" s="84">
        <v>1062780.3545000001</v>
      </c>
      <c r="J15" s="84">
        <v>135044.0111</v>
      </c>
      <c r="K15" s="84">
        <v>135044.0111</v>
      </c>
      <c r="L15" s="84">
        <v>36037.546699999999</v>
      </c>
      <c r="M15" s="84">
        <v>53040.143199999999</v>
      </c>
      <c r="N15" s="84">
        <v>11227.614199999998</v>
      </c>
      <c r="O15" s="84">
        <v>44394.58</v>
      </c>
      <c r="P15" s="84">
        <v>33450.699999999997</v>
      </c>
      <c r="Q15" s="84">
        <v>3846.6200000000003</v>
      </c>
      <c r="R15" s="84">
        <v>487.55</v>
      </c>
      <c r="S15" s="84">
        <v>10952.199999999999</v>
      </c>
    </row>
    <row r="16" spans="1:19" x14ac:dyDescent="0.25">
      <c r="B16" s="86" t="s">
        <v>61</v>
      </c>
      <c r="C16" s="82" t="s">
        <v>58</v>
      </c>
      <c r="D16" s="83">
        <v>4141713.9249</v>
      </c>
      <c r="E16" s="83">
        <v>5452543.3583999984</v>
      </c>
      <c r="F16" s="83">
        <v>5452543.3583999984</v>
      </c>
      <c r="G16" s="84">
        <v>6146810.1787000019</v>
      </c>
      <c r="H16" s="84">
        <v>6531120.2987000775</v>
      </c>
      <c r="I16" s="84">
        <v>6405945.4071000004</v>
      </c>
      <c r="J16" s="84">
        <v>1694908.4607000002</v>
      </c>
      <c r="K16" s="84">
        <v>1694908.4607000002</v>
      </c>
      <c r="L16" s="84">
        <v>1253800.3107999999</v>
      </c>
      <c r="M16" s="84">
        <v>462807.4767</v>
      </c>
      <c r="N16" s="84">
        <v>421865.25109999994</v>
      </c>
      <c r="O16" s="84">
        <v>612429.2100000002</v>
      </c>
      <c r="P16" s="84">
        <v>426534.95999999996</v>
      </c>
      <c r="Q16" s="84">
        <v>359142.56</v>
      </c>
      <c r="R16" s="84">
        <v>230294.86</v>
      </c>
      <c r="S16" s="84">
        <v>149389.88</v>
      </c>
    </row>
    <row r="17" spans="2:19" x14ac:dyDescent="0.25">
      <c r="B17" s="87" t="s">
        <v>62</v>
      </c>
      <c r="C17" s="82" t="s">
        <v>63</v>
      </c>
      <c r="D17" s="83">
        <v>612579.1666005291</v>
      </c>
      <c r="E17" s="83">
        <v>433792.76181600022</v>
      </c>
      <c r="F17" s="83">
        <v>433792.76181600022</v>
      </c>
      <c r="G17" s="84">
        <v>504549.4643900001</v>
      </c>
      <c r="H17" s="84">
        <v>752853.28769999987</v>
      </c>
      <c r="I17" s="84">
        <v>663424.71</v>
      </c>
      <c r="J17" s="84">
        <v>300497.27</v>
      </c>
      <c r="K17" s="84">
        <v>300497.27</v>
      </c>
      <c r="L17" s="84">
        <v>537269.42000000004</v>
      </c>
      <c r="M17" s="84">
        <v>492267.24</v>
      </c>
      <c r="N17" s="84">
        <v>601440.49749999994</v>
      </c>
      <c r="O17" s="84">
        <v>989444.6807099994</v>
      </c>
      <c r="P17" s="84">
        <v>2063753.1790800001</v>
      </c>
      <c r="Q17" s="84">
        <v>2110719.6800000002</v>
      </c>
      <c r="R17" s="84">
        <v>1481105.9666999998</v>
      </c>
      <c r="S17" s="84">
        <v>343383.48830000003</v>
      </c>
    </row>
    <row r="18" spans="2:19" x14ac:dyDescent="0.25">
      <c r="B18" s="87" t="s">
        <v>64</v>
      </c>
      <c r="C18" s="82" t="s">
        <v>63</v>
      </c>
      <c r="D18" s="83">
        <v>756540.56906999997</v>
      </c>
      <c r="E18" s="83">
        <v>767058.68259000021</v>
      </c>
      <c r="F18" s="83">
        <v>767058.68259000021</v>
      </c>
      <c r="G18" s="84">
        <v>757805.01644999988</v>
      </c>
      <c r="H18" s="84">
        <v>952483.4780999996</v>
      </c>
      <c r="I18" s="84">
        <v>1071356.27</v>
      </c>
      <c r="J18" s="84">
        <v>3462531.4</v>
      </c>
      <c r="K18" s="84">
        <v>3462531.4</v>
      </c>
      <c r="L18" s="84">
        <v>2488273.1</v>
      </c>
      <c r="M18" s="84">
        <v>2102568.12</v>
      </c>
      <c r="N18" s="84">
        <v>2247422.6141000004</v>
      </c>
      <c r="O18" s="84">
        <v>2480543.88</v>
      </c>
      <c r="P18" s="84">
        <v>2429140.0499999998</v>
      </c>
      <c r="Q18" s="84">
        <v>3223944.7699999996</v>
      </c>
      <c r="R18" s="84">
        <v>3262538.8999999994</v>
      </c>
      <c r="S18" s="84">
        <v>2883788.5244</v>
      </c>
    </row>
    <row r="19" spans="2:19" x14ac:dyDescent="0.25">
      <c r="B19" s="87" t="s">
        <v>65</v>
      </c>
      <c r="C19" s="82" t="s">
        <v>63</v>
      </c>
      <c r="D19" s="83">
        <v>63754.064800000007</v>
      </c>
      <c r="E19" s="83">
        <v>32737.761899999998</v>
      </c>
      <c r="F19" s="83">
        <v>32737.761899999998</v>
      </c>
      <c r="G19" s="84">
        <v>78312.189908</v>
      </c>
      <c r="H19" s="84">
        <v>64539.308900000011</v>
      </c>
      <c r="I19" s="84">
        <v>105966.68</v>
      </c>
      <c r="J19" s="84">
        <v>56201.799999999996</v>
      </c>
      <c r="K19" s="84">
        <v>56201.799999999996</v>
      </c>
      <c r="L19" s="84">
        <v>128259.22</v>
      </c>
      <c r="M19" s="84">
        <v>90241.04</v>
      </c>
      <c r="N19" s="84">
        <v>113527.97549999999</v>
      </c>
      <c r="O19" s="84">
        <v>191962.30300000004</v>
      </c>
      <c r="P19" s="84">
        <v>192675.69</v>
      </c>
      <c r="Q19" s="84">
        <v>229925.07404000004</v>
      </c>
      <c r="R19" s="84">
        <v>244388.32540000003</v>
      </c>
      <c r="S19" s="84">
        <v>170953.7</v>
      </c>
    </row>
    <row r="20" spans="2:19" x14ac:dyDescent="0.25">
      <c r="B20" s="87" t="s">
        <v>66</v>
      </c>
      <c r="C20" s="82" t="s">
        <v>63</v>
      </c>
      <c r="D20" s="83">
        <v>0</v>
      </c>
      <c r="E20" s="83">
        <v>0</v>
      </c>
      <c r="F20" s="83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</row>
    <row r="21" spans="2:19" x14ac:dyDescent="0.25">
      <c r="B21" s="78" t="s">
        <v>67</v>
      </c>
      <c r="C21" s="88"/>
      <c r="D21" s="89"/>
      <c r="E21" s="89"/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2:19" x14ac:dyDescent="0.25">
      <c r="B22" s="79" t="s">
        <v>68</v>
      </c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2:19" x14ac:dyDescent="0.25">
      <c r="B23" s="81" t="s">
        <v>53</v>
      </c>
      <c r="C23" s="82" t="s">
        <v>54</v>
      </c>
      <c r="D23" s="91"/>
      <c r="E23" s="91"/>
      <c r="F23" s="91"/>
      <c r="G23" s="91"/>
      <c r="H23" s="91"/>
      <c r="I23" s="83">
        <v>161848.86499999999</v>
      </c>
      <c r="J23" s="83">
        <v>673935.21290000004</v>
      </c>
      <c r="K23" s="83">
        <v>673935.21290000004</v>
      </c>
      <c r="L23" s="83">
        <v>730173.93110000005</v>
      </c>
      <c r="M23" s="83">
        <v>693058.29730000009</v>
      </c>
      <c r="N23" s="83">
        <v>732373.12480000011</v>
      </c>
      <c r="O23" s="83">
        <v>834222.2</v>
      </c>
      <c r="P23" s="83">
        <v>961309.5257</v>
      </c>
      <c r="Q23" s="83">
        <v>1068212.7228999999</v>
      </c>
      <c r="R23" s="83">
        <v>1060031.7164999999</v>
      </c>
      <c r="S23" s="83">
        <v>1417619.7561000001</v>
      </c>
    </row>
    <row r="24" spans="2:19" x14ac:dyDescent="0.25">
      <c r="B24" s="79" t="s">
        <v>69</v>
      </c>
      <c r="C24" s="82"/>
      <c r="D24" s="83"/>
      <c r="E24" s="83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2:19" x14ac:dyDescent="0.25">
      <c r="B25" s="85" t="s">
        <v>56</v>
      </c>
      <c r="C25" s="82"/>
      <c r="D25" s="83"/>
      <c r="E25" s="83"/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2:19" x14ac:dyDescent="0.25">
      <c r="B26" s="86" t="s">
        <v>57</v>
      </c>
      <c r="C26" s="82" t="s">
        <v>58</v>
      </c>
      <c r="D26" s="91"/>
      <c r="E26" s="91"/>
      <c r="F26" s="91"/>
      <c r="G26" s="91"/>
      <c r="H26" s="91"/>
      <c r="I26" s="83">
        <v>413569.2</v>
      </c>
      <c r="J26" s="83">
        <v>1770114.4328000001</v>
      </c>
      <c r="K26" s="83">
        <v>1770114.4328000001</v>
      </c>
      <c r="L26" s="83">
        <v>2081917.0430999994</v>
      </c>
      <c r="M26" s="83">
        <v>2312311.8213999984</v>
      </c>
      <c r="N26" s="83">
        <v>2575727.7470999951</v>
      </c>
      <c r="O26" s="83">
        <v>2253233.9599999897</v>
      </c>
      <c r="P26" s="83">
        <v>2332618.0299999984</v>
      </c>
      <c r="Q26" s="83">
        <v>2259140.1799999941</v>
      </c>
      <c r="R26" s="83">
        <v>2315984.8700000024</v>
      </c>
      <c r="S26" s="83">
        <v>2361273.979999993</v>
      </c>
    </row>
    <row r="27" spans="2:19" x14ac:dyDescent="0.25">
      <c r="B27" s="86" t="s">
        <v>59</v>
      </c>
      <c r="C27" s="82" t="s">
        <v>58</v>
      </c>
      <c r="D27" s="91"/>
      <c r="E27" s="91"/>
      <c r="F27" s="91"/>
      <c r="G27" s="92"/>
      <c r="H27" s="92"/>
      <c r="I27" s="84">
        <v>1091266.4027</v>
      </c>
      <c r="J27" s="84">
        <v>5440593.4531000182</v>
      </c>
      <c r="K27" s="84">
        <v>5440593.4531000182</v>
      </c>
      <c r="L27" s="84">
        <v>6049323.2095999271</v>
      </c>
      <c r="M27" s="84">
        <v>6689423.5711997841</v>
      </c>
      <c r="N27" s="84">
        <v>9360879.6385998055</v>
      </c>
      <c r="O27" s="84">
        <v>11032699.599999851</v>
      </c>
      <c r="P27" s="84">
        <v>13159052.390000435</v>
      </c>
      <c r="Q27" s="84">
        <v>14910324.970000684</v>
      </c>
      <c r="R27" s="84">
        <v>17184172.940000221</v>
      </c>
      <c r="S27" s="84">
        <v>17672683.100001235</v>
      </c>
    </row>
    <row r="28" spans="2:19" x14ac:dyDescent="0.25">
      <c r="B28" s="86" t="s">
        <v>60</v>
      </c>
      <c r="C28" s="82" t="s">
        <v>58</v>
      </c>
      <c r="D28" s="91"/>
      <c r="E28" s="91"/>
      <c r="F28" s="91"/>
      <c r="G28" s="92"/>
      <c r="H28" s="92"/>
      <c r="I28" s="84">
        <v>248611</v>
      </c>
      <c r="J28" s="84">
        <v>1193164.3886000002</v>
      </c>
      <c r="K28" s="84">
        <v>1193164.3886000002</v>
      </c>
      <c r="L28" s="84">
        <v>1457184.7115999998</v>
      </c>
      <c r="M28" s="84">
        <v>1438285.3673999999</v>
      </c>
      <c r="N28" s="84">
        <v>1301372.8646999998</v>
      </c>
      <c r="O28" s="84">
        <v>1270794.33</v>
      </c>
      <c r="P28" s="84">
        <v>1049448.6800000002</v>
      </c>
      <c r="Q28" s="84">
        <v>873680.04999999993</v>
      </c>
      <c r="R28" s="84">
        <v>1382089.05</v>
      </c>
      <c r="S28" s="84">
        <v>1421095.3200000003</v>
      </c>
    </row>
    <row r="29" spans="2:19" x14ac:dyDescent="0.25">
      <c r="B29" s="86" t="s">
        <v>61</v>
      </c>
      <c r="C29" s="82" t="s">
        <v>58</v>
      </c>
      <c r="D29" s="91"/>
      <c r="E29" s="91"/>
      <c r="F29" s="91"/>
      <c r="G29" s="91"/>
      <c r="H29" s="91"/>
      <c r="I29" s="83">
        <v>1170443.3898999998</v>
      </c>
      <c r="J29" s="83">
        <v>4986511.2913000006</v>
      </c>
      <c r="K29" s="83">
        <v>4986511.2913000006</v>
      </c>
      <c r="L29" s="83">
        <v>5327045.8059999999</v>
      </c>
      <c r="M29" s="83">
        <v>6196476.3514999999</v>
      </c>
      <c r="N29" s="83">
        <v>8113213.695100002</v>
      </c>
      <c r="O29" s="83">
        <v>9227816.8199999966</v>
      </c>
      <c r="P29" s="83">
        <v>12144196.830000006</v>
      </c>
      <c r="Q29" s="83">
        <v>12886453.030000012</v>
      </c>
      <c r="R29" s="83">
        <v>16044802.460000016</v>
      </c>
      <c r="S29" s="83">
        <v>15695956.529999994</v>
      </c>
    </row>
    <row r="30" spans="2:19" x14ac:dyDescent="0.25">
      <c r="B30" s="78" t="s">
        <v>70</v>
      </c>
      <c r="C30" s="88" t="s">
        <v>58</v>
      </c>
      <c r="D30" s="89">
        <v>12299.949200000001</v>
      </c>
      <c r="E30" s="89">
        <v>1586.2701</v>
      </c>
      <c r="F30" s="89">
        <v>1586.2701</v>
      </c>
      <c r="G30" s="89">
        <v>1120.835</v>
      </c>
      <c r="H30" s="89">
        <v>17668.482100000001</v>
      </c>
      <c r="I30" s="89">
        <v>45172.880599999997</v>
      </c>
      <c r="J30" s="89">
        <v>20485.2166</v>
      </c>
      <c r="K30" s="89">
        <v>20485.2166</v>
      </c>
      <c r="L30" s="89">
        <v>12449.7269</v>
      </c>
      <c r="M30" s="89">
        <v>232868.15220000004</v>
      </c>
      <c r="N30" s="89">
        <v>24831.020299999989</v>
      </c>
      <c r="O30" s="89">
        <v>26200.25</v>
      </c>
      <c r="P30" s="89">
        <v>3584.79</v>
      </c>
      <c r="Q30" s="89">
        <v>27204.78</v>
      </c>
      <c r="R30" s="89">
        <v>112042</v>
      </c>
      <c r="S30" s="89">
        <v>8200.27</v>
      </c>
    </row>
    <row r="31" spans="2:19" x14ac:dyDescent="0.25">
      <c r="B31" s="93" t="s">
        <v>71</v>
      </c>
      <c r="C31" s="88"/>
      <c r="D31" s="89"/>
      <c r="E31" s="89"/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2:19" x14ac:dyDescent="0.25">
      <c r="B32" s="94" t="s">
        <v>72</v>
      </c>
      <c r="C32" s="95" t="s">
        <v>73</v>
      </c>
      <c r="D32" s="96">
        <v>79379.95</v>
      </c>
      <c r="E32" s="96">
        <v>171903.4</v>
      </c>
      <c r="F32" s="96">
        <v>171903.4</v>
      </c>
      <c r="G32" s="97">
        <v>401017.39999999997</v>
      </c>
      <c r="H32" s="97">
        <v>409495.2</v>
      </c>
      <c r="I32" s="97">
        <v>349103</v>
      </c>
      <c r="J32" s="97">
        <v>334417.2</v>
      </c>
      <c r="K32" s="97">
        <v>334417.2</v>
      </c>
      <c r="L32" s="97">
        <v>424336.2</v>
      </c>
      <c r="M32" s="97">
        <v>519027.6</v>
      </c>
      <c r="N32" s="97">
        <v>618667.93999999994</v>
      </c>
      <c r="O32" s="97">
        <v>753097.54</v>
      </c>
      <c r="P32" s="97">
        <v>774179.53</v>
      </c>
      <c r="Q32" s="97">
        <v>759967.78</v>
      </c>
      <c r="R32" s="97">
        <v>833740</v>
      </c>
      <c r="S32" s="97">
        <v>847235.0199999999</v>
      </c>
    </row>
    <row r="33" spans="2:20" x14ac:dyDescent="0.25">
      <c r="B33" s="98" t="s">
        <v>74</v>
      </c>
      <c r="C33" s="82" t="s">
        <v>75</v>
      </c>
      <c r="D33" s="83">
        <v>0</v>
      </c>
      <c r="E33" s="83">
        <v>0</v>
      </c>
      <c r="F33" s="83">
        <v>148035.57999999999</v>
      </c>
      <c r="G33" s="83">
        <v>194783.75999999998</v>
      </c>
      <c r="H33" s="83">
        <v>206245.28</v>
      </c>
      <c r="I33" s="83">
        <v>214742.47999999998</v>
      </c>
      <c r="J33" s="83">
        <v>259137.44</v>
      </c>
      <c r="K33" s="83">
        <v>259137.44</v>
      </c>
      <c r="L33" s="83">
        <v>277039.76</v>
      </c>
      <c r="M33" s="83">
        <v>291294.88</v>
      </c>
      <c r="N33" s="83">
        <v>404358.08</v>
      </c>
      <c r="O33" s="83">
        <v>481720</v>
      </c>
      <c r="P33" s="83">
        <v>512643.83999999997</v>
      </c>
      <c r="Q33" s="83">
        <v>571812.16</v>
      </c>
      <c r="R33" s="83">
        <v>596176</v>
      </c>
      <c r="S33" s="83">
        <v>606368.30000014824</v>
      </c>
    </row>
    <row r="34" spans="2:20" x14ac:dyDescent="0.25">
      <c r="B34" s="98" t="s">
        <v>76</v>
      </c>
      <c r="C34" s="82" t="s">
        <v>77</v>
      </c>
      <c r="D34" s="83">
        <v>0</v>
      </c>
      <c r="E34" s="83">
        <v>0</v>
      </c>
      <c r="F34" s="83">
        <v>69580.462920000005</v>
      </c>
      <c r="G34" s="83">
        <v>101638.49149999999</v>
      </c>
      <c r="H34" s="83">
        <v>374127.18609999999</v>
      </c>
      <c r="I34" s="83">
        <v>304217.73409999994</v>
      </c>
      <c r="J34" s="83">
        <v>91681.198999999993</v>
      </c>
      <c r="K34" s="83">
        <v>91681.198999999993</v>
      </c>
      <c r="L34" s="83">
        <v>675715.9486</v>
      </c>
      <c r="M34" s="83">
        <v>242056.71</v>
      </c>
      <c r="N34" s="83">
        <v>180384.77929999999</v>
      </c>
      <c r="O34" s="83">
        <v>48340.009999999995</v>
      </c>
      <c r="P34" s="83">
        <v>137845.73000000001</v>
      </c>
      <c r="Q34" s="83">
        <v>183029.68</v>
      </c>
      <c r="R34" s="83">
        <v>33590.36</v>
      </c>
      <c r="S34" s="83">
        <v>62547.59</v>
      </c>
    </row>
    <row r="35" spans="2:20" x14ac:dyDescent="0.25">
      <c r="B35" s="98" t="s">
        <v>78</v>
      </c>
      <c r="C35" s="82" t="s">
        <v>75</v>
      </c>
      <c r="D35" s="91"/>
      <c r="E35" s="91"/>
      <c r="F35" s="91"/>
      <c r="G35" s="92"/>
      <c r="H35" s="92"/>
      <c r="I35" s="84">
        <v>0</v>
      </c>
      <c r="J35" s="84">
        <v>0</v>
      </c>
      <c r="K35" s="84">
        <v>3387379.350199996</v>
      </c>
      <c r="L35" s="84">
        <v>3669591.4799999986</v>
      </c>
      <c r="M35" s="84">
        <v>4289532.6226000031</v>
      </c>
      <c r="N35" s="84">
        <v>5729047.0382000003</v>
      </c>
      <c r="O35" s="84">
        <v>6835864.3999999985</v>
      </c>
      <c r="P35" s="84">
        <v>9368243.6300000008</v>
      </c>
      <c r="Q35" s="84">
        <v>9680445.910000002</v>
      </c>
      <c r="R35" s="84">
        <v>10982788.029999999</v>
      </c>
      <c r="S35" s="84">
        <v>10775375.76</v>
      </c>
    </row>
    <row r="36" spans="2:20" x14ac:dyDescent="0.25">
      <c r="B36" s="98" t="s">
        <v>79</v>
      </c>
      <c r="C36" s="82" t="s">
        <v>80</v>
      </c>
      <c r="D36" s="83">
        <v>0</v>
      </c>
      <c r="E36" s="83">
        <v>600621.75347999972</v>
      </c>
      <c r="F36" s="83">
        <v>600621.75347999972</v>
      </c>
      <c r="G36" s="84">
        <v>1852099.9289000009</v>
      </c>
      <c r="H36" s="84">
        <v>2026823.1673999988</v>
      </c>
      <c r="I36" s="84">
        <v>3110244.3944000062</v>
      </c>
      <c r="J36" s="84">
        <v>3671822.3054000027</v>
      </c>
      <c r="K36" s="84">
        <v>3671822.3054000027</v>
      </c>
      <c r="L36" s="84">
        <v>3819900.0804000073</v>
      </c>
      <c r="M36" s="84">
        <v>4236032.2144000018</v>
      </c>
      <c r="N36" s="84">
        <v>6393351.4605999878</v>
      </c>
      <c r="O36" s="84">
        <v>8440334.8500000015</v>
      </c>
      <c r="P36" s="84">
        <v>9028852.0126365852</v>
      </c>
      <c r="Q36" s="84">
        <v>11091296.130318966</v>
      </c>
      <c r="R36" s="84">
        <v>10800721.85046492</v>
      </c>
      <c r="S36" s="84">
        <v>10287174.421279503</v>
      </c>
    </row>
    <row r="37" spans="2:20" x14ac:dyDescent="0.25">
      <c r="B37" s="99" t="s">
        <v>81</v>
      </c>
      <c r="C37" s="100" t="s">
        <v>82</v>
      </c>
      <c r="D37" s="101">
        <v>1557435.0423109785</v>
      </c>
      <c r="E37" s="101">
        <v>1337657.0420479998</v>
      </c>
      <c r="F37" s="101">
        <v>1337657.0420479998</v>
      </c>
      <c r="G37" s="102">
        <v>1436301.7677430001</v>
      </c>
      <c r="H37" s="102">
        <v>2815353.8407999994</v>
      </c>
      <c r="I37" s="102">
        <v>3475190.4120847736</v>
      </c>
      <c r="J37" s="102">
        <v>3650925.3407457485</v>
      </c>
      <c r="K37" s="102">
        <v>3650925.3407457485</v>
      </c>
      <c r="L37" s="102">
        <v>4146976.5261568213</v>
      </c>
      <c r="M37" s="102">
        <v>2543183.3159000003</v>
      </c>
      <c r="N37" s="102">
        <v>3036229.8821851984</v>
      </c>
      <c r="O37" s="102">
        <v>3690920.5534901544</v>
      </c>
      <c r="P37" s="102">
        <v>4021661.3768829703</v>
      </c>
      <c r="Q37" s="102">
        <v>4591083.5698403567</v>
      </c>
      <c r="R37" s="102">
        <v>5666944.4265348315</v>
      </c>
      <c r="S37" s="102">
        <v>5349379.049369839</v>
      </c>
    </row>
    <row r="38" spans="2:20" x14ac:dyDescent="0.25">
      <c r="B38" s="103"/>
      <c r="C38" s="83"/>
      <c r="D38" s="83"/>
      <c r="E38" s="83"/>
      <c r="F38" s="83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104"/>
    </row>
    <row r="39" spans="2:20" x14ac:dyDescent="0.25">
      <c r="B39" s="103"/>
      <c r="C39" s="83"/>
      <c r="D39" s="83"/>
      <c r="E39" s="83"/>
      <c r="F39" s="83"/>
      <c r="G39" s="84"/>
      <c r="H39" s="84"/>
      <c r="I39" s="84"/>
      <c r="J39" s="84"/>
      <c r="K39" s="84"/>
      <c r="L39" s="84"/>
      <c r="M39" s="84"/>
      <c r="N39" s="84"/>
    </row>
    <row r="40" spans="2:20" hidden="1" x14ac:dyDescent="0.25">
      <c r="B40" s="103"/>
      <c r="C40" s="83"/>
      <c r="D40" s="83"/>
      <c r="E40" s="83"/>
      <c r="F40" s="83"/>
      <c r="G40" s="84"/>
      <c r="H40" s="84"/>
      <c r="I40" s="84"/>
      <c r="J40" s="84"/>
      <c r="K40" s="84"/>
      <c r="L40" s="84"/>
      <c r="M40" s="84"/>
      <c r="N40" s="84"/>
    </row>
    <row r="41" spans="2:20" hidden="1" x14ac:dyDescent="0.25">
      <c r="B41" s="103"/>
      <c r="C41" s="83"/>
      <c r="D41" s="83"/>
      <c r="E41" s="83"/>
      <c r="F41" s="83"/>
      <c r="G41" s="84"/>
      <c r="H41" s="84"/>
      <c r="I41" s="84"/>
      <c r="J41" s="84"/>
      <c r="K41" s="84"/>
      <c r="L41" s="84"/>
      <c r="M41" s="84"/>
      <c r="N41" s="84"/>
    </row>
  </sheetData>
  <hyperlinks>
    <hyperlink ref="A2" location="Índice!A1" display="Índice" xr:uid="{8A1A54EF-42CF-4788-9125-18AC41B41CC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E48A-97C3-436A-9C8D-0E27AA389280}">
  <sheetPr>
    <tabColor theme="4" tint="-0.249977111117893"/>
  </sheetPr>
  <dimension ref="A1:T41"/>
  <sheetViews>
    <sheetView showGridLines="0" zoomScale="90" zoomScaleNormal="90" workbookViewId="0">
      <selection activeCell="S27" sqref="S27"/>
    </sheetView>
  </sheetViews>
  <sheetFormatPr baseColWidth="10" defaultColWidth="0" defaultRowHeight="13.2" zeroHeight="1" x14ac:dyDescent="0.25"/>
  <cols>
    <col min="1" max="1" width="11.44140625" style="57" customWidth="1"/>
    <col min="2" max="2" width="65.5546875" style="57" bestFit="1" customWidth="1"/>
    <col min="3" max="3" width="12.6640625" style="105" customWidth="1"/>
    <col min="4" max="14" width="12.6640625" style="57" customWidth="1"/>
    <col min="15" max="15" width="13.44140625" style="57" customWidth="1"/>
    <col min="16" max="20" width="11.44140625" style="57" customWidth="1"/>
    <col min="21" max="16384" width="11.44140625" style="57" hidden="1"/>
  </cols>
  <sheetData>
    <row r="1" spans="1:19" x14ac:dyDescent="0.25"/>
    <row r="2" spans="1:19" x14ac:dyDescent="0.25">
      <c r="A2" s="32" t="s">
        <v>29</v>
      </c>
      <c r="C2" s="106"/>
    </row>
    <row r="3" spans="1:19" x14ac:dyDescent="0.25"/>
    <row r="4" spans="1:19" x14ac:dyDescent="0.25">
      <c r="B4" s="36" t="s">
        <v>5</v>
      </c>
      <c r="C4" s="107"/>
      <c r="R4" s="104"/>
    </row>
    <row r="5" spans="1:19" x14ac:dyDescent="0.25">
      <c r="B5" s="36"/>
      <c r="C5" s="107"/>
      <c r="O5" s="76"/>
      <c r="P5" s="76"/>
      <c r="Q5" s="76"/>
      <c r="R5" s="76"/>
    </row>
    <row r="6" spans="1:19" x14ac:dyDescent="0.25"/>
    <row r="7" spans="1:19" x14ac:dyDescent="0.25">
      <c r="B7" s="77" t="s">
        <v>47</v>
      </c>
      <c r="C7" s="59" t="s">
        <v>48</v>
      </c>
      <c r="D7" s="59">
        <v>2010</v>
      </c>
      <c r="E7" s="59" t="s">
        <v>49</v>
      </c>
      <c r="F7" s="59">
        <v>2011</v>
      </c>
      <c r="G7" s="59">
        <v>2012</v>
      </c>
      <c r="H7" s="59">
        <v>2013</v>
      </c>
      <c r="I7" s="59">
        <v>2014</v>
      </c>
      <c r="J7" s="59" t="s">
        <v>50</v>
      </c>
      <c r="K7" s="59">
        <v>2015</v>
      </c>
      <c r="L7" s="59">
        <v>2016</v>
      </c>
      <c r="M7" s="59">
        <v>2017</v>
      </c>
      <c r="N7" s="59">
        <v>2018</v>
      </c>
      <c r="O7" s="59">
        <v>2019</v>
      </c>
      <c r="P7" s="59">
        <v>2020</v>
      </c>
      <c r="Q7" s="59">
        <v>2021</v>
      </c>
      <c r="R7" s="59">
        <v>2022</v>
      </c>
      <c r="S7" s="59">
        <v>2023</v>
      </c>
    </row>
    <row r="8" spans="1:19" x14ac:dyDescent="0.25">
      <c r="B8" s="78" t="s">
        <v>51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x14ac:dyDescent="0.25">
      <c r="B9" s="79" t="s">
        <v>52</v>
      </c>
      <c r="C9" s="57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x14ac:dyDescent="0.25">
      <c r="B10" s="81" t="s">
        <v>53</v>
      </c>
      <c r="C10" s="82" t="s">
        <v>54</v>
      </c>
      <c r="D10" s="83">
        <v>1441534.9746666679</v>
      </c>
      <c r="E10" s="83">
        <v>1346216.7240000004</v>
      </c>
      <c r="F10" s="83">
        <v>1346216.7240000004</v>
      </c>
      <c r="G10" s="84">
        <v>1623534.1740000006</v>
      </c>
      <c r="H10" s="84">
        <v>1671907.3910000001</v>
      </c>
      <c r="I10" s="84">
        <v>1393089.625</v>
      </c>
      <c r="J10" s="84">
        <v>1129832.2442000001</v>
      </c>
      <c r="K10" s="84">
        <v>1129832.2442000001</v>
      </c>
      <c r="L10" s="84">
        <v>1218585.9622</v>
      </c>
      <c r="M10" s="84">
        <v>1414431.7320147543</v>
      </c>
      <c r="N10" s="84">
        <v>783630.15475409827</v>
      </c>
      <c r="O10" s="84">
        <v>882321.77</v>
      </c>
      <c r="P10" s="84">
        <v>1060673.8979999998</v>
      </c>
      <c r="Q10" s="84">
        <v>977706.20600000001</v>
      </c>
      <c r="R10" s="84">
        <v>889578.73</v>
      </c>
      <c r="S10" s="84">
        <v>477029.5</v>
      </c>
    </row>
    <row r="11" spans="1:19" x14ac:dyDescent="0.25">
      <c r="B11" s="79" t="s">
        <v>55</v>
      </c>
      <c r="C11" s="82"/>
      <c r="D11" s="83"/>
      <c r="E11" s="83"/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x14ac:dyDescent="0.25">
      <c r="B12" s="85" t="s">
        <v>56</v>
      </c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</row>
    <row r="13" spans="1:19" x14ac:dyDescent="0.25">
      <c r="B13" s="86" t="s">
        <v>57</v>
      </c>
      <c r="C13" s="82" t="s">
        <v>58</v>
      </c>
      <c r="D13" s="83">
        <v>13762</v>
      </c>
      <c r="E13" s="83">
        <v>15745</v>
      </c>
      <c r="F13" s="83">
        <v>15745</v>
      </c>
      <c r="G13" s="83">
        <v>16868</v>
      </c>
      <c r="H13" s="83">
        <v>15423</v>
      </c>
      <c r="I13" s="83">
        <v>12082</v>
      </c>
      <c r="J13" s="83">
        <v>995</v>
      </c>
      <c r="K13" s="83">
        <v>995</v>
      </c>
      <c r="L13" s="83">
        <v>843</v>
      </c>
      <c r="M13" s="83">
        <v>556</v>
      </c>
      <c r="N13" s="83">
        <v>136</v>
      </c>
      <c r="O13" s="83">
        <v>1139</v>
      </c>
      <c r="P13" s="83">
        <v>32</v>
      </c>
      <c r="Q13" s="83">
        <v>18</v>
      </c>
      <c r="R13" s="83">
        <v>7</v>
      </c>
      <c r="S13" s="83">
        <v>25</v>
      </c>
    </row>
    <row r="14" spans="1:19" x14ac:dyDescent="0.25">
      <c r="B14" s="86" t="s">
        <v>59</v>
      </c>
      <c r="C14" s="82" t="s">
        <v>58</v>
      </c>
      <c r="D14" s="83">
        <v>52662</v>
      </c>
      <c r="E14" s="83">
        <v>65660</v>
      </c>
      <c r="F14" s="83">
        <v>65660</v>
      </c>
      <c r="G14" s="84">
        <v>70774</v>
      </c>
      <c r="H14" s="84">
        <v>71506</v>
      </c>
      <c r="I14" s="84">
        <v>69730</v>
      </c>
      <c r="J14" s="84">
        <v>18028</v>
      </c>
      <c r="K14" s="84">
        <v>18028</v>
      </c>
      <c r="L14" s="84">
        <v>13424</v>
      </c>
      <c r="M14" s="84">
        <v>6274</v>
      </c>
      <c r="N14" s="84">
        <v>3386</v>
      </c>
      <c r="O14" s="84">
        <v>8190</v>
      </c>
      <c r="P14" s="84">
        <v>3500</v>
      </c>
      <c r="Q14" s="84">
        <v>1674</v>
      </c>
      <c r="R14" s="84">
        <v>1410</v>
      </c>
      <c r="S14" s="84">
        <v>1140</v>
      </c>
    </row>
    <row r="15" spans="1:19" x14ac:dyDescent="0.25">
      <c r="B15" s="86" t="s">
        <v>60</v>
      </c>
      <c r="C15" s="82" t="s">
        <v>58</v>
      </c>
      <c r="D15" s="83">
        <v>11672</v>
      </c>
      <c r="E15" s="83">
        <v>11912</v>
      </c>
      <c r="F15" s="83">
        <v>11912</v>
      </c>
      <c r="G15" s="84">
        <v>11851</v>
      </c>
      <c r="H15" s="84">
        <v>11003</v>
      </c>
      <c r="I15" s="84">
        <v>8055</v>
      </c>
      <c r="J15" s="84">
        <v>939</v>
      </c>
      <c r="K15" s="84">
        <v>939</v>
      </c>
      <c r="L15" s="84">
        <v>281</v>
      </c>
      <c r="M15" s="84">
        <v>433</v>
      </c>
      <c r="N15" s="84">
        <v>83</v>
      </c>
      <c r="O15" s="84">
        <v>345</v>
      </c>
      <c r="P15" s="84">
        <v>210</v>
      </c>
      <c r="Q15" s="84">
        <v>23</v>
      </c>
      <c r="R15" s="84">
        <v>2</v>
      </c>
      <c r="S15" s="84">
        <v>61</v>
      </c>
    </row>
    <row r="16" spans="1:19" x14ac:dyDescent="0.25">
      <c r="B16" s="86" t="s">
        <v>61</v>
      </c>
      <c r="C16" s="82" t="s">
        <v>58</v>
      </c>
      <c r="D16" s="83">
        <v>48274</v>
      </c>
      <c r="E16" s="83">
        <v>58818</v>
      </c>
      <c r="F16" s="83">
        <v>58818</v>
      </c>
      <c r="G16" s="84">
        <v>65926</v>
      </c>
      <c r="H16" s="84">
        <v>67772</v>
      </c>
      <c r="I16" s="84">
        <v>64620</v>
      </c>
      <c r="J16" s="84">
        <v>16764</v>
      </c>
      <c r="K16" s="84">
        <v>16764</v>
      </c>
      <c r="L16" s="84">
        <v>13258</v>
      </c>
      <c r="M16" s="84">
        <v>6578</v>
      </c>
      <c r="N16" s="84">
        <v>3482</v>
      </c>
      <c r="O16" s="84">
        <v>7098</v>
      </c>
      <c r="P16" s="84">
        <v>3812</v>
      </c>
      <c r="Q16" s="84">
        <v>2382</v>
      </c>
      <c r="R16" s="84">
        <v>1476</v>
      </c>
      <c r="S16" s="84">
        <v>1216</v>
      </c>
    </row>
    <row r="17" spans="2:19" x14ac:dyDescent="0.25">
      <c r="B17" s="87" t="s">
        <v>62</v>
      </c>
      <c r="C17" s="82" t="s">
        <v>63</v>
      </c>
      <c r="D17" s="83">
        <v>45602</v>
      </c>
      <c r="E17" s="83">
        <v>32901.957999999999</v>
      </c>
      <c r="F17" s="83">
        <v>32901.957999999999</v>
      </c>
      <c r="G17" s="84">
        <v>43996.546999999991</v>
      </c>
      <c r="H17" s="84">
        <v>59468.840000000011</v>
      </c>
      <c r="I17" s="84">
        <v>53873.149420000009</v>
      </c>
      <c r="J17" s="84">
        <v>23428.994680000003</v>
      </c>
      <c r="K17" s="84">
        <v>23428.994680000003</v>
      </c>
      <c r="L17" s="84">
        <v>40511.950000000004</v>
      </c>
      <c r="M17" s="84">
        <v>35623.675999999999</v>
      </c>
      <c r="N17" s="84">
        <v>43784.892</v>
      </c>
      <c r="O17" s="84">
        <v>98227.001999999993</v>
      </c>
      <c r="P17" s="84">
        <v>135839.91</v>
      </c>
      <c r="Q17" s="84">
        <v>130873.13800000001</v>
      </c>
      <c r="R17" s="84">
        <v>80614.673999999999</v>
      </c>
      <c r="S17" s="84">
        <v>16599.285</v>
      </c>
    </row>
    <row r="18" spans="2:19" x14ac:dyDescent="0.25">
      <c r="B18" s="87" t="s">
        <v>64</v>
      </c>
      <c r="C18" s="82" t="s">
        <v>63</v>
      </c>
      <c r="D18" s="83">
        <v>212215</v>
      </c>
      <c r="E18" s="83">
        <v>193721.4</v>
      </c>
      <c r="F18" s="83">
        <v>193721.4</v>
      </c>
      <c r="G18" s="84">
        <v>159565.01</v>
      </c>
      <c r="H18" s="84">
        <v>213703.08000000002</v>
      </c>
      <c r="I18" s="84">
        <v>280390.27</v>
      </c>
      <c r="J18" s="84">
        <v>739833.89500000002</v>
      </c>
      <c r="K18" s="84">
        <v>739833.89500000002</v>
      </c>
      <c r="L18" s="84">
        <v>573735.1449999999</v>
      </c>
      <c r="M18" s="84">
        <v>515542.74499999994</v>
      </c>
      <c r="N18" s="84">
        <v>517169.4499999999</v>
      </c>
      <c r="O18" s="84">
        <v>565444.34000000008</v>
      </c>
      <c r="P18" s="84">
        <v>530443.745</v>
      </c>
      <c r="Q18" s="84">
        <v>578123.15999999992</v>
      </c>
      <c r="R18" s="84">
        <v>528999.42999999993</v>
      </c>
      <c r="S18" s="84">
        <v>428764.65999999992</v>
      </c>
    </row>
    <row r="19" spans="2:19" x14ac:dyDescent="0.25">
      <c r="B19" s="87" t="s">
        <v>65</v>
      </c>
      <c r="C19" s="82" t="s">
        <v>63</v>
      </c>
      <c r="D19" s="83">
        <v>52676</v>
      </c>
      <c r="E19" s="83">
        <v>27406.09</v>
      </c>
      <c r="F19" s="83">
        <v>27406.09</v>
      </c>
      <c r="G19" s="84">
        <v>50893.96699999999</v>
      </c>
      <c r="H19" s="84">
        <v>41215.256999999998</v>
      </c>
      <c r="I19" s="84">
        <v>67613.962</v>
      </c>
      <c r="J19" s="84">
        <v>35792.310999999994</v>
      </c>
      <c r="K19" s="84">
        <v>35792.310999999994</v>
      </c>
      <c r="L19" s="84">
        <v>81820.08</v>
      </c>
      <c r="M19" s="84">
        <v>52544.178</v>
      </c>
      <c r="N19" s="84">
        <v>71811.997999999992</v>
      </c>
      <c r="O19" s="84">
        <v>116732.292</v>
      </c>
      <c r="P19" s="84">
        <v>112987.22499999999</v>
      </c>
      <c r="Q19" s="84">
        <v>131568.28600000002</v>
      </c>
      <c r="R19" s="84">
        <v>121190.50600000001</v>
      </c>
      <c r="S19" s="84">
        <v>78639.508999999991</v>
      </c>
    </row>
    <row r="20" spans="2:19" x14ac:dyDescent="0.25">
      <c r="B20" s="87" t="s">
        <v>66</v>
      </c>
      <c r="C20" s="82" t="s">
        <v>63</v>
      </c>
      <c r="D20" s="83">
        <v>0</v>
      </c>
      <c r="E20" s="83">
        <v>0</v>
      </c>
      <c r="F20" s="83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/>
      <c r="P20" s="84"/>
      <c r="Q20" s="84"/>
      <c r="R20" s="84"/>
      <c r="S20" s="84"/>
    </row>
    <row r="21" spans="2:19" x14ac:dyDescent="0.25">
      <c r="B21" s="78" t="s">
        <v>67</v>
      </c>
      <c r="C21" s="88"/>
      <c r="D21" s="89"/>
      <c r="E21" s="89"/>
      <c r="F21" s="8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2:19" x14ac:dyDescent="0.25">
      <c r="B22" s="79" t="s">
        <v>68</v>
      </c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</row>
    <row r="23" spans="2:19" x14ac:dyDescent="0.25">
      <c r="B23" s="81" t="s">
        <v>53</v>
      </c>
      <c r="C23" s="82" t="s">
        <v>54</v>
      </c>
      <c r="D23" s="91"/>
      <c r="E23" s="91"/>
      <c r="F23" s="91"/>
      <c r="G23" s="91"/>
      <c r="H23" s="91"/>
      <c r="I23" s="83">
        <v>166854.5</v>
      </c>
      <c r="J23" s="83">
        <v>694778.57000000007</v>
      </c>
      <c r="K23" s="83">
        <v>694778.57000000007</v>
      </c>
      <c r="L23" s="83">
        <v>752416.88249999995</v>
      </c>
      <c r="M23" s="83">
        <v>711049.00199999998</v>
      </c>
      <c r="N23" s="83">
        <v>744210.91</v>
      </c>
      <c r="O23" s="83">
        <v>822739.97999999986</v>
      </c>
      <c r="P23" s="83">
        <v>872533.77574774681</v>
      </c>
      <c r="Q23" s="83">
        <v>968479.5</v>
      </c>
      <c r="R23" s="83">
        <v>892798.92999999982</v>
      </c>
      <c r="S23" s="83">
        <v>1098990.1342857142</v>
      </c>
    </row>
    <row r="24" spans="2:19" x14ac:dyDescent="0.25">
      <c r="B24" s="79" t="s">
        <v>69</v>
      </c>
      <c r="C24" s="82"/>
      <c r="D24" s="83"/>
      <c r="E24" s="83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2:19" x14ac:dyDescent="0.25">
      <c r="B25" s="85" t="s">
        <v>56</v>
      </c>
      <c r="C25" s="82"/>
      <c r="D25" s="83"/>
      <c r="E25" s="83"/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</row>
    <row r="26" spans="2:19" x14ac:dyDescent="0.25">
      <c r="B26" s="86" t="s">
        <v>57</v>
      </c>
      <c r="C26" s="82" t="s">
        <v>58</v>
      </c>
      <c r="D26" s="91"/>
      <c r="E26" s="91"/>
      <c r="F26" s="91"/>
      <c r="G26" s="91"/>
      <c r="H26" s="91"/>
      <c r="I26" s="83">
        <v>3743</v>
      </c>
      <c r="J26" s="83">
        <v>15642</v>
      </c>
      <c r="K26" s="83">
        <v>15642</v>
      </c>
      <c r="L26" s="83">
        <v>17914</v>
      </c>
      <c r="M26" s="83">
        <v>19789</v>
      </c>
      <c r="N26" s="83">
        <v>21475</v>
      </c>
      <c r="O26" s="83">
        <v>18104</v>
      </c>
      <c r="P26" s="83">
        <v>17733</v>
      </c>
      <c r="Q26" s="83">
        <v>15636</v>
      </c>
      <c r="R26" s="83">
        <v>14867</v>
      </c>
      <c r="S26" s="83">
        <v>14024</v>
      </c>
    </row>
    <row r="27" spans="2:19" x14ac:dyDescent="0.25">
      <c r="B27" s="86" t="s">
        <v>59</v>
      </c>
      <c r="C27" s="82" t="s">
        <v>58</v>
      </c>
      <c r="D27" s="91"/>
      <c r="E27" s="91"/>
      <c r="F27" s="91"/>
      <c r="G27" s="92"/>
      <c r="H27" s="92"/>
      <c r="I27" s="84">
        <v>15490</v>
      </c>
      <c r="J27" s="84">
        <v>76444</v>
      </c>
      <c r="K27" s="84">
        <v>76444</v>
      </c>
      <c r="L27" s="84">
        <v>82620</v>
      </c>
      <c r="M27" s="84">
        <v>89348</v>
      </c>
      <c r="N27" s="84">
        <v>121278</v>
      </c>
      <c r="O27" s="84">
        <v>134052</v>
      </c>
      <c r="P27" s="84">
        <v>153082</v>
      </c>
      <c r="Q27" s="84">
        <v>161396</v>
      </c>
      <c r="R27" s="84">
        <v>165072</v>
      </c>
      <c r="S27" s="84">
        <v>155280</v>
      </c>
    </row>
    <row r="28" spans="2:19" x14ac:dyDescent="0.25">
      <c r="B28" s="86" t="s">
        <v>60</v>
      </c>
      <c r="C28" s="82" t="s">
        <v>58</v>
      </c>
      <c r="D28" s="91"/>
      <c r="E28" s="91"/>
      <c r="F28" s="91"/>
      <c r="G28" s="92"/>
      <c r="H28" s="92"/>
      <c r="I28" s="84">
        <v>2404</v>
      </c>
      <c r="J28" s="84">
        <v>10539</v>
      </c>
      <c r="K28" s="84">
        <v>10539</v>
      </c>
      <c r="L28" s="84">
        <v>12983</v>
      </c>
      <c r="M28" s="84">
        <v>12253</v>
      </c>
      <c r="N28" s="84">
        <v>10891</v>
      </c>
      <c r="O28" s="84">
        <v>10797</v>
      </c>
      <c r="P28" s="84">
        <v>7948</v>
      </c>
      <c r="Q28" s="84">
        <v>6185</v>
      </c>
      <c r="R28" s="84">
        <v>9103</v>
      </c>
      <c r="S28" s="84">
        <v>8517</v>
      </c>
    </row>
    <row r="29" spans="2:19" x14ac:dyDescent="0.25">
      <c r="B29" s="86" t="s">
        <v>61</v>
      </c>
      <c r="C29" s="82" t="s">
        <v>58</v>
      </c>
      <c r="D29" s="91"/>
      <c r="E29" s="91"/>
      <c r="F29" s="91"/>
      <c r="G29" s="91"/>
      <c r="H29" s="91"/>
      <c r="I29" s="83">
        <v>16266</v>
      </c>
      <c r="J29" s="83">
        <v>70992</v>
      </c>
      <c r="K29" s="83">
        <v>70992</v>
      </c>
      <c r="L29" s="83">
        <v>73568</v>
      </c>
      <c r="M29" s="83">
        <v>85160</v>
      </c>
      <c r="N29" s="83">
        <v>109858</v>
      </c>
      <c r="O29" s="83">
        <v>117126</v>
      </c>
      <c r="P29" s="83">
        <v>143078</v>
      </c>
      <c r="Q29" s="83">
        <v>140584</v>
      </c>
      <c r="R29" s="83">
        <v>158148</v>
      </c>
      <c r="S29" s="83">
        <v>138554</v>
      </c>
    </row>
    <row r="30" spans="2:19" x14ac:dyDescent="0.25">
      <c r="B30" s="78" t="s">
        <v>70</v>
      </c>
      <c r="C30" s="88" t="s">
        <v>58</v>
      </c>
      <c r="D30" s="89">
        <v>96</v>
      </c>
      <c r="E30" s="89">
        <v>40</v>
      </c>
      <c r="F30" s="89">
        <v>40</v>
      </c>
      <c r="G30" s="89">
        <v>18</v>
      </c>
      <c r="H30" s="89">
        <v>312</v>
      </c>
      <c r="I30" s="89">
        <v>612</v>
      </c>
      <c r="J30" s="89">
        <v>288.00020000000001</v>
      </c>
      <c r="K30" s="89">
        <v>288.00020000000001</v>
      </c>
      <c r="L30" s="89">
        <v>144.0001</v>
      </c>
      <c r="M30" s="89">
        <v>3002</v>
      </c>
      <c r="N30" s="89">
        <v>309.99596351013156</v>
      </c>
      <c r="O30" s="89">
        <v>386</v>
      </c>
      <c r="P30" s="89">
        <v>50</v>
      </c>
      <c r="Q30" s="89">
        <v>699</v>
      </c>
      <c r="R30" s="89">
        <v>1513</v>
      </c>
      <c r="S30" s="89">
        <v>130</v>
      </c>
    </row>
    <row r="31" spans="2:19" x14ac:dyDescent="0.25">
      <c r="B31" s="93" t="s">
        <v>71</v>
      </c>
      <c r="C31" s="88"/>
      <c r="D31" s="89"/>
      <c r="E31" s="89"/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</row>
    <row r="32" spans="2:19" x14ac:dyDescent="0.25">
      <c r="B32" s="94" t="s">
        <v>72</v>
      </c>
      <c r="C32" s="95" t="s">
        <v>73</v>
      </c>
      <c r="D32" s="96">
        <v>1089</v>
      </c>
      <c r="E32" s="96">
        <v>2219</v>
      </c>
      <c r="F32" s="96">
        <v>2219</v>
      </c>
      <c r="G32" s="97">
        <v>3492</v>
      </c>
      <c r="H32" s="97">
        <v>3431</v>
      </c>
      <c r="I32" s="97">
        <v>3101</v>
      </c>
      <c r="J32" s="97">
        <v>2797</v>
      </c>
      <c r="K32" s="97">
        <v>2797</v>
      </c>
      <c r="L32" s="97">
        <v>3425</v>
      </c>
      <c r="M32" s="97">
        <v>4172</v>
      </c>
      <c r="N32" s="97">
        <v>4906.169230769231</v>
      </c>
      <c r="O32" s="97">
        <v>5975</v>
      </c>
      <c r="P32" s="97">
        <v>6080</v>
      </c>
      <c r="Q32" s="97">
        <v>6222</v>
      </c>
      <c r="R32" s="97">
        <v>6738.7</v>
      </c>
      <c r="S32" s="97">
        <v>6156</v>
      </c>
    </row>
    <row r="33" spans="2:19" x14ac:dyDescent="0.25">
      <c r="B33" s="98" t="s">
        <v>74</v>
      </c>
      <c r="C33" s="82" t="s">
        <v>75</v>
      </c>
      <c r="D33" s="83">
        <v>0</v>
      </c>
      <c r="E33" s="83">
        <v>0</v>
      </c>
      <c r="F33" s="83">
        <v>20031</v>
      </c>
      <c r="G33" s="83">
        <v>25101</v>
      </c>
      <c r="H33" s="83">
        <v>26578</v>
      </c>
      <c r="I33" s="83">
        <v>27673</v>
      </c>
      <c r="J33" s="83">
        <v>33758</v>
      </c>
      <c r="K33" s="83">
        <v>33758</v>
      </c>
      <c r="L33" s="83">
        <v>35701</v>
      </c>
      <c r="M33" s="83">
        <v>39249</v>
      </c>
      <c r="N33" s="83">
        <v>52108</v>
      </c>
      <c r="O33" s="83">
        <v>58829</v>
      </c>
      <c r="P33" s="83">
        <v>64362</v>
      </c>
      <c r="Q33" s="83">
        <v>73462</v>
      </c>
      <c r="R33" s="83">
        <v>75456.899999999994</v>
      </c>
      <c r="S33" s="83">
        <v>71234.966666666674</v>
      </c>
    </row>
    <row r="34" spans="2:19" x14ac:dyDescent="0.25">
      <c r="B34" s="98" t="s">
        <v>76</v>
      </c>
      <c r="C34" s="82" t="s">
        <v>77</v>
      </c>
      <c r="D34" s="83">
        <v>0</v>
      </c>
      <c r="E34" s="83">
        <v>0</v>
      </c>
      <c r="F34" s="83">
        <v>4546.8159999999998</v>
      </c>
      <c r="G34" s="83">
        <v>6698.4749999999985</v>
      </c>
      <c r="H34" s="83">
        <v>24041.150999999998</v>
      </c>
      <c r="I34" s="83">
        <v>15423.228999999998</v>
      </c>
      <c r="J34" s="83">
        <v>4961.3509999999997</v>
      </c>
      <c r="K34" s="83">
        <v>4961.3509999999997</v>
      </c>
      <c r="L34" s="83">
        <v>29466.035000000014</v>
      </c>
      <c r="M34" s="83">
        <v>13390.095000000003</v>
      </c>
      <c r="N34" s="83">
        <v>8657.1420000000016</v>
      </c>
      <c r="O34" s="83">
        <v>2962.7859999999996</v>
      </c>
      <c r="P34" s="83">
        <v>6645.7669999999998</v>
      </c>
      <c r="Q34" s="83">
        <v>5873.6047353846161</v>
      </c>
      <c r="R34" s="83">
        <v>859.80899999999997</v>
      </c>
      <c r="S34" s="83">
        <v>1766.056</v>
      </c>
    </row>
    <row r="35" spans="2:19" x14ac:dyDescent="0.25">
      <c r="B35" s="98" t="s">
        <v>78</v>
      </c>
      <c r="C35" s="82" t="s">
        <v>75</v>
      </c>
      <c r="D35" s="91"/>
      <c r="E35" s="91"/>
      <c r="F35" s="91"/>
      <c r="G35" s="91"/>
      <c r="H35" s="91"/>
      <c r="I35" s="84">
        <v>0</v>
      </c>
      <c r="J35" s="84">
        <v>0</v>
      </c>
      <c r="K35" s="84">
        <v>99573</v>
      </c>
      <c r="L35" s="84">
        <v>106373</v>
      </c>
      <c r="M35" s="84">
        <v>124880</v>
      </c>
      <c r="N35" s="84">
        <v>148116</v>
      </c>
      <c r="O35" s="84">
        <v>159216</v>
      </c>
      <c r="P35" s="84">
        <v>176792</v>
      </c>
      <c r="Q35" s="84">
        <v>179398</v>
      </c>
      <c r="R35" s="84">
        <v>169938</v>
      </c>
      <c r="S35" s="84">
        <v>204318</v>
      </c>
    </row>
    <row r="36" spans="2:19" x14ac:dyDescent="0.25">
      <c r="B36" s="98" t="s">
        <v>79</v>
      </c>
      <c r="C36" s="82" t="s">
        <v>80</v>
      </c>
      <c r="D36" s="83">
        <v>0</v>
      </c>
      <c r="E36" s="83">
        <v>495174.79000000004</v>
      </c>
      <c r="F36" s="83">
        <v>495174.79000000004</v>
      </c>
      <c r="G36" s="84">
        <v>1143244</v>
      </c>
      <c r="H36" s="84">
        <v>1308968</v>
      </c>
      <c r="I36" s="84">
        <v>1983310</v>
      </c>
      <c r="J36" s="84">
        <v>2422000.34</v>
      </c>
      <c r="K36" s="84">
        <v>2422000.34</v>
      </c>
      <c r="L36" s="84">
        <v>2497539</v>
      </c>
      <c r="M36" s="84">
        <v>2823260.61</v>
      </c>
      <c r="N36" s="84">
        <v>4104086.0699999989</v>
      </c>
      <c r="O36" s="84">
        <v>5151399.2</v>
      </c>
      <c r="P36" s="84">
        <v>5310493.5305451648</v>
      </c>
      <c r="Q36" s="84">
        <v>6586877.2643314553</v>
      </c>
      <c r="R36" s="84">
        <v>6178294.1161416667</v>
      </c>
      <c r="S36" s="84">
        <v>6219652.5469452403</v>
      </c>
    </row>
    <row r="37" spans="2:19" x14ac:dyDescent="0.25">
      <c r="B37" s="99" t="s">
        <v>81</v>
      </c>
      <c r="C37" s="100" t="s">
        <v>83</v>
      </c>
      <c r="D37" s="101">
        <f>+'2.1.1.IngresosServ'!D37/'6.1.IPM'!C16</f>
        <v>1557435.0423109785</v>
      </c>
      <c r="E37" s="101">
        <f>+'2.1.1.IngresosServ'!E37/'6.1.IPM'!D16</f>
        <v>1226290.4643414498</v>
      </c>
      <c r="F37" s="101">
        <f>+'2.1.1.IngresosServ'!F37/'6.1.IPM'!D16</f>
        <v>1226290.4643414498</v>
      </c>
      <c r="G37" s="101">
        <f>+'2.1.1.IngresosServ'!G37/'6.1.IPM'!E16</f>
        <v>1239088.2408919325</v>
      </c>
      <c r="H37" s="101">
        <f>+'2.1.1.IngresosServ'!H37/'6.1.IPM'!F16</f>
        <v>2478811.9529906595</v>
      </c>
      <c r="I37" s="101">
        <f>+'2.1.1.IngresosServ'!I37/'6.1.IPM'!G16</f>
        <v>3156552.1708000856</v>
      </c>
      <c r="J37" s="101">
        <f>+'2.1.1.IngresosServ'!J37/'6.1.IPM'!H16</f>
        <v>3656332.6436262578</v>
      </c>
      <c r="K37" s="101">
        <f>+'2.1.1.IngresosServ'!K37/'6.1.IPM'!H16</f>
        <v>3656332.6436262578</v>
      </c>
      <c r="L37" s="101">
        <f>+'2.1.1.IngresosServ'!L37/'6.1.IPM'!I16</f>
        <v>4333490.733614075</v>
      </c>
      <c r="M37" s="101">
        <f>+'2.1.1.IngresosServ'!M37/'6.1.IPM'!J16</f>
        <v>2538013.6562375152</v>
      </c>
      <c r="N37" s="101">
        <f>+'2.1.1.IngresosServ'!N37/'6.1.IPM'!K16</f>
        <v>3005114.2872097027</v>
      </c>
      <c r="O37" s="101">
        <f>+'2.1.1.IngresosServ'!O37/'6.1.IPM'!L16</f>
        <v>3666228.9970324757</v>
      </c>
      <c r="P37" s="101">
        <f>+'2.1.1.IngresosServ'!P37/'6.1.IPM'!M16</f>
        <v>4174968.4582853718</v>
      </c>
      <c r="Q37" s="101">
        <f>+'2.1.1.IngresosServ'!Q37/'6.1.IPM'!N16</f>
        <v>4840912.3580551576</v>
      </c>
      <c r="R37" s="101">
        <f>+'2.1.1.IngresosServ'!R37/'6.1.IPM'!O16</f>
        <v>5329239.6913701203</v>
      </c>
      <c r="S37" s="101">
        <v>4302544.1637118105</v>
      </c>
    </row>
    <row r="38" spans="2:19" x14ac:dyDescent="0.25">
      <c r="B38" s="103"/>
      <c r="C38" s="108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</row>
    <row r="39" spans="2:19" x14ac:dyDescent="0.25">
      <c r="B39" s="103"/>
      <c r="C39" s="10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1" spans="2:19" hidden="1" x14ac:dyDescent="0.25"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</sheetData>
  <hyperlinks>
    <hyperlink ref="A2" location="Índice!A1" display="Índice" xr:uid="{443419B3-D6E5-4843-824A-0CF02BEFAE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FB8E-48C8-42C8-BF41-03952442F3E0}">
  <sheetPr>
    <tabColor theme="4" tint="-0.249977111117893"/>
  </sheetPr>
  <dimension ref="A1:T39"/>
  <sheetViews>
    <sheetView showGridLines="0" topLeftCell="C4" zoomScale="90" zoomScaleNormal="90" workbookViewId="0">
      <selection activeCell="J29" sqref="J29"/>
    </sheetView>
  </sheetViews>
  <sheetFormatPr baseColWidth="10" defaultColWidth="0" defaultRowHeight="13.2" zeroHeight="1" x14ac:dyDescent="0.25"/>
  <cols>
    <col min="1" max="1" width="11.44140625" style="57" customWidth="1"/>
    <col min="2" max="2" width="67.6640625" style="57" customWidth="1"/>
    <col min="3" max="20" width="11.44140625" style="57" customWidth="1"/>
    <col min="21" max="16384" width="11.44140625" style="57" hidden="1"/>
  </cols>
  <sheetData>
    <row r="1" spans="1:19" x14ac:dyDescent="0.25"/>
    <row r="2" spans="1:19" x14ac:dyDescent="0.25">
      <c r="A2" s="32" t="s">
        <v>29</v>
      </c>
    </row>
    <row r="3" spans="1:19" x14ac:dyDescent="0.25"/>
    <row r="4" spans="1:19" x14ac:dyDescent="0.25">
      <c r="B4" s="36" t="s">
        <v>84</v>
      </c>
      <c r="C4" s="110"/>
    </row>
    <row r="5" spans="1:19" x14ac:dyDescent="0.25">
      <c r="B5" s="36"/>
    </row>
    <row r="6" spans="1:19" x14ac:dyDescent="0.25"/>
    <row r="7" spans="1:19" x14ac:dyDescent="0.25">
      <c r="B7" s="77" t="s">
        <v>47</v>
      </c>
      <c r="C7" s="59" t="s">
        <v>48</v>
      </c>
      <c r="D7" s="59">
        <v>2010</v>
      </c>
      <c r="E7" s="59" t="s">
        <v>49</v>
      </c>
      <c r="F7" s="59">
        <v>2011</v>
      </c>
      <c r="G7" s="59">
        <v>2012</v>
      </c>
      <c r="H7" s="59">
        <v>2013</v>
      </c>
      <c r="I7" s="59">
        <v>2014</v>
      </c>
      <c r="J7" s="59" t="s">
        <v>50</v>
      </c>
      <c r="K7" s="59">
        <v>2015</v>
      </c>
      <c r="L7" s="59">
        <v>2016</v>
      </c>
      <c r="M7" s="59">
        <v>2017</v>
      </c>
      <c r="N7" s="59">
        <v>2018</v>
      </c>
      <c r="O7" s="59">
        <v>2019</v>
      </c>
      <c r="P7" s="59">
        <v>2020</v>
      </c>
      <c r="Q7" s="59">
        <v>2021</v>
      </c>
      <c r="R7" s="59">
        <v>2022</v>
      </c>
      <c r="S7" s="59">
        <v>2023</v>
      </c>
    </row>
    <row r="8" spans="1:19" x14ac:dyDescent="0.25">
      <c r="B8" s="78" t="s">
        <v>51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x14ac:dyDescent="0.25">
      <c r="B9" s="79" t="s">
        <v>52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x14ac:dyDescent="0.25">
      <c r="B10" s="81" t="s">
        <v>53</v>
      </c>
      <c r="C10" s="82" t="s">
        <v>54</v>
      </c>
      <c r="D10" s="111">
        <f>+'2.1.1.IngresosServ'!D10/'2.1.2.CantidadesServ'!D10</f>
        <v>0.51530695939775484</v>
      </c>
      <c r="E10" s="111">
        <f>+'2.1.1.IngresosServ'!E10/'2.1.2.CantidadesServ'!E10</f>
        <v>0.50622276257578236</v>
      </c>
      <c r="F10" s="111">
        <f>+'2.1.1.IngresosServ'!F10/'2.1.2.CantidadesServ'!F10</f>
        <v>0.50622276257578236</v>
      </c>
      <c r="G10" s="111">
        <f>+'2.1.1.IngresosServ'!G10/'2.1.2.CantidadesServ'!G10</f>
        <v>0.55035891603104592</v>
      </c>
      <c r="H10" s="111">
        <f>+'2.1.1.IngresosServ'!H10/'2.1.2.CantidadesServ'!H10</f>
        <v>0.56451216226485357</v>
      </c>
      <c r="I10" s="111">
        <f>+'2.1.1.IngresosServ'!I10/'2.1.2.CantidadesServ'!I10</f>
        <v>0.59152942797919428</v>
      </c>
      <c r="J10" s="111">
        <f>+'2.1.1.IngresosServ'!J10/'2.1.2.CantidadesServ'!J10</f>
        <v>0.58065324561924014</v>
      </c>
      <c r="K10" s="111">
        <f>+'2.1.1.IngresosServ'!K10/'2.1.2.CantidadesServ'!K10</f>
        <v>0.58065324561924014</v>
      </c>
      <c r="L10" s="111">
        <f>+'2.1.1.IngresosServ'!L10/'2.1.2.CantidadesServ'!L10</f>
        <v>0.58853231815113727</v>
      </c>
      <c r="M10" s="111">
        <f>+'2.1.1.IngresosServ'!M10/'2.1.2.CantidadesServ'!M10</f>
        <v>0.59070761945496586</v>
      </c>
      <c r="N10" s="111">
        <f>+'2.1.1.IngresosServ'!N10/'2.1.2.CantidadesServ'!N10</f>
        <v>0.59386740808364236</v>
      </c>
      <c r="O10" s="111">
        <f>+'2.1.1.IngresosServ'!O10/'2.1.2.CantidadesServ'!O10</f>
        <v>0.53935889261805248</v>
      </c>
      <c r="P10" s="111">
        <f>+'2.1.1.IngresosServ'!P10/'2.1.2.CantidadesServ'!P10</f>
        <v>0.60679981558290408</v>
      </c>
      <c r="Q10" s="111">
        <f>+'2.1.1.IngresosServ'!Q10/'2.1.2.CantidadesServ'!Q10</f>
        <v>0.61928331761044375</v>
      </c>
      <c r="R10" s="111">
        <f>+'2.1.1.IngresosServ'!R10/'2.1.2.CantidadesServ'!R10</f>
        <v>0.77415424984363101</v>
      </c>
      <c r="S10" s="111">
        <f>+'2.1.1.IngresosServ'!S10/'2.1.2.CantidadesServ'!S10</f>
        <v>0.83153773215283322</v>
      </c>
    </row>
    <row r="11" spans="1:19" x14ac:dyDescent="0.25">
      <c r="B11" s="79" t="s">
        <v>55</v>
      </c>
      <c r="C11" s="82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x14ac:dyDescent="0.25">
      <c r="B12" s="85" t="s">
        <v>56</v>
      </c>
      <c r="C12" s="82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x14ac:dyDescent="0.25">
      <c r="B13" s="86" t="s">
        <v>57</v>
      </c>
      <c r="C13" s="82" t="s">
        <v>58</v>
      </c>
      <c r="D13" s="111">
        <f>+'2.1.1.IngresosServ'!D13/'2.1.2.CantidadesServ'!D13</f>
        <v>117.66659931477982</v>
      </c>
      <c r="E13" s="111">
        <f>+'2.1.1.IngresosServ'!E13/'2.1.2.CantidadesServ'!E13</f>
        <v>126.22133717370322</v>
      </c>
      <c r="F13" s="111">
        <f>+'2.1.1.IngresosServ'!F13/'2.1.2.CantidadesServ'!F13</f>
        <v>126.22133717370322</v>
      </c>
      <c r="G13" s="111">
        <f>+'2.1.1.IngresosServ'!G13/'2.1.2.CantidadesServ'!G13</f>
        <v>130.60892435380771</v>
      </c>
      <c r="H13" s="111">
        <f>+'2.1.1.IngresosServ'!H13/'2.1.2.CantidadesServ'!H13</f>
        <v>133.88419056603934</v>
      </c>
      <c r="I13" s="111">
        <f>+'2.1.1.IngresosServ'!I13/'2.1.2.CantidadesServ'!I13</f>
        <v>135.65759096176129</v>
      </c>
      <c r="J13" s="111">
        <f>+'2.1.1.IngresosServ'!J13/'2.1.2.CantidadesServ'!J13</f>
        <v>175.74435628140699</v>
      </c>
      <c r="K13" s="111">
        <f>+'2.1.1.IngresosServ'!K13/'2.1.2.CantidadesServ'!K13</f>
        <v>175.74435628140699</v>
      </c>
      <c r="L13" s="111">
        <f>+'2.1.1.IngresosServ'!L13/'2.1.2.CantidadesServ'!L13</f>
        <v>149.69311553973901</v>
      </c>
      <c r="M13" s="111">
        <f>+'2.1.1.IngresosServ'!M13/'2.1.2.CantidadesServ'!M13</f>
        <v>145.06278471223013</v>
      </c>
      <c r="N13" s="111">
        <f>+'2.1.1.IngresosServ'!N13/'2.1.2.CantidadesServ'!N13</f>
        <v>186.4219463235294</v>
      </c>
      <c r="O13" s="111">
        <f>+'2.1.1.IngresosServ'!O13/'2.1.2.CantidadesServ'!O13</f>
        <v>141.97378402107108</v>
      </c>
      <c r="P13" s="111">
        <f>+'2.1.1.IngresosServ'!P13/'2.1.2.CantidadesServ'!P13</f>
        <v>182.44343749999999</v>
      </c>
      <c r="Q13" s="111">
        <f>+'2.1.1.IngresosServ'!Q13/'2.1.2.CantidadesServ'!Q13</f>
        <v>168.92222222222225</v>
      </c>
      <c r="R13" s="111">
        <f>+'2.1.1.IngresosServ'!R13/'2.1.2.CantidadesServ'!R13</f>
        <v>176.50285714285715</v>
      </c>
      <c r="S13" s="111">
        <f>+'2.1.1.IngresosServ'!S13/'2.1.2.CantidadesServ'!S13</f>
        <v>130.67520000000002</v>
      </c>
    </row>
    <row r="14" spans="1:19" x14ac:dyDescent="0.25">
      <c r="B14" s="86" t="s">
        <v>59</v>
      </c>
      <c r="C14" s="82" t="s">
        <v>58</v>
      </c>
      <c r="D14" s="111">
        <f>+'2.1.1.IngresosServ'!D14/'2.1.2.CantidadesServ'!D14</f>
        <v>85.771521330371044</v>
      </c>
      <c r="E14" s="111">
        <f>+'2.1.1.IngresosServ'!E14/'2.1.2.CantidadesServ'!E14</f>
        <v>92.941440373135833</v>
      </c>
      <c r="F14" s="111">
        <f>+'2.1.1.IngresosServ'!F14/'2.1.2.CantidadesServ'!F14</f>
        <v>92.941440373135833</v>
      </c>
      <c r="G14" s="111">
        <f>+'2.1.1.IngresosServ'!G14/'2.1.2.CantidadesServ'!G14</f>
        <v>101.42288408595918</v>
      </c>
      <c r="H14" s="111">
        <f>+'2.1.1.IngresosServ'!H14/'2.1.2.CantidadesServ'!H14</f>
        <v>103.65746910047956</v>
      </c>
      <c r="I14" s="111">
        <f>+'2.1.1.IngresosServ'!I14/'2.1.2.CantidadesServ'!I14</f>
        <v>101.81246949949978</v>
      </c>
      <c r="J14" s="111">
        <f>+'2.1.1.IngresosServ'!J14/'2.1.2.CantidadesServ'!J14</f>
        <v>104.69325143110706</v>
      </c>
      <c r="K14" s="111">
        <f>+'2.1.1.IngresosServ'!K14/'2.1.2.CantidadesServ'!K14</f>
        <v>104.69325143110706</v>
      </c>
      <c r="L14" s="111">
        <f>+'2.1.1.IngresosServ'!L14/'2.1.2.CantidadesServ'!L14</f>
        <v>102.94147833730558</v>
      </c>
      <c r="M14" s="111">
        <f>+'2.1.1.IngresosServ'!M14/'2.1.2.CantidadesServ'!M14</f>
        <v>94.113325454254607</v>
      </c>
      <c r="N14" s="111">
        <f>+'2.1.1.IngresosServ'!N14/'2.1.2.CantidadesServ'!N14</f>
        <v>89.411099291199264</v>
      </c>
      <c r="O14" s="111">
        <f>+'2.1.1.IngresosServ'!O14/'2.1.2.CantidadesServ'!O14</f>
        <v>61.588836385836544</v>
      </c>
      <c r="P14" s="111">
        <f>+'2.1.1.IngresosServ'!P14/'2.1.2.CantidadesServ'!P14</f>
        <v>78.962600000000094</v>
      </c>
      <c r="Q14" s="111">
        <f>+'2.1.1.IngresosServ'!Q14/'2.1.2.CantidadesServ'!Q14</f>
        <v>138.63356630824339</v>
      </c>
      <c r="R14" s="111">
        <f>+'2.1.1.IngresosServ'!R14/'2.1.2.CantidadesServ'!R14</f>
        <v>81.368099290780037</v>
      </c>
      <c r="S14" s="111">
        <f>+'2.1.1.IngresosServ'!S14/'2.1.2.CantidadesServ'!S14</f>
        <v>86.171956140350929</v>
      </c>
    </row>
    <row r="15" spans="1:19" x14ac:dyDescent="0.25">
      <c r="B15" s="86" t="s">
        <v>60</v>
      </c>
      <c r="C15" s="82" t="s">
        <v>58</v>
      </c>
      <c r="D15" s="111">
        <f>+'2.1.1.IngresosServ'!D15/'2.1.2.CantidadesServ'!D15</f>
        <v>120.44874443111719</v>
      </c>
      <c r="E15" s="111">
        <f>+'2.1.1.IngresosServ'!E15/'2.1.2.CantidadesServ'!E15</f>
        <v>125.40579611316326</v>
      </c>
      <c r="F15" s="111">
        <f>+'2.1.1.IngresosServ'!F15/'2.1.2.CantidadesServ'!F15</f>
        <v>125.40579611316326</v>
      </c>
      <c r="G15" s="111">
        <f>+'2.1.1.IngresosServ'!G15/'2.1.2.CantidadesServ'!G15</f>
        <v>129.44617096447553</v>
      </c>
      <c r="H15" s="111">
        <f>+'2.1.1.IngresosServ'!H15/'2.1.2.CantidadesServ'!H15</f>
        <v>132.20825388530398</v>
      </c>
      <c r="I15" s="111">
        <f>+'2.1.1.IngresosServ'!I15/'2.1.2.CantidadesServ'!I15</f>
        <v>131.94045369335817</v>
      </c>
      <c r="J15" s="111">
        <f>+'2.1.1.IngresosServ'!J15/'2.1.2.CantidadesServ'!J15</f>
        <v>143.81683823216187</v>
      </c>
      <c r="K15" s="111">
        <f>+'2.1.1.IngresosServ'!K15/'2.1.2.CantidadesServ'!K15</f>
        <v>143.81683823216187</v>
      </c>
      <c r="L15" s="111">
        <f>+'2.1.1.IngresosServ'!L15/'2.1.2.CantidadesServ'!L15</f>
        <v>128.24749715302491</v>
      </c>
      <c r="M15" s="111">
        <f>+'2.1.1.IngresosServ'!M15/'2.1.2.CantidadesServ'!M15</f>
        <v>122.49455704387991</v>
      </c>
      <c r="N15" s="111">
        <f>+'2.1.1.IngresosServ'!N15/'2.1.2.CantidadesServ'!N15</f>
        <v>135.27246024096382</v>
      </c>
      <c r="O15" s="111">
        <f>+'2.1.1.IngresosServ'!O15/'2.1.2.CantidadesServ'!O15</f>
        <v>128.67994202898552</v>
      </c>
      <c r="P15" s="111">
        <f>+'2.1.1.IngresosServ'!P15/'2.1.2.CantidadesServ'!P15</f>
        <v>159.28904761904761</v>
      </c>
      <c r="Q15" s="111">
        <f>+'2.1.1.IngresosServ'!Q15/'2.1.2.CantidadesServ'!Q15</f>
        <v>167.24434782608697</v>
      </c>
      <c r="R15" s="111">
        <f>+'2.1.1.IngresosServ'!R15/'2.1.2.CantidadesServ'!R15</f>
        <v>243.77500000000001</v>
      </c>
      <c r="S15" s="111">
        <f>+'2.1.1.IngresosServ'!S15/'2.1.2.CantidadesServ'!S15</f>
        <v>179.54426229508195</v>
      </c>
    </row>
    <row r="16" spans="1:19" x14ac:dyDescent="0.25">
      <c r="B16" s="86" t="s">
        <v>61</v>
      </c>
      <c r="C16" s="82" t="s">
        <v>58</v>
      </c>
      <c r="D16" s="111">
        <f>+'2.1.1.IngresosServ'!D16/'2.1.2.CantidadesServ'!D16</f>
        <v>85.795954859758879</v>
      </c>
      <c r="E16" s="111">
        <f>+'2.1.1.IngresosServ'!E16/'2.1.2.CantidadesServ'!E16</f>
        <v>92.701951076201141</v>
      </c>
      <c r="F16" s="111">
        <f>+'2.1.1.IngresosServ'!F16/'2.1.2.CantidadesServ'!F16</f>
        <v>92.701951076201141</v>
      </c>
      <c r="G16" s="111">
        <f>+'2.1.1.IngresosServ'!G16/'2.1.2.CantidadesServ'!G16</f>
        <v>93.238027162272886</v>
      </c>
      <c r="H16" s="111">
        <f>+'2.1.1.IngresosServ'!H16/'2.1.2.CantidadesServ'!H16</f>
        <v>96.369006355133052</v>
      </c>
      <c r="I16" s="111">
        <f>+'2.1.1.IngresosServ'!I16/'2.1.2.CantidadesServ'!I16</f>
        <v>99.132550403899728</v>
      </c>
      <c r="J16" s="111">
        <f>+'2.1.1.IngresosServ'!J16/'2.1.2.CantidadesServ'!J16</f>
        <v>101.10405993199714</v>
      </c>
      <c r="K16" s="111">
        <f>+'2.1.1.IngresosServ'!K16/'2.1.2.CantidadesServ'!K16</f>
        <v>101.10405993199714</v>
      </c>
      <c r="L16" s="111">
        <f>+'2.1.1.IngresosServ'!L16/'2.1.2.CantidadesServ'!L16</f>
        <v>94.56934008146024</v>
      </c>
      <c r="M16" s="111">
        <f>+'2.1.1.IngresosServ'!M16/'2.1.2.CantidadesServ'!M16</f>
        <v>70.356867847370026</v>
      </c>
      <c r="N16" s="111">
        <f>+'2.1.1.IngresosServ'!N16/'2.1.2.CantidadesServ'!N16</f>
        <v>121.156016973004</v>
      </c>
      <c r="O16" s="111">
        <f>+'2.1.1.IngresosServ'!O16/'2.1.2.CantidadesServ'!O16</f>
        <v>86.281939983093864</v>
      </c>
      <c r="P16" s="111">
        <f>+'2.1.1.IngresosServ'!P16/'2.1.2.CantidadesServ'!P16</f>
        <v>111.89269674711437</v>
      </c>
      <c r="Q16" s="111">
        <f>+'2.1.1.IngresosServ'!Q16/'2.1.2.CantidadesServ'!Q16</f>
        <v>150.77353484466835</v>
      </c>
      <c r="R16" s="111">
        <f>+'2.1.1.IngresosServ'!R16/'2.1.2.CantidadesServ'!R16</f>
        <v>156.02632791327912</v>
      </c>
      <c r="S16" s="111">
        <f>+'2.1.1.IngresosServ'!S16/'2.1.2.CantidadesServ'!S16</f>
        <v>122.8535197368421</v>
      </c>
    </row>
    <row r="17" spans="2:19" x14ac:dyDescent="0.25">
      <c r="B17" s="87" t="s">
        <v>62</v>
      </c>
      <c r="C17" s="82" t="s">
        <v>63</v>
      </c>
      <c r="D17" s="111">
        <f>+'2.1.1.IngresosServ'!D17/'2.1.2.CantidadesServ'!D17</f>
        <v>13.433164479639689</v>
      </c>
      <c r="E17" s="111">
        <f>+'2.1.1.IngresosServ'!E17/'2.1.2.CantidadesServ'!E17</f>
        <v>13.184405676282251</v>
      </c>
      <c r="F17" s="111">
        <f>+'2.1.1.IngresosServ'!F17/'2.1.2.CantidadesServ'!F17</f>
        <v>13.184405676282251</v>
      </c>
      <c r="G17" s="111">
        <f>+'2.1.1.IngresosServ'!G17/'2.1.2.CantidadesServ'!G17</f>
        <v>11.467933253716483</v>
      </c>
      <c r="H17" s="111">
        <f>+'2.1.1.IngresosServ'!H17/'2.1.2.CantidadesServ'!H17</f>
        <v>12.659626246282922</v>
      </c>
      <c r="I17" s="111">
        <f>+'2.1.1.IngresosServ'!I17/'2.1.2.CantidadesServ'!I17</f>
        <v>12.314570748925037</v>
      </c>
      <c r="J17" s="111">
        <f>+'2.1.1.IngresosServ'!J17/'2.1.2.CantidadesServ'!J17</f>
        <v>12.825871280619539</v>
      </c>
      <c r="K17" s="111">
        <f>+'2.1.1.IngresosServ'!K17/'2.1.2.CantidadesServ'!K17</f>
        <v>12.825871280619539</v>
      </c>
      <c r="L17" s="111">
        <f>+'2.1.1.IngresosServ'!L17/'2.1.2.CantidadesServ'!L17</f>
        <v>13.261998496739851</v>
      </c>
      <c r="M17" s="111">
        <f>+'2.1.1.IngresosServ'!M17/'2.1.2.CantidadesServ'!M17</f>
        <v>13.818541354350966</v>
      </c>
      <c r="N17" s="111">
        <f>+'2.1.1.IngresosServ'!N17/'2.1.2.CantidadesServ'!N17</f>
        <v>13.736256275338077</v>
      </c>
      <c r="O17" s="111">
        <f>+'2.1.1.IngresosServ'!O17/'2.1.2.CantidadesServ'!O17</f>
        <v>10.073041633806552</v>
      </c>
      <c r="P17" s="111">
        <f>+'2.1.1.IngresosServ'!P17/'2.1.2.CantidadesServ'!P17</f>
        <v>15.192539358131201</v>
      </c>
      <c r="Q17" s="111">
        <f>+'2.1.1.IngresosServ'!Q17/'2.1.2.CantidadesServ'!Q17</f>
        <v>16.1279825047062</v>
      </c>
      <c r="R17" s="111">
        <f>+'2.1.1.IngresosServ'!R17/'2.1.2.CantidadesServ'!R17</f>
        <v>18.372659631421442</v>
      </c>
      <c r="S17" s="111">
        <f>+'2.1.1.IngresosServ'!S17/'2.1.2.CantidadesServ'!S17</f>
        <v>20.686643328312034</v>
      </c>
    </row>
    <row r="18" spans="2:19" x14ac:dyDescent="0.25">
      <c r="B18" s="87" t="s">
        <v>64</v>
      </c>
      <c r="C18" s="82" t="s">
        <v>63</v>
      </c>
      <c r="D18" s="111">
        <f>+'2.1.1.IngresosServ'!D18/'2.1.2.CantidadesServ'!D18</f>
        <v>3.564972170063379</v>
      </c>
      <c r="E18" s="111">
        <f>+'2.1.1.IngresosServ'!E18/'2.1.2.CantidadesServ'!E18</f>
        <v>3.9595970429183365</v>
      </c>
      <c r="F18" s="111">
        <f>+'2.1.1.IngresosServ'!F18/'2.1.2.CantidadesServ'!F18</f>
        <v>3.9595970429183365</v>
      </c>
      <c r="G18" s="111">
        <f>+'2.1.1.IngresosServ'!G18/'2.1.2.CantidadesServ'!G18</f>
        <v>4.7491929242507478</v>
      </c>
      <c r="H18" s="111">
        <f>+'2.1.1.IngresosServ'!H18/'2.1.2.CantidadesServ'!H18</f>
        <v>4.4570414151260689</v>
      </c>
      <c r="I18" s="111">
        <f>+'2.1.1.IngresosServ'!I18/'2.1.2.CantidadesServ'!I18</f>
        <v>3.8209466755033974</v>
      </c>
      <c r="J18" s="111">
        <f>+'2.1.1.IngresosServ'!J18/'2.1.2.CantidadesServ'!J18</f>
        <v>4.6801470213797112</v>
      </c>
      <c r="K18" s="111">
        <f>+'2.1.1.IngresosServ'!K18/'2.1.2.CantidadesServ'!K18</f>
        <v>4.6801470213797112</v>
      </c>
      <c r="L18" s="111">
        <f>+'2.1.1.IngresosServ'!L18/'2.1.2.CantidadesServ'!L18</f>
        <v>4.3369717223789745</v>
      </c>
      <c r="M18" s="111">
        <f>+'2.1.1.IngresosServ'!M18/'2.1.2.CantidadesServ'!M18</f>
        <v>4.0783584686076813</v>
      </c>
      <c r="N18" s="111">
        <f>+'2.1.1.IngresosServ'!N18/'2.1.2.CantidadesServ'!N18</f>
        <v>4.345621370519857</v>
      </c>
      <c r="O18" s="111">
        <f>+'2.1.1.IngresosServ'!O18/'2.1.2.CantidadesServ'!O18</f>
        <v>4.3868931113538059</v>
      </c>
      <c r="P18" s="111">
        <f>+'2.1.1.IngresosServ'!P18/'2.1.2.CantidadesServ'!P18</f>
        <v>4.5794489479746812</v>
      </c>
      <c r="Q18" s="111">
        <f>+'2.1.1.IngresosServ'!Q18/'2.1.2.CantidadesServ'!Q18</f>
        <v>5.5765708642428375</v>
      </c>
      <c r="R18" s="111">
        <f>+'2.1.1.IngresosServ'!R18/'2.1.2.CantidadesServ'!R18</f>
        <v>6.1673769667388862</v>
      </c>
      <c r="S18" s="111">
        <f>+'2.1.1.IngresosServ'!S18/'2.1.2.CantidadesServ'!S18</f>
        <v>6.7258074030634907</v>
      </c>
    </row>
    <row r="19" spans="2:19" x14ac:dyDescent="0.25">
      <c r="B19" s="87" t="s">
        <v>65</v>
      </c>
      <c r="C19" s="82" t="s">
        <v>63</v>
      </c>
      <c r="D19" s="111">
        <f>+'2.1.1.IngresosServ'!D19/'2.1.2.CantidadesServ'!D19</f>
        <v>1.2103057331612121</v>
      </c>
      <c r="E19" s="111">
        <f>+'2.1.1.IngresosServ'!E19/'2.1.2.CantidadesServ'!E19</f>
        <v>1.1945433259541947</v>
      </c>
      <c r="F19" s="111">
        <f>+'2.1.1.IngresosServ'!F19/'2.1.2.CantidadesServ'!F19</f>
        <v>1.1945433259541947</v>
      </c>
      <c r="G19" s="111">
        <f>+'2.1.1.IngresosServ'!G19/'2.1.2.CantidadesServ'!G19</f>
        <v>1.5387322805471229</v>
      </c>
      <c r="H19" s="111">
        <f>+'2.1.1.IngresosServ'!H19/'2.1.2.CantidadesServ'!H19</f>
        <v>1.5659081999658528</v>
      </c>
      <c r="I19" s="111">
        <f>+'2.1.1.IngresosServ'!I19/'2.1.2.CantidadesServ'!I19</f>
        <v>1.5672307444429894</v>
      </c>
      <c r="J19" s="111">
        <f>+'2.1.1.IngresosServ'!J19/'2.1.2.CantidadesServ'!J19</f>
        <v>1.5702199279616229</v>
      </c>
      <c r="K19" s="111">
        <f>+'2.1.1.IngresosServ'!K19/'2.1.2.CantidadesServ'!K19</f>
        <v>1.5702199279616229</v>
      </c>
      <c r="L19" s="111">
        <f>+'2.1.1.IngresosServ'!L19/'2.1.2.CantidadesServ'!L19</f>
        <v>1.567576321118239</v>
      </c>
      <c r="M19" s="111">
        <f>+'2.1.1.IngresosServ'!M19/'2.1.2.CantidadesServ'!M19</f>
        <v>1.7174317580912579</v>
      </c>
      <c r="N19" s="111">
        <f>+'2.1.1.IngresosServ'!N19/'2.1.2.CantidadesServ'!N19</f>
        <v>1.5809054010723946</v>
      </c>
      <c r="O19" s="111">
        <f>+'2.1.1.IngresosServ'!O19/'2.1.2.CantidadesServ'!O19</f>
        <v>1.644466151662644</v>
      </c>
      <c r="P19" s="111">
        <f>+'2.1.1.IngresosServ'!P19/'2.1.2.CantidadesServ'!P19</f>
        <v>1.7052873897911911</v>
      </c>
      <c r="Q19" s="111">
        <f>+'2.1.1.IngresosServ'!Q19/'2.1.2.CantidadesServ'!Q19</f>
        <v>1.747572162185042</v>
      </c>
      <c r="R19" s="111">
        <f>+'2.1.1.IngresosServ'!R19/'2.1.2.CantidadesServ'!R19</f>
        <v>2.0165632892068297</v>
      </c>
      <c r="S19" s="111">
        <f>+'2.1.1.IngresosServ'!S19/'2.1.2.CantidadesServ'!S19</f>
        <v>2.1738907347450507</v>
      </c>
    </row>
    <row r="20" spans="2:19" x14ac:dyDescent="0.25">
      <c r="B20" s="87" t="s">
        <v>66</v>
      </c>
      <c r="C20" s="82" t="s">
        <v>63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2:19" x14ac:dyDescent="0.25">
      <c r="B21" s="78" t="s">
        <v>67</v>
      </c>
      <c r="C21" s="88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</row>
    <row r="22" spans="2:19" x14ac:dyDescent="0.25">
      <c r="B22" s="79" t="s">
        <v>68</v>
      </c>
      <c r="C22" s="82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2:19" x14ac:dyDescent="0.25">
      <c r="B23" s="81" t="s">
        <v>53</v>
      </c>
      <c r="C23" s="82" t="s">
        <v>54</v>
      </c>
      <c r="D23" s="113"/>
      <c r="E23" s="113"/>
      <c r="F23" s="113"/>
      <c r="G23" s="113"/>
      <c r="H23" s="113"/>
      <c r="I23" s="111">
        <f>+'2.1.1.IngresosServ'!I23/'2.1.2.CantidadesServ'!I23</f>
        <v>0.97</v>
      </c>
      <c r="J23" s="111">
        <f>+'2.1.1.IngresosServ'!J23/'2.1.2.CantidadesServ'!J23</f>
        <v>0.97</v>
      </c>
      <c r="K23" s="111">
        <f>+'2.1.1.IngresosServ'!K23/'2.1.2.CantidadesServ'!K23</f>
        <v>0.97</v>
      </c>
      <c r="L23" s="111">
        <f>+'2.1.1.IngresosServ'!L23/'2.1.2.CantidadesServ'!L23</f>
        <v>0.97043799532236052</v>
      </c>
      <c r="M23" s="111">
        <f>+'2.1.1.IngresosServ'!M23/'2.1.2.CantidadesServ'!M23</f>
        <v>0.97469836164681112</v>
      </c>
      <c r="N23" s="111">
        <f>+'2.1.1.IngresosServ'!N23/'2.1.2.CantidadesServ'!N23</f>
        <v>0.98409350757838265</v>
      </c>
      <c r="O23" s="111">
        <f>+'2.1.1.IngresosServ'!O23/'2.1.2.CantidadesServ'!O23</f>
        <v>1.0139560739469595</v>
      </c>
      <c r="P23" s="111">
        <f>+'2.1.1.IngresosServ'!P23/'2.1.2.CantidadesServ'!P23</f>
        <v>1.1017447718584576</v>
      </c>
      <c r="Q23" s="111">
        <f>+'2.1.1.IngresosServ'!Q23/'2.1.2.CantidadesServ'!Q23</f>
        <v>1.1029791780827576</v>
      </c>
      <c r="R23" s="111">
        <f>+'2.1.1.IngresosServ'!R23/'2.1.2.CantidadesServ'!R23</f>
        <v>1.1873129333835559</v>
      </c>
      <c r="S23" s="111">
        <f>+'2.1.1.IngresosServ'!S23/'2.1.2.CantidadesServ'!S23</f>
        <v>1.2899294651278908</v>
      </c>
    </row>
    <row r="24" spans="2:19" x14ac:dyDescent="0.25">
      <c r="B24" s="79" t="s">
        <v>69</v>
      </c>
      <c r="C24" s="82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</row>
    <row r="25" spans="2:19" x14ac:dyDescent="0.25">
      <c r="B25" s="85" t="s">
        <v>56</v>
      </c>
      <c r="C25" s="82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</row>
    <row r="26" spans="2:19" x14ac:dyDescent="0.25">
      <c r="B26" s="86" t="s">
        <v>57</v>
      </c>
      <c r="C26" s="82" t="s">
        <v>58</v>
      </c>
      <c r="D26" s="113"/>
      <c r="E26" s="113"/>
      <c r="F26" s="113"/>
      <c r="G26" s="113"/>
      <c r="H26" s="113"/>
      <c r="I26" s="111">
        <f>+'2.1.1.IngresosServ'!I26/'2.1.2.CantidadesServ'!I26</f>
        <v>110.49137055837564</v>
      </c>
      <c r="J26" s="111">
        <f>+'2.1.1.IngresosServ'!J26/'2.1.2.CantidadesServ'!J26</f>
        <v>113.16420104845928</v>
      </c>
      <c r="K26" s="111">
        <f>+'2.1.1.IngresosServ'!K26/'2.1.2.CantidadesServ'!K26</f>
        <v>113.16420104845928</v>
      </c>
      <c r="L26" s="111">
        <f>+'2.1.1.IngresosServ'!L26/'2.1.2.CantidadesServ'!L26</f>
        <v>116.21731847158644</v>
      </c>
      <c r="M26" s="111">
        <f>+'2.1.1.IngresosServ'!M26/'2.1.2.CantidadesServ'!M26</f>
        <v>116.84834106827017</v>
      </c>
      <c r="N26" s="111">
        <f>+'2.1.1.IngresosServ'!N26/'2.1.2.CantidadesServ'!N26</f>
        <v>119.94075655878906</v>
      </c>
      <c r="O26" s="111">
        <f>+'2.1.1.IngresosServ'!O26/'2.1.2.CantidadesServ'!O26</f>
        <v>124.46055899248728</v>
      </c>
      <c r="P26" s="111">
        <f>+'2.1.1.IngresosServ'!P26/'2.1.2.CantidadesServ'!P26</f>
        <v>131.54108329103923</v>
      </c>
      <c r="Q26" s="111">
        <f>+'2.1.1.IngresosServ'!Q26/'2.1.2.CantidadesServ'!Q26</f>
        <v>144.48325530826261</v>
      </c>
      <c r="R26" s="111">
        <f>+'2.1.1.IngresosServ'!R26/'2.1.2.CantidadesServ'!R26</f>
        <v>155.78024281966788</v>
      </c>
      <c r="S26" s="111">
        <f>+'2.1.1.IngresosServ'!S26/'2.1.2.CantidadesServ'!S26</f>
        <v>168.37378636622881</v>
      </c>
    </row>
    <row r="27" spans="2:19" x14ac:dyDescent="0.25">
      <c r="B27" s="86" t="s">
        <v>59</v>
      </c>
      <c r="C27" s="82" t="s">
        <v>58</v>
      </c>
      <c r="D27" s="113"/>
      <c r="E27" s="113"/>
      <c r="F27" s="113"/>
      <c r="G27" s="113"/>
      <c r="H27" s="113"/>
      <c r="I27" s="111">
        <f>+'2.1.1.IngresosServ'!I27/'2.1.2.CantidadesServ'!I27</f>
        <v>70.449735487411232</v>
      </c>
      <c r="J27" s="111">
        <f>+'2.1.1.IngresosServ'!J27/'2.1.2.CantidadesServ'!J27</f>
        <v>71.170967676992547</v>
      </c>
      <c r="K27" s="111">
        <f>+'2.1.1.IngresosServ'!K27/'2.1.2.CantidadesServ'!K27</f>
        <v>71.170967676992547</v>
      </c>
      <c r="L27" s="111">
        <f>+'2.1.1.IngresosServ'!L27/'2.1.2.CantidadesServ'!L27</f>
        <v>73.218629987895511</v>
      </c>
      <c r="M27" s="111">
        <f>+'2.1.1.IngresosServ'!M27/'2.1.2.CantidadesServ'!M27</f>
        <v>74.869315163179749</v>
      </c>
      <c r="N27" s="111">
        <f>+'2.1.1.IngresosServ'!N27/'2.1.2.CantidadesServ'!N27</f>
        <v>77.185306804200309</v>
      </c>
      <c r="O27" s="111">
        <f>+'2.1.1.IngresosServ'!O27/'2.1.2.CantidadesServ'!O27</f>
        <v>82.301641154177858</v>
      </c>
      <c r="P27" s="111">
        <f>+'2.1.1.IngresosServ'!P27/'2.1.2.CantidadesServ'!P27</f>
        <v>85.960807867681595</v>
      </c>
      <c r="Q27" s="111">
        <f>+'2.1.1.IngresosServ'!Q27/'2.1.2.CantidadesServ'!Q27</f>
        <v>92.383485154530987</v>
      </c>
      <c r="R27" s="111">
        <f>+'2.1.1.IngresosServ'!R27/'2.1.2.CantidadesServ'!R27</f>
        <v>104.10107674227137</v>
      </c>
      <c r="S27" s="111">
        <f>+'2.1.1.IngresosServ'!S27/'2.1.2.CantidadesServ'!S27</f>
        <v>113.81171496652006</v>
      </c>
    </row>
    <row r="28" spans="2:19" x14ac:dyDescent="0.25">
      <c r="B28" s="86" t="s">
        <v>60</v>
      </c>
      <c r="C28" s="82" t="s">
        <v>58</v>
      </c>
      <c r="D28" s="113"/>
      <c r="E28" s="113"/>
      <c r="F28" s="113"/>
      <c r="G28" s="113"/>
      <c r="H28" s="113"/>
      <c r="I28" s="111">
        <f>+'2.1.1.IngresosServ'!I28/'2.1.2.CantidadesServ'!I28</f>
        <v>103.41555740432612</v>
      </c>
      <c r="J28" s="111">
        <f>+'2.1.1.IngresosServ'!J28/'2.1.2.CantidadesServ'!J28</f>
        <v>113.2141938134548</v>
      </c>
      <c r="K28" s="111">
        <f>+'2.1.1.IngresosServ'!K28/'2.1.2.CantidadesServ'!K28</f>
        <v>113.2141938134548</v>
      </c>
      <c r="L28" s="111">
        <f>+'2.1.1.IngresosServ'!L28/'2.1.2.CantidadesServ'!L28</f>
        <v>112.23790430563042</v>
      </c>
      <c r="M28" s="111">
        <f>+'2.1.1.IngresosServ'!M28/'2.1.2.CantidadesServ'!M28</f>
        <v>117.3823037133763</v>
      </c>
      <c r="N28" s="111">
        <f>+'2.1.1.IngresosServ'!N28/'2.1.2.CantidadesServ'!N28</f>
        <v>119.49066795519234</v>
      </c>
      <c r="O28" s="111">
        <f>+'2.1.1.IngresosServ'!O28/'2.1.2.CantidadesServ'!O28</f>
        <v>117.69883578771882</v>
      </c>
      <c r="P28" s="111">
        <f>+'2.1.1.IngresosServ'!P28/'2.1.2.CantidadesServ'!P28</f>
        <v>132.03934071464522</v>
      </c>
      <c r="Q28" s="111">
        <f>+'2.1.1.IngresosServ'!Q28/'2.1.2.CantidadesServ'!Q28</f>
        <v>141.25789005658851</v>
      </c>
      <c r="R28" s="111">
        <f>+'2.1.1.IngresosServ'!R28/'2.1.2.CantidadesServ'!R28</f>
        <v>151.82786444029441</v>
      </c>
      <c r="S28" s="111">
        <f>+'2.1.1.IngresosServ'!S28/'2.1.2.CantidadesServ'!S28</f>
        <v>166.85397675237763</v>
      </c>
    </row>
    <row r="29" spans="2:19" x14ac:dyDescent="0.25">
      <c r="B29" s="86" t="s">
        <v>61</v>
      </c>
      <c r="C29" s="82" t="s">
        <v>58</v>
      </c>
      <c r="D29" s="113"/>
      <c r="E29" s="113"/>
      <c r="F29" s="113"/>
      <c r="G29" s="113"/>
      <c r="H29" s="113"/>
      <c r="I29" s="111">
        <f>+'2.1.1.IngresosServ'!I29/'2.1.2.CantidadesServ'!I29</f>
        <v>71.95643611828352</v>
      </c>
      <c r="J29" s="111">
        <f>+'2.1.1.IngresosServ'!J29/'2.1.2.CantidadesServ'!J29</f>
        <v>70.240467817500573</v>
      </c>
      <c r="K29" s="111">
        <f>+'2.1.1.IngresosServ'!K29/'2.1.2.CantidadesServ'!K29</f>
        <v>70.240467817500573</v>
      </c>
      <c r="L29" s="111">
        <f>+'2.1.1.IngresosServ'!L29/'2.1.2.CantidadesServ'!L29</f>
        <v>72.409822286863857</v>
      </c>
      <c r="M29" s="111">
        <f>+'2.1.1.IngresosServ'!M29/'2.1.2.CantidadesServ'!M29</f>
        <v>72.76275659347111</v>
      </c>
      <c r="N29" s="111">
        <f>+'2.1.1.IngresosServ'!N29/'2.1.2.CantidadesServ'!N29</f>
        <v>73.851824128420347</v>
      </c>
      <c r="O29" s="111">
        <f>+'2.1.1.IngresosServ'!O29/'2.1.2.CantidadesServ'!O29</f>
        <v>78.785383433225732</v>
      </c>
      <c r="P29" s="111">
        <f>+'2.1.1.IngresosServ'!P29/'2.1.2.CantidadesServ'!P29</f>
        <v>84.87815618054492</v>
      </c>
      <c r="Q29" s="111">
        <f>+'2.1.1.IngresosServ'!Q29/'2.1.2.CantidadesServ'!Q29</f>
        <v>91.663724392534093</v>
      </c>
      <c r="R29" s="111">
        <f>+'2.1.1.IngresosServ'!R29/'2.1.2.CantidadesServ'!R29</f>
        <v>101.4543494701167</v>
      </c>
      <c r="S29" s="111">
        <f>+'2.1.1.IngresosServ'!S29/'2.1.2.CantidadesServ'!S29</f>
        <v>113.28403748718907</v>
      </c>
    </row>
    <row r="30" spans="2:19" x14ac:dyDescent="0.25">
      <c r="B30" s="78" t="s">
        <v>70</v>
      </c>
      <c r="C30" s="88" t="s">
        <v>58</v>
      </c>
      <c r="D30" s="112">
        <f>+'2.1.1.IngresosServ'!D30/'2.1.2.CantidadesServ'!D30</f>
        <v>128.12447083333333</v>
      </c>
      <c r="E30" s="112">
        <f>+'2.1.1.IngresosServ'!E30/'2.1.2.CantidadesServ'!E30</f>
        <v>39.656752499999996</v>
      </c>
      <c r="F30" s="112">
        <f>+'2.1.1.IngresosServ'!F30/'2.1.2.CantidadesServ'!F30</f>
        <v>39.656752499999996</v>
      </c>
      <c r="G30" s="112">
        <f>+'2.1.1.IngresosServ'!G30/'2.1.2.CantidadesServ'!G30</f>
        <v>62.268611111111113</v>
      </c>
      <c r="H30" s="112">
        <f>+'2.1.1.IngresosServ'!H30/'2.1.2.CantidadesServ'!H30</f>
        <v>56.629750320512827</v>
      </c>
      <c r="I30" s="112">
        <f>+'2.1.1.IngresosServ'!I30/'2.1.2.CantidadesServ'!I30</f>
        <v>73.811896405228751</v>
      </c>
      <c r="J30" s="112">
        <f>+'2.1.1.IngresosServ'!J30/'2.1.2.CantidadesServ'!J30</f>
        <v>71.129174910295205</v>
      </c>
      <c r="K30" s="112">
        <f>+'2.1.1.IngresosServ'!K30/'2.1.2.CantidadesServ'!K30</f>
        <v>71.129174910295205</v>
      </c>
      <c r="L30" s="112">
        <f>+'2.1.1.IngresosServ'!L30/'2.1.2.CantidadesServ'!L30</f>
        <v>86.456376766405015</v>
      </c>
      <c r="M30" s="112">
        <f>+'2.1.1.IngresosServ'!M30/'2.1.2.CantidadesServ'!M30</f>
        <v>77.571003397734856</v>
      </c>
      <c r="N30" s="112">
        <f>+'2.1.1.IngresosServ'!N30/'2.1.2.CantidadesServ'!N30</f>
        <v>80.101108475202579</v>
      </c>
      <c r="O30" s="112">
        <f>+'2.1.1.IngresosServ'!O30/'2.1.2.CantidadesServ'!O30</f>
        <v>67.876295336787564</v>
      </c>
      <c r="P30" s="112">
        <f>+'2.1.1.IngresosServ'!P30/'2.1.2.CantidadesServ'!P30</f>
        <v>71.695800000000006</v>
      </c>
      <c r="Q30" s="112">
        <f>+'2.1.1.IngresosServ'!Q30/'2.1.2.CantidadesServ'!Q30</f>
        <v>38.919570815450641</v>
      </c>
      <c r="R30" s="112">
        <f>+'2.1.1.IngresosServ'!R30/'2.1.2.CantidadesServ'!R30</f>
        <v>74.052875082617319</v>
      </c>
      <c r="S30" s="112">
        <f>+R30</f>
        <v>74.052875082617319</v>
      </c>
    </row>
    <row r="31" spans="2:19" x14ac:dyDescent="0.25">
      <c r="B31" s="93" t="s">
        <v>71</v>
      </c>
      <c r="C31" s="88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</row>
    <row r="32" spans="2:19" x14ac:dyDescent="0.25">
      <c r="B32" s="94" t="s">
        <v>72</v>
      </c>
      <c r="C32" s="95" t="s">
        <v>73</v>
      </c>
      <c r="D32" s="114">
        <f>+'2.1.1.IngresosServ'!D32/'2.1.2.CantidadesServ'!D32</f>
        <v>72.892516069788797</v>
      </c>
      <c r="E32" s="114">
        <f>+'2.1.1.IngresosServ'!E32/'2.1.2.CantidadesServ'!E32</f>
        <v>77.468859846777832</v>
      </c>
      <c r="F32" s="114">
        <f>+'2.1.1.IngresosServ'!F32/'2.1.2.CantidadesServ'!F32</f>
        <v>77.468859846777832</v>
      </c>
      <c r="G32" s="114">
        <f>+'2.1.1.IngresosServ'!G32/'2.1.2.CantidadesServ'!G32</f>
        <v>114.83888888888887</v>
      </c>
      <c r="H32" s="114">
        <f>+'2.1.1.IngresosServ'!H32/'2.1.2.CantidadesServ'!H32</f>
        <v>119.3515593121539</v>
      </c>
      <c r="I32" s="114">
        <f>+'2.1.1.IngresosServ'!I32/'2.1.2.CantidadesServ'!I32</f>
        <v>112.57755562721702</v>
      </c>
      <c r="J32" s="114">
        <f>+'2.1.1.IngresosServ'!J32/'2.1.2.CantidadesServ'!J32</f>
        <v>119.56281730425457</v>
      </c>
      <c r="K32" s="114">
        <f>+'2.1.1.IngresosServ'!K32/'2.1.2.CantidadesServ'!K32</f>
        <v>119.56281730425457</v>
      </c>
      <c r="L32" s="114">
        <f>+'2.1.1.IngresosServ'!L32/'2.1.2.CantidadesServ'!L32</f>
        <v>123.89378102189781</v>
      </c>
      <c r="M32" s="114">
        <f>+'2.1.1.IngresosServ'!M32/'2.1.2.CantidadesServ'!M32</f>
        <v>124.40738255033557</v>
      </c>
      <c r="N32" s="114">
        <f>+'2.1.1.IngresosServ'!N32/'2.1.2.CantidadesServ'!N32</f>
        <v>126.09999999999998</v>
      </c>
      <c r="O32" s="114">
        <f>+'2.1.1.IngresosServ'!O32/'2.1.2.CantidadesServ'!O32</f>
        <v>126.04142928870293</v>
      </c>
      <c r="P32" s="114">
        <f>+'2.1.1.IngresosServ'!P32/'2.1.2.CantidadesServ'!P32</f>
        <v>127.33215953947369</v>
      </c>
      <c r="Q32" s="114">
        <f>+'2.1.1.IngresosServ'!Q32/'2.1.2.CantidadesServ'!Q32</f>
        <v>122.14204114432658</v>
      </c>
      <c r="R32" s="114">
        <f>+'2.1.1.IngresosServ'!R32/'2.1.2.CantidadesServ'!R32</f>
        <v>123.7241604463769</v>
      </c>
      <c r="S32" s="114">
        <f>+'2.1.1.IngresosServ'!S32/'2.1.2.CantidadesServ'!S32</f>
        <v>137.62752111760881</v>
      </c>
    </row>
    <row r="33" spans="2:19" x14ac:dyDescent="0.25">
      <c r="B33" s="98" t="s">
        <v>74</v>
      </c>
      <c r="C33" s="82" t="s">
        <v>75</v>
      </c>
      <c r="D33" s="111">
        <v>0</v>
      </c>
      <c r="E33" s="111">
        <v>0</v>
      </c>
      <c r="F33" s="111">
        <f>+'2.1.1.IngresosServ'!F33/'2.1.2.CantidadesServ'!F33</f>
        <v>7.3903239978034039</v>
      </c>
      <c r="G33" s="111">
        <f>+'2.1.1.IngresosServ'!G33/'2.1.2.CantidadesServ'!G33</f>
        <v>7.7599999999999989</v>
      </c>
      <c r="H33" s="111">
        <f>+'2.1.1.IngresosServ'!H33/'2.1.2.CantidadesServ'!H33</f>
        <v>7.76</v>
      </c>
      <c r="I33" s="111">
        <f>+'2.1.1.IngresosServ'!I33/'2.1.2.CantidadesServ'!I33</f>
        <v>7.7599999999999989</v>
      </c>
      <c r="J33" s="111">
        <f>+'2.1.1.IngresosServ'!J33/'2.1.2.CantidadesServ'!J33</f>
        <v>7.6763267966111739</v>
      </c>
      <c r="K33" s="111">
        <f>+'2.1.1.IngresosServ'!K33/'2.1.2.CantidadesServ'!K33</f>
        <v>7.6763267966111739</v>
      </c>
      <c r="L33" s="111">
        <f>+'2.1.1.IngresosServ'!L33/'2.1.2.CantidadesServ'!L33</f>
        <v>7.7600000000000007</v>
      </c>
      <c r="M33" s="111">
        <f>+'2.1.1.IngresosServ'!M33/'2.1.2.CantidadesServ'!M33</f>
        <v>7.4217146933679841</v>
      </c>
      <c r="N33" s="111">
        <f>+'2.1.1.IngresosServ'!N33/'2.1.2.CantidadesServ'!N33</f>
        <v>7.7600000000000007</v>
      </c>
      <c r="O33" s="111">
        <f>+'2.1.1.IngresosServ'!O33/'2.1.2.CantidadesServ'!O33</f>
        <v>8.188478471502151</v>
      </c>
      <c r="P33" s="111">
        <f>+'2.1.1.IngresosServ'!P33/'2.1.2.CantidadesServ'!P33</f>
        <v>7.9650079239302691</v>
      </c>
      <c r="Q33" s="111">
        <f>+'2.1.1.IngresosServ'!Q33/'2.1.2.CantidadesServ'!Q33</f>
        <v>7.7837815469222189</v>
      </c>
      <c r="R33" s="111">
        <f>+'2.1.1.IngresosServ'!R33/'2.1.2.CantidadesServ'!R33</f>
        <v>7.9008811652744821</v>
      </c>
      <c r="S33" s="111">
        <f>+'2.1.1.IngresosServ'!S33/'2.1.2.CantidadesServ'!S33</f>
        <v>8.5122283110983634</v>
      </c>
    </row>
    <row r="34" spans="2:19" x14ac:dyDescent="0.25">
      <c r="B34" s="98" t="s">
        <v>76</v>
      </c>
      <c r="C34" s="82" t="s">
        <v>77</v>
      </c>
      <c r="D34" s="111">
        <v>0</v>
      </c>
      <c r="E34" s="111">
        <v>0</v>
      </c>
      <c r="F34" s="111">
        <f>+'2.1.1.IngresosServ'!F34/'2.1.2.CantidadesServ'!F34</f>
        <v>15.303118252421037</v>
      </c>
      <c r="G34" s="111">
        <f>+'2.1.1.IngresosServ'!G34/'2.1.2.CantidadesServ'!G34</f>
        <v>15.173377746427359</v>
      </c>
      <c r="H34" s="111">
        <f>+'2.1.1.IngresosServ'!H34/'2.1.2.CantidadesServ'!H34</f>
        <v>15.561949845912121</v>
      </c>
      <c r="I34" s="111">
        <f>+'2.1.1.IngresosServ'!I34/'2.1.2.CantidadesServ'!I34</f>
        <v>19.724646123065408</v>
      </c>
      <c r="J34" s="111">
        <f>+'2.1.1.IngresosServ'!J34/'2.1.2.CantidadesServ'!J34</f>
        <v>18.47907938785222</v>
      </c>
      <c r="K34" s="111">
        <f>+'2.1.1.IngresosServ'!K34/'2.1.2.CantidadesServ'!K34</f>
        <v>18.47907938785222</v>
      </c>
      <c r="L34" s="111">
        <f>+'2.1.1.IngresosServ'!L34/'2.1.2.CantidadesServ'!L34</f>
        <v>22.9320283030954</v>
      </c>
      <c r="M34" s="111">
        <f>+'2.1.1.IngresosServ'!M34/'2.1.2.CantidadesServ'!M34</f>
        <v>18.077295941514972</v>
      </c>
      <c r="N34" s="111">
        <f>+'2.1.1.IngresosServ'!N34/'2.1.2.CantidadesServ'!N34</f>
        <v>20.836527724738716</v>
      </c>
      <c r="O34" s="111">
        <f>+'2.1.1.IngresosServ'!O34/'2.1.2.CantidadesServ'!O34</f>
        <v>16.315727831844757</v>
      </c>
      <c r="P34" s="111">
        <f>+'2.1.1.IngresosServ'!P34/'2.1.2.CantidadesServ'!P34</f>
        <v>20.74188427009253</v>
      </c>
      <c r="Q34" s="111">
        <f>+'2.1.1.IngresosServ'!Q34/'2.1.2.CantidadesServ'!Q34</f>
        <v>31.161388660930182</v>
      </c>
      <c r="R34" s="111">
        <f>+'2.1.1.IngresosServ'!R34/'2.1.2.CantidadesServ'!R34</f>
        <v>39.067234699799606</v>
      </c>
      <c r="S34" s="111">
        <f>+'2.1.1.IngresosServ'!S34/'2.1.2.CantidadesServ'!S34</f>
        <v>35.416538320415661</v>
      </c>
    </row>
    <row r="35" spans="2:19" x14ac:dyDescent="0.25">
      <c r="B35" s="98" t="s">
        <v>78</v>
      </c>
      <c r="C35" s="82" t="s">
        <v>75</v>
      </c>
      <c r="D35" s="113"/>
      <c r="E35" s="113"/>
      <c r="F35" s="113"/>
      <c r="G35" s="113"/>
      <c r="H35" s="113"/>
      <c r="I35" s="111">
        <v>0</v>
      </c>
      <c r="J35" s="111">
        <v>0</v>
      </c>
      <c r="K35" s="111">
        <f>+'2.1.1.IngresosServ'!K35/'2.1.2.CantidadesServ'!K35</f>
        <v>34.019054866278971</v>
      </c>
      <c r="L35" s="111">
        <f>+'2.1.1.IngresosServ'!L35/'2.1.2.CantidadesServ'!L35</f>
        <v>34.497395767722999</v>
      </c>
      <c r="M35" s="111">
        <f>+'2.1.1.IngresosServ'!M35/'2.1.2.CantidadesServ'!M35</f>
        <v>34.349236247597716</v>
      </c>
      <c r="N35" s="111">
        <f>+'2.1.1.IngresosServ'!N35/'2.1.2.CantidadesServ'!N35</f>
        <v>38.67946095087634</v>
      </c>
      <c r="O35" s="111">
        <f>+'2.1.1.IngresosServ'!O35/'2.1.2.CantidadesServ'!O35</f>
        <v>42.934531705356235</v>
      </c>
      <c r="P35" s="111">
        <f>+'2.1.1.IngresosServ'!P35/'2.1.2.CantidadesServ'!P35</f>
        <v>52.990201083759452</v>
      </c>
      <c r="Q35" s="111">
        <f>+'2.1.1.IngresosServ'!Q35/'2.1.2.CantidadesServ'!Q35</f>
        <v>53.960723698146033</v>
      </c>
      <c r="R35" s="111">
        <f>+'2.1.1.IngresosServ'!R35/'2.1.2.CantidadesServ'!R35</f>
        <v>64.628205757393872</v>
      </c>
      <c r="S35" s="111">
        <f>+'2.1.1.IngresosServ'!S35/'2.1.2.CantidadesServ'!S35</f>
        <v>52.738259771532611</v>
      </c>
    </row>
    <row r="36" spans="2:19" x14ac:dyDescent="0.25">
      <c r="B36" s="98" t="s">
        <v>79</v>
      </c>
      <c r="C36" s="82" t="s">
        <v>80</v>
      </c>
      <c r="D36" s="111">
        <v>0</v>
      </c>
      <c r="E36" s="111">
        <f>+'2.1.1.IngresosServ'!E36/'2.1.2.CantidadesServ'!E36</f>
        <v>1.2129489739976458</v>
      </c>
      <c r="F36" s="111">
        <f>+'2.1.1.IngresosServ'!F36/'2.1.2.CantidadesServ'!F36</f>
        <v>1.2129489739976458</v>
      </c>
      <c r="G36" s="111">
        <f>+'2.1.1.IngresosServ'!G36/'2.1.2.CantidadesServ'!G36</f>
        <v>1.6200390545675296</v>
      </c>
      <c r="H36" s="111">
        <f>+'2.1.1.IngresosServ'!H36/'2.1.2.CantidadesServ'!H36</f>
        <v>1.5484130761026997</v>
      </c>
      <c r="I36" s="111">
        <f>+'2.1.1.IngresosServ'!I36/'2.1.2.CantidadesServ'!I36</f>
        <v>1.5682089004744624</v>
      </c>
      <c r="J36" s="111">
        <f>+'2.1.1.IngresosServ'!J36/'2.1.2.CantidadesServ'!J36</f>
        <v>1.5160288150083427</v>
      </c>
      <c r="K36" s="111">
        <f>+'2.1.1.IngresosServ'!K36/'2.1.2.CantidadesServ'!K36</f>
        <v>1.5160288150083427</v>
      </c>
      <c r="L36" s="111">
        <f>+'2.1.1.IngresosServ'!L36/'2.1.2.CantidadesServ'!L36</f>
        <v>1.5294656381341822</v>
      </c>
      <c r="M36" s="111">
        <f>+'2.1.1.IngresosServ'!M36/'2.1.2.CantidadesServ'!M36</f>
        <v>1.5004042486888951</v>
      </c>
      <c r="N36" s="111">
        <f>+'2.1.1.IngresosServ'!N36/'2.1.2.CantidadesServ'!N36</f>
        <v>1.5578015060000896</v>
      </c>
      <c r="O36" s="111">
        <f>+'2.1.1.IngresosServ'!O36/'2.1.2.CantidadesServ'!O36</f>
        <v>1.6384548201972002</v>
      </c>
      <c r="P36" s="111">
        <f>+'2.1.1.IngresosServ'!P36/'2.1.2.CantidadesServ'!P36</f>
        <v>1.7001907564153838</v>
      </c>
      <c r="Q36" s="111">
        <f>+'2.1.1.IngresosServ'!Q36/'2.1.2.CantidadesServ'!Q36</f>
        <v>1.6838473961522482</v>
      </c>
      <c r="R36" s="111">
        <f>+'2.1.1.IngresosServ'!R36/'2.1.2.CantidadesServ'!R36</f>
        <v>1.7481721730026589</v>
      </c>
      <c r="S36" s="111">
        <f>+'2.1.1.IngresosServ'!S36/'2.1.2.CantidadesServ'!S36</f>
        <v>1.6539789551961406</v>
      </c>
    </row>
    <row r="37" spans="2:19" x14ac:dyDescent="0.25">
      <c r="B37" s="99" t="s">
        <v>81</v>
      </c>
      <c r="C37" s="100" t="s">
        <v>85</v>
      </c>
      <c r="D37" s="115">
        <f>+'2.1.1.IngresosServ'!D37/'2.1.2.CantidadesServ'!D37</f>
        <v>1</v>
      </c>
      <c r="E37" s="115">
        <f>+'2.1.1.IngresosServ'!E37/'2.1.2.CantidadesServ'!E37</f>
        <v>1.0908158229594951</v>
      </c>
      <c r="F37" s="115">
        <f>+'2.1.1.IngresosServ'!F37/'2.1.2.CantidadesServ'!F37</f>
        <v>1.0908158229594951</v>
      </c>
      <c r="G37" s="115">
        <f>+'2.1.1.IngresosServ'!G37/'2.1.2.CantidadesServ'!G37</f>
        <v>1.1591601956524964</v>
      </c>
      <c r="H37" s="115">
        <f>+'2.1.1.IngresosServ'!H37/'2.1.2.CantidadesServ'!H37</f>
        <v>1.1357674136609297</v>
      </c>
      <c r="I37" s="115">
        <f>+'2.1.1.IngresosServ'!I37/'2.1.2.CantidadesServ'!I37</f>
        <v>1.1009450261054685</v>
      </c>
      <c r="J37" s="115">
        <f>+'2.1.1.IngresosServ'!J37/'2.1.2.CantidadesServ'!J37</f>
        <v>0.99852111298190127</v>
      </c>
      <c r="K37" s="115">
        <f>+'2.1.1.IngresosServ'!K37/'2.1.2.CantidadesServ'!K37</f>
        <v>0.99852111298190127</v>
      </c>
      <c r="L37" s="115">
        <f>+'2.1.1.IngresosServ'!L37/'2.1.2.CantidadesServ'!L37</f>
        <v>0.95695982317199901</v>
      </c>
      <c r="M37" s="115">
        <f>+'2.1.1.IngresosServ'!M37/'2.1.2.CantidadesServ'!M37</f>
        <v>1.0020368919803799</v>
      </c>
      <c r="N37" s="115">
        <f>+'2.1.1.IngresosServ'!N37/'2.1.2.CantidadesServ'!N37</f>
        <v>1.0103542135179115</v>
      </c>
      <c r="O37" s="115">
        <f>+'2.1.1.IngresosServ'!O37/'2.1.2.CantidadesServ'!O37</f>
        <v>1.0067348647554926</v>
      </c>
      <c r="P37" s="115">
        <f>+'2.1.1.IngresosServ'!P37/'2.1.2.CantidadesServ'!P37</f>
        <v>0.96327946356141725</v>
      </c>
      <c r="Q37" s="115">
        <f>+'2.1.1.IngresosServ'!Q37/'2.1.2.CantidadesServ'!Q37</f>
        <v>0.94839221003472784</v>
      </c>
      <c r="R37" s="115">
        <f>+'2.1.1.IngresosServ'!R37/'2.1.2.CantidadesServ'!R37</f>
        <v>1.0633682766627239</v>
      </c>
      <c r="S37" s="115">
        <f>+'2.1.1.IngresosServ'!S37/'2.1.2.CantidadesServ'!S37</f>
        <v>1.2433060175156745</v>
      </c>
    </row>
    <row r="38" spans="2:19" x14ac:dyDescent="0.25">
      <c r="B38" s="103"/>
      <c r="C38" s="111"/>
      <c r="D38" s="111"/>
      <c r="E38" s="111"/>
      <c r="F38" s="111"/>
      <c r="G38" s="34"/>
      <c r="H38" s="34"/>
      <c r="I38" s="34"/>
      <c r="J38" s="34"/>
      <c r="K38" s="34"/>
      <c r="L38" s="34"/>
      <c r="M38" s="116"/>
      <c r="N38" s="34"/>
      <c r="O38" s="34"/>
      <c r="P38" s="34"/>
      <c r="Q38" s="34"/>
      <c r="R38" s="34"/>
      <c r="S38" s="34"/>
    </row>
    <row r="39" spans="2:19" x14ac:dyDescent="0.25">
      <c r="B39" s="103"/>
      <c r="C39" s="111"/>
      <c r="D39" s="111"/>
      <c r="E39" s="111"/>
      <c r="F39" s="111"/>
      <c r="G39" s="34"/>
      <c r="H39" s="34"/>
      <c r="I39" s="34"/>
      <c r="J39" s="34"/>
      <c r="K39" s="34"/>
      <c r="L39" s="34"/>
      <c r="M39" s="34"/>
      <c r="N39" s="34"/>
    </row>
  </sheetData>
  <hyperlinks>
    <hyperlink ref="A2" location="Índice!A1" display="Índice" xr:uid="{9D44095B-9080-4739-9695-91DE0DEB814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88E9-4E20-4901-AFF7-879D09467902}">
  <sheetPr>
    <tabColor theme="9" tint="0.39997558519241921"/>
  </sheetPr>
  <dimension ref="A1:Q243"/>
  <sheetViews>
    <sheetView showGridLines="0" zoomScale="80" zoomScaleNormal="80" workbookViewId="0">
      <selection activeCell="O14" sqref="O14"/>
    </sheetView>
  </sheetViews>
  <sheetFormatPr baseColWidth="10" defaultColWidth="0" defaultRowHeight="13.8" zeroHeight="1" x14ac:dyDescent="0.25"/>
  <cols>
    <col min="1" max="1" width="11.44140625" style="57" customWidth="1"/>
    <col min="2" max="2" width="67.6640625" style="57" customWidth="1"/>
    <col min="3" max="12" width="12.6640625" style="57" customWidth="1"/>
    <col min="13" max="14" width="11.44140625" customWidth="1"/>
    <col min="15" max="17" width="11.44140625" style="57" customWidth="1"/>
    <col min="18" max="16384" width="11.44140625" style="57" hidden="1"/>
  </cols>
  <sheetData>
    <row r="1" spans="1:15" ht="12.75" customHeight="1" x14ac:dyDescent="0.25"/>
    <row r="2" spans="1:15" ht="12.75" customHeight="1" x14ac:dyDescent="0.25">
      <c r="A2" s="32" t="s">
        <v>29</v>
      </c>
    </row>
    <row r="3" spans="1:15" ht="12.75" customHeight="1" x14ac:dyDescent="0.25"/>
    <row r="4" spans="1:15" ht="12.75" customHeight="1" x14ac:dyDescent="0.25">
      <c r="B4" s="36" t="s">
        <v>86</v>
      </c>
    </row>
    <row r="5" spans="1:15" ht="12.75" customHeight="1" x14ac:dyDescent="0.25">
      <c r="E5" s="117"/>
      <c r="F5" s="61"/>
    </row>
    <row r="6" spans="1:15" ht="12.75" customHeight="1" x14ac:dyDescent="0.25"/>
    <row r="7" spans="1:15" ht="12.75" customHeight="1" x14ac:dyDescent="0.25">
      <c r="B7" s="118" t="s">
        <v>87</v>
      </c>
    </row>
    <row r="8" spans="1:15" ht="12.75" customHeight="1" x14ac:dyDescent="0.25"/>
    <row r="9" spans="1:15" ht="12.75" customHeight="1" x14ac:dyDescent="0.25">
      <c r="B9" s="73"/>
      <c r="C9" s="59">
        <v>2011</v>
      </c>
      <c r="D9" s="59">
        <v>2012</v>
      </c>
      <c r="E9" s="59">
        <v>2013</v>
      </c>
      <c r="F9" s="59">
        <v>2014</v>
      </c>
      <c r="G9" s="59">
        <v>2015</v>
      </c>
      <c r="H9" s="59">
        <v>2016</v>
      </c>
      <c r="I9" s="59">
        <v>2017</v>
      </c>
      <c r="J9" s="59">
        <v>2018</v>
      </c>
      <c r="K9" s="59">
        <v>2019</v>
      </c>
      <c r="L9" s="59">
        <v>2020</v>
      </c>
      <c r="M9" s="59">
        <v>2021</v>
      </c>
      <c r="N9" s="59">
        <v>2022</v>
      </c>
      <c r="O9" s="59">
        <v>2023</v>
      </c>
    </row>
    <row r="10" spans="1:15" ht="12.75" customHeight="1" x14ac:dyDescent="0.25">
      <c r="B10" s="57" t="s">
        <v>42</v>
      </c>
      <c r="C10" s="61">
        <f>+SUMPRODUCT(C27:C128,D139:D240)/SUMPRODUCT(C27:C128,C139:C240)</f>
        <v>1.0658185920639707</v>
      </c>
      <c r="D10" s="61">
        <f t="shared" ref="D10:O10" si="0">+SUMPRODUCT(D27:D128,E139:E240)/SUMPRODUCT(D27:D128,D139:D240)</f>
        <v>1.0316934416910668</v>
      </c>
      <c r="E10" s="61">
        <f t="shared" si="0"/>
        <v>1.1383509280096109</v>
      </c>
      <c r="F10" s="61">
        <f t="shared" si="0"/>
        <v>2.5040009678593673</v>
      </c>
      <c r="G10" s="61">
        <f t="shared" si="0"/>
        <v>1.031737367372227</v>
      </c>
      <c r="H10" s="61">
        <f t="shared" si="0"/>
        <v>1.0935252081696283</v>
      </c>
      <c r="I10" s="61">
        <f t="shared" si="0"/>
        <v>0.93380586152650003</v>
      </c>
      <c r="J10" s="61">
        <f t="shared" si="0"/>
        <v>1.0196676183669038</v>
      </c>
      <c r="K10" s="61">
        <f t="shared" si="0"/>
        <v>0.9671417554858065</v>
      </c>
      <c r="L10" s="61">
        <f t="shared" si="0"/>
        <v>1.0395934185035942</v>
      </c>
      <c r="M10" s="61">
        <f t="shared" si="0"/>
        <v>1.0168547269871537</v>
      </c>
      <c r="N10" s="61">
        <f t="shared" si="0"/>
        <v>0.95657882054307475</v>
      </c>
      <c r="O10" s="61">
        <f t="shared" si="0"/>
        <v>1.0435596669733986</v>
      </c>
    </row>
    <row r="11" spans="1:15" ht="12.75" customHeight="1" x14ac:dyDescent="0.25">
      <c r="B11" s="57" t="s">
        <v>43</v>
      </c>
      <c r="C11" s="61">
        <f>+SUMPRODUCT(D27:D128,D139:D240)/SUMPRODUCT(D27:D128,C139:C240)</f>
        <v>1.0527265933491201</v>
      </c>
      <c r="D11" s="61">
        <f t="shared" ref="D11:O11" si="1">+SUMPRODUCT(E27:E128,E139:E240)/SUMPRODUCT(E27:E128,D139:D240)</f>
        <v>1.0246510156186217</v>
      </c>
      <c r="E11" s="61">
        <f t="shared" si="1"/>
        <v>1.1268078434436331</v>
      </c>
      <c r="F11" s="61">
        <f t="shared" si="1"/>
        <v>2.4871301689203542</v>
      </c>
      <c r="G11" s="61">
        <f t="shared" si="1"/>
        <v>1.0259454163958088</v>
      </c>
      <c r="H11" s="61">
        <f t="shared" si="1"/>
        <v>1.1013074484799823</v>
      </c>
      <c r="I11" s="61">
        <f t="shared" si="1"/>
        <v>0.9225505160854699</v>
      </c>
      <c r="J11" s="61">
        <f t="shared" si="1"/>
        <v>1.0079291736731022</v>
      </c>
      <c r="K11" s="61">
        <f t="shared" si="1"/>
        <v>0.96384717464974845</v>
      </c>
      <c r="L11" s="61">
        <f t="shared" si="1"/>
        <v>1.0388252035530297</v>
      </c>
      <c r="M11" s="61">
        <f t="shared" si="1"/>
        <v>1.0204833652326966</v>
      </c>
      <c r="N11" s="61">
        <f t="shared" si="1"/>
        <v>0.96516365700076656</v>
      </c>
      <c r="O11" s="61">
        <f t="shared" si="1"/>
        <v>1.0263713852291236</v>
      </c>
    </row>
    <row r="12" spans="1:15" ht="12.75" customHeight="1" x14ac:dyDescent="0.25">
      <c r="B12" s="57" t="s">
        <v>44</v>
      </c>
      <c r="C12" s="61">
        <f t="shared" ref="C12:O12" si="2">+SQRT(C10*C11)</f>
        <v>1.0592523663186499</v>
      </c>
      <c r="D12" s="61">
        <f t="shared" si="2"/>
        <v>1.0281661990339026</v>
      </c>
      <c r="E12" s="61">
        <f t="shared" si="2"/>
        <v>1.1325646799510252</v>
      </c>
      <c r="F12" s="61">
        <f t="shared" si="2"/>
        <v>2.4955513118685415</v>
      </c>
      <c r="G12" s="61">
        <f t="shared" si="2"/>
        <v>1.0288373160902626</v>
      </c>
      <c r="H12" s="61">
        <f t="shared" si="2"/>
        <v>1.0974094299111135</v>
      </c>
      <c r="I12" s="61">
        <f t="shared" si="2"/>
        <v>0.92816112797019756</v>
      </c>
      <c r="J12" s="61">
        <f t="shared" si="2"/>
        <v>1.0137814064194379</v>
      </c>
      <c r="K12" s="61">
        <f t="shared" si="2"/>
        <v>0.96549305979421329</v>
      </c>
      <c r="L12" s="61">
        <f t="shared" si="2"/>
        <v>1.0392092400423441</v>
      </c>
      <c r="M12" s="61">
        <f t="shared" si="2"/>
        <v>1.0186674303955268</v>
      </c>
      <c r="N12" s="61">
        <f t="shared" si="2"/>
        <v>0.96086165114694533</v>
      </c>
      <c r="O12" s="61">
        <f t="shared" si="2"/>
        <v>1.0349298434970025</v>
      </c>
    </row>
    <row r="13" spans="1:15" ht="12.75" customHeight="1" x14ac:dyDescent="0.25">
      <c r="C13" s="61"/>
      <c r="D13" s="61"/>
      <c r="E13" s="61"/>
      <c r="F13" s="61"/>
      <c r="G13" s="61"/>
      <c r="H13" s="61"/>
      <c r="I13" s="61"/>
      <c r="J13" s="61"/>
    </row>
    <row r="14" spans="1:15" ht="12.75" customHeight="1" x14ac:dyDescent="0.25">
      <c r="B14" s="66" t="s">
        <v>45</v>
      </c>
      <c r="C14" s="74">
        <f t="shared" ref="C14:O14" si="3">+LN(C12)</f>
        <v>5.7563344478750868E-2</v>
      </c>
      <c r="D14" s="74">
        <f t="shared" si="3"/>
        <v>2.777682617739724E-2</v>
      </c>
      <c r="E14" s="74">
        <f t="shared" si="3"/>
        <v>0.12448468928372962</v>
      </c>
      <c r="F14" s="74">
        <f t="shared" si="3"/>
        <v>0.91450967147471884</v>
      </c>
      <c r="G14" s="74">
        <f t="shared" si="3"/>
        <v>2.8429345315296659E-2</v>
      </c>
      <c r="H14" s="74">
        <f t="shared" si="3"/>
        <v>9.2952338562911352E-2</v>
      </c>
      <c r="I14" s="74">
        <f t="shared" si="3"/>
        <v>-7.4549931989524892E-2</v>
      </c>
      <c r="J14" s="74">
        <f t="shared" si="3"/>
        <v>1.3687306406011544E-2</v>
      </c>
      <c r="K14" s="74">
        <f t="shared" si="3"/>
        <v>-3.5116365338042924E-2</v>
      </c>
      <c r="L14" s="74">
        <f t="shared" si="3"/>
        <v>3.846007783043575E-2</v>
      </c>
      <c r="M14" s="74">
        <f t="shared" si="3"/>
        <v>1.8495332369711945E-2</v>
      </c>
      <c r="N14" s="74">
        <f t="shared" si="3"/>
        <v>-3.9924843802269155E-2</v>
      </c>
      <c r="O14" s="74">
        <f t="shared" si="3"/>
        <v>3.4333640359021929E-2</v>
      </c>
    </row>
    <row r="15" spans="1:15" ht="12.75" customHeight="1" x14ac:dyDescent="0.25">
      <c r="B15" s="64"/>
    </row>
    <row r="16" spans="1:15" ht="12.75" customHeight="1" x14ac:dyDescent="0.25">
      <c r="B16" s="69" t="s">
        <v>41</v>
      </c>
      <c r="C16" s="119">
        <f>+AVERAGE(C14:O14)</f>
        <v>9.2392417779088368E-2</v>
      </c>
    </row>
    <row r="17" spans="2:16" ht="12.75" customHeight="1" x14ac:dyDescent="0.25"/>
    <row r="18" spans="2:16" ht="12.75" customHeight="1" x14ac:dyDescent="0.25"/>
    <row r="19" spans="2:16" ht="12.75" customHeight="1" x14ac:dyDescent="0.25">
      <c r="B19" s="118" t="s">
        <v>88</v>
      </c>
    </row>
    <row r="20" spans="2:16" ht="12.75" customHeight="1" x14ac:dyDescent="0.25"/>
    <row r="21" spans="2:16" ht="12.75" customHeight="1" x14ac:dyDescent="0.25">
      <c r="B21" s="120" t="s">
        <v>89</v>
      </c>
    </row>
    <row r="22" spans="2:16" ht="12.75" customHeight="1" x14ac:dyDescent="0.25"/>
    <row r="23" spans="2:16" ht="12.75" customHeight="1" x14ac:dyDescent="0.25">
      <c r="B23" s="58"/>
      <c r="C23" s="121">
        <v>2010</v>
      </c>
      <c r="D23" s="121">
        <v>2011</v>
      </c>
      <c r="E23" s="121">
        <v>2012</v>
      </c>
      <c r="F23" s="121">
        <v>2013</v>
      </c>
      <c r="G23" s="121">
        <v>2014</v>
      </c>
      <c r="H23" s="121">
        <v>2015</v>
      </c>
      <c r="I23" s="121">
        <v>2016</v>
      </c>
      <c r="J23" s="121">
        <v>2017</v>
      </c>
      <c r="K23" s="121">
        <v>2018</v>
      </c>
      <c r="L23" s="121">
        <v>2019</v>
      </c>
      <c r="M23" s="121">
        <v>2020</v>
      </c>
      <c r="N23" s="121">
        <v>2021</v>
      </c>
      <c r="O23" s="121">
        <v>2022</v>
      </c>
      <c r="P23" s="121">
        <v>2023</v>
      </c>
    </row>
    <row r="24" spans="2:16" ht="12.75" customHeight="1" x14ac:dyDescent="0.25">
      <c r="M24" s="57"/>
      <c r="N24" s="57"/>
    </row>
    <row r="25" spans="2:16" ht="12.75" customHeight="1" x14ac:dyDescent="0.25">
      <c r="B25" s="122" t="s">
        <v>90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2:16" ht="12.75" customHeight="1" x14ac:dyDescent="0.25">
      <c r="B26" s="57" t="s">
        <v>91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spans="2:16" ht="12.75" customHeight="1" x14ac:dyDescent="0.25">
      <c r="B27" s="124" t="s">
        <v>92</v>
      </c>
      <c r="C27" s="125">
        <f>+'2.2.1.ManoObra'!C31</f>
        <v>26.882190887588816</v>
      </c>
      <c r="D27" s="125">
        <f>+'2.2.1.ManoObra'!D31</f>
        <v>28.394091779626756</v>
      </c>
      <c r="E27" s="125">
        <f>+'2.2.1.ManoObra'!E31</f>
        <v>36.96374611483639</v>
      </c>
      <c r="F27" s="125">
        <f>+'2.2.1.ManoObra'!F31</f>
        <v>50.509146592174979</v>
      </c>
      <c r="G27" s="125">
        <f>+'2.2.1.ManoObra'!G31</f>
        <v>48.398184344452879</v>
      </c>
      <c r="H27" s="125">
        <f>+'2.2.1.ManoObra'!H31</f>
        <v>59.6446686117296</v>
      </c>
      <c r="I27" s="125">
        <f>+'2.2.1.ManoObra'!I31</f>
        <v>58.613415928735456</v>
      </c>
      <c r="J27" s="125">
        <f>+'2.2.1.ManoObra'!J31</f>
        <v>76.39768258461163</v>
      </c>
      <c r="K27" s="125">
        <f>+'2.2.1.ManoObra'!K31</f>
        <v>79.662851516857714</v>
      </c>
      <c r="L27" s="125">
        <f>+'2.2.1.ManoObra'!L31</f>
        <v>73.472360282213614</v>
      </c>
      <c r="M27" s="125">
        <f>+'2.2.1.ManoObra'!M31</f>
        <v>70.108549730326175</v>
      </c>
      <c r="N27" s="125">
        <f>+'2.2.1.ManoObra'!N31</f>
        <v>62.820891801014518</v>
      </c>
      <c r="O27" s="125">
        <f>+'2.2.1.ManoObra'!O31</f>
        <v>71.287013818671625</v>
      </c>
      <c r="P27" s="125">
        <f>+'2.2.1.ManoObra'!P31</f>
        <v>72.879639397141716</v>
      </c>
    </row>
    <row r="28" spans="2:16" ht="12.75" customHeight="1" x14ac:dyDescent="0.25">
      <c r="B28" s="124" t="s">
        <v>93</v>
      </c>
      <c r="C28" s="125">
        <f>+'2.2.1.ManoObra'!C32</f>
        <v>4.6964916791139846</v>
      </c>
      <c r="D28" s="125">
        <f>+'2.2.1.ManoObra'!D32</f>
        <v>6.7984020881413212</v>
      </c>
      <c r="E28" s="125">
        <f>+'2.2.1.ManoObra'!E32</f>
        <v>6.8836880071853628</v>
      </c>
      <c r="F28" s="125">
        <f>+'2.2.1.ManoObra'!F32</f>
        <v>7.1305004392211844</v>
      </c>
      <c r="G28" s="125">
        <f>+'2.2.1.ManoObra'!G32</f>
        <v>8.6109435922067412</v>
      </c>
      <c r="H28" s="125">
        <f>+'2.2.1.ManoObra'!H32</f>
        <v>7.2660611088448199</v>
      </c>
      <c r="I28" s="125">
        <f>+'2.2.1.ManoObra'!I32</f>
        <v>5.756342729051104</v>
      </c>
      <c r="J28" s="125">
        <f>+'2.2.1.ManoObra'!J32</f>
        <v>5.7079053699418685</v>
      </c>
      <c r="K28" s="125">
        <f>+'2.2.1.ManoObra'!K32</f>
        <v>5.8441997859061523</v>
      </c>
      <c r="L28" s="125">
        <f>+'2.2.1.ManoObra'!L32</f>
        <v>8.0116575356898725</v>
      </c>
      <c r="M28" s="125">
        <f>+'2.2.1.ManoObra'!M32</f>
        <v>7.1842095300799</v>
      </c>
      <c r="N28" s="125">
        <f>+'2.2.1.ManoObra'!N32</f>
        <v>7.1604799660482135</v>
      </c>
      <c r="O28" s="125">
        <f>+'2.2.1.ManoObra'!O32</f>
        <v>8.1081534494132139</v>
      </c>
      <c r="P28" s="125">
        <f>+'2.2.1.ManoObra'!P32</f>
        <v>7.4935085047638692</v>
      </c>
    </row>
    <row r="29" spans="2:16" ht="12.75" customHeight="1" x14ac:dyDescent="0.25"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  <row r="30" spans="2:16" ht="12.75" customHeight="1" x14ac:dyDescent="0.25">
      <c r="B30" s="62" t="s">
        <v>94</v>
      </c>
      <c r="C30" s="126">
        <f>+'2.2.1.ManoObra'!C34</f>
        <v>4.0440875842895645</v>
      </c>
      <c r="D30" s="126">
        <f>+'2.2.1.ManoObra'!D34</f>
        <v>4.0203913300850411</v>
      </c>
      <c r="E30" s="126">
        <f>+'2.2.1.ManoObra'!E34</f>
        <v>4.4113906238738876</v>
      </c>
      <c r="F30" s="126">
        <f>+'2.2.1.ManoObra'!F34</f>
        <v>3.7228783752609944</v>
      </c>
      <c r="G30" s="126">
        <f>+'2.2.1.ManoObra'!G34</f>
        <v>4.1087653331981855</v>
      </c>
      <c r="H30" s="126">
        <f>+'2.2.1.ManoObra'!H34</f>
        <v>3.3742669165918313</v>
      </c>
      <c r="I30" s="126">
        <f>+'2.2.1.ManoObra'!I34</f>
        <v>2.4622116824946034</v>
      </c>
      <c r="J30" s="126">
        <f>+'2.2.1.ManoObra'!J34</f>
        <v>2.3758042850177339</v>
      </c>
      <c r="K30" s="126">
        <f>+'2.2.1.ManoObra'!K34</f>
        <v>3.1840589258497181</v>
      </c>
      <c r="L30" s="126">
        <f>+'2.2.1.ManoObra'!L34</f>
        <v>4.1967015580637721</v>
      </c>
      <c r="M30" s="126">
        <f>+'2.2.1.ManoObra'!M34</f>
        <v>4.3165886368438615</v>
      </c>
      <c r="N30" s="126">
        <f>+'2.2.1.ManoObra'!N34</f>
        <v>4.4037735722893387</v>
      </c>
      <c r="O30" s="126">
        <f>+'2.2.1.ManoObra'!O34</f>
        <v>4.7375600100852804</v>
      </c>
      <c r="P30" s="126">
        <f>+'2.2.1.ManoObra'!P34</f>
        <v>3.5111797859550706</v>
      </c>
    </row>
    <row r="31" spans="2:16" ht="12.75" customHeight="1" x14ac:dyDescent="0.25">
      <c r="M31" s="57"/>
      <c r="N31" s="57"/>
    </row>
    <row r="32" spans="2:16" ht="12.75" customHeight="1" x14ac:dyDescent="0.25">
      <c r="B32" s="120" t="s">
        <v>95</v>
      </c>
      <c r="M32" s="57"/>
      <c r="N32" s="57"/>
    </row>
    <row r="33" spans="2:16" ht="12.75" customHeight="1" x14ac:dyDescent="0.25">
      <c r="M33" s="57"/>
      <c r="N33" s="57"/>
    </row>
    <row r="34" spans="2:16" ht="12.75" customHeight="1" x14ac:dyDescent="0.25">
      <c r="B34" s="127" t="s">
        <v>96</v>
      </c>
      <c r="C34" s="128"/>
      <c r="D34" s="128"/>
      <c r="E34" s="129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</row>
    <row r="35" spans="2:16" ht="12.75" customHeight="1" x14ac:dyDescent="0.25">
      <c r="B35" s="130" t="s">
        <v>97</v>
      </c>
      <c r="C35" s="68"/>
      <c r="D35" s="68"/>
      <c r="E35" s="131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</row>
    <row r="36" spans="2:16" ht="12.75" customHeight="1" x14ac:dyDescent="0.25">
      <c r="B36" s="132" t="s">
        <v>98</v>
      </c>
      <c r="C36" s="133">
        <f>+'2.2.2.ProdIntermed'!C$48</f>
        <v>1</v>
      </c>
      <c r="D36" s="133">
        <f>+'2.2.2.ProdIntermed'!D$48</f>
        <v>1.060368010728661</v>
      </c>
      <c r="E36" s="133">
        <f>+'2.2.2.ProdIntermed'!E$48</f>
        <v>1.1476720751173277</v>
      </c>
      <c r="F36" s="133">
        <f>+'2.2.2.ProdIntermed'!F$48</f>
        <v>1.1516778357438282</v>
      </c>
      <c r="G36" s="133">
        <f>+'2.2.2.ProdIntermed'!G$48</f>
        <v>1.131856590100516</v>
      </c>
      <c r="H36" s="133">
        <f>+'2.2.2.ProdIntermed'!H$48</f>
        <v>1.0444749782898881</v>
      </c>
      <c r="I36" s="133">
        <f>+'2.2.2.ProdIntermed'!I$48</f>
        <v>1.0207978147766454</v>
      </c>
      <c r="J36" s="133">
        <f>+'2.2.2.ProdIntermed'!J$48</f>
        <v>1.0864014698559457</v>
      </c>
      <c r="K36" s="133">
        <f>+'2.2.2.ProdIntermed'!K$48</f>
        <v>1.0920130986990215</v>
      </c>
      <c r="L36" s="133">
        <f>+'2.2.2.ProdIntermed'!L$48</f>
        <v>1.0984259412452477</v>
      </c>
      <c r="M36" s="133">
        <f>+'2.2.2.ProdIntermed'!M$48</f>
        <v>1.0678225162700441</v>
      </c>
      <c r="N36" s="133">
        <f>+'2.2.2.ProdIntermed'!N$48</f>
        <v>0.99969240552838279</v>
      </c>
      <c r="O36" s="133">
        <f>+'2.2.2.ProdIntermed'!O$48</f>
        <v>1.091022414149746</v>
      </c>
      <c r="P36" s="133">
        <f>+'2.2.2.ProdIntermed'!P$48</f>
        <v>1.1918666113107821</v>
      </c>
    </row>
    <row r="37" spans="2:16" ht="12.75" customHeight="1" x14ac:dyDescent="0.25">
      <c r="B37" s="132" t="s">
        <v>99</v>
      </c>
      <c r="C37" s="133">
        <f>+'2.2.2.ProdIntermed'!C$48</f>
        <v>1</v>
      </c>
      <c r="D37" s="133">
        <f>+'2.2.2.ProdIntermed'!D$48</f>
        <v>1.060368010728661</v>
      </c>
      <c r="E37" s="133">
        <f>+'2.2.2.ProdIntermed'!E$48</f>
        <v>1.1476720751173277</v>
      </c>
      <c r="F37" s="133">
        <f>+'2.2.2.ProdIntermed'!F$48</f>
        <v>1.1516778357438282</v>
      </c>
      <c r="G37" s="133">
        <f>+'2.2.2.ProdIntermed'!G$48</f>
        <v>1.131856590100516</v>
      </c>
      <c r="H37" s="133">
        <f>+'2.2.2.ProdIntermed'!H$48</f>
        <v>1.0444749782898881</v>
      </c>
      <c r="I37" s="133">
        <f>+'2.2.2.ProdIntermed'!I$48</f>
        <v>1.0207978147766454</v>
      </c>
      <c r="J37" s="133">
        <f>+'2.2.2.ProdIntermed'!J$48</f>
        <v>1.0864014698559457</v>
      </c>
      <c r="K37" s="133">
        <f>+'2.2.2.ProdIntermed'!K$48</f>
        <v>1.0920130986990215</v>
      </c>
      <c r="L37" s="133">
        <f>+'2.2.2.ProdIntermed'!L$48</f>
        <v>1.0984259412452477</v>
      </c>
      <c r="M37" s="133">
        <f>+'2.2.2.ProdIntermed'!M$48</f>
        <v>1.0678225162700441</v>
      </c>
      <c r="N37" s="133">
        <f>+'2.2.2.ProdIntermed'!N$48</f>
        <v>0.99969240552838279</v>
      </c>
      <c r="O37" s="133">
        <f>+'2.2.2.ProdIntermed'!O$48</f>
        <v>1.091022414149746</v>
      </c>
      <c r="P37" s="133">
        <f>+'2.2.2.ProdIntermed'!P$48</f>
        <v>1.1918666113107821</v>
      </c>
    </row>
    <row r="38" spans="2:16" ht="12.75" customHeight="1" x14ac:dyDescent="0.25">
      <c r="B38" s="132" t="s">
        <v>100</v>
      </c>
      <c r="C38" s="133">
        <f>+'2.2.2.ProdIntermed'!C$48</f>
        <v>1</v>
      </c>
      <c r="D38" s="133">
        <f>+'2.2.2.ProdIntermed'!D$48</f>
        <v>1.060368010728661</v>
      </c>
      <c r="E38" s="133">
        <f>+'2.2.2.ProdIntermed'!E$48</f>
        <v>1.1476720751173277</v>
      </c>
      <c r="F38" s="133">
        <f>+'2.2.2.ProdIntermed'!F$48</f>
        <v>1.1516778357438282</v>
      </c>
      <c r="G38" s="133">
        <f>+'2.2.2.ProdIntermed'!G$48</f>
        <v>1.131856590100516</v>
      </c>
      <c r="H38" s="133">
        <f>+'2.2.2.ProdIntermed'!H$48</f>
        <v>1.0444749782898881</v>
      </c>
      <c r="I38" s="133">
        <f>+'2.2.2.ProdIntermed'!I$48</f>
        <v>1.0207978147766454</v>
      </c>
      <c r="J38" s="133">
        <f>+'2.2.2.ProdIntermed'!J$48</f>
        <v>1.0864014698559457</v>
      </c>
      <c r="K38" s="133">
        <f>+'2.2.2.ProdIntermed'!K$48</f>
        <v>1.0920130986990215</v>
      </c>
      <c r="L38" s="133">
        <f>+'2.2.2.ProdIntermed'!L$48</f>
        <v>1.0984259412452477</v>
      </c>
      <c r="M38" s="133">
        <f>+'2.2.2.ProdIntermed'!M$48</f>
        <v>1.0678225162700441</v>
      </c>
      <c r="N38" s="133">
        <f>+'2.2.2.ProdIntermed'!N$48</f>
        <v>0.99969240552838279</v>
      </c>
      <c r="O38" s="133">
        <f>+'2.2.2.ProdIntermed'!O$48</f>
        <v>1.091022414149746</v>
      </c>
      <c r="P38" s="133">
        <f>+'2.2.2.ProdIntermed'!P$48</f>
        <v>1.1918666113107821</v>
      </c>
    </row>
    <row r="39" spans="2:16" ht="12.75" customHeight="1" x14ac:dyDescent="0.25">
      <c r="B39" s="132" t="s">
        <v>101</v>
      </c>
      <c r="C39" s="133">
        <f>+'2.2.2.ProdIntermed'!C$48</f>
        <v>1</v>
      </c>
      <c r="D39" s="133">
        <f>+'2.2.2.ProdIntermed'!D$48</f>
        <v>1.060368010728661</v>
      </c>
      <c r="E39" s="133">
        <f>+'2.2.2.ProdIntermed'!E$48</f>
        <v>1.1476720751173277</v>
      </c>
      <c r="F39" s="133">
        <f>+'2.2.2.ProdIntermed'!F$48</f>
        <v>1.1516778357438282</v>
      </c>
      <c r="G39" s="133">
        <f>+'2.2.2.ProdIntermed'!G$48</f>
        <v>1.131856590100516</v>
      </c>
      <c r="H39" s="133">
        <f>+'2.2.2.ProdIntermed'!H$48</f>
        <v>1.0444749782898881</v>
      </c>
      <c r="I39" s="133">
        <f>+'2.2.2.ProdIntermed'!I$48</f>
        <v>1.0207978147766454</v>
      </c>
      <c r="J39" s="133">
        <f>+'2.2.2.ProdIntermed'!J$48</f>
        <v>1.0864014698559457</v>
      </c>
      <c r="K39" s="133">
        <f>+'2.2.2.ProdIntermed'!K$48</f>
        <v>1.0920130986990215</v>
      </c>
      <c r="L39" s="133">
        <f>+'2.2.2.ProdIntermed'!L$48</f>
        <v>1.0984259412452477</v>
      </c>
      <c r="M39" s="133">
        <f>+'2.2.2.ProdIntermed'!M$48</f>
        <v>1.0678225162700441</v>
      </c>
      <c r="N39" s="133">
        <f>+'2.2.2.ProdIntermed'!N$48</f>
        <v>0.99969240552838279</v>
      </c>
      <c r="O39" s="133">
        <f>+'2.2.2.ProdIntermed'!O$48</f>
        <v>1.091022414149746</v>
      </c>
      <c r="P39" s="133">
        <f>+'2.2.2.ProdIntermed'!P$48</f>
        <v>1.1918666113107821</v>
      </c>
    </row>
    <row r="40" spans="2:16" ht="12.75" customHeight="1" x14ac:dyDescent="0.25">
      <c r="B40" s="132" t="s">
        <v>102</v>
      </c>
      <c r="C40" s="133">
        <f>+'2.2.2.ProdIntermed'!C$48</f>
        <v>1</v>
      </c>
      <c r="D40" s="133">
        <f>+'2.2.2.ProdIntermed'!D$48</f>
        <v>1.060368010728661</v>
      </c>
      <c r="E40" s="133">
        <f>+'2.2.2.ProdIntermed'!E$48</f>
        <v>1.1476720751173277</v>
      </c>
      <c r="F40" s="133">
        <f>+'2.2.2.ProdIntermed'!F$48</f>
        <v>1.1516778357438282</v>
      </c>
      <c r="G40" s="133">
        <f>+'2.2.2.ProdIntermed'!G$48</f>
        <v>1.131856590100516</v>
      </c>
      <c r="H40" s="133">
        <f>+'2.2.2.ProdIntermed'!H$48</f>
        <v>1.0444749782898881</v>
      </c>
      <c r="I40" s="133">
        <f>+'2.2.2.ProdIntermed'!I$48</f>
        <v>1.0207978147766454</v>
      </c>
      <c r="J40" s="133">
        <f>+'2.2.2.ProdIntermed'!J$48</f>
        <v>1.0864014698559457</v>
      </c>
      <c r="K40" s="133">
        <f>+'2.2.2.ProdIntermed'!K$48</f>
        <v>1.0920130986990215</v>
      </c>
      <c r="L40" s="133">
        <f>+'2.2.2.ProdIntermed'!L$48</f>
        <v>1.0984259412452477</v>
      </c>
      <c r="M40" s="133">
        <f>+'2.2.2.ProdIntermed'!M$48</f>
        <v>1.0678225162700441</v>
      </c>
      <c r="N40" s="133">
        <f>+'2.2.2.ProdIntermed'!N$48</f>
        <v>0.99969240552838279</v>
      </c>
      <c r="O40" s="133">
        <f>+'2.2.2.ProdIntermed'!O$48</f>
        <v>1.091022414149746</v>
      </c>
      <c r="P40" s="133">
        <f>+'2.2.2.ProdIntermed'!P$48</f>
        <v>1.1918666113107821</v>
      </c>
    </row>
    <row r="41" spans="2:16" ht="12.75" customHeight="1" x14ac:dyDescent="0.25">
      <c r="B41" s="132" t="s">
        <v>103</v>
      </c>
      <c r="C41" s="133">
        <f>+'2.2.2.ProdIntermed'!C$48</f>
        <v>1</v>
      </c>
      <c r="D41" s="133">
        <f>+'2.2.2.ProdIntermed'!D$48</f>
        <v>1.060368010728661</v>
      </c>
      <c r="E41" s="133">
        <f>+'2.2.2.ProdIntermed'!E$48</f>
        <v>1.1476720751173277</v>
      </c>
      <c r="F41" s="133">
        <f>+'2.2.2.ProdIntermed'!F$48</f>
        <v>1.1516778357438282</v>
      </c>
      <c r="G41" s="133">
        <f>+'2.2.2.ProdIntermed'!G$48</f>
        <v>1.131856590100516</v>
      </c>
      <c r="H41" s="133">
        <f>+'2.2.2.ProdIntermed'!H$48</f>
        <v>1.0444749782898881</v>
      </c>
      <c r="I41" s="133">
        <f>+'2.2.2.ProdIntermed'!I$48</f>
        <v>1.0207978147766454</v>
      </c>
      <c r="J41" s="133">
        <f>+'2.2.2.ProdIntermed'!J$48</f>
        <v>1.0864014698559457</v>
      </c>
      <c r="K41" s="133">
        <f>+'2.2.2.ProdIntermed'!K$48</f>
        <v>1.0920130986990215</v>
      </c>
      <c r="L41" s="133">
        <f>+'2.2.2.ProdIntermed'!L$48</f>
        <v>1.0984259412452477</v>
      </c>
      <c r="M41" s="133">
        <f>+'2.2.2.ProdIntermed'!M$48</f>
        <v>1.0678225162700441</v>
      </c>
      <c r="N41" s="133">
        <f>+'2.2.2.ProdIntermed'!N$48</f>
        <v>0.99969240552838279</v>
      </c>
      <c r="O41" s="133">
        <f>+'2.2.2.ProdIntermed'!O$48</f>
        <v>1.091022414149746</v>
      </c>
      <c r="P41" s="133">
        <f>+'2.2.2.ProdIntermed'!P$48</f>
        <v>1.1918666113107821</v>
      </c>
    </row>
    <row r="42" spans="2:16" ht="12.75" customHeight="1" x14ac:dyDescent="0.25">
      <c r="B42" s="132" t="s">
        <v>104</v>
      </c>
      <c r="C42" s="133">
        <f>+'2.2.2.ProdIntermed'!C$48</f>
        <v>1</v>
      </c>
      <c r="D42" s="133">
        <f>+'2.2.2.ProdIntermed'!D$48</f>
        <v>1.060368010728661</v>
      </c>
      <c r="E42" s="133">
        <f>+'2.2.2.ProdIntermed'!E$48</f>
        <v>1.1476720751173277</v>
      </c>
      <c r="F42" s="133">
        <f>+'2.2.2.ProdIntermed'!F$48</f>
        <v>1.1516778357438282</v>
      </c>
      <c r="G42" s="133">
        <f>+'2.2.2.ProdIntermed'!G$48</f>
        <v>1.131856590100516</v>
      </c>
      <c r="H42" s="133">
        <f>+'2.2.2.ProdIntermed'!H$48</f>
        <v>1.0444749782898881</v>
      </c>
      <c r="I42" s="133">
        <f>+'2.2.2.ProdIntermed'!I$48</f>
        <v>1.0207978147766454</v>
      </c>
      <c r="J42" s="133">
        <f>+'2.2.2.ProdIntermed'!J$48</f>
        <v>1.0864014698559457</v>
      </c>
      <c r="K42" s="133">
        <f>+'2.2.2.ProdIntermed'!K$48</f>
        <v>1.0920130986990215</v>
      </c>
      <c r="L42" s="133">
        <f>+'2.2.2.ProdIntermed'!L$48</f>
        <v>1.0984259412452477</v>
      </c>
      <c r="M42" s="133">
        <f>+'2.2.2.ProdIntermed'!M$48</f>
        <v>1.0678225162700441</v>
      </c>
      <c r="N42" s="133">
        <f>+'2.2.2.ProdIntermed'!N$48</f>
        <v>0.99969240552838279</v>
      </c>
      <c r="O42" s="133">
        <f>+'2.2.2.ProdIntermed'!O$48</f>
        <v>1.091022414149746</v>
      </c>
      <c r="P42" s="133">
        <f>+'2.2.2.ProdIntermed'!P$48</f>
        <v>1.1918666113107821</v>
      </c>
    </row>
    <row r="43" spans="2:16" ht="12.75" customHeight="1" x14ac:dyDescent="0.25">
      <c r="B43" s="132" t="s">
        <v>105</v>
      </c>
      <c r="C43" s="133">
        <f>+'2.2.2.ProdIntermed'!C$48</f>
        <v>1</v>
      </c>
      <c r="D43" s="133">
        <f>+'2.2.2.ProdIntermed'!D$48</f>
        <v>1.060368010728661</v>
      </c>
      <c r="E43" s="133">
        <f>+'2.2.2.ProdIntermed'!E$48</f>
        <v>1.1476720751173277</v>
      </c>
      <c r="F43" s="133">
        <f>+'2.2.2.ProdIntermed'!F$48</f>
        <v>1.1516778357438282</v>
      </c>
      <c r="G43" s="133">
        <f>+'2.2.2.ProdIntermed'!G$48</f>
        <v>1.131856590100516</v>
      </c>
      <c r="H43" s="133">
        <f>+'2.2.2.ProdIntermed'!H$48</f>
        <v>1.0444749782898881</v>
      </c>
      <c r="I43" s="133">
        <f>+'2.2.2.ProdIntermed'!I$48</f>
        <v>1.0207978147766454</v>
      </c>
      <c r="J43" s="133">
        <f>+'2.2.2.ProdIntermed'!J$48</f>
        <v>1.0864014698559457</v>
      </c>
      <c r="K43" s="133">
        <f>+'2.2.2.ProdIntermed'!K$48</f>
        <v>1.0920130986990215</v>
      </c>
      <c r="L43" s="133">
        <f>+'2.2.2.ProdIntermed'!L$48</f>
        <v>1.0984259412452477</v>
      </c>
      <c r="M43" s="133">
        <f>+'2.2.2.ProdIntermed'!M$48</f>
        <v>1.0678225162700441</v>
      </c>
      <c r="N43" s="133">
        <f>+'2.2.2.ProdIntermed'!N$48</f>
        <v>0.99969240552838279</v>
      </c>
      <c r="O43" s="133">
        <f>+'2.2.2.ProdIntermed'!O$48</f>
        <v>1.091022414149746</v>
      </c>
      <c r="P43" s="133">
        <f>+'2.2.2.ProdIntermed'!P$48</f>
        <v>1.1918666113107821</v>
      </c>
    </row>
    <row r="44" spans="2:16" ht="12.75" customHeight="1" x14ac:dyDescent="0.25">
      <c r="B44" s="132" t="s">
        <v>106</v>
      </c>
      <c r="C44" s="133">
        <f>+'2.2.2.ProdIntermed'!C$48</f>
        <v>1</v>
      </c>
      <c r="D44" s="133">
        <f>+'2.2.2.ProdIntermed'!D$48</f>
        <v>1.060368010728661</v>
      </c>
      <c r="E44" s="133">
        <f>+'2.2.2.ProdIntermed'!E$48</f>
        <v>1.1476720751173277</v>
      </c>
      <c r="F44" s="133">
        <f>+'2.2.2.ProdIntermed'!F$48</f>
        <v>1.1516778357438282</v>
      </c>
      <c r="G44" s="133">
        <f>+'2.2.2.ProdIntermed'!G$48</f>
        <v>1.131856590100516</v>
      </c>
      <c r="H44" s="133">
        <f>+'2.2.2.ProdIntermed'!H$48</f>
        <v>1.0444749782898881</v>
      </c>
      <c r="I44" s="133">
        <f>+'2.2.2.ProdIntermed'!I$48</f>
        <v>1.0207978147766454</v>
      </c>
      <c r="J44" s="133">
        <f>+'2.2.2.ProdIntermed'!J$48</f>
        <v>1.0864014698559457</v>
      </c>
      <c r="K44" s="133">
        <f>+'2.2.2.ProdIntermed'!K$48</f>
        <v>1.0920130986990215</v>
      </c>
      <c r="L44" s="133">
        <f>+'2.2.2.ProdIntermed'!L$48</f>
        <v>1.0984259412452477</v>
      </c>
      <c r="M44" s="133">
        <f>+'2.2.2.ProdIntermed'!M$48</f>
        <v>1.0678225162700441</v>
      </c>
      <c r="N44" s="133">
        <f>+'2.2.2.ProdIntermed'!N$48</f>
        <v>0.99969240552838279</v>
      </c>
      <c r="O44" s="133">
        <f>+'2.2.2.ProdIntermed'!O$48</f>
        <v>1.091022414149746</v>
      </c>
      <c r="P44" s="133">
        <f>+'2.2.2.ProdIntermed'!P$48</f>
        <v>1.1918666113107821</v>
      </c>
    </row>
    <row r="45" spans="2:16" ht="12.75" customHeight="1" x14ac:dyDescent="0.25">
      <c r="B45" s="130" t="s">
        <v>107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</row>
    <row r="46" spans="2:16" ht="12.75" customHeight="1" x14ac:dyDescent="0.25">
      <c r="B46" s="132" t="s">
        <v>108</v>
      </c>
      <c r="C46" s="133">
        <f>+'2.2.2.ProdIntermed'!C$48</f>
        <v>1</v>
      </c>
      <c r="D46" s="133">
        <f>+'2.2.2.ProdIntermed'!D$48</f>
        <v>1.060368010728661</v>
      </c>
      <c r="E46" s="133">
        <f>+'2.2.2.ProdIntermed'!E$48</f>
        <v>1.1476720751173277</v>
      </c>
      <c r="F46" s="133">
        <f>+'2.2.2.ProdIntermed'!F$48</f>
        <v>1.1516778357438282</v>
      </c>
      <c r="G46" s="133">
        <f>+'2.2.2.ProdIntermed'!G$48</f>
        <v>1.131856590100516</v>
      </c>
      <c r="H46" s="133">
        <f>+'2.2.2.ProdIntermed'!H$48</f>
        <v>1.0444749782898881</v>
      </c>
      <c r="I46" s="133">
        <f>+'2.2.2.ProdIntermed'!I$48</f>
        <v>1.0207978147766454</v>
      </c>
      <c r="J46" s="133">
        <f>+'2.2.2.ProdIntermed'!J$48</f>
        <v>1.0864014698559457</v>
      </c>
      <c r="K46" s="133">
        <f>+'2.2.2.ProdIntermed'!K$48</f>
        <v>1.0920130986990215</v>
      </c>
      <c r="L46" s="133">
        <f>+'2.2.2.ProdIntermed'!L$48</f>
        <v>1.0984259412452477</v>
      </c>
      <c r="M46" s="133">
        <f>+'2.2.2.ProdIntermed'!M$48</f>
        <v>1.0678225162700441</v>
      </c>
      <c r="N46" s="133">
        <f>+'2.2.2.ProdIntermed'!N$48</f>
        <v>0.99969240552838279</v>
      </c>
      <c r="O46" s="133">
        <f>+'2.2.2.ProdIntermed'!O$48</f>
        <v>1.091022414149746</v>
      </c>
      <c r="P46" s="133">
        <f>+'2.2.2.ProdIntermed'!P$48</f>
        <v>1.1918666113107821</v>
      </c>
    </row>
    <row r="47" spans="2:16" ht="12.75" customHeight="1" x14ac:dyDescent="0.25">
      <c r="B47" s="132" t="s">
        <v>109</v>
      </c>
      <c r="C47" s="133">
        <f>+'2.2.2.ProdIntermed'!C$48</f>
        <v>1</v>
      </c>
      <c r="D47" s="133">
        <f>+'2.2.2.ProdIntermed'!D$48</f>
        <v>1.060368010728661</v>
      </c>
      <c r="E47" s="133">
        <f>+'2.2.2.ProdIntermed'!E$48</f>
        <v>1.1476720751173277</v>
      </c>
      <c r="F47" s="133">
        <f>+'2.2.2.ProdIntermed'!F$48</f>
        <v>1.1516778357438282</v>
      </c>
      <c r="G47" s="133">
        <f>+'2.2.2.ProdIntermed'!G$48</f>
        <v>1.131856590100516</v>
      </c>
      <c r="H47" s="133">
        <f>+'2.2.2.ProdIntermed'!H$48</f>
        <v>1.0444749782898881</v>
      </c>
      <c r="I47" s="133">
        <f>+'2.2.2.ProdIntermed'!I$48</f>
        <v>1.0207978147766454</v>
      </c>
      <c r="J47" s="133">
        <f>+'2.2.2.ProdIntermed'!J$48</f>
        <v>1.0864014698559457</v>
      </c>
      <c r="K47" s="133">
        <f>+'2.2.2.ProdIntermed'!K$48</f>
        <v>1.0920130986990215</v>
      </c>
      <c r="L47" s="133">
        <f>+'2.2.2.ProdIntermed'!L$48</f>
        <v>1.0984259412452477</v>
      </c>
      <c r="M47" s="133">
        <f>+'2.2.2.ProdIntermed'!M$48</f>
        <v>1.0678225162700441</v>
      </c>
      <c r="N47" s="133">
        <f>+'2.2.2.ProdIntermed'!N$48</f>
        <v>0.99969240552838279</v>
      </c>
      <c r="O47" s="133">
        <f>+'2.2.2.ProdIntermed'!O$48</f>
        <v>1.091022414149746</v>
      </c>
      <c r="P47" s="133">
        <f>+'2.2.2.ProdIntermed'!P$48</f>
        <v>1.1918666113107821</v>
      </c>
    </row>
    <row r="48" spans="2:16" ht="12.75" customHeight="1" x14ac:dyDescent="0.25">
      <c r="B48" s="132" t="s">
        <v>110</v>
      </c>
      <c r="C48" s="133">
        <f>+'2.2.2.ProdIntermed'!C$48</f>
        <v>1</v>
      </c>
      <c r="D48" s="133">
        <f>+'2.2.2.ProdIntermed'!D$48</f>
        <v>1.060368010728661</v>
      </c>
      <c r="E48" s="133">
        <f>+'2.2.2.ProdIntermed'!E$48</f>
        <v>1.1476720751173277</v>
      </c>
      <c r="F48" s="133">
        <f>+'2.2.2.ProdIntermed'!F$48</f>
        <v>1.1516778357438282</v>
      </c>
      <c r="G48" s="133">
        <f>+'2.2.2.ProdIntermed'!G$48</f>
        <v>1.131856590100516</v>
      </c>
      <c r="H48" s="133">
        <f>+'2.2.2.ProdIntermed'!H$48</f>
        <v>1.0444749782898881</v>
      </c>
      <c r="I48" s="133">
        <f>+'2.2.2.ProdIntermed'!I$48</f>
        <v>1.0207978147766454</v>
      </c>
      <c r="J48" s="133">
        <f>+'2.2.2.ProdIntermed'!J$48</f>
        <v>1.0864014698559457</v>
      </c>
      <c r="K48" s="133">
        <f>+'2.2.2.ProdIntermed'!K$48</f>
        <v>1.0920130986990215</v>
      </c>
      <c r="L48" s="133">
        <f>+'2.2.2.ProdIntermed'!L$48</f>
        <v>1.0984259412452477</v>
      </c>
      <c r="M48" s="133">
        <f>+'2.2.2.ProdIntermed'!M$48</f>
        <v>1.0678225162700441</v>
      </c>
      <c r="N48" s="133">
        <f>+'2.2.2.ProdIntermed'!N$48</f>
        <v>0.99969240552838279</v>
      </c>
      <c r="O48" s="133">
        <f>+'2.2.2.ProdIntermed'!O$48</f>
        <v>1.091022414149746</v>
      </c>
      <c r="P48" s="133">
        <f>+'2.2.2.ProdIntermed'!P$48</f>
        <v>1.1918666113107821</v>
      </c>
    </row>
    <row r="49" spans="2:16" ht="12.75" customHeight="1" x14ac:dyDescent="0.25">
      <c r="B49" s="127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</row>
    <row r="50" spans="2:16" ht="12.75" customHeight="1" x14ac:dyDescent="0.25">
      <c r="B50" s="130" t="s">
        <v>97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</row>
    <row r="51" spans="2:16" ht="12.75" customHeight="1" x14ac:dyDescent="0.25">
      <c r="B51" s="132" t="s">
        <v>98</v>
      </c>
      <c r="C51" s="133">
        <f>+'2.2.2.ProdIntermed'!C$48</f>
        <v>1</v>
      </c>
      <c r="D51" s="133">
        <f>+'2.2.2.ProdIntermed'!D$48</f>
        <v>1.060368010728661</v>
      </c>
      <c r="E51" s="133">
        <f>+'2.2.2.ProdIntermed'!E$48</f>
        <v>1.1476720751173277</v>
      </c>
      <c r="F51" s="133">
        <f>+'2.2.2.ProdIntermed'!F$48</f>
        <v>1.1516778357438282</v>
      </c>
      <c r="G51" s="133">
        <f>+'2.2.2.ProdIntermed'!G$48</f>
        <v>1.131856590100516</v>
      </c>
      <c r="H51" s="133">
        <f>+'2.2.2.ProdIntermed'!H$48</f>
        <v>1.0444749782898881</v>
      </c>
      <c r="I51" s="133">
        <f>+'2.2.2.ProdIntermed'!I$48</f>
        <v>1.0207978147766454</v>
      </c>
      <c r="J51" s="133">
        <f>+'2.2.2.ProdIntermed'!J$48</f>
        <v>1.0864014698559457</v>
      </c>
      <c r="K51" s="133">
        <f>+'2.2.2.ProdIntermed'!K$48</f>
        <v>1.0920130986990215</v>
      </c>
      <c r="L51" s="133">
        <f>+'2.2.2.ProdIntermed'!L$48</f>
        <v>1.0984259412452477</v>
      </c>
      <c r="M51" s="133">
        <f>+'2.2.2.ProdIntermed'!M$48</f>
        <v>1.0678225162700441</v>
      </c>
      <c r="N51" s="133">
        <f>+'2.2.2.ProdIntermed'!N$48</f>
        <v>0.99969240552838279</v>
      </c>
      <c r="O51" s="133">
        <f>+'2.2.2.ProdIntermed'!O$48</f>
        <v>1.091022414149746</v>
      </c>
      <c r="P51" s="133">
        <f>+'2.2.2.ProdIntermed'!P$48</f>
        <v>1.1918666113107821</v>
      </c>
    </row>
    <row r="52" spans="2:16" ht="12.75" customHeight="1" x14ac:dyDescent="0.25">
      <c r="B52" s="132" t="s">
        <v>99</v>
      </c>
      <c r="C52" s="133">
        <f>+'2.2.2.ProdIntermed'!C$48</f>
        <v>1</v>
      </c>
      <c r="D52" s="133">
        <f>+'2.2.2.ProdIntermed'!D$48</f>
        <v>1.060368010728661</v>
      </c>
      <c r="E52" s="133">
        <f>+'2.2.2.ProdIntermed'!E$48</f>
        <v>1.1476720751173277</v>
      </c>
      <c r="F52" s="133">
        <f>+'2.2.2.ProdIntermed'!F$48</f>
        <v>1.1516778357438282</v>
      </c>
      <c r="G52" s="133">
        <f>+'2.2.2.ProdIntermed'!G$48</f>
        <v>1.131856590100516</v>
      </c>
      <c r="H52" s="133">
        <f>+'2.2.2.ProdIntermed'!H$48</f>
        <v>1.0444749782898881</v>
      </c>
      <c r="I52" s="133">
        <f>+'2.2.2.ProdIntermed'!I$48</f>
        <v>1.0207978147766454</v>
      </c>
      <c r="J52" s="133">
        <f>+'2.2.2.ProdIntermed'!J$48</f>
        <v>1.0864014698559457</v>
      </c>
      <c r="K52" s="133">
        <f>+'2.2.2.ProdIntermed'!K$48</f>
        <v>1.0920130986990215</v>
      </c>
      <c r="L52" s="133">
        <f>+'2.2.2.ProdIntermed'!L$48</f>
        <v>1.0984259412452477</v>
      </c>
      <c r="M52" s="133">
        <f>+'2.2.2.ProdIntermed'!M$48</f>
        <v>1.0678225162700441</v>
      </c>
      <c r="N52" s="133">
        <f>+'2.2.2.ProdIntermed'!N$48</f>
        <v>0.99969240552838279</v>
      </c>
      <c r="O52" s="133">
        <f>+'2.2.2.ProdIntermed'!O$48</f>
        <v>1.091022414149746</v>
      </c>
      <c r="P52" s="133">
        <f>+'2.2.2.ProdIntermed'!P$48</f>
        <v>1.1918666113107821</v>
      </c>
    </row>
    <row r="53" spans="2:16" ht="12.75" customHeight="1" x14ac:dyDescent="0.25">
      <c r="B53" s="132" t="s">
        <v>100</v>
      </c>
      <c r="C53" s="133">
        <f>+'2.2.2.ProdIntermed'!C$48</f>
        <v>1</v>
      </c>
      <c r="D53" s="133">
        <f>+'2.2.2.ProdIntermed'!D$48</f>
        <v>1.060368010728661</v>
      </c>
      <c r="E53" s="133">
        <f>+'2.2.2.ProdIntermed'!E$48</f>
        <v>1.1476720751173277</v>
      </c>
      <c r="F53" s="133">
        <f>+'2.2.2.ProdIntermed'!F$48</f>
        <v>1.1516778357438282</v>
      </c>
      <c r="G53" s="133">
        <f>+'2.2.2.ProdIntermed'!G$48</f>
        <v>1.131856590100516</v>
      </c>
      <c r="H53" s="133">
        <f>+'2.2.2.ProdIntermed'!H$48</f>
        <v>1.0444749782898881</v>
      </c>
      <c r="I53" s="133">
        <f>+'2.2.2.ProdIntermed'!I$48</f>
        <v>1.0207978147766454</v>
      </c>
      <c r="J53" s="133">
        <f>+'2.2.2.ProdIntermed'!J$48</f>
        <v>1.0864014698559457</v>
      </c>
      <c r="K53" s="133">
        <f>+'2.2.2.ProdIntermed'!K$48</f>
        <v>1.0920130986990215</v>
      </c>
      <c r="L53" s="133">
        <f>+'2.2.2.ProdIntermed'!L$48</f>
        <v>1.0984259412452477</v>
      </c>
      <c r="M53" s="133">
        <f>+'2.2.2.ProdIntermed'!M$48</f>
        <v>1.0678225162700441</v>
      </c>
      <c r="N53" s="133">
        <f>+'2.2.2.ProdIntermed'!N$48</f>
        <v>0.99969240552838279</v>
      </c>
      <c r="O53" s="133">
        <f>+'2.2.2.ProdIntermed'!O$48</f>
        <v>1.091022414149746</v>
      </c>
      <c r="P53" s="133">
        <f>+'2.2.2.ProdIntermed'!P$48</f>
        <v>1.1918666113107821</v>
      </c>
    </row>
    <row r="54" spans="2:16" ht="12.75" customHeight="1" x14ac:dyDescent="0.25">
      <c r="B54" s="132" t="s">
        <v>101</v>
      </c>
      <c r="C54" s="133">
        <f>+'2.2.2.ProdIntermed'!C$48</f>
        <v>1</v>
      </c>
      <c r="D54" s="133">
        <f>+'2.2.2.ProdIntermed'!D$48</f>
        <v>1.060368010728661</v>
      </c>
      <c r="E54" s="133">
        <f>+'2.2.2.ProdIntermed'!E$48</f>
        <v>1.1476720751173277</v>
      </c>
      <c r="F54" s="133">
        <f>+'2.2.2.ProdIntermed'!F$48</f>
        <v>1.1516778357438282</v>
      </c>
      <c r="G54" s="133">
        <f>+'2.2.2.ProdIntermed'!G$48</f>
        <v>1.131856590100516</v>
      </c>
      <c r="H54" s="133">
        <f>+'2.2.2.ProdIntermed'!H$48</f>
        <v>1.0444749782898881</v>
      </c>
      <c r="I54" s="133">
        <f>+'2.2.2.ProdIntermed'!I$48</f>
        <v>1.0207978147766454</v>
      </c>
      <c r="J54" s="133">
        <f>+'2.2.2.ProdIntermed'!J$48</f>
        <v>1.0864014698559457</v>
      </c>
      <c r="K54" s="133">
        <f>+'2.2.2.ProdIntermed'!K$48</f>
        <v>1.0920130986990215</v>
      </c>
      <c r="L54" s="133">
        <f>+'2.2.2.ProdIntermed'!L$48</f>
        <v>1.0984259412452477</v>
      </c>
      <c r="M54" s="133">
        <f>+'2.2.2.ProdIntermed'!M$48</f>
        <v>1.0678225162700441</v>
      </c>
      <c r="N54" s="133">
        <f>+'2.2.2.ProdIntermed'!N$48</f>
        <v>0.99969240552838279</v>
      </c>
      <c r="O54" s="133">
        <f>+'2.2.2.ProdIntermed'!O$48</f>
        <v>1.091022414149746</v>
      </c>
      <c r="P54" s="133">
        <f>+'2.2.2.ProdIntermed'!P$48</f>
        <v>1.1918666113107821</v>
      </c>
    </row>
    <row r="55" spans="2:16" ht="12.75" customHeight="1" x14ac:dyDescent="0.25">
      <c r="B55" s="132" t="s">
        <v>102</v>
      </c>
      <c r="C55" s="133">
        <f>+'2.2.2.ProdIntermed'!C$48</f>
        <v>1</v>
      </c>
      <c r="D55" s="133">
        <f>+'2.2.2.ProdIntermed'!D$48</f>
        <v>1.060368010728661</v>
      </c>
      <c r="E55" s="133">
        <f>+'2.2.2.ProdIntermed'!E$48</f>
        <v>1.1476720751173277</v>
      </c>
      <c r="F55" s="133">
        <f>+'2.2.2.ProdIntermed'!F$48</f>
        <v>1.1516778357438282</v>
      </c>
      <c r="G55" s="133">
        <f>+'2.2.2.ProdIntermed'!G$48</f>
        <v>1.131856590100516</v>
      </c>
      <c r="H55" s="133">
        <f>+'2.2.2.ProdIntermed'!H$48</f>
        <v>1.0444749782898881</v>
      </c>
      <c r="I55" s="133">
        <f>+'2.2.2.ProdIntermed'!I$48</f>
        <v>1.0207978147766454</v>
      </c>
      <c r="J55" s="133">
        <f>+'2.2.2.ProdIntermed'!J$48</f>
        <v>1.0864014698559457</v>
      </c>
      <c r="K55" s="133">
        <f>+'2.2.2.ProdIntermed'!K$48</f>
        <v>1.0920130986990215</v>
      </c>
      <c r="L55" s="133">
        <f>+'2.2.2.ProdIntermed'!L$48</f>
        <v>1.0984259412452477</v>
      </c>
      <c r="M55" s="133">
        <f>+'2.2.2.ProdIntermed'!M$48</f>
        <v>1.0678225162700441</v>
      </c>
      <c r="N55" s="133">
        <f>+'2.2.2.ProdIntermed'!N$48</f>
        <v>0.99969240552838279</v>
      </c>
      <c r="O55" s="133">
        <f>+'2.2.2.ProdIntermed'!O$48</f>
        <v>1.091022414149746</v>
      </c>
      <c r="P55" s="133">
        <f>+'2.2.2.ProdIntermed'!P$48</f>
        <v>1.1918666113107821</v>
      </c>
    </row>
    <row r="56" spans="2:16" ht="12.75" customHeight="1" x14ac:dyDescent="0.25">
      <c r="B56" s="132" t="s">
        <v>111</v>
      </c>
      <c r="C56" s="133">
        <f>+'2.2.2.ProdIntermed'!C$48</f>
        <v>1</v>
      </c>
      <c r="D56" s="133">
        <f>+'2.2.2.ProdIntermed'!D$48</f>
        <v>1.060368010728661</v>
      </c>
      <c r="E56" s="133">
        <f>+'2.2.2.ProdIntermed'!E$48</f>
        <v>1.1476720751173277</v>
      </c>
      <c r="F56" s="133">
        <f>+'2.2.2.ProdIntermed'!F$48</f>
        <v>1.1516778357438282</v>
      </c>
      <c r="G56" s="133">
        <f>+'2.2.2.ProdIntermed'!G$48</f>
        <v>1.131856590100516</v>
      </c>
      <c r="H56" s="133">
        <f>+'2.2.2.ProdIntermed'!H$48</f>
        <v>1.0444749782898881</v>
      </c>
      <c r="I56" s="133">
        <f>+'2.2.2.ProdIntermed'!I$48</f>
        <v>1.0207978147766454</v>
      </c>
      <c r="J56" s="133">
        <f>+'2.2.2.ProdIntermed'!J$48</f>
        <v>1.0864014698559457</v>
      </c>
      <c r="K56" s="133">
        <f>+'2.2.2.ProdIntermed'!K$48</f>
        <v>1.0920130986990215</v>
      </c>
      <c r="L56" s="133">
        <f>+'2.2.2.ProdIntermed'!L$48</f>
        <v>1.0984259412452477</v>
      </c>
      <c r="M56" s="133">
        <f>+'2.2.2.ProdIntermed'!M$48</f>
        <v>1.0678225162700441</v>
      </c>
      <c r="N56" s="133">
        <f>+'2.2.2.ProdIntermed'!N$48</f>
        <v>0.99969240552838279</v>
      </c>
      <c r="O56" s="133">
        <f>+'2.2.2.ProdIntermed'!O$48</f>
        <v>1.091022414149746</v>
      </c>
      <c r="P56" s="133">
        <f>+'2.2.2.ProdIntermed'!P$48</f>
        <v>1.1918666113107821</v>
      </c>
    </row>
    <row r="57" spans="2:16" ht="12.75" customHeight="1" x14ac:dyDescent="0.25">
      <c r="B57" s="132" t="s">
        <v>104</v>
      </c>
      <c r="C57" s="133">
        <f>+'2.2.2.ProdIntermed'!C$48</f>
        <v>1</v>
      </c>
      <c r="D57" s="133">
        <f>+'2.2.2.ProdIntermed'!D$48</f>
        <v>1.060368010728661</v>
      </c>
      <c r="E57" s="133">
        <f>+'2.2.2.ProdIntermed'!E$48</f>
        <v>1.1476720751173277</v>
      </c>
      <c r="F57" s="133">
        <f>+'2.2.2.ProdIntermed'!F$48</f>
        <v>1.1516778357438282</v>
      </c>
      <c r="G57" s="133">
        <f>+'2.2.2.ProdIntermed'!G$48</f>
        <v>1.131856590100516</v>
      </c>
      <c r="H57" s="133">
        <f>+'2.2.2.ProdIntermed'!H$48</f>
        <v>1.0444749782898881</v>
      </c>
      <c r="I57" s="133">
        <f>+'2.2.2.ProdIntermed'!I$48</f>
        <v>1.0207978147766454</v>
      </c>
      <c r="J57" s="133">
        <f>+'2.2.2.ProdIntermed'!J$48</f>
        <v>1.0864014698559457</v>
      </c>
      <c r="K57" s="133">
        <f>+'2.2.2.ProdIntermed'!K$48</f>
        <v>1.0920130986990215</v>
      </c>
      <c r="L57" s="133">
        <f>+'2.2.2.ProdIntermed'!L$48</f>
        <v>1.0984259412452477</v>
      </c>
      <c r="M57" s="133">
        <f>+'2.2.2.ProdIntermed'!M$48</f>
        <v>1.0678225162700441</v>
      </c>
      <c r="N57" s="133">
        <f>+'2.2.2.ProdIntermed'!N$48</f>
        <v>0.99969240552838279</v>
      </c>
      <c r="O57" s="133">
        <f>+'2.2.2.ProdIntermed'!O$48</f>
        <v>1.091022414149746</v>
      </c>
      <c r="P57" s="133">
        <f>+'2.2.2.ProdIntermed'!P$48</f>
        <v>1.1918666113107821</v>
      </c>
    </row>
    <row r="58" spans="2:16" ht="12.75" customHeight="1" x14ac:dyDescent="0.25">
      <c r="B58" s="132" t="s">
        <v>105</v>
      </c>
      <c r="C58" s="133">
        <f>+'2.2.2.ProdIntermed'!C$48</f>
        <v>1</v>
      </c>
      <c r="D58" s="133">
        <f>+'2.2.2.ProdIntermed'!D$48</f>
        <v>1.060368010728661</v>
      </c>
      <c r="E58" s="133">
        <f>+'2.2.2.ProdIntermed'!E$48</f>
        <v>1.1476720751173277</v>
      </c>
      <c r="F58" s="133">
        <f>+'2.2.2.ProdIntermed'!F$48</f>
        <v>1.1516778357438282</v>
      </c>
      <c r="G58" s="133">
        <f>+'2.2.2.ProdIntermed'!G$48</f>
        <v>1.131856590100516</v>
      </c>
      <c r="H58" s="133">
        <f>+'2.2.2.ProdIntermed'!H$48</f>
        <v>1.0444749782898881</v>
      </c>
      <c r="I58" s="133">
        <f>+'2.2.2.ProdIntermed'!I$48</f>
        <v>1.0207978147766454</v>
      </c>
      <c r="J58" s="133">
        <f>+'2.2.2.ProdIntermed'!J$48</f>
        <v>1.0864014698559457</v>
      </c>
      <c r="K58" s="133">
        <f>+'2.2.2.ProdIntermed'!K$48</f>
        <v>1.0920130986990215</v>
      </c>
      <c r="L58" s="133">
        <f>+'2.2.2.ProdIntermed'!L$48</f>
        <v>1.0984259412452477</v>
      </c>
      <c r="M58" s="133">
        <f>+'2.2.2.ProdIntermed'!M$48</f>
        <v>1.0678225162700441</v>
      </c>
      <c r="N58" s="133">
        <f>+'2.2.2.ProdIntermed'!N$48</f>
        <v>0.99969240552838279</v>
      </c>
      <c r="O58" s="133">
        <f>+'2.2.2.ProdIntermed'!O$48</f>
        <v>1.091022414149746</v>
      </c>
      <c r="P58" s="133">
        <f>+'2.2.2.ProdIntermed'!P$48</f>
        <v>1.1918666113107821</v>
      </c>
    </row>
    <row r="59" spans="2:16" ht="12.75" customHeight="1" x14ac:dyDescent="0.25">
      <c r="B59" s="132" t="s">
        <v>106</v>
      </c>
      <c r="C59" s="133">
        <f>+'2.2.2.ProdIntermed'!C$48</f>
        <v>1</v>
      </c>
      <c r="D59" s="133">
        <f>+'2.2.2.ProdIntermed'!D$48</f>
        <v>1.060368010728661</v>
      </c>
      <c r="E59" s="133">
        <f>+'2.2.2.ProdIntermed'!E$48</f>
        <v>1.1476720751173277</v>
      </c>
      <c r="F59" s="133">
        <f>+'2.2.2.ProdIntermed'!F$48</f>
        <v>1.1516778357438282</v>
      </c>
      <c r="G59" s="133">
        <f>+'2.2.2.ProdIntermed'!G$48</f>
        <v>1.131856590100516</v>
      </c>
      <c r="H59" s="133">
        <f>+'2.2.2.ProdIntermed'!H$48</f>
        <v>1.0444749782898881</v>
      </c>
      <c r="I59" s="133">
        <f>+'2.2.2.ProdIntermed'!I$48</f>
        <v>1.0207978147766454</v>
      </c>
      <c r="J59" s="133">
        <f>+'2.2.2.ProdIntermed'!J$48</f>
        <v>1.0864014698559457</v>
      </c>
      <c r="K59" s="133">
        <f>+'2.2.2.ProdIntermed'!K$48</f>
        <v>1.0920130986990215</v>
      </c>
      <c r="L59" s="133">
        <f>+'2.2.2.ProdIntermed'!L$48</f>
        <v>1.0984259412452477</v>
      </c>
      <c r="M59" s="133">
        <f>+'2.2.2.ProdIntermed'!M$48</f>
        <v>1.0678225162700441</v>
      </c>
      <c r="N59" s="133">
        <f>+'2.2.2.ProdIntermed'!N$48</f>
        <v>0.99969240552838279</v>
      </c>
      <c r="O59" s="133">
        <f>+'2.2.2.ProdIntermed'!O$48</f>
        <v>1.091022414149746</v>
      </c>
      <c r="P59" s="133">
        <f>+'2.2.2.ProdIntermed'!P$48</f>
        <v>1.1918666113107821</v>
      </c>
    </row>
    <row r="60" spans="2:16" ht="12.75" customHeight="1" x14ac:dyDescent="0.25">
      <c r="B60" s="130" t="s">
        <v>107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2:16" ht="12.75" customHeight="1" x14ac:dyDescent="0.25">
      <c r="B61" s="132" t="s">
        <v>108</v>
      </c>
      <c r="C61" s="133">
        <f>+'2.2.2.ProdIntermed'!C$48</f>
        <v>1</v>
      </c>
      <c r="D61" s="133">
        <f>+'2.2.2.ProdIntermed'!D$48</f>
        <v>1.060368010728661</v>
      </c>
      <c r="E61" s="133">
        <f>+'2.2.2.ProdIntermed'!E$48</f>
        <v>1.1476720751173277</v>
      </c>
      <c r="F61" s="133">
        <f>+'2.2.2.ProdIntermed'!F$48</f>
        <v>1.1516778357438282</v>
      </c>
      <c r="G61" s="133">
        <f>+'2.2.2.ProdIntermed'!G$48</f>
        <v>1.131856590100516</v>
      </c>
      <c r="H61" s="133">
        <f>+'2.2.2.ProdIntermed'!H$48</f>
        <v>1.0444749782898881</v>
      </c>
      <c r="I61" s="133">
        <f>+'2.2.2.ProdIntermed'!I$48</f>
        <v>1.0207978147766454</v>
      </c>
      <c r="J61" s="133">
        <f>+'2.2.2.ProdIntermed'!J$48</f>
        <v>1.0864014698559457</v>
      </c>
      <c r="K61" s="133">
        <f>+'2.2.2.ProdIntermed'!K$48</f>
        <v>1.0920130986990215</v>
      </c>
      <c r="L61" s="133">
        <f>+'2.2.2.ProdIntermed'!L$48</f>
        <v>1.0984259412452477</v>
      </c>
      <c r="M61" s="133">
        <f>+'2.2.2.ProdIntermed'!M$48</f>
        <v>1.0678225162700441</v>
      </c>
      <c r="N61" s="133">
        <f>+'2.2.2.ProdIntermed'!N$48</f>
        <v>0.99969240552838279</v>
      </c>
      <c r="O61" s="133">
        <f>+'2.2.2.ProdIntermed'!O$48</f>
        <v>1.091022414149746</v>
      </c>
      <c r="P61" s="133">
        <f>+'2.2.2.ProdIntermed'!P$48</f>
        <v>1.1918666113107821</v>
      </c>
    </row>
    <row r="62" spans="2:16" ht="12.75" customHeight="1" x14ac:dyDescent="0.25">
      <c r="B62" s="132" t="s">
        <v>109</v>
      </c>
      <c r="C62" s="133">
        <f>+'2.2.2.ProdIntermed'!C$48</f>
        <v>1</v>
      </c>
      <c r="D62" s="133">
        <f>+'2.2.2.ProdIntermed'!D$48</f>
        <v>1.060368010728661</v>
      </c>
      <c r="E62" s="133">
        <f>+'2.2.2.ProdIntermed'!E$48</f>
        <v>1.1476720751173277</v>
      </c>
      <c r="F62" s="133">
        <f>+'2.2.2.ProdIntermed'!F$48</f>
        <v>1.1516778357438282</v>
      </c>
      <c r="G62" s="133">
        <f>+'2.2.2.ProdIntermed'!G$48</f>
        <v>1.131856590100516</v>
      </c>
      <c r="H62" s="133">
        <f>+'2.2.2.ProdIntermed'!H$48</f>
        <v>1.0444749782898881</v>
      </c>
      <c r="I62" s="133">
        <f>+'2.2.2.ProdIntermed'!I$48</f>
        <v>1.0207978147766454</v>
      </c>
      <c r="J62" s="133">
        <f>+'2.2.2.ProdIntermed'!J$48</f>
        <v>1.0864014698559457</v>
      </c>
      <c r="K62" s="133">
        <f>+'2.2.2.ProdIntermed'!K$48</f>
        <v>1.0920130986990215</v>
      </c>
      <c r="L62" s="133">
        <f>+'2.2.2.ProdIntermed'!L$48</f>
        <v>1.0984259412452477</v>
      </c>
      <c r="M62" s="133">
        <f>+'2.2.2.ProdIntermed'!M$48</f>
        <v>1.0678225162700441</v>
      </c>
      <c r="N62" s="133">
        <f>+'2.2.2.ProdIntermed'!N$48</f>
        <v>0.99969240552838279</v>
      </c>
      <c r="O62" s="133">
        <f>+'2.2.2.ProdIntermed'!O$48</f>
        <v>1.091022414149746</v>
      </c>
      <c r="P62" s="133">
        <f>+'2.2.2.ProdIntermed'!P$48</f>
        <v>1.1918666113107821</v>
      </c>
    </row>
    <row r="63" spans="2:16" ht="12.75" customHeight="1" x14ac:dyDescent="0.25">
      <c r="B63" s="136" t="s">
        <v>112</v>
      </c>
      <c r="C63" s="133">
        <f>+'2.2.2.ProdIntermed'!C$48</f>
        <v>1</v>
      </c>
      <c r="D63" s="133">
        <f>+'2.2.2.ProdIntermed'!D$48</f>
        <v>1.060368010728661</v>
      </c>
      <c r="E63" s="133">
        <f>+'2.2.2.ProdIntermed'!E$48</f>
        <v>1.1476720751173277</v>
      </c>
      <c r="F63" s="133">
        <f>+'2.2.2.ProdIntermed'!F$48</f>
        <v>1.1516778357438282</v>
      </c>
      <c r="G63" s="133">
        <f>+'2.2.2.ProdIntermed'!G$48</f>
        <v>1.131856590100516</v>
      </c>
      <c r="H63" s="133">
        <f>+'2.2.2.ProdIntermed'!H$48</f>
        <v>1.0444749782898881</v>
      </c>
      <c r="I63" s="133">
        <f>+'2.2.2.ProdIntermed'!I$48</f>
        <v>1.0207978147766454</v>
      </c>
      <c r="J63" s="133">
        <f>+'2.2.2.ProdIntermed'!J$48</f>
        <v>1.0864014698559457</v>
      </c>
      <c r="K63" s="133">
        <f>+'2.2.2.ProdIntermed'!K$48</f>
        <v>1.0920130986990215</v>
      </c>
      <c r="L63" s="133">
        <f>+'2.2.2.ProdIntermed'!L$48</f>
        <v>1.0984259412452477</v>
      </c>
      <c r="M63" s="133">
        <f>+'2.2.2.ProdIntermed'!M$48</f>
        <v>1.0678225162700441</v>
      </c>
      <c r="N63" s="133">
        <f>+'2.2.2.ProdIntermed'!N$48</f>
        <v>0.99969240552838279</v>
      </c>
      <c r="O63" s="133">
        <f>+'2.2.2.ProdIntermed'!O$48</f>
        <v>1.091022414149746</v>
      </c>
      <c r="P63" s="133">
        <f>+'2.2.2.ProdIntermed'!P$48</f>
        <v>1.1918666113107821</v>
      </c>
    </row>
    <row r="64" spans="2:16" ht="12.75" customHeight="1" x14ac:dyDescent="0.25">
      <c r="B64" s="137" t="s">
        <v>113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</row>
    <row r="65" spans="2:16" ht="12.75" customHeight="1" x14ac:dyDescent="0.25">
      <c r="B65" s="132" t="s">
        <v>114</v>
      </c>
      <c r="C65" s="133">
        <f>+'2.2.2.ProdIntermed'!C$48</f>
        <v>1</v>
      </c>
      <c r="D65" s="133">
        <f>+'2.2.2.ProdIntermed'!D$48</f>
        <v>1.060368010728661</v>
      </c>
      <c r="E65" s="133">
        <f>+'2.2.2.ProdIntermed'!E$48</f>
        <v>1.1476720751173277</v>
      </c>
      <c r="F65" s="133">
        <f>+'2.2.2.ProdIntermed'!F$48</f>
        <v>1.1516778357438282</v>
      </c>
      <c r="G65" s="133">
        <f>+'2.2.2.ProdIntermed'!G$48</f>
        <v>1.131856590100516</v>
      </c>
      <c r="H65" s="133">
        <f>+'2.2.2.ProdIntermed'!H$48</f>
        <v>1.0444749782898881</v>
      </c>
      <c r="I65" s="133">
        <f>+'2.2.2.ProdIntermed'!I$48</f>
        <v>1.0207978147766454</v>
      </c>
      <c r="J65" s="133">
        <f>+'2.2.2.ProdIntermed'!J$48</f>
        <v>1.0864014698559457</v>
      </c>
      <c r="K65" s="133">
        <f>+'2.2.2.ProdIntermed'!K$48</f>
        <v>1.0920130986990215</v>
      </c>
      <c r="L65" s="133">
        <f>+'2.2.2.ProdIntermed'!L$48</f>
        <v>1.0984259412452477</v>
      </c>
      <c r="M65" s="133">
        <f>+'2.2.2.ProdIntermed'!M$48</f>
        <v>1.0678225162700441</v>
      </c>
      <c r="N65" s="133">
        <f>+'2.2.2.ProdIntermed'!N$48</f>
        <v>0.99969240552838279</v>
      </c>
      <c r="O65" s="133">
        <f>+'2.2.2.ProdIntermed'!O$48</f>
        <v>1.091022414149746</v>
      </c>
      <c r="P65" s="133">
        <f>+'2.2.2.ProdIntermed'!P$48</f>
        <v>1.1918666113107821</v>
      </c>
    </row>
    <row r="66" spans="2:16" ht="12.75" customHeight="1" x14ac:dyDescent="0.25">
      <c r="B66" s="136" t="s">
        <v>115</v>
      </c>
      <c r="C66" s="138">
        <f>+'2.2.2.ProdIntermed'!C$48</f>
        <v>1</v>
      </c>
      <c r="D66" s="138">
        <f>+'2.2.2.ProdIntermed'!D$48</f>
        <v>1.060368010728661</v>
      </c>
      <c r="E66" s="138">
        <f>+'2.2.2.ProdIntermed'!E$48</f>
        <v>1.1476720751173277</v>
      </c>
      <c r="F66" s="138">
        <f>+'2.2.2.ProdIntermed'!F$48</f>
        <v>1.1516778357438282</v>
      </c>
      <c r="G66" s="138">
        <f>+'2.2.2.ProdIntermed'!G$48</f>
        <v>1.131856590100516</v>
      </c>
      <c r="H66" s="138">
        <f>+'2.2.2.ProdIntermed'!H$48</f>
        <v>1.0444749782898881</v>
      </c>
      <c r="I66" s="138">
        <f>+'2.2.2.ProdIntermed'!I$48</f>
        <v>1.0207978147766454</v>
      </c>
      <c r="J66" s="138">
        <f>+'2.2.2.ProdIntermed'!J$48</f>
        <v>1.0864014698559457</v>
      </c>
      <c r="K66" s="138">
        <f>+'2.2.2.ProdIntermed'!K$48</f>
        <v>1.0920130986990215</v>
      </c>
      <c r="L66" s="138">
        <f>+'2.2.2.ProdIntermed'!L$48</f>
        <v>1.0984259412452477</v>
      </c>
      <c r="M66" s="138">
        <f>+'2.2.2.ProdIntermed'!M$48</f>
        <v>1.0678225162700441</v>
      </c>
      <c r="N66" s="138">
        <f>+'2.2.2.ProdIntermed'!N$48</f>
        <v>0.99969240552838279</v>
      </c>
      <c r="O66" s="138">
        <f>+'2.2.2.ProdIntermed'!O$48</f>
        <v>1.091022414149746</v>
      </c>
      <c r="P66" s="138">
        <f>+'2.2.2.ProdIntermed'!P$48</f>
        <v>1.1918666113107821</v>
      </c>
    </row>
    <row r="67" spans="2:16" ht="12.75" customHeight="1" x14ac:dyDescent="0.25">
      <c r="M67" s="57"/>
      <c r="N67" s="57"/>
    </row>
    <row r="68" spans="2:16" ht="12.75" customHeight="1" x14ac:dyDescent="0.25">
      <c r="B68" s="120" t="s">
        <v>116</v>
      </c>
      <c r="M68" s="57"/>
      <c r="N68" s="57"/>
    </row>
    <row r="69" spans="2:16" ht="12.75" customHeight="1" x14ac:dyDescent="0.25">
      <c r="M69" s="57"/>
      <c r="N69" s="57"/>
    </row>
    <row r="70" spans="2:16" ht="12.75" customHeight="1" x14ac:dyDescent="0.25">
      <c r="B70" s="66" t="s">
        <v>117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</row>
    <row r="71" spans="2:16" ht="12.75" customHeight="1" x14ac:dyDescent="0.25">
      <c r="B71" s="139" t="s">
        <v>118</v>
      </c>
      <c r="C71" s="140">
        <f>+'2.2.3.9.PrecioCapital'!C9</f>
        <v>7.9600035295358293E-2</v>
      </c>
      <c r="D71" s="140">
        <f>+'2.2.3.9.PrecioCapital'!D9</f>
        <v>0.12319632235737256</v>
      </c>
      <c r="E71" s="140">
        <f>+'2.2.3.9.PrecioCapital'!E9</f>
        <v>0.16003287283460163</v>
      </c>
      <c r="F71" s="140">
        <f>+'2.2.3.9.PrecioCapital'!F9</f>
        <v>0.23627338560229139</v>
      </c>
      <c r="G71" s="140">
        <f>+'2.2.3.9.PrecioCapital'!G9</f>
        <v>0.23422710242163503</v>
      </c>
      <c r="H71" s="140">
        <f>+'2.2.3.9.PrecioCapital'!H9</f>
        <v>0.29486604219329532</v>
      </c>
      <c r="I71" s="140">
        <f>+'2.2.3.9.PrecioCapital'!I9</f>
        <v>0.20309411781861442</v>
      </c>
      <c r="J71" s="140">
        <f>+'2.2.3.9.PrecioCapital'!J9</f>
        <v>8.7411701057094213E-2</v>
      </c>
      <c r="K71" s="140">
        <f>+'2.2.3.9.PrecioCapital'!K9</f>
        <v>0.13121003405986836</v>
      </c>
      <c r="L71" s="140">
        <f>+'2.2.3.9.PrecioCapital'!L9</f>
        <v>0.18921666092888417</v>
      </c>
      <c r="M71" s="140">
        <f>+'2.2.3.9.PrecioCapital'!M9</f>
        <v>0.23762617917477552</v>
      </c>
      <c r="N71" s="140">
        <f>+'2.2.3.9.PrecioCapital'!N9</f>
        <v>0.18408633373748792</v>
      </c>
      <c r="O71" s="140">
        <f>+'2.2.3.9.PrecioCapital'!O9</f>
        <v>1.3972446369876525E-3</v>
      </c>
      <c r="P71" s="140">
        <f>+'2.2.3.9.PrecioCapital'!P9</f>
        <v>0.14890937786069097</v>
      </c>
    </row>
    <row r="72" spans="2:16" ht="12.75" customHeight="1" x14ac:dyDescent="0.25">
      <c r="B72" s="139" t="s">
        <v>119</v>
      </c>
      <c r="C72" s="141">
        <f>+'2.2.3.9.PrecioCapital'!C10</f>
        <v>0.2536118284776665</v>
      </c>
      <c r="D72" s="141">
        <f>+'2.2.3.9.PrecioCapital'!D10</f>
        <v>0.27410829141959009</v>
      </c>
      <c r="E72" s="141">
        <f>+'2.2.3.9.PrecioCapital'!E10</f>
        <v>0.25768936532304543</v>
      </c>
      <c r="F72" s="141">
        <f>+'2.2.3.9.PrecioCapital'!F10</f>
        <v>0.30830223211802343</v>
      </c>
      <c r="G72" s="141">
        <f>+'2.2.3.9.PrecioCapital'!G10</f>
        <v>0.29676920804885171</v>
      </c>
      <c r="H72" s="141">
        <f>+'2.2.3.9.PrecioCapital'!H10</f>
        <v>0.3358886619755761</v>
      </c>
      <c r="I72" s="141">
        <f>+'2.2.3.9.PrecioCapital'!I10</f>
        <v>0.29182172516914862</v>
      </c>
      <c r="J72" s="141">
        <f>+'2.2.3.9.PrecioCapital'!J10</f>
        <v>0.25897609110775821</v>
      </c>
      <c r="K72" s="141">
        <f>+'2.2.3.9.PrecioCapital'!K10</f>
        <v>0.2826642031915052</v>
      </c>
      <c r="L72" s="141">
        <f>+'2.2.3.9.PrecioCapital'!L10</f>
        <v>0.27452976030266579</v>
      </c>
      <c r="M72" s="141">
        <f>+'2.2.3.9.PrecioCapital'!M10</f>
        <v>0.30837352113810645</v>
      </c>
      <c r="N72" s="141">
        <f>+'2.2.3.9.PrecioCapital'!N10</f>
        <v>0.31243038447368204</v>
      </c>
      <c r="O72" s="141">
        <f>+'2.2.3.9.PrecioCapital'!O10</f>
        <v>0.21467993687115408</v>
      </c>
      <c r="P72" s="141">
        <f>+'2.2.3.9.PrecioCapital'!P10</f>
        <v>0.24070856790791378</v>
      </c>
    </row>
    <row r="73" spans="2:16" ht="12.75" customHeight="1" x14ac:dyDescent="0.25">
      <c r="B73" s="139" t="s">
        <v>120</v>
      </c>
      <c r="C73" s="141">
        <f>+'2.2.3.9.PrecioCapital'!C11</f>
        <v>0.40398776832729055</v>
      </c>
      <c r="D73" s="141">
        <f>+'2.2.3.9.PrecioCapital'!D11</f>
        <v>0.4276441893454993</v>
      </c>
      <c r="E73" s="141">
        <f>+'2.2.3.9.PrecioCapital'!E11</f>
        <v>0.41620049724172886</v>
      </c>
      <c r="F73" s="141">
        <f>+'2.2.3.9.PrecioCapital'!F11</f>
        <v>0.46638424571461634</v>
      </c>
      <c r="G73" s="141">
        <f>+'2.2.3.9.PrecioCapital'!G11</f>
        <v>0.45401348186917595</v>
      </c>
      <c r="H73" s="141">
        <f>+'2.2.3.9.PrecioCapital'!H11</f>
        <v>0.48363064860186089</v>
      </c>
      <c r="I73" s="141">
        <f>+'2.2.3.9.PrecioCapital'!I11</f>
        <v>0.43762839138129095</v>
      </c>
      <c r="J73" s="141">
        <f>+'2.2.3.9.PrecioCapital'!J11</f>
        <v>0.40948875141531071</v>
      </c>
      <c r="K73" s="141">
        <f>+'2.2.3.9.PrecioCapital'!K11</f>
        <v>0.43277069324295542</v>
      </c>
      <c r="L73" s="141">
        <f>+'2.2.3.9.PrecioCapital'!L11</f>
        <v>0.42466754682135327</v>
      </c>
      <c r="M73" s="141">
        <f>+'2.2.3.9.PrecioCapital'!M11</f>
        <v>0.45682650420829085</v>
      </c>
      <c r="N73" s="141">
        <f>+'2.2.3.9.PrecioCapital'!N11</f>
        <v>0.45886704681094453</v>
      </c>
      <c r="O73" s="141">
        <f>+'2.2.3.9.PrecioCapital'!O11</f>
        <v>0.36842966479638323</v>
      </c>
      <c r="P73" s="141">
        <f>+'2.2.3.9.PrecioCapital'!P11</f>
        <v>0.40033896099586008</v>
      </c>
    </row>
    <row r="74" spans="2:16" ht="12.75" customHeight="1" x14ac:dyDescent="0.25">
      <c r="B74" s="139" t="s">
        <v>121</v>
      </c>
      <c r="C74" s="141">
        <f>+'2.2.3.9.PrecioCapital'!C12</f>
        <v>0.2536118284776665</v>
      </c>
      <c r="D74" s="141">
        <f>+'2.2.3.9.PrecioCapital'!D12</f>
        <v>0.27410829141959009</v>
      </c>
      <c r="E74" s="141">
        <f>+'2.2.3.9.PrecioCapital'!E12</f>
        <v>0.25768936532304543</v>
      </c>
      <c r="F74" s="141">
        <f>+'2.2.3.9.PrecioCapital'!F12</f>
        <v>0.30830223211802343</v>
      </c>
      <c r="G74" s="141">
        <f>+'2.2.3.9.PrecioCapital'!G12</f>
        <v>0.29676920804885171</v>
      </c>
      <c r="H74" s="141">
        <f>+'2.2.3.9.PrecioCapital'!H12</f>
        <v>0.3358886619755761</v>
      </c>
      <c r="I74" s="141">
        <f>+'2.2.3.9.PrecioCapital'!I12</f>
        <v>0.29182172516914862</v>
      </c>
      <c r="J74" s="141">
        <f>+'2.2.3.9.PrecioCapital'!J12</f>
        <v>0.25897609110775821</v>
      </c>
      <c r="K74" s="141">
        <f>+'2.2.3.9.PrecioCapital'!K12</f>
        <v>0.2826642031915052</v>
      </c>
      <c r="L74" s="141">
        <f>+'2.2.3.9.PrecioCapital'!L12</f>
        <v>0.27452976030266579</v>
      </c>
      <c r="M74" s="141">
        <f>+'2.2.3.9.PrecioCapital'!M12</f>
        <v>0.30837352113810645</v>
      </c>
      <c r="N74" s="141">
        <f>+'2.2.3.9.PrecioCapital'!N12</f>
        <v>0.31243038447368204</v>
      </c>
      <c r="O74" s="141">
        <f>+'2.2.3.9.PrecioCapital'!O12</f>
        <v>0.21467993687115408</v>
      </c>
      <c r="P74" s="141">
        <f>+'2.2.3.9.PrecioCapital'!P12</f>
        <v>0.24070856790791378</v>
      </c>
    </row>
    <row r="75" spans="2:16" ht="12.75" customHeight="1" x14ac:dyDescent="0.25">
      <c r="B75" s="139" t="s">
        <v>122</v>
      </c>
      <c r="C75" s="141">
        <f>+'2.2.3.9.PrecioCapital'!C13</f>
        <v>0.47917573825210258</v>
      </c>
      <c r="D75" s="141">
        <f>+'2.2.3.9.PrecioCapital'!D13</f>
        <v>0.50441213830845388</v>
      </c>
      <c r="E75" s="141">
        <f>+'2.2.3.9.PrecioCapital'!E13</f>
        <v>0.49545606320107061</v>
      </c>
      <c r="F75" s="141">
        <f>+'2.2.3.9.PrecioCapital'!F13</f>
        <v>0.54542525251291274</v>
      </c>
      <c r="G75" s="141">
        <f>+'2.2.3.9.PrecioCapital'!G13</f>
        <v>0.53263561877933807</v>
      </c>
      <c r="H75" s="141">
        <f>+'2.2.3.9.PrecioCapital'!H13</f>
        <v>0.55750164191500329</v>
      </c>
      <c r="I75" s="141">
        <f>+'2.2.3.9.PrecioCapital'!I13</f>
        <v>0.51053172448736206</v>
      </c>
      <c r="J75" s="141">
        <f>+'2.2.3.9.PrecioCapital'!J13</f>
        <v>0.48474508156908697</v>
      </c>
      <c r="K75" s="141">
        <f>+'2.2.3.9.PrecioCapital'!K13</f>
        <v>0.50782393826868044</v>
      </c>
      <c r="L75" s="141">
        <f>+'2.2.3.9.PrecioCapital'!L13</f>
        <v>0.49973644008069695</v>
      </c>
      <c r="M75" s="141">
        <f>+'2.2.3.9.PrecioCapital'!M13</f>
        <v>0.53105299574338305</v>
      </c>
      <c r="N75" s="141">
        <f>+'2.2.3.9.PrecioCapital'!N13</f>
        <v>0.53208537797957578</v>
      </c>
      <c r="O75" s="141">
        <f>+'2.2.3.9.PrecioCapital'!O13</f>
        <v>0.44530452875899779</v>
      </c>
      <c r="P75" s="141">
        <f>+'2.2.3.9.PrecioCapital'!P13</f>
        <v>0.4801541575398332</v>
      </c>
    </row>
    <row r="76" spans="2:16" ht="12.75" customHeight="1" x14ac:dyDescent="0.25">
      <c r="B76" s="139" t="s">
        <v>123</v>
      </c>
      <c r="C76" s="142">
        <f>+'2.2.3.9.PrecioCapital'!C14</f>
        <v>0.2536118284776665</v>
      </c>
      <c r="D76" s="142">
        <f>+'2.2.3.9.PrecioCapital'!D14</f>
        <v>0.27410829141959009</v>
      </c>
      <c r="E76" s="142">
        <f>+'2.2.3.9.PrecioCapital'!E14</f>
        <v>0.25768936532304543</v>
      </c>
      <c r="F76" s="142">
        <f>+'2.2.3.9.PrecioCapital'!F14</f>
        <v>0.30830223211802343</v>
      </c>
      <c r="G76" s="142">
        <f>+'2.2.3.9.PrecioCapital'!G14</f>
        <v>0.29676920804885171</v>
      </c>
      <c r="H76" s="142">
        <f>+'2.2.3.9.PrecioCapital'!H14</f>
        <v>0.3358886619755761</v>
      </c>
      <c r="I76" s="142">
        <f>+'2.2.3.9.PrecioCapital'!I14</f>
        <v>0.29182172516914862</v>
      </c>
      <c r="J76" s="142">
        <f>+'2.2.3.9.PrecioCapital'!J14</f>
        <v>0.25897609110775821</v>
      </c>
      <c r="K76" s="142">
        <f>+'2.2.3.9.PrecioCapital'!K14</f>
        <v>0.2826642031915052</v>
      </c>
      <c r="L76" s="142">
        <f>+'2.2.3.9.PrecioCapital'!L14</f>
        <v>0.27452976030266579</v>
      </c>
      <c r="M76" s="142">
        <f>+'2.2.3.9.PrecioCapital'!M14</f>
        <v>0.30837352113810645</v>
      </c>
      <c r="N76" s="142">
        <f>+'2.2.3.9.PrecioCapital'!N14</f>
        <v>0.31243038447368204</v>
      </c>
      <c r="O76" s="142">
        <f>+'2.2.3.9.PrecioCapital'!O14</f>
        <v>0.21467993687115408</v>
      </c>
      <c r="P76" s="142">
        <f>+'2.2.3.9.PrecioCapital'!P14</f>
        <v>0.24070856790791378</v>
      </c>
    </row>
    <row r="77" spans="2:16" ht="12.75" customHeight="1" x14ac:dyDescent="0.25">
      <c r="B77" s="122" t="s">
        <v>124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</row>
    <row r="78" spans="2:16" ht="12.75" customHeight="1" x14ac:dyDescent="0.25">
      <c r="B78" s="139" t="s">
        <v>125</v>
      </c>
      <c r="C78" s="140">
        <f>+'2.2.3.9.PrecioCapital'!C16</f>
        <v>0.2536118284776665</v>
      </c>
      <c r="D78" s="140">
        <f>+'2.2.3.9.PrecioCapital'!D16</f>
        <v>0.27410829141959009</v>
      </c>
      <c r="E78" s="140">
        <f>+'2.2.3.9.PrecioCapital'!E16</f>
        <v>0.25768936532304543</v>
      </c>
      <c r="F78" s="140">
        <f>+'2.2.3.9.PrecioCapital'!F16</f>
        <v>0.30830223211802343</v>
      </c>
      <c r="G78" s="140">
        <f>+'2.2.3.9.PrecioCapital'!G16</f>
        <v>0.29676920804885171</v>
      </c>
      <c r="H78" s="140">
        <f>+'2.2.3.9.PrecioCapital'!H16</f>
        <v>0.3358886619755761</v>
      </c>
      <c r="I78" s="140">
        <f>+'2.2.3.9.PrecioCapital'!I16</f>
        <v>0.29182172516914862</v>
      </c>
      <c r="J78" s="140">
        <f>+'2.2.3.9.PrecioCapital'!J16</f>
        <v>0.25897609110775821</v>
      </c>
      <c r="K78" s="140">
        <f>+'2.2.3.9.PrecioCapital'!K16</f>
        <v>0.2826642031915052</v>
      </c>
      <c r="L78" s="140">
        <f>+'2.2.3.9.PrecioCapital'!L16</f>
        <v>0.27452976030266579</v>
      </c>
      <c r="M78" s="140">
        <f>+'2.2.3.9.PrecioCapital'!M16</f>
        <v>0.30837352113810645</v>
      </c>
      <c r="N78" s="140">
        <f>+'2.2.3.9.PrecioCapital'!N16</f>
        <v>0.31243038447368204</v>
      </c>
      <c r="O78" s="140">
        <f>+'2.2.3.9.PrecioCapital'!O16</f>
        <v>0.21467993687115408</v>
      </c>
      <c r="P78" s="140">
        <f>+'2.2.3.9.PrecioCapital'!P16</f>
        <v>0.24070856790791378</v>
      </c>
    </row>
    <row r="79" spans="2:16" ht="12.75" customHeight="1" x14ac:dyDescent="0.25">
      <c r="B79" s="139" t="s">
        <v>126</v>
      </c>
      <c r="C79" s="141">
        <f>+'2.2.3.9.PrecioCapital'!C17</f>
        <v>7.9600035295358293E-2</v>
      </c>
      <c r="D79" s="141">
        <f>+'2.2.3.9.PrecioCapital'!D17</f>
        <v>0.12319632235737256</v>
      </c>
      <c r="E79" s="141">
        <f>+'2.2.3.9.PrecioCapital'!E17</f>
        <v>0.16003287283460163</v>
      </c>
      <c r="F79" s="141">
        <f>+'2.2.3.9.PrecioCapital'!F17</f>
        <v>0.23627338560229139</v>
      </c>
      <c r="G79" s="141">
        <f>+'2.2.3.9.PrecioCapital'!G17</f>
        <v>0.23422710242163503</v>
      </c>
      <c r="H79" s="141">
        <f>+'2.2.3.9.PrecioCapital'!H17</f>
        <v>0.29486604219329532</v>
      </c>
      <c r="I79" s="141">
        <f>+'2.2.3.9.PrecioCapital'!I17</f>
        <v>0.20309411781861442</v>
      </c>
      <c r="J79" s="141">
        <f>+'2.2.3.9.PrecioCapital'!J17</f>
        <v>8.7411701057094213E-2</v>
      </c>
      <c r="K79" s="141">
        <f>+'2.2.3.9.PrecioCapital'!K17</f>
        <v>0.13121003405986836</v>
      </c>
      <c r="L79" s="141">
        <f>+'2.2.3.9.PrecioCapital'!L17</f>
        <v>0.18921666092888417</v>
      </c>
      <c r="M79" s="141">
        <f>+'2.2.3.9.PrecioCapital'!M17</f>
        <v>0.23762617917477552</v>
      </c>
      <c r="N79" s="141">
        <f>+'2.2.3.9.PrecioCapital'!N17</f>
        <v>0.18408633373748792</v>
      </c>
      <c r="O79" s="141">
        <f>+'2.2.3.9.PrecioCapital'!O17</f>
        <v>1.3972446369876525E-3</v>
      </c>
      <c r="P79" s="141">
        <f>+'2.2.3.9.PrecioCapital'!P17</f>
        <v>0.14890937786069097</v>
      </c>
    </row>
    <row r="80" spans="2:16" ht="12.75" customHeight="1" x14ac:dyDescent="0.25">
      <c r="B80" s="139" t="s">
        <v>127</v>
      </c>
      <c r="C80" s="141">
        <f>+'2.2.3.9.PrecioCapital'!C18</f>
        <v>0.2536118284776665</v>
      </c>
      <c r="D80" s="141">
        <f>+'2.2.3.9.PrecioCapital'!D18</f>
        <v>0.27410829141959009</v>
      </c>
      <c r="E80" s="141">
        <f>+'2.2.3.9.PrecioCapital'!E18</f>
        <v>0.25768936532304543</v>
      </c>
      <c r="F80" s="141">
        <f>+'2.2.3.9.PrecioCapital'!F18</f>
        <v>0.30830223211802343</v>
      </c>
      <c r="G80" s="141">
        <f>+'2.2.3.9.PrecioCapital'!G18</f>
        <v>0.29676920804885171</v>
      </c>
      <c r="H80" s="141">
        <f>+'2.2.3.9.PrecioCapital'!H18</f>
        <v>0.3358886619755761</v>
      </c>
      <c r="I80" s="141">
        <f>+'2.2.3.9.PrecioCapital'!I18</f>
        <v>0.29182172516914862</v>
      </c>
      <c r="J80" s="141">
        <f>+'2.2.3.9.PrecioCapital'!J18</f>
        <v>0.25897609110775821</v>
      </c>
      <c r="K80" s="141">
        <f>+'2.2.3.9.PrecioCapital'!K18</f>
        <v>0.2826642031915052</v>
      </c>
      <c r="L80" s="141">
        <f>+'2.2.3.9.PrecioCapital'!L18</f>
        <v>0.27452976030266579</v>
      </c>
      <c r="M80" s="141">
        <f>+'2.2.3.9.PrecioCapital'!M18</f>
        <v>0.30837352113810645</v>
      </c>
      <c r="N80" s="141">
        <f>+'2.2.3.9.PrecioCapital'!N18</f>
        <v>0.31243038447368204</v>
      </c>
      <c r="O80" s="141">
        <f>+'2.2.3.9.PrecioCapital'!O18</f>
        <v>0.21467993687115408</v>
      </c>
      <c r="P80" s="141">
        <f>+'2.2.3.9.PrecioCapital'!P18</f>
        <v>0.24070856790791378</v>
      </c>
    </row>
    <row r="81" spans="2:16" ht="12.75" customHeight="1" x14ac:dyDescent="0.25">
      <c r="B81" s="139" t="s">
        <v>128</v>
      </c>
      <c r="C81" s="141">
        <f>+'2.2.3.9.PrecioCapital'!C19</f>
        <v>8.9625097957012442E-2</v>
      </c>
      <c r="D81" s="141">
        <f>+'2.2.3.9.PrecioCapital'!D19</f>
        <v>0.13376690891707241</v>
      </c>
      <c r="E81" s="141">
        <f>+'2.2.3.9.PrecioCapital'!E19</f>
        <v>0.17092499643760389</v>
      </c>
      <c r="F81" s="141">
        <f>+'2.2.3.9.PrecioCapital'!F19</f>
        <v>0.24694896001688754</v>
      </c>
      <c r="G81" s="141">
        <f>+'2.2.3.9.PrecioCapital'!G19</f>
        <v>0.24457164477102503</v>
      </c>
      <c r="H81" s="141">
        <f>+'2.2.3.9.PrecioCapital'!H19</f>
        <v>0.30416748753651074</v>
      </c>
      <c r="I81" s="141">
        <f>+'2.2.3.9.PrecioCapital'!I19</f>
        <v>0.21214058073035486</v>
      </c>
      <c r="J81" s="141">
        <f>+'2.2.3.9.PrecioCapital'!J19</f>
        <v>9.716547804062195E-2</v>
      </c>
      <c r="K81" s="141">
        <f>+'2.2.3.9.PrecioCapital'!K19</f>
        <v>0.14125666691057445</v>
      </c>
      <c r="L81" s="141">
        <f>+'2.2.3.9.PrecioCapital'!L19</f>
        <v>0.1991682185683695</v>
      </c>
      <c r="M81" s="141">
        <f>+'2.2.3.9.PrecioCapital'!M19</f>
        <v>0.24726311867007039</v>
      </c>
      <c r="N81" s="141">
        <f>+'2.2.3.9.PrecioCapital'!N19</f>
        <v>0.19376533435642529</v>
      </c>
      <c r="O81" s="141">
        <f>+'2.2.3.9.PrecioCapital'!O19</f>
        <v>1.2317022850015255E-2</v>
      </c>
      <c r="P81" s="141">
        <f>+'2.2.3.9.PrecioCapital'!P19</f>
        <v>0.1602065027467357</v>
      </c>
    </row>
    <row r="82" spans="2:16" ht="12.75" customHeight="1" x14ac:dyDescent="0.25">
      <c r="B82" s="139" t="s">
        <v>129</v>
      </c>
      <c r="C82" s="141">
        <f>+'2.2.3.9.PrecioCapital'!C20</f>
        <v>0.2536118284776665</v>
      </c>
      <c r="D82" s="141">
        <f>+'2.2.3.9.PrecioCapital'!D20</f>
        <v>0.27410829141959009</v>
      </c>
      <c r="E82" s="141">
        <f>+'2.2.3.9.PrecioCapital'!E20</f>
        <v>0.25768936532304543</v>
      </c>
      <c r="F82" s="141">
        <f>+'2.2.3.9.PrecioCapital'!F20</f>
        <v>0.30830223211802343</v>
      </c>
      <c r="G82" s="141">
        <f>+'2.2.3.9.PrecioCapital'!G20</f>
        <v>0.29676920804885171</v>
      </c>
      <c r="H82" s="141">
        <f>+'2.2.3.9.PrecioCapital'!H20</f>
        <v>0.3358886619755761</v>
      </c>
      <c r="I82" s="141">
        <f>+'2.2.3.9.PrecioCapital'!I20</f>
        <v>0.29182172516914862</v>
      </c>
      <c r="J82" s="141">
        <f>+'2.2.3.9.PrecioCapital'!J20</f>
        <v>0.25897609110775821</v>
      </c>
      <c r="K82" s="141">
        <f>+'2.2.3.9.PrecioCapital'!K20</f>
        <v>0.2826642031915052</v>
      </c>
      <c r="L82" s="141">
        <f>+'2.2.3.9.PrecioCapital'!L20</f>
        <v>0.27452976030266579</v>
      </c>
      <c r="M82" s="141">
        <f>+'2.2.3.9.PrecioCapital'!M20</f>
        <v>0.30837352113810645</v>
      </c>
      <c r="N82" s="141">
        <f>+'2.2.3.9.PrecioCapital'!N20</f>
        <v>0.31243038447368204</v>
      </c>
      <c r="O82" s="141">
        <f>+'2.2.3.9.PrecioCapital'!O20</f>
        <v>0.21467993687115408</v>
      </c>
      <c r="P82" s="141">
        <f>+'2.2.3.9.PrecioCapital'!P20</f>
        <v>0.24070856790791378</v>
      </c>
    </row>
    <row r="83" spans="2:16" ht="12.75" customHeight="1" x14ac:dyDescent="0.25">
      <c r="B83" s="139" t="s">
        <v>130</v>
      </c>
      <c r="C83" s="141">
        <f>+'2.2.3.9.PrecioCapital'!C21</f>
        <v>0.2536118284776665</v>
      </c>
      <c r="D83" s="141">
        <f>+'2.2.3.9.PrecioCapital'!D21</f>
        <v>0.27410829141959009</v>
      </c>
      <c r="E83" s="141">
        <f>+'2.2.3.9.PrecioCapital'!E21</f>
        <v>0.25768936532304543</v>
      </c>
      <c r="F83" s="141">
        <f>+'2.2.3.9.PrecioCapital'!F21</f>
        <v>0.30830223211802343</v>
      </c>
      <c r="G83" s="141">
        <f>+'2.2.3.9.PrecioCapital'!G21</f>
        <v>0.29676920804885171</v>
      </c>
      <c r="H83" s="141">
        <f>+'2.2.3.9.PrecioCapital'!H21</f>
        <v>0.3358886619755761</v>
      </c>
      <c r="I83" s="141">
        <f>+'2.2.3.9.PrecioCapital'!I21</f>
        <v>0.29182172516914862</v>
      </c>
      <c r="J83" s="141">
        <f>+'2.2.3.9.PrecioCapital'!J21</f>
        <v>0.25897609110775821</v>
      </c>
      <c r="K83" s="141">
        <f>+'2.2.3.9.PrecioCapital'!K21</f>
        <v>0.2826642031915052</v>
      </c>
      <c r="L83" s="141">
        <f>+'2.2.3.9.PrecioCapital'!L21</f>
        <v>0.27452976030266579</v>
      </c>
      <c r="M83" s="141">
        <f>+'2.2.3.9.PrecioCapital'!M21</f>
        <v>0.30837352113810645</v>
      </c>
      <c r="N83" s="141">
        <f>+'2.2.3.9.PrecioCapital'!N21</f>
        <v>0.31243038447368204</v>
      </c>
      <c r="O83" s="141">
        <f>+'2.2.3.9.PrecioCapital'!O21</f>
        <v>0.21467993687115408</v>
      </c>
      <c r="P83" s="141">
        <f>+'2.2.3.9.PrecioCapital'!P21</f>
        <v>0.24070856790791378</v>
      </c>
    </row>
    <row r="84" spans="2:16" ht="12.75" customHeight="1" x14ac:dyDescent="0.25">
      <c r="B84" s="139" t="s">
        <v>131</v>
      </c>
      <c r="C84" s="141">
        <f>+'2.2.3.9.PrecioCapital'!C22</f>
        <v>8.9625097957012442E-2</v>
      </c>
      <c r="D84" s="141">
        <f>+'2.2.3.9.PrecioCapital'!D22</f>
        <v>0.13376690891707241</v>
      </c>
      <c r="E84" s="141">
        <f>+'2.2.3.9.PrecioCapital'!E22</f>
        <v>0.17092499643760389</v>
      </c>
      <c r="F84" s="141">
        <f>+'2.2.3.9.PrecioCapital'!F22</f>
        <v>0.24694896001688754</v>
      </c>
      <c r="G84" s="141">
        <f>+'2.2.3.9.PrecioCapital'!G22</f>
        <v>0.24457164477102503</v>
      </c>
      <c r="H84" s="141">
        <f>+'2.2.3.9.PrecioCapital'!H22</f>
        <v>0.30416748753651074</v>
      </c>
      <c r="I84" s="141">
        <f>+'2.2.3.9.PrecioCapital'!I22</f>
        <v>0.21214058073035486</v>
      </c>
      <c r="J84" s="141">
        <f>+'2.2.3.9.PrecioCapital'!J22</f>
        <v>9.716547804062195E-2</v>
      </c>
      <c r="K84" s="141">
        <f>+'2.2.3.9.PrecioCapital'!K22</f>
        <v>0.14125666691057445</v>
      </c>
      <c r="L84" s="141">
        <f>+'2.2.3.9.PrecioCapital'!L22</f>
        <v>0.1991682185683695</v>
      </c>
      <c r="M84" s="141">
        <f>+'2.2.3.9.PrecioCapital'!M22</f>
        <v>0.24726311867007039</v>
      </c>
      <c r="N84" s="141">
        <f>+'2.2.3.9.PrecioCapital'!N22</f>
        <v>0.19376533435642529</v>
      </c>
      <c r="O84" s="141">
        <f>+'2.2.3.9.PrecioCapital'!O22</f>
        <v>1.2317022850015255E-2</v>
      </c>
      <c r="P84" s="141">
        <f>+'2.2.3.9.PrecioCapital'!P22</f>
        <v>0.1602065027467357</v>
      </c>
    </row>
    <row r="85" spans="2:16" ht="12.75" customHeight="1" x14ac:dyDescent="0.25">
      <c r="B85" s="139" t="s">
        <v>132</v>
      </c>
      <c r="C85" s="141">
        <f>+'2.2.3.9.PrecioCapital'!C23</f>
        <v>8.9625097957012442E-2</v>
      </c>
      <c r="D85" s="141">
        <f>+'2.2.3.9.PrecioCapital'!D23</f>
        <v>0.13376690891707241</v>
      </c>
      <c r="E85" s="141">
        <f>+'2.2.3.9.PrecioCapital'!E23</f>
        <v>0.17092499643760389</v>
      </c>
      <c r="F85" s="141">
        <f>+'2.2.3.9.PrecioCapital'!F23</f>
        <v>0.24694896001688754</v>
      </c>
      <c r="G85" s="141">
        <f>+'2.2.3.9.PrecioCapital'!G23</f>
        <v>0.24457164477102503</v>
      </c>
      <c r="H85" s="141">
        <f>+'2.2.3.9.PrecioCapital'!H23</f>
        <v>0.30416748753651074</v>
      </c>
      <c r="I85" s="141">
        <f>+'2.2.3.9.PrecioCapital'!I23</f>
        <v>0.21214058073035486</v>
      </c>
      <c r="J85" s="141">
        <f>+'2.2.3.9.PrecioCapital'!J23</f>
        <v>9.716547804062195E-2</v>
      </c>
      <c r="K85" s="141">
        <f>+'2.2.3.9.PrecioCapital'!K23</f>
        <v>0.14125666691057445</v>
      </c>
      <c r="L85" s="141">
        <f>+'2.2.3.9.PrecioCapital'!L23</f>
        <v>0.1991682185683695</v>
      </c>
      <c r="M85" s="141">
        <f>+'2.2.3.9.PrecioCapital'!M23</f>
        <v>0.24726311867007039</v>
      </c>
      <c r="N85" s="141">
        <f>+'2.2.3.9.PrecioCapital'!N23</f>
        <v>0.19376533435642529</v>
      </c>
      <c r="O85" s="141">
        <f>+'2.2.3.9.PrecioCapital'!O23</f>
        <v>1.2317022850015255E-2</v>
      </c>
      <c r="P85" s="141">
        <f>+'2.2.3.9.PrecioCapital'!P23</f>
        <v>0.1602065027467357</v>
      </c>
    </row>
    <row r="86" spans="2:16" ht="12.75" customHeight="1" x14ac:dyDescent="0.25">
      <c r="B86" s="139" t="s">
        <v>133</v>
      </c>
      <c r="C86" s="141">
        <f>+'2.2.3.9.PrecioCapital'!C24</f>
        <v>8.9625097957012442E-2</v>
      </c>
      <c r="D86" s="141">
        <f>+'2.2.3.9.PrecioCapital'!D24</f>
        <v>0.13376690891707241</v>
      </c>
      <c r="E86" s="141">
        <f>+'2.2.3.9.PrecioCapital'!E24</f>
        <v>0.17092499643760389</v>
      </c>
      <c r="F86" s="141">
        <f>+'2.2.3.9.PrecioCapital'!F24</f>
        <v>0.24694896001688754</v>
      </c>
      <c r="G86" s="141">
        <f>+'2.2.3.9.PrecioCapital'!G24</f>
        <v>0.24457164477102503</v>
      </c>
      <c r="H86" s="141">
        <f>+'2.2.3.9.PrecioCapital'!H24</f>
        <v>0.30416748753651074</v>
      </c>
      <c r="I86" s="141">
        <f>+'2.2.3.9.PrecioCapital'!I24</f>
        <v>0.21214058073035486</v>
      </c>
      <c r="J86" s="141">
        <f>+'2.2.3.9.PrecioCapital'!J24</f>
        <v>9.716547804062195E-2</v>
      </c>
      <c r="K86" s="141">
        <f>+'2.2.3.9.PrecioCapital'!K24</f>
        <v>0.14125666691057445</v>
      </c>
      <c r="L86" s="141">
        <f>+'2.2.3.9.PrecioCapital'!L24</f>
        <v>0.1991682185683695</v>
      </c>
      <c r="M86" s="141">
        <f>+'2.2.3.9.PrecioCapital'!M24</f>
        <v>0.24726311867007039</v>
      </c>
      <c r="N86" s="141">
        <f>+'2.2.3.9.PrecioCapital'!N24</f>
        <v>0.19376533435642529</v>
      </c>
      <c r="O86" s="141">
        <f>+'2.2.3.9.PrecioCapital'!O24</f>
        <v>1.2317022850015255E-2</v>
      </c>
      <c r="P86" s="141">
        <f>+'2.2.3.9.PrecioCapital'!P24</f>
        <v>0.1602065027467357</v>
      </c>
    </row>
    <row r="87" spans="2:16" ht="12.75" customHeight="1" x14ac:dyDescent="0.25">
      <c r="B87" s="139" t="s">
        <v>134</v>
      </c>
      <c r="C87" s="141">
        <f>+'2.2.3.9.PrecioCapital'!C25</f>
        <v>0.10466269194197486</v>
      </c>
      <c r="D87" s="141">
        <f>+'2.2.3.9.PrecioCapital'!D25</f>
        <v>0.14962278874869431</v>
      </c>
      <c r="E87" s="141">
        <f>+'2.2.3.9.PrecioCapital'!E25</f>
        <v>0.1872631818339382</v>
      </c>
      <c r="F87" s="141">
        <f>+'2.2.3.9.PrecioCapital'!F25</f>
        <v>0.26296232163077504</v>
      </c>
      <c r="G87" s="141">
        <f>+'2.2.3.9.PrecioCapital'!G25</f>
        <v>0.26008845828735161</v>
      </c>
      <c r="H87" s="141">
        <f>+'2.2.3.9.PrecioCapital'!H25</f>
        <v>0.31811965554435773</v>
      </c>
      <c r="I87" s="141">
        <f>+'2.2.3.9.PrecioCapital'!I25</f>
        <v>0.22571027509118066</v>
      </c>
      <c r="J87" s="141">
        <f>+'2.2.3.9.PrecioCapital'!J25</f>
        <v>0.11179614350859821</v>
      </c>
      <c r="K87" s="141">
        <f>+'2.2.3.9.PrecioCapital'!K25</f>
        <v>0.15632661617909854</v>
      </c>
      <c r="L87" s="141">
        <f>+'2.2.3.9.PrecioCapital'!L25</f>
        <v>0.2140955550201338</v>
      </c>
      <c r="M87" s="141">
        <f>+'2.2.3.9.PrecioCapital'!M25</f>
        <v>0.26171852790578493</v>
      </c>
      <c r="N87" s="141">
        <f>+'2.2.3.9.PrecioCapital'!N25</f>
        <v>0.20828383527757202</v>
      </c>
      <c r="O87" s="141">
        <f>+'2.2.3.9.PrecioCapital'!O25</f>
        <v>2.8696690161366844E-2</v>
      </c>
      <c r="P87" s="141">
        <f>+'2.2.3.9.PrecioCapital'!P25</f>
        <v>0.17715219006732996</v>
      </c>
    </row>
    <row r="88" spans="2:16" ht="12.75" customHeight="1" x14ac:dyDescent="0.25">
      <c r="B88" s="139" t="s">
        <v>135</v>
      </c>
      <c r="C88" s="141">
        <f>+'2.2.3.9.PrecioCapital'!C26</f>
        <v>0.16338626456789204</v>
      </c>
      <c r="D88" s="141">
        <f>+'2.2.3.9.PrecioCapital'!D26</f>
        <v>0.1819867526640446</v>
      </c>
      <c r="E88" s="141">
        <f>+'2.2.3.9.PrecioCapital'!E26</f>
        <v>0.16258268617183538</v>
      </c>
      <c r="F88" s="141">
        <f>+'2.2.3.9.PrecioCapital'!F26</f>
        <v>0.21345302396006766</v>
      </c>
      <c r="G88" s="141">
        <f>+'2.2.3.9.PrecioCapital'!G26</f>
        <v>0.20242264375665717</v>
      </c>
      <c r="H88" s="141">
        <f>+'2.2.3.9.PrecioCapital'!H26</f>
        <v>0.24724346999980523</v>
      </c>
      <c r="I88" s="141">
        <f>+'2.2.3.9.PrecioCapital'!I26</f>
        <v>0.20433772544186321</v>
      </c>
      <c r="J88" s="141">
        <f>+'2.2.3.9.PrecioCapital'!J26</f>
        <v>0.16866849492322669</v>
      </c>
      <c r="K88" s="141">
        <f>+'2.2.3.9.PrecioCapital'!K26</f>
        <v>0.19260030916063506</v>
      </c>
      <c r="L88" s="141">
        <f>+'2.2.3.9.PrecioCapital'!L26</f>
        <v>0.18444708839145335</v>
      </c>
      <c r="M88" s="141">
        <f>+'2.2.3.9.PrecioCapital'!M26</f>
        <v>0.21930173129599584</v>
      </c>
      <c r="N88" s="141">
        <f>+'2.2.3.9.PrecioCapital'!N26</f>
        <v>0.22456838707132459</v>
      </c>
      <c r="O88" s="141">
        <f>+'2.2.3.9.PrecioCapital'!O26</f>
        <v>0.1224301001160166</v>
      </c>
      <c r="P88" s="141">
        <f>+'2.2.3.9.PrecioCapital'!P26</f>
        <v>0.14493033205514597</v>
      </c>
    </row>
    <row r="89" spans="2:16" ht="12.75" customHeight="1" x14ac:dyDescent="0.25">
      <c r="B89" s="139" t="s">
        <v>136</v>
      </c>
      <c r="C89" s="141">
        <f>+'2.2.3.9.PrecioCapital'!C27</f>
        <v>8.9625097957012442E-2</v>
      </c>
      <c r="D89" s="141">
        <f>+'2.2.3.9.PrecioCapital'!D27</f>
        <v>0.13376690891707241</v>
      </c>
      <c r="E89" s="141">
        <f>+'2.2.3.9.PrecioCapital'!E27</f>
        <v>0.17092499643760389</v>
      </c>
      <c r="F89" s="141">
        <f>+'2.2.3.9.PrecioCapital'!F27</f>
        <v>0.24694896001688754</v>
      </c>
      <c r="G89" s="141">
        <f>+'2.2.3.9.PrecioCapital'!G27</f>
        <v>0.24457164477102503</v>
      </c>
      <c r="H89" s="141">
        <f>+'2.2.3.9.PrecioCapital'!H27</f>
        <v>0.30416748753651074</v>
      </c>
      <c r="I89" s="141">
        <f>+'2.2.3.9.PrecioCapital'!I27</f>
        <v>0.21214058073035486</v>
      </c>
      <c r="J89" s="141">
        <f>+'2.2.3.9.PrecioCapital'!J27</f>
        <v>9.716547804062195E-2</v>
      </c>
      <c r="K89" s="141">
        <f>+'2.2.3.9.PrecioCapital'!K27</f>
        <v>0.14125666691057445</v>
      </c>
      <c r="L89" s="141">
        <f>+'2.2.3.9.PrecioCapital'!L27</f>
        <v>0.1991682185683695</v>
      </c>
      <c r="M89" s="141">
        <f>+'2.2.3.9.PrecioCapital'!M27</f>
        <v>0.24726311867007039</v>
      </c>
      <c r="N89" s="141">
        <f>+'2.2.3.9.PrecioCapital'!N27</f>
        <v>0.19376533435642529</v>
      </c>
      <c r="O89" s="141">
        <f>+'2.2.3.9.PrecioCapital'!O27</f>
        <v>1.2317022850015255E-2</v>
      </c>
      <c r="P89" s="141">
        <f>+'2.2.3.9.PrecioCapital'!P27</f>
        <v>0.1602065027467357</v>
      </c>
    </row>
    <row r="90" spans="2:16" ht="12.75" customHeight="1" x14ac:dyDescent="0.25">
      <c r="B90" s="139" t="s">
        <v>137</v>
      </c>
      <c r="C90" s="141">
        <f>+'2.2.3.9.PrecioCapital'!C28</f>
        <v>8.9625097957012442E-2</v>
      </c>
      <c r="D90" s="141">
        <f>+'2.2.3.9.PrecioCapital'!D28</f>
        <v>0.13376690891707241</v>
      </c>
      <c r="E90" s="141">
        <f>+'2.2.3.9.PrecioCapital'!E28</f>
        <v>0.17092499643760389</v>
      </c>
      <c r="F90" s="141">
        <f>+'2.2.3.9.PrecioCapital'!F28</f>
        <v>0.24694896001688754</v>
      </c>
      <c r="G90" s="141">
        <f>+'2.2.3.9.PrecioCapital'!G28</f>
        <v>0.24457164477102503</v>
      </c>
      <c r="H90" s="141">
        <f>+'2.2.3.9.PrecioCapital'!H28</f>
        <v>0.30416748753651074</v>
      </c>
      <c r="I90" s="141">
        <f>+'2.2.3.9.PrecioCapital'!I28</f>
        <v>0.21214058073035486</v>
      </c>
      <c r="J90" s="141">
        <f>+'2.2.3.9.PrecioCapital'!J28</f>
        <v>9.716547804062195E-2</v>
      </c>
      <c r="K90" s="141">
        <f>+'2.2.3.9.PrecioCapital'!K28</f>
        <v>0.14125666691057445</v>
      </c>
      <c r="L90" s="141">
        <f>+'2.2.3.9.PrecioCapital'!L28</f>
        <v>0.1991682185683695</v>
      </c>
      <c r="M90" s="141">
        <f>+'2.2.3.9.PrecioCapital'!M28</f>
        <v>0.24726311867007039</v>
      </c>
      <c r="N90" s="141">
        <f>+'2.2.3.9.PrecioCapital'!N28</f>
        <v>0.19376533435642529</v>
      </c>
      <c r="O90" s="141">
        <f>+'2.2.3.9.PrecioCapital'!O28</f>
        <v>1.2317022850015255E-2</v>
      </c>
      <c r="P90" s="141">
        <f>+'2.2.3.9.PrecioCapital'!P28</f>
        <v>0.1602065027467357</v>
      </c>
    </row>
    <row r="91" spans="2:16" ht="12.75" customHeight="1" x14ac:dyDescent="0.25">
      <c r="B91" s="139" t="s">
        <v>138</v>
      </c>
      <c r="C91" s="141">
        <f>+'2.2.3.9.PrecioCapital'!C29</f>
        <v>0.22353664050774169</v>
      </c>
      <c r="D91" s="141">
        <f>+'2.2.3.9.PrecioCapital'!D29</f>
        <v>0.2434011118344083</v>
      </c>
      <c r="E91" s="141">
        <f>+'2.2.3.9.PrecioCapital'!E29</f>
        <v>0.22598713893930875</v>
      </c>
      <c r="F91" s="141">
        <f>+'2.2.3.9.PrecioCapital'!F29</f>
        <v>0.27668582939870484</v>
      </c>
      <c r="G91" s="141">
        <f>+'2.2.3.9.PrecioCapital'!G29</f>
        <v>0.26532035328478681</v>
      </c>
      <c r="H91" s="141">
        <f>+'2.2.3.9.PrecioCapital'!H29</f>
        <v>0.30634026465031916</v>
      </c>
      <c r="I91" s="141">
        <f>+'2.2.3.9.PrecioCapital'!I29</f>
        <v>0.26266039192672014</v>
      </c>
      <c r="J91" s="141">
        <f>+'2.2.3.9.PrecioCapital'!J29</f>
        <v>0.2288735590462477</v>
      </c>
      <c r="K91" s="141">
        <f>+'2.2.3.9.PrecioCapital'!K29</f>
        <v>0.25264290518121513</v>
      </c>
      <c r="L91" s="141">
        <f>+'2.2.3.9.PrecioCapital'!L29</f>
        <v>0.2445022029989283</v>
      </c>
      <c r="M91" s="141">
        <f>+'2.2.3.9.PrecioCapital'!M29</f>
        <v>0.27868292452406956</v>
      </c>
      <c r="N91" s="141">
        <f>+'2.2.3.9.PrecioCapital'!N29</f>
        <v>0.28314305200622958</v>
      </c>
      <c r="O91" s="141">
        <f>+'2.2.3.9.PrecioCapital'!O29</f>
        <v>0.18392999128610826</v>
      </c>
      <c r="P91" s="141">
        <f>+'2.2.3.9.PrecioCapital'!P29</f>
        <v>0.2087824892903245</v>
      </c>
    </row>
    <row r="92" spans="2:16" ht="12.75" customHeight="1" x14ac:dyDescent="0.25">
      <c r="B92" s="139" t="s">
        <v>139</v>
      </c>
      <c r="C92" s="141">
        <f>+'2.2.3.9.PrecioCapital'!C30</f>
        <v>0.16338626456789204</v>
      </c>
      <c r="D92" s="141">
        <f>+'2.2.3.9.PrecioCapital'!D30</f>
        <v>0.1819867526640446</v>
      </c>
      <c r="E92" s="141">
        <f>+'2.2.3.9.PrecioCapital'!E30</f>
        <v>0.16258268617183538</v>
      </c>
      <c r="F92" s="141">
        <f>+'2.2.3.9.PrecioCapital'!F30</f>
        <v>0.21345302396006766</v>
      </c>
      <c r="G92" s="141">
        <f>+'2.2.3.9.PrecioCapital'!G30</f>
        <v>0.20242264375665717</v>
      </c>
      <c r="H92" s="141">
        <f>+'2.2.3.9.PrecioCapital'!H30</f>
        <v>0.24724346999980523</v>
      </c>
      <c r="I92" s="141">
        <f>+'2.2.3.9.PrecioCapital'!I30</f>
        <v>0.20433772544186321</v>
      </c>
      <c r="J92" s="141">
        <f>+'2.2.3.9.PrecioCapital'!J30</f>
        <v>0.16866849492322669</v>
      </c>
      <c r="K92" s="141">
        <f>+'2.2.3.9.PrecioCapital'!K30</f>
        <v>0.19260030916063506</v>
      </c>
      <c r="L92" s="141">
        <f>+'2.2.3.9.PrecioCapital'!L30</f>
        <v>0.18444708839145335</v>
      </c>
      <c r="M92" s="141">
        <f>+'2.2.3.9.PrecioCapital'!M30</f>
        <v>0.21930173129599584</v>
      </c>
      <c r="N92" s="141">
        <f>+'2.2.3.9.PrecioCapital'!N30</f>
        <v>0.22456838707132459</v>
      </c>
      <c r="O92" s="141">
        <f>+'2.2.3.9.PrecioCapital'!O30</f>
        <v>0.1224301001160166</v>
      </c>
      <c r="P92" s="141">
        <f>+'2.2.3.9.PrecioCapital'!P30</f>
        <v>0.14493033205514597</v>
      </c>
    </row>
    <row r="93" spans="2:16" ht="12.75" customHeight="1" x14ac:dyDescent="0.25">
      <c r="B93" s="139" t="s">
        <v>140</v>
      </c>
      <c r="C93" s="141">
        <f>+'2.2.3.9.PrecioCapital'!C31</f>
        <v>8.9625097957012442E-2</v>
      </c>
      <c r="D93" s="141">
        <f>+'2.2.3.9.PrecioCapital'!D31</f>
        <v>0.13376690891707241</v>
      </c>
      <c r="E93" s="141">
        <f>+'2.2.3.9.PrecioCapital'!E31</f>
        <v>0.17092499643760389</v>
      </c>
      <c r="F93" s="141">
        <f>+'2.2.3.9.PrecioCapital'!F31</f>
        <v>0.24694896001688754</v>
      </c>
      <c r="G93" s="141">
        <f>+'2.2.3.9.PrecioCapital'!G31</f>
        <v>0.24457164477102503</v>
      </c>
      <c r="H93" s="141">
        <f>+'2.2.3.9.PrecioCapital'!H31</f>
        <v>0.30416748753651074</v>
      </c>
      <c r="I93" s="141">
        <f>+'2.2.3.9.PrecioCapital'!I31</f>
        <v>0.21214058073035486</v>
      </c>
      <c r="J93" s="141">
        <f>+'2.2.3.9.PrecioCapital'!J31</f>
        <v>9.716547804062195E-2</v>
      </c>
      <c r="K93" s="141">
        <f>+'2.2.3.9.PrecioCapital'!K31</f>
        <v>0.14125666691057445</v>
      </c>
      <c r="L93" s="141">
        <f>+'2.2.3.9.PrecioCapital'!L31</f>
        <v>0.1991682185683695</v>
      </c>
      <c r="M93" s="141">
        <f>+'2.2.3.9.PrecioCapital'!M31</f>
        <v>0.24726311867007039</v>
      </c>
      <c r="N93" s="141">
        <f>+'2.2.3.9.PrecioCapital'!N31</f>
        <v>0.19376533435642529</v>
      </c>
      <c r="O93" s="141">
        <f>+'2.2.3.9.PrecioCapital'!O31</f>
        <v>1.2317022850015255E-2</v>
      </c>
      <c r="P93" s="141">
        <f>+'2.2.3.9.PrecioCapital'!P31</f>
        <v>0.1602065027467357</v>
      </c>
    </row>
    <row r="94" spans="2:16" ht="12.75" customHeight="1" x14ac:dyDescent="0.25">
      <c r="B94" s="139" t="s">
        <v>141</v>
      </c>
      <c r="C94" s="141">
        <f>+'2.2.3.9.PrecioCapital'!C32</f>
        <v>0.2536118284776665</v>
      </c>
      <c r="D94" s="141">
        <f>+'2.2.3.9.PrecioCapital'!D32</f>
        <v>0.27410829141959009</v>
      </c>
      <c r="E94" s="141">
        <f>+'2.2.3.9.PrecioCapital'!E32</f>
        <v>0.25768936532304543</v>
      </c>
      <c r="F94" s="141">
        <f>+'2.2.3.9.PrecioCapital'!F32</f>
        <v>0.30830223211802343</v>
      </c>
      <c r="G94" s="141">
        <f>+'2.2.3.9.PrecioCapital'!G32</f>
        <v>0.29676920804885171</v>
      </c>
      <c r="H94" s="141">
        <f>+'2.2.3.9.PrecioCapital'!H32</f>
        <v>0.3358886619755761</v>
      </c>
      <c r="I94" s="141">
        <f>+'2.2.3.9.PrecioCapital'!I32</f>
        <v>0.29182172516914862</v>
      </c>
      <c r="J94" s="141">
        <f>+'2.2.3.9.PrecioCapital'!J32</f>
        <v>0.25897609110775821</v>
      </c>
      <c r="K94" s="141">
        <f>+'2.2.3.9.PrecioCapital'!K32</f>
        <v>0.2826642031915052</v>
      </c>
      <c r="L94" s="141">
        <f>+'2.2.3.9.PrecioCapital'!L32</f>
        <v>0.27452976030266579</v>
      </c>
      <c r="M94" s="141">
        <f>+'2.2.3.9.PrecioCapital'!M32</f>
        <v>0.30837352113810645</v>
      </c>
      <c r="N94" s="141">
        <f>+'2.2.3.9.PrecioCapital'!N32</f>
        <v>0.31243038447368204</v>
      </c>
      <c r="O94" s="141">
        <f>+'2.2.3.9.PrecioCapital'!O32</f>
        <v>0.21467993687115408</v>
      </c>
      <c r="P94" s="141">
        <f>+'2.2.3.9.PrecioCapital'!P32</f>
        <v>0.24070856790791378</v>
      </c>
    </row>
    <row r="95" spans="2:16" ht="12.75" customHeight="1" x14ac:dyDescent="0.25">
      <c r="B95" s="139" t="s">
        <v>142</v>
      </c>
      <c r="C95" s="141">
        <f>+'2.2.3.9.PrecioCapital'!C33</f>
        <v>0.17165694125962139</v>
      </c>
      <c r="D95" s="141">
        <f>+'2.2.3.9.PrecioCapital'!D33</f>
        <v>0.19043122704996959</v>
      </c>
      <c r="E95" s="141">
        <f>+'2.2.3.9.PrecioCapital'!E33</f>
        <v>0.17130079842736293</v>
      </c>
      <c r="F95" s="141">
        <f>+'2.2.3.9.PrecioCapital'!F33</f>
        <v>0.22214753470788029</v>
      </c>
      <c r="G95" s="141">
        <f>+'2.2.3.9.PrecioCapital'!G33</f>
        <v>0.211071078816775</v>
      </c>
      <c r="H95" s="141">
        <f>+'2.2.3.9.PrecioCapital'!H33</f>
        <v>0.2553692792642509</v>
      </c>
      <c r="I95" s="141">
        <f>+'2.2.3.9.PrecioCapital'!I33</f>
        <v>0.21235709208353104</v>
      </c>
      <c r="J95" s="141">
        <f>+'2.2.3.9.PrecioCapital'!J33</f>
        <v>0.17694669124014206</v>
      </c>
      <c r="K95" s="141">
        <f>+'2.2.3.9.PrecioCapital'!K33</f>
        <v>0.20085616611346485</v>
      </c>
      <c r="L95" s="141">
        <f>+'2.2.3.9.PrecioCapital'!L33</f>
        <v>0.19270466664998112</v>
      </c>
      <c r="M95" s="141">
        <f>+'2.2.3.9.PrecioCapital'!M33</f>
        <v>0.22746664536485597</v>
      </c>
      <c r="N95" s="141">
        <f>+'2.2.3.9.PrecioCapital'!N33</f>
        <v>0.23262240349987404</v>
      </c>
      <c r="O95" s="141">
        <f>+'2.2.3.9.PrecioCapital'!O33</f>
        <v>0.13088633515190418</v>
      </c>
      <c r="P95" s="141">
        <f>+'2.2.3.9.PrecioCapital'!P33</f>
        <v>0.15371000367498303</v>
      </c>
    </row>
    <row r="96" spans="2:16" ht="12.75" customHeight="1" x14ac:dyDescent="0.25">
      <c r="B96" s="139" t="s">
        <v>143</v>
      </c>
      <c r="C96" s="141">
        <f>+'2.2.3.9.PrecioCapital'!C34</f>
        <v>0.16338626456789204</v>
      </c>
      <c r="D96" s="141">
        <f>+'2.2.3.9.PrecioCapital'!D34</f>
        <v>0.1819867526640446</v>
      </c>
      <c r="E96" s="141">
        <f>+'2.2.3.9.PrecioCapital'!E34</f>
        <v>0.16258268617183538</v>
      </c>
      <c r="F96" s="141">
        <f>+'2.2.3.9.PrecioCapital'!F34</f>
        <v>0.21345302396006766</v>
      </c>
      <c r="G96" s="141">
        <f>+'2.2.3.9.PrecioCapital'!G34</f>
        <v>0.20242264375665717</v>
      </c>
      <c r="H96" s="141">
        <f>+'2.2.3.9.PrecioCapital'!H34</f>
        <v>0.24724346999980523</v>
      </c>
      <c r="I96" s="141">
        <f>+'2.2.3.9.PrecioCapital'!I34</f>
        <v>0.20433772544186321</v>
      </c>
      <c r="J96" s="141">
        <f>+'2.2.3.9.PrecioCapital'!J34</f>
        <v>0.16866849492322669</v>
      </c>
      <c r="K96" s="141">
        <f>+'2.2.3.9.PrecioCapital'!K34</f>
        <v>0.19260030916063506</v>
      </c>
      <c r="L96" s="141">
        <f>+'2.2.3.9.PrecioCapital'!L34</f>
        <v>0.18444708839145335</v>
      </c>
      <c r="M96" s="141">
        <f>+'2.2.3.9.PrecioCapital'!M34</f>
        <v>0.21930173129599584</v>
      </c>
      <c r="N96" s="141">
        <f>+'2.2.3.9.PrecioCapital'!N34</f>
        <v>0.22456838707132459</v>
      </c>
      <c r="O96" s="141">
        <f>+'2.2.3.9.PrecioCapital'!O34</f>
        <v>0.1224301001160166</v>
      </c>
      <c r="P96" s="141">
        <f>+'2.2.3.9.PrecioCapital'!P34</f>
        <v>0.14493033205514597</v>
      </c>
    </row>
    <row r="97" spans="2:16" ht="12.75" customHeight="1" x14ac:dyDescent="0.25">
      <c r="B97" s="139" t="s">
        <v>144</v>
      </c>
      <c r="C97" s="141">
        <f>+'2.2.3.9.PrecioCapital'!C35</f>
        <v>0.2536118284776665</v>
      </c>
      <c r="D97" s="141">
        <f>+'2.2.3.9.PrecioCapital'!D35</f>
        <v>0.27410829141959009</v>
      </c>
      <c r="E97" s="141">
        <f>+'2.2.3.9.PrecioCapital'!E35</f>
        <v>0.25768936532304543</v>
      </c>
      <c r="F97" s="141">
        <f>+'2.2.3.9.PrecioCapital'!F35</f>
        <v>0.30830223211802343</v>
      </c>
      <c r="G97" s="141">
        <f>+'2.2.3.9.PrecioCapital'!G35</f>
        <v>0.29676920804885171</v>
      </c>
      <c r="H97" s="141">
        <f>+'2.2.3.9.PrecioCapital'!H35</f>
        <v>0.3358886619755761</v>
      </c>
      <c r="I97" s="141">
        <f>+'2.2.3.9.PrecioCapital'!I35</f>
        <v>0.29182172516914862</v>
      </c>
      <c r="J97" s="141">
        <f>+'2.2.3.9.PrecioCapital'!J35</f>
        <v>0.25897609110775821</v>
      </c>
      <c r="K97" s="141">
        <f>+'2.2.3.9.PrecioCapital'!K35</f>
        <v>0.2826642031915052</v>
      </c>
      <c r="L97" s="141">
        <f>+'2.2.3.9.PrecioCapital'!L35</f>
        <v>0.27452976030266579</v>
      </c>
      <c r="M97" s="141">
        <f>+'2.2.3.9.PrecioCapital'!M35</f>
        <v>0.30837352113810645</v>
      </c>
      <c r="N97" s="141">
        <f>+'2.2.3.9.PrecioCapital'!N35</f>
        <v>0.31243038447368204</v>
      </c>
      <c r="O97" s="141">
        <f>+'2.2.3.9.PrecioCapital'!O35</f>
        <v>0.21467993687115408</v>
      </c>
      <c r="P97" s="141">
        <f>+'2.2.3.9.PrecioCapital'!P35</f>
        <v>0.24070856790791378</v>
      </c>
    </row>
    <row r="98" spans="2:16" ht="12.75" customHeight="1" x14ac:dyDescent="0.25">
      <c r="B98" s="139" t="s">
        <v>145</v>
      </c>
      <c r="C98" s="141">
        <f>+'2.2.3.9.PrecioCapital'!C36</f>
        <v>0.10075232352587199</v>
      </c>
      <c r="D98" s="141">
        <f>+'2.2.3.9.PrecioCapital'!D36</f>
        <v>0.14549963369043836</v>
      </c>
      <c r="E98" s="141">
        <f>+'2.2.3.9.PrecioCapital'!E36</f>
        <v>0.18301460827794597</v>
      </c>
      <c r="F98" s="141">
        <f>+'2.2.3.9.PrecioCapital'!F36</f>
        <v>0.25879821508865147</v>
      </c>
      <c r="G98" s="141">
        <f>+'2.2.3.9.PrecioCapital'!G36</f>
        <v>0.25605347386408034</v>
      </c>
      <c r="H98" s="141">
        <f>+'2.2.3.9.PrecioCapital'!H36</f>
        <v>0.31449154075627372</v>
      </c>
      <c r="I98" s="141">
        <f>+'2.2.3.9.PrecioCapital'!I36</f>
        <v>0.22218161855890531</v>
      </c>
      <c r="J98" s="141">
        <f>+'2.2.3.9.PrecioCapital'!J36</f>
        <v>0.1079915925804542</v>
      </c>
      <c r="K98" s="141">
        <f>+'2.2.3.9.PrecioCapital'!K36</f>
        <v>0.15240783411124659</v>
      </c>
      <c r="L98" s="141">
        <f>+'2.2.3.9.PrecioCapital'!L36</f>
        <v>0.21021385791779876</v>
      </c>
      <c r="M98" s="141">
        <f>+'2.2.3.9.PrecioCapital'!M36</f>
        <v>0.2579595505205925</v>
      </c>
      <c r="N98" s="141">
        <f>+'2.2.3.9.PrecioCapital'!N36</f>
        <v>0.20450845156206637</v>
      </c>
      <c r="O98" s="141">
        <f>+'2.2.3.9.PrecioCapital'!O36</f>
        <v>2.4437329668948189E-2</v>
      </c>
      <c r="P98" s="141">
        <f>+'2.2.3.9.PrecioCapital'!P36</f>
        <v>0.17274564201490414</v>
      </c>
    </row>
    <row r="99" spans="2:16" ht="12.75" customHeight="1" x14ac:dyDescent="0.25">
      <c r="B99" s="139" t="s">
        <v>146</v>
      </c>
      <c r="C99" s="141">
        <f>+'2.2.3.9.PrecioCapital'!C37</f>
        <v>9.8515247860072E-2</v>
      </c>
      <c r="D99" s="141">
        <f>+'2.2.3.9.PrecioCapital'!D37</f>
        <v>0.14314082529551553</v>
      </c>
      <c r="E99" s="141">
        <f>+'2.2.3.9.PrecioCapital'!E37</f>
        <v>0.18058404943921036</v>
      </c>
      <c r="F99" s="141">
        <f>+'2.2.3.9.PrecioCapital'!F37</f>
        <v>0.256415978832645</v>
      </c>
      <c r="G99" s="141">
        <f>+'2.2.3.9.PrecioCapital'!G37</f>
        <v>0.25374510684985963</v>
      </c>
      <c r="H99" s="141">
        <f>+'2.2.3.9.PrecioCapital'!H37</f>
        <v>0.31241593906316245</v>
      </c>
      <c r="I99" s="141">
        <f>+'2.2.3.9.PrecioCapital'!I37</f>
        <v>0.22016291576128333</v>
      </c>
      <c r="J99" s="141">
        <f>+'2.2.3.9.PrecioCapital'!J37</f>
        <v>0.10581505385187835</v>
      </c>
      <c r="K99" s="141">
        <f>+'2.2.3.9.PrecioCapital'!K37</f>
        <v>0.15016594509448178</v>
      </c>
      <c r="L99" s="141">
        <f>+'2.2.3.9.PrecioCapital'!L37</f>
        <v>0.20799318477255721</v>
      </c>
      <c r="M99" s="141">
        <f>+'2.2.3.9.PrecioCapital'!M37</f>
        <v>0.25580908387860601</v>
      </c>
      <c r="N99" s="141">
        <f>+'2.2.3.9.PrecioCapital'!N37</f>
        <v>0.20234859905194597</v>
      </c>
      <c r="O99" s="141">
        <f>+'2.2.3.9.PrecioCapital'!O37</f>
        <v>2.200059975106592E-2</v>
      </c>
      <c r="P99" s="141">
        <f>+'2.2.3.9.PrecioCapital'!P37</f>
        <v>0.1702247078293512</v>
      </c>
    </row>
    <row r="100" spans="2:16" ht="12.75" customHeight="1" x14ac:dyDescent="0.25">
      <c r="B100" s="139" t="s">
        <v>147</v>
      </c>
      <c r="C100" s="141">
        <f>+'2.2.3.9.PrecioCapital'!C38</f>
        <v>0.2536118284776665</v>
      </c>
      <c r="D100" s="141">
        <f>+'2.2.3.9.PrecioCapital'!D38</f>
        <v>0.27410829141959009</v>
      </c>
      <c r="E100" s="141">
        <f>+'2.2.3.9.PrecioCapital'!E38</f>
        <v>0.25768936532304543</v>
      </c>
      <c r="F100" s="141">
        <f>+'2.2.3.9.PrecioCapital'!F38</f>
        <v>0.30830223211802343</v>
      </c>
      <c r="G100" s="141">
        <f>+'2.2.3.9.PrecioCapital'!G38</f>
        <v>0.29676920804885171</v>
      </c>
      <c r="H100" s="141">
        <f>+'2.2.3.9.PrecioCapital'!H38</f>
        <v>0.3358886619755761</v>
      </c>
      <c r="I100" s="141">
        <f>+'2.2.3.9.PrecioCapital'!I38</f>
        <v>0.29182172516914862</v>
      </c>
      <c r="J100" s="141">
        <f>+'2.2.3.9.PrecioCapital'!J38</f>
        <v>0.25897609110775821</v>
      </c>
      <c r="K100" s="141">
        <f>+'2.2.3.9.PrecioCapital'!K38</f>
        <v>0.2826642031915052</v>
      </c>
      <c r="L100" s="141">
        <f>+'2.2.3.9.PrecioCapital'!L38</f>
        <v>0.27452976030266579</v>
      </c>
      <c r="M100" s="141">
        <f>+'2.2.3.9.PrecioCapital'!M38</f>
        <v>0.30837352113810645</v>
      </c>
      <c r="N100" s="141">
        <f>+'2.2.3.9.PrecioCapital'!N38</f>
        <v>0.31243038447368204</v>
      </c>
      <c r="O100" s="141">
        <f>+'2.2.3.9.PrecioCapital'!O38</f>
        <v>0.21467993687115408</v>
      </c>
      <c r="P100" s="141">
        <f>+'2.2.3.9.PrecioCapital'!P38</f>
        <v>0.24070856790791378</v>
      </c>
    </row>
    <row r="101" spans="2:16" ht="12.75" customHeight="1" x14ac:dyDescent="0.25">
      <c r="B101" s="139" t="s">
        <v>148</v>
      </c>
      <c r="C101" s="141">
        <f>+'2.2.3.9.PrecioCapital'!C39</f>
        <v>0.10611025195185231</v>
      </c>
      <c r="D101" s="141">
        <f>+'2.2.3.9.PrecioCapital'!D39</f>
        <v>0.15114911919681187</v>
      </c>
      <c r="E101" s="141">
        <f>+'2.2.3.9.PrecioCapital'!E39</f>
        <v>0.18883594033754905</v>
      </c>
      <c r="F101" s="141">
        <f>+'2.2.3.9.PrecioCapital'!F39</f>
        <v>0.26450381170685711</v>
      </c>
      <c r="G101" s="141">
        <f>+'2.2.3.9.PrecioCapital'!G39</f>
        <v>0.26158214928269441</v>
      </c>
      <c r="H101" s="141">
        <f>+'2.2.3.9.PrecioCapital'!H39</f>
        <v>0.31946272947489796</v>
      </c>
      <c r="I101" s="141">
        <f>+'2.2.3.9.PrecioCapital'!I39</f>
        <v>0.22701653106022954</v>
      </c>
      <c r="J101" s="141">
        <f>+'2.2.3.9.PrecioCapital'!J39</f>
        <v>0.1132045314641791</v>
      </c>
      <c r="K101" s="141">
        <f>+'2.2.3.9.PrecioCapital'!K39</f>
        <v>0.15777729079724634</v>
      </c>
      <c r="L101" s="141">
        <f>+'2.2.3.9.PrecioCapital'!L39</f>
        <v>0.2155325013376875</v>
      </c>
      <c r="M101" s="141">
        <f>+'2.2.3.9.PrecioCapital'!M39</f>
        <v>0.26311004521613118</v>
      </c>
      <c r="N101" s="141">
        <f>+'2.2.3.9.PrecioCapital'!N39</f>
        <v>0.20968142596647057</v>
      </c>
      <c r="O101" s="141">
        <f>+'2.2.3.9.PrecioCapital'!O39</f>
        <v>3.0273441827804993E-2</v>
      </c>
      <c r="P101" s="141">
        <f>+'2.2.3.9.PrecioCapital'!P39</f>
        <v>0.1787834283711244</v>
      </c>
    </row>
    <row r="102" spans="2:16" ht="12.75" customHeight="1" x14ac:dyDescent="0.25">
      <c r="B102" s="139" t="s">
        <v>149</v>
      </c>
      <c r="C102" s="141">
        <f>+'2.2.3.9.PrecioCapital'!C40</f>
        <v>0.18123392478707717</v>
      </c>
      <c r="D102" s="141">
        <f>+'2.2.3.9.PrecioCapital'!D40</f>
        <v>0.20020945863927819</v>
      </c>
      <c r="E102" s="141">
        <f>+'2.2.3.9.PrecioCapital'!E40</f>
        <v>0.18139588744773191</v>
      </c>
      <c r="F102" s="141">
        <f>+'2.2.3.9.PrecioCapital'!F40</f>
        <v>0.23221529449522099</v>
      </c>
      <c r="G102" s="141">
        <f>+'2.2.3.9.PrecioCapital'!G40</f>
        <v>0.22108548552086554</v>
      </c>
      <c r="H102" s="141">
        <f>+'2.2.3.9.PrecioCapital'!H40</f>
        <v>0.26477851436960387</v>
      </c>
      <c r="I102" s="141">
        <f>+'2.2.3.9.PrecioCapital'!I40</f>
        <v>0.22164307255290214</v>
      </c>
      <c r="J102" s="141">
        <f>+'2.2.3.9.PrecioCapital'!J40</f>
        <v>0.18653238207526129</v>
      </c>
      <c r="K102" s="141">
        <f>+'2.2.3.9.PrecioCapital'!K40</f>
        <v>0.21041598920766802</v>
      </c>
      <c r="L102" s="141">
        <f>+'2.2.3.9.PrecioCapital'!L40</f>
        <v>0.20226648292042976</v>
      </c>
      <c r="M102" s="141">
        <f>+'2.2.3.9.PrecioCapital'!M40</f>
        <v>0.23692116165839708</v>
      </c>
      <c r="N102" s="141">
        <f>+'2.2.3.9.PrecioCapital'!N40</f>
        <v>0.24194850649495414</v>
      </c>
      <c r="O102" s="141">
        <f>+'2.2.3.9.PrecioCapital'!O40</f>
        <v>0.14067818491964756</v>
      </c>
      <c r="P102" s="141">
        <f>+'2.2.3.9.PrecioCapital'!P40</f>
        <v>0.16387637501479529</v>
      </c>
    </row>
    <row r="103" spans="2:16" ht="12.75" customHeight="1" x14ac:dyDescent="0.25">
      <c r="B103" s="139" t="s">
        <v>150</v>
      </c>
      <c r="C103" s="141">
        <f>+'2.2.3.9.PrecioCapital'!C41</f>
        <v>0.18274145236113776</v>
      </c>
      <c r="D103" s="141">
        <f>+'2.2.3.9.PrecioCapital'!D41</f>
        <v>0.20174866497749244</v>
      </c>
      <c r="E103" s="141">
        <f>+'2.2.3.9.PrecioCapital'!E41</f>
        <v>0.18298497079711568</v>
      </c>
      <c r="F103" s="141">
        <f>+'2.2.3.9.PrecioCapital'!F41</f>
        <v>0.23380007590837923</v>
      </c>
      <c r="G103" s="141">
        <f>+'2.2.3.9.PrecioCapital'!G41</f>
        <v>0.22266186854386991</v>
      </c>
      <c r="H103" s="141">
        <f>+'2.2.3.9.PrecioCapital'!H41</f>
        <v>0.26625963640886319</v>
      </c>
      <c r="I103" s="141">
        <f>+'2.2.3.9.PrecioCapital'!I41</f>
        <v>0.2231047928920499</v>
      </c>
      <c r="J103" s="141">
        <f>+'2.2.3.9.PrecioCapital'!J41</f>
        <v>0.1880412802798927</v>
      </c>
      <c r="K103" s="141">
        <f>+'2.2.3.9.PrecioCapital'!K41</f>
        <v>0.2119208155317748</v>
      </c>
      <c r="L103" s="141">
        <f>+'2.2.3.9.PrecioCapital'!L41</f>
        <v>0.20377162299344737</v>
      </c>
      <c r="M103" s="141">
        <f>+'2.2.3.9.PrecioCapital'!M41</f>
        <v>0.23840941147850561</v>
      </c>
      <c r="N103" s="141">
        <f>+'2.2.3.9.PrecioCapital'!N41</f>
        <v>0.24341654258202755</v>
      </c>
      <c r="O103" s="141">
        <f>+'2.2.3.9.PrecioCapital'!O41</f>
        <v>0.14221953491608566</v>
      </c>
      <c r="P103" s="141">
        <f>+'2.2.3.9.PrecioCapital'!P41</f>
        <v>0.16547667902272944</v>
      </c>
    </row>
    <row r="104" spans="2:16" ht="12.75" customHeight="1" x14ac:dyDescent="0.25">
      <c r="B104" s="139" t="s">
        <v>151</v>
      </c>
      <c r="C104" s="141">
        <f>+'2.2.3.9.PrecioCapital'!C42</f>
        <v>0.2536118284776665</v>
      </c>
      <c r="D104" s="141">
        <f>+'2.2.3.9.PrecioCapital'!D42</f>
        <v>0.27410829141959009</v>
      </c>
      <c r="E104" s="141">
        <f>+'2.2.3.9.PrecioCapital'!E42</f>
        <v>0.25768936532304543</v>
      </c>
      <c r="F104" s="141">
        <f>+'2.2.3.9.PrecioCapital'!F42</f>
        <v>0.30830223211802343</v>
      </c>
      <c r="G104" s="141">
        <f>+'2.2.3.9.PrecioCapital'!G42</f>
        <v>0.29676920804885171</v>
      </c>
      <c r="H104" s="141">
        <f>+'2.2.3.9.PrecioCapital'!H42</f>
        <v>0.3358886619755761</v>
      </c>
      <c r="I104" s="141">
        <f>+'2.2.3.9.PrecioCapital'!I42</f>
        <v>0.29182172516914862</v>
      </c>
      <c r="J104" s="141">
        <f>+'2.2.3.9.PrecioCapital'!J42</f>
        <v>0.25897609110775821</v>
      </c>
      <c r="K104" s="141">
        <f>+'2.2.3.9.PrecioCapital'!K42</f>
        <v>0.2826642031915052</v>
      </c>
      <c r="L104" s="141">
        <f>+'2.2.3.9.PrecioCapital'!L42</f>
        <v>0.27452976030266579</v>
      </c>
      <c r="M104" s="141">
        <f>+'2.2.3.9.PrecioCapital'!M42</f>
        <v>0.30837352113810645</v>
      </c>
      <c r="N104" s="141">
        <f>+'2.2.3.9.PrecioCapital'!N42</f>
        <v>0.31243038447368204</v>
      </c>
      <c r="O104" s="141">
        <f>+'2.2.3.9.PrecioCapital'!O42</f>
        <v>0.21467993687115408</v>
      </c>
      <c r="P104" s="141">
        <f>+'2.2.3.9.PrecioCapital'!P42</f>
        <v>0.24070856790791378</v>
      </c>
    </row>
    <row r="105" spans="2:16" ht="12.75" customHeight="1" x14ac:dyDescent="0.25">
      <c r="B105" s="139" t="s">
        <v>152</v>
      </c>
      <c r="C105" s="141">
        <f>+'2.2.3.9.PrecioCapital'!C43</f>
        <v>0.18583481805414045</v>
      </c>
      <c r="D105" s="141">
        <f>+'2.2.3.9.PrecioCapital'!D43</f>
        <v>0.20490703379476014</v>
      </c>
      <c r="E105" s="141">
        <f>+'2.2.3.9.PrecioCapital'!E43</f>
        <v>0.18624568456506696</v>
      </c>
      <c r="F105" s="141">
        <f>+'2.2.3.9.PrecioCapital'!F43</f>
        <v>0.23705196233402351</v>
      </c>
      <c r="G105" s="141">
        <f>+'2.2.3.9.PrecioCapital'!G43</f>
        <v>0.22589652192354842</v>
      </c>
      <c r="H105" s="141">
        <f>+'2.2.3.9.PrecioCapital'!H43</f>
        <v>0.26929881936128786</v>
      </c>
      <c r="I105" s="141">
        <f>+'2.2.3.9.PrecioCapital'!I43</f>
        <v>0.22610416459687693</v>
      </c>
      <c r="J105" s="141">
        <f>+'2.2.3.9.PrecioCapital'!J43</f>
        <v>0.19113745843328303</v>
      </c>
      <c r="K105" s="141">
        <f>+'2.2.3.9.PrecioCapital'!K43</f>
        <v>0.21500863840481249</v>
      </c>
      <c r="L105" s="141">
        <f>+'2.2.3.9.PrecioCapital'!L43</f>
        <v>0.20686008966241515</v>
      </c>
      <c r="M105" s="141">
        <f>+'2.2.3.9.PrecioCapital'!M43</f>
        <v>0.24146322025477954</v>
      </c>
      <c r="N105" s="141">
        <f>+'2.2.3.9.PrecioCapital'!N43</f>
        <v>0.24642887386271572</v>
      </c>
      <c r="O105" s="141">
        <f>+'2.2.3.9.PrecioCapital'!O43</f>
        <v>0.14538230240500713</v>
      </c>
      <c r="P105" s="141">
        <f>+'2.2.3.9.PrecioCapital'!P43</f>
        <v>0.16876041697996239</v>
      </c>
    </row>
    <row r="106" spans="2:16" ht="12.75" customHeight="1" x14ac:dyDescent="0.25">
      <c r="B106" s="139" t="s">
        <v>153</v>
      </c>
      <c r="C106" s="141">
        <f>+'2.2.3.9.PrecioCapital'!C44</f>
        <v>0.18584742280454888</v>
      </c>
      <c r="D106" s="141">
        <f>+'2.2.3.9.PrecioCapital'!D44</f>
        <v>0.2049199034178795</v>
      </c>
      <c r="E106" s="141">
        <f>+'2.2.3.9.PrecioCapital'!E44</f>
        <v>0.18625897122021132</v>
      </c>
      <c r="F106" s="141">
        <f>+'2.2.3.9.PrecioCapital'!F44</f>
        <v>0.23706521301978772</v>
      </c>
      <c r="G106" s="141">
        <f>+'2.2.3.9.PrecioCapital'!G44</f>
        <v>0.22590970238863237</v>
      </c>
      <c r="H106" s="141">
        <f>+'2.2.3.9.PrecioCapital'!H44</f>
        <v>0.26931120332954855</v>
      </c>
      <c r="I106" s="141">
        <f>+'2.2.3.9.PrecioCapital'!I44</f>
        <v>0.22611638634350292</v>
      </c>
      <c r="J106" s="141">
        <f>+'2.2.3.9.PrecioCapital'!J44</f>
        <v>0.19115007464381767</v>
      </c>
      <c r="K106" s="141">
        <f>+'2.2.3.9.PrecioCapital'!K44</f>
        <v>0.21502122056951034</v>
      </c>
      <c r="L106" s="141">
        <f>+'2.2.3.9.PrecioCapital'!L44</f>
        <v>0.20687267445043267</v>
      </c>
      <c r="M106" s="141">
        <f>+'2.2.3.9.PrecioCapital'!M44</f>
        <v>0.24147566381989277</v>
      </c>
      <c r="N106" s="141">
        <f>+'2.2.3.9.PrecioCapital'!N44</f>
        <v>0.24644114841661877</v>
      </c>
      <c r="O106" s="141">
        <f>+'2.2.3.9.PrecioCapital'!O44</f>
        <v>0.14539518995169712</v>
      </c>
      <c r="P106" s="141">
        <f>+'2.2.3.9.PrecioCapital'!P44</f>
        <v>0.1687737974533578</v>
      </c>
    </row>
    <row r="107" spans="2:16" ht="12.75" customHeight="1" x14ac:dyDescent="0.25">
      <c r="B107" s="139" t="s">
        <v>154</v>
      </c>
      <c r="C107" s="141">
        <f>+'2.2.3.9.PrecioCapital'!C45</f>
        <v>0.11560891190716223</v>
      </c>
      <c r="D107" s="141">
        <f>+'2.2.3.9.PrecioCapital'!D45</f>
        <v>0.16116465831586529</v>
      </c>
      <c r="E107" s="141">
        <f>+'2.2.3.9.PrecioCapital'!E45</f>
        <v>0.19915613301742729</v>
      </c>
      <c r="F107" s="141">
        <f>+'2.2.3.9.PrecioCapital'!F45</f>
        <v>0.27461882590818715</v>
      </c>
      <c r="G107" s="141">
        <f>+'2.2.3.9.PrecioCapital'!G45</f>
        <v>0.27138351347226702</v>
      </c>
      <c r="H107" s="141">
        <f>+'2.2.3.9.PrecioCapital'!H45</f>
        <v>0.32827576829469979</v>
      </c>
      <c r="I107" s="141">
        <f>+'2.2.3.9.PrecioCapital'!I45</f>
        <v>0.23558797623688912</v>
      </c>
      <c r="J107" s="141">
        <f>+'2.2.3.9.PrecioCapital'!J45</f>
        <v>0.12244615059149254</v>
      </c>
      <c r="K107" s="141">
        <f>+'2.2.3.9.PrecioCapital'!K45</f>
        <v>0.16729638831967086</v>
      </c>
      <c r="L107" s="141">
        <f>+'2.2.3.9.PrecioCapital'!L45</f>
        <v>0.22496151592177602</v>
      </c>
      <c r="M107" s="141">
        <f>+'2.2.3.9.PrecioCapital'!M45</f>
        <v>0.27224096183631696</v>
      </c>
      <c r="N107" s="141">
        <f>+'2.2.3.9.PrecioCapital'!N45</f>
        <v>0.21885219513664059</v>
      </c>
      <c r="O107" s="141">
        <f>+'2.2.3.9.PrecioCapital'!O45</f>
        <v>4.0619837010918661E-2</v>
      </c>
      <c r="P107" s="141">
        <f>+'2.2.3.9.PrecioCapital'!P45</f>
        <v>0.18948735625535193</v>
      </c>
    </row>
    <row r="108" spans="2:16" ht="12.75" customHeight="1" x14ac:dyDescent="0.25">
      <c r="B108" s="139" t="s">
        <v>155</v>
      </c>
      <c r="C108" s="141">
        <f>+'2.2.3.9.PrecioCapital'!C46</f>
        <v>0.40398776832729055</v>
      </c>
      <c r="D108" s="141">
        <f>+'2.2.3.9.PrecioCapital'!D46</f>
        <v>0.4276441893454993</v>
      </c>
      <c r="E108" s="141">
        <f>+'2.2.3.9.PrecioCapital'!E46</f>
        <v>0.41620049724172886</v>
      </c>
      <c r="F108" s="141">
        <f>+'2.2.3.9.PrecioCapital'!F46</f>
        <v>0.46638424571461634</v>
      </c>
      <c r="G108" s="141">
        <f>+'2.2.3.9.PrecioCapital'!G46</f>
        <v>0.45401348186917595</v>
      </c>
      <c r="H108" s="141">
        <f>+'2.2.3.9.PrecioCapital'!H46</f>
        <v>0.48363064860186089</v>
      </c>
      <c r="I108" s="141">
        <f>+'2.2.3.9.PrecioCapital'!I46</f>
        <v>0.43762839138129095</v>
      </c>
      <c r="J108" s="141">
        <f>+'2.2.3.9.PrecioCapital'!J46</f>
        <v>0.40948875141531071</v>
      </c>
      <c r="K108" s="141">
        <f>+'2.2.3.9.PrecioCapital'!K46</f>
        <v>0.43277069324295542</v>
      </c>
      <c r="L108" s="141">
        <f>+'2.2.3.9.PrecioCapital'!L46</f>
        <v>0.42466754682135327</v>
      </c>
      <c r="M108" s="141">
        <f>+'2.2.3.9.PrecioCapital'!M46</f>
        <v>0.45682650420829085</v>
      </c>
      <c r="N108" s="141">
        <f>+'2.2.3.9.PrecioCapital'!N46</f>
        <v>0.45886704681094453</v>
      </c>
      <c r="O108" s="141">
        <f>+'2.2.3.9.PrecioCapital'!O46</f>
        <v>0.36842966479638323</v>
      </c>
      <c r="P108" s="141">
        <f>+'2.2.3.9.PrecioCapital'!P46</f>
        <v>0.40033896099586008</v>
      </c>
    </row>
    <row r="109" spans="2:16" ht="12.75" customHeight="1" x14ac:dyDescent="0.25">
      <c r="B109" s="139" t="s">
        <v>156</v>
      </c>
      <c r="C109" s="141">
        <f>+'2.2.3.9.PrecioCapital'!C47</f>
        <v>0.2536118284776665</v>
      </c>
      <c r="D109" s="141">
        <f>+'2.2.3.9.PrecioCapital'!D47</f>
        <v>0.27410829141959009</v>
      </c>
      <c r="E109" s="141">
        <f>+'2.2.3.9.PrecioCapital'!E47</f>
        <v>0.25768936532304543</v>
      </c>
      <c r="F109" s="141">
        <f>+'2.2.3.9.PrecioCapital'!F47</f>
        <v>0.30830223211802343</v>
      </c>
      <c r="G109" s="141">
        <f>+'2.2.3.9.PrecioCapital'!G47</f>
        <v>0.29676920804885171</v>
      </c>
      <c r="H109" s="141">
        <f>+'2.2.3.9.PrecioCapital'!H47</f>
        <v>0.3358886619755761</v>
      </c>
      <c r="I109" s="141">
        <f>+'2.2.3.9.PrecioCapital'!I47</f>
        <v>0.29182172516914862</v>
      </c>
      <c r="J109" s="141">
        <f>+'2.2.3.9.PrecioCapital'!J47</f>
        <v>0.25897609110775821</v>
      </c>
      <c r="K109" s="141">
        <f>+'2.2.3.9.PrecioCapital'!K47</f>
        <v>0.2826642031915052</v>
      </c>
      <c r="L109" s="141">
        <f>+'2.2.3.9.PrecioCapital'!L47</f>
        <v>0.27452976030266579</v>
      </c>
      <c r="M109" s="141">
        <f>+'2.2.3.9.PrecioCapital'!M47</f>
        <v>0.30837352113810645</v>
      </c>
      <c r="N109" s="141">
        <f>+'2.2.3.9.PrecioCapital'!N47</f>
        <v>0.31243038447368204</v>
      </c>
      <c r="O109" s="141">
        <f>+'2.2.3.9.PrecioCapital'!O47</f>
        <v>0.21467993687115408</v>
      </c>
      <c r="P109" s="141">
        <f>+'2.2.3.9.PrecioCapital'!P47</f>
        <v>0.24070856790791378</v>
      </c>
    </row>
    <row r="110" spans="2:16" ht="12.75" customHeight="1" x14ac:dyDescent="0.25">
      <c r="B110" s="139" t="s">
        <v>157</v>
      </c>
      <c r="C110" s="141">
        <f>+'2.2.3.9.PrecioCapital'!C48</f>
        <v>0.19218649386278561</v>
      </c>
      <c r="D110" s="141">
        <f>+'2.2.3.9.PrecioCapital'!D48</f>
        <v>0.21139218194804724</v>
      </c>
      <c r="E110" s="141">
        <f>+'2.2.3.9.PrecioCapital'!E48</f>
        <v>0.19294097985642586</v>
      </c>
      <c r="F110" s="141">
        <f>+'2.2.3.9.PrecioCapital'!F48</f>
        <v>0.24372913224928699</v>
      </c>
      <c r="G110" s="141">
        <f>+'2.2.3.9.PrecioCapital'!G48</f>
        <v>0.23253830684653068</v>
      </c>
      <c r="H110" s="141">
        <f>+'2.2.3.9.PrecioCapital'!H48</f>
        <v>0.2755392405570839</v>
      </c>
      <c r="I110" s="141">
        <f>+'2.2.3.9.PrecioCapital'!I48</f>
        <v>0.23226284048242735</v>
      </c>
      <c r="J110" s="141">
        <f>+'2.2.3.9.PrecioCapital'!J48</f>
        <v>0.19749490912869552</v>
      </c>
      <c r="K110" s="141">
        <f>+'2.2.3.9.PrecioCapital'!K48</f>
        <v>0.22134893301932229</v>
      </c>
      <c r="L110" s="141">
        <f>+'2.2.3.9.PrecioCapital'!L48</f>
        <v>0.21320170619726705</v>
      </c>
      <c r="M110" s="141">
        <f>+'2.2.3.9.PrecioCapital'!M48</f>
        <v>0.24773367297634535</v>
      </c>
      <c r="N110" s="141">
        <f>+'2.2.3.9.PrecioCapital'!N48</f>
        <v>0.25261415993039676</v>
      </c>
      <c r="O110" s="141">
        <f>+'2.2.3.9.PrecioCapital'!O48</f>
        <v>0.15187648244753932</v>
      </c>
      <c r="P110" s="141">
        <f>+'2.2.3.9.PrecioCapital'!P48</f>
        <v>0.17550298834553546</v>
      </c>
    </row>
    <row r="111" spans="2:16" ht="12.75" customHeight="1" x14ac:dyDescent="0.25">
      <c r="B111" s="139" t="s">
        <v>158</v>
      </c>
      <c r="C111" s="141">
        <f>+'2.2.3.9.PrecioCapital'!C49</f>
        <v>0.20348652020698979</v>
      </c>
      <c r="D111" s="141">
        <f>+'2.2.3.9.PrecioCapital'!D49</f>
        <v>0.22292966389548363</v>
      </c>
      <c r="E111" s="141">
        <f>+'2.2.3.9.PrecioCapital'!E49</f>
        <v>0.20485232663385536</v>
      </c>
      <c r="F111" s="141">
        <f>+'2.2.3.9.PrecioCapital'!F49</f>
        <v>0.25560823285522621</v>
      </c>
      <c r="G111" s="141">
        <f>+'2.2.3.9.PrecioCapital'!G49</f>
        <v>0.24435445535021943</v>
      </c>
      <c r="H111" s="141">
        <f>+'2.2.3.9.PrecioCapital'!H49</f>
        <v>0.28664133802488073</v>
      </c>
      <c r="I111" s="141">
        <f>+'2.2.3.9.PrecioCapital'!I49</f>
        <v>0.24321950795865671</v>
      </c>
      <c r="J111" s="141">
        <f>+'2.2.3.9.PrecioCapital'!J49</f>
        <v>0.20880520935566269</v>
      </c>
      <c r="K111" s="141">
        <f>+'2.2.3.9.PrecioCapital'!K49</f>
        <v>0.23262871151123812</v>
      </c>
      <c r="L111" s="141">
        <f>+'2.2.3.9.PrecioCapital'!L49</f>
        <v>0.22448383646769621</v>
      </c>
      <c r="M111" s="141">
        <f>+'2.2.3.9.PrecioCapital'!M49</f>
        <v>0.25888919839647773</v>
      </c>
      <c r="N111" s="141">
        <f>+'2.2.3.9.PrecioCapital'!N49</f>
        <v>0.26361816857581666</v>
      </c>
      <c r="O111" s="141">
        <f>+'2.2.3.9.PrecioCapital'!O49</f>
        <v>0.16343003268773529</v>
      </c>
      <c r="P111" s="141">
        <f>+'2.2.3.9.PrecioCapital'!P49</f>
        <v>0.1874984421996114</v>
      </c>
    </row>
    <row r="112" spans="2:16" ht="12.75" customHeight="1" x14ac:dyDescent="0.25">
      <c r="B112" s="139" t="s">
        <v>159</v>
      </c>
      <c r="C112" s="141">
        <f>+'2.2.3.9.PrecioCapital'!C50</f>
        <v>0.12043796040813527</v>
      </c>
      <c r="D112" s="141">
        <f>+'2.2.3.9.PrecioCapital'!D50</f>
        <v>0.16625648436257673</v>
      </c>
      <c r="E112" s="141">
        <f>+'2.2.3.9.PrecioCapital'!E50</f>
        <v>0.20440284268226375</v>
      </c>
      <c r="F112" s="141">
        <f>+'2.2.3.9.PrecioCapital'!F50</f>
        <v>0.27976122435134315</v>
      </c>
      <c r="G112" s="141">
        <f>+'2.2.3.9.PrecioCapital'!G50</f>
        <v>0.27636645456815162</v>
      </c>
      <c r="H112" s="141">
        <f>+'2.2.3.9.PrecioCapital'!H50</f>
        <v>0.33275625207894044</v>
      </c>
      <c r="I112" s="141">
        <f>+'2.2.3.9.PrecioCapital'!I50</f>
        <v>0.23994563559897439</v>
      </c>
      <c r="J112" s="141">
        <f>+'2.2.3.9.PrecioCapital'!J50</f>
        <v>0.1271445214357261</v>
      </c>
      <c r="K112" s="141">
        <f>+'2.2.3.9.PrecioCapital'!K50</f>
        <v>0.17213582712867717</v>
      </c>
      <c r="L112" s="141">
        <f>+'2.2.3.9.PrecioCapital'!L50</f>
        <v>0.22975515723088427</v>
      </c>
      <c r="M112" s="141">
        <f>+'2.2.3.9.PrecioCapital'!M50</f>
        <v>0.27688305234431215</v>
      </c>
      <c r="N112" s="141">
        <f>+'2.2.3.9.PrecioCapital'!N50</f>
        <v>0.22351454638643162</v>
      </c>
      <c r="O112" s="141">
        <f>+'2.2.3.9.PrecioCapital'!O50</f>
        <v>4.5879867834693992E-2</v>
      </c>
      <c r="P112" s="141">
        <f>+'2.2.3.9.PrecioCapital'!P50</f>
        <v>0.19492915406125799</v>
      </c>
    </row>
    <row r="113" spans="2:16" ht="12.75" customHeight="1" x14ac:dyDescent="0.25">
      <c r="B113" s="139" t="s">
        <v>160</v>
      </c>
      <c r="C113" s="141">
        <f>+'2.2.3.9.PrecioCapital'!C51</f>
        <v>0.19466446005661389</v>
      </c>
      <c r="D113" s="141">
        <f>+'2.2.3.9.PrecioCapital'!D51</f>
        <v>0.21392221943263368</v>
      </c>
      <c r="E113" s="141">
        <f>+'2.2.3.9.PrecioCapital'!E51</f>
        <v>0.19555300161092151</v>
      </c>
      <c r="F113" s="141">
        <f>+'2.2.3.9.PrecioCapital'!F51</f>
        <v>0.24633408278815899</v>
      </c>
      <c r="G113" s="141">
        <f>+'2.2.3.9.PrecioCapital'!G51</f>
        <v>0.23512945271128458</v>
      </c>
      <c r="H113" s="141">
        <f>+'2.2.3.9.PrecioCapital'!H51</f>
        <v>0.27797380321807247</v>
      </c>
      <c r="I113" s="141">
        <f>+'2.2.3.9.PrecioCapital'!I51</f>
        <v>0.2346655120139888</v>
      </c>
      <c r="J113" s="141">
        <f>+'2.2.3.9.PrecioCapital'!J51</f>
        <v>0.19997512826719763</v>
      </c>
      <c r="K113" s="141">
        <f>+'2.2.3.9.PrecioCapital'!K51</f>
        <v>0.22382245909133669</v>
      </c>
      <c r="L113" s="141">
        <f>+'2.2.3.9.PrecioCapital'!L51</f>
        <v>0.21567574798734032</v>
      </c>
      <c r="M113" s="141">
        <f>+'2.2.3.9.PrecioCapital'!M51</f>
        <v>0.25017995177459418</v>
      </c>
      <c r="N113" s="141">
        <f>+'2.2.3.9.PrecioCapital'!N51</f>
        <v>0.2550272128374752</v>
      </c>
      <c r="O113" s="141">
        <f>+'2.2.3.9.PrecioCapital'!O51</f>
        <v>0.15441004352446425</v>
      </c>
      <c r="P113" s="141">
        <f>+'2.2.3.9.PrecioCapital'!P51</f>
        <v>0.17813345381743884</v>
      </c>
    </row>
    <row r="114" spans="2:16" ht="12.75" customHeight="1" x14ac:dyDescent="0.25">
      <c r="B114" s="139" t="s">
        <v>161</v>
      </c>
      <c r="C114" s="141">
        <f>+'2.2.3.9.PrecioCapital'!C52</f>
        <v>0.19466446005661389</v>
      </c>
      <c r="D114" s="141">
        <f>+'2.2.3.9.PrecioCapital'!D52</f>
        <v>0.21392221943263368</v>
      </c>
      <c r="E114" s="141">
        <f>+'2.2.3.9.PrecioCapital'!E52</f>
        <v>0.19555300161092151</v>
      </c>
      <c r="F114" s="141">
        <f>+'2.2.3.9.PrecioCapital'!F52</f>
        <v>0.24633408278815899</v>
      </c>
      <c r="G114" s="141">
        <f>+'2.2.3.9.PrecioCapital'!G52</f>
        <v>0.23512945271128458</v>
      </c>
      <c r="H114" s="141">
        <f>+'2.2.3.9.PrecioCapital'!H52</f>
        <v>0.27797380321807247</v>
      </c>
      <c r="I114" s="141">
        <f>+'2.2.3.9.PrecioCapital'!I52</f>
        <v>0.2346655120139888</v>
      </c>
      <c r="J114" s="141">
        <f>+'2.2.3.9.PrecioCapital'!J52</f>
        <v>0.19997512826719763</v>
      </c>
      <c r="K114" s="141">
        <f>+'2.2.3.9.PrecioCapital'!K52</f>
        <v>0.22382245909133669</v>
      </c>
      <c r="L114" s="141">
        <f>+'2.2.3.9.PrecioCapital'!L52</f>
        <v>0.21567574798734032</v>
      </c>
      <c r="M114" s="141">
        <f>+'2.2.3.9.PrecioCapital'!M52</f>
        <v>0.25017995177459418</v>
      </c>
      <c r="N114" s="141">
        <f>+'2.2.3.9.PrecioCapital'!N52</f>
        <v>0.2550272128374752</v>
      </c>
      <c r="O114" s="141">
        <f>+'2.2.3.9.PrecioCapital'!O52</f>
        <v>0.15441004352446425</v>
      </c>
      <c r="P114" s="141">
        <f>+'2.2.3.9.PrecioCapital'!P52</f>
        <v>0.17813345381743884</v>
      </c>
    </row>
    <row r="115" spans="2:16" ht="12.75" customHeight="1" x14ac:dyDescent="0.25">
      <c r="B115" s="139" t="s">
        <v>162</v>
      </c>
      <c r="C115" s="141">
        <f>+'2.2.3.9.PrecioCapital'!C53</f>
        <v>0.12378265680257997</v>
      </c>
      <c r="D115" s="141">
        <f>+'2.2.3.9.PrecioCapital'!D53</f>
        <v>0.16978318578546436</v>
      </c>
      <c r="E115" s="141">
        <f>+'2.2.3.9.PrecioCapital'!E53</f>
        <v>0.20803681962309178</v>
      </c>
      <c r="F115" s="141">
        <f>+'2.2.3.9.PrecioCapital'!F53</f>
        <v>0.2833229532360616</v>
      </c>
      <c r="G115" s="141">
        <f>+'2.2.3.9.PrecioCapital'!G53</f>
        <v>0.27981774007786991</v>
      </c>
      <c r="H115" s="141">
        <f>+'2.2.3.9.PrecioCapital'!H53</f>
        <v>0.33585952551997078</v>
      </c>
      <c r="I115" s="141">
        <f>+'2.2.3.9.PrecioCapital'!I53</f>
        <v>0.24296383836783203</v>
      </c>
      <c r="J115" s="141">
        <f>+'2.2.3.9.PrecioCapital'!J53</f>
        <v>0.130398707849324</v>
      </c>
      <c r="K115" s="141">
        <f>+'2.2.3.9.PrecioCapital'!K53</f>
        <v>0.17548772006003976</v>
      </c>
      <c r="L115" s="141">
        <f>+'2.2.3.9.PrecioCapital'!L53</f>
        <v>0.23307532989007471</v>
      </c>
      <c r="M115" s="141">
        <f>+'2.2.3.9.PrecioCapital'!M53</f>
        <v>0.28009825786184817</v>
      </c>
      <c r="N115" s="141">
        <f>+'2.2.3.9.PrecioCapital'!N53</f>
        <v>0.22674378490239774</v>
      </c>
      <c r="O115" s="141">
        <f>+'2.2.3.9.PrecioCapital'!O53</f>
        <v>4.9523071278892959E-2</v>
      </c>
      <c r="P115" s="141">
        <f>+'2.2.3.9.PrecioCapital'!P53</f>
        <v>0.19869825298354946</v>
      </c>
    </row>
    <row r="116" spans="2:16" ht="12.75" customHeight="1" x14ac:dyDescent="0.25">
      <c r="B116" s="139" t="s">
        <v>163</v>
      </c>
      <c r="C116" s="141">
        <f>+'2.2.3.9.PrecioCapital'!C54</f>
        <v>0.19754382341345958</v>
      </c>
      <c r="D116" s="141">
        <f>+'2.2.3.9.PrecioCapital'!D54</f>
        <v>0.21686208892831468</v>
      </c>
      <c r="E116" s="141">
        <f>+'2.2.3.9.PrecioCapital'!E54</f>
        <v>0.19858813572449852</v>
      </c>
      <c r="F116" s="141">
        <f>+'2.2.3.9.PrecioCapital'!F54</f>
        <v>0.24936100024437968</v>
      </c>
      <c r="G116" s="141">
        <f>+'2.2.3.9.PrecioCapital'!G54</f>
        <v>0.23814032932202975</v>
      </c>
      <c r="H116" s="141">
        <f>+'2.2.3.9.PrecioCapital'!H54</f>
        <v>0.28080273225409191</v>
      </c>
      <c r="I116" s="141">
        <f>+'2.2.3.9.PrecioCapital'!I54</f>
        <v>0.23745738398695806</v>
      </c>
      <c r="J116" s="141">
        <f>+'2.2.3.9.PrecioCapital'!J54</f>
        <v>0.20285710951542332</v>
      </c>
      <c r="K116" s="141">
        <f>+'2.2.3.9.PrecioCapital'!K54</f>
        <v>0.22669666308641123</v>
      </c>
      <c r="L116" s="141">
        <f>+'2.2.3.9.PrecioCapital'!L54</f>
        <v>0.2185505512398562</v>
      </c>
      <c r="M116" s="141">
        <f>+'2.2.3.9.PrecioCapital'!M54</f>
        <v>0.25302249480437788</v>
      </c>
      <c r="N116" s="141">
        <f>+'2.2.3.9.PrecioCapital'!N54</f>
        <v>0.25783114782903266</v>
      </c>
      <c r="O116" s="141">
        <f>+'2.2.3.9.PrecioCapital'!O54</f>
        <v>0.15735400738700506</v>
      </c>
      <c r="P116" s="141">
        <f>+'2.2.3.9.PrecioCapital'!P54</f>
        <v>0.1811900192823393</v>
      </c>
    </row>
    <row r="117" spans="2:16" ht="12.75" customHeight="1" x14ac:dyDescent="0.25">
      <c r="B117" s="139" t="s">
        <v>164</v>
      </c>
      <c r="C117" s="141">
        <f>+'2.2.3.9.PrecioCapital'!C55</f>
        <v>0.19754382341345958</v>
      </c>
      <c r="D117" s="141">
        <f>+'2.2.3.9.PrecioCapital'!D55</f>
        <v>0.21686208892831468</v>
      </c>
      <c r="E117" s="141">
        <f>+'2.2.3.9.PrecioCapital'!E55</f>
        <v>0.19858813572449852</v>
      </c>
      <c r="F117" s="141">
        <f>+'2.2.3.9.PrecioCapital'!F55</f>
        <v>0.24936100024437968</v>
      </c>
      <c r="G117" s="141">
        <f>+'2.2.3.9.PrecioCapital'!G55</f>
        <v>0.23814032932202975</v>
      </c>
      <c r="H117" s="141">
        <f>+'2.2.3.9.PrecioCapital'!H55</f>
        <v>0.28080273225409191</v>
      </c>
      <c r="I117" s="141">
        <f>+'2.2.3.9.PrecioCapital'!I55</f>
        <v>0.23745738398695806</v>
      </c>
      <c r="J117" s="141">
        <f>+'2.2.3.9.PrecioCapital'!J55</f>
        <v>0.20285710951542332</v>
      </c>
      <c r="K117" s="141">
        <f>+'2.2.3.9.PrecioCapital'!K55</f>
        <v>0.22669666308641123</v>
      </c>
      <c r="L117" s="141">
        <f>+'2.2.3.9.PrecioCapital'!L55</f>
        <v>0.2185505512398562</v>
      </c>
      <c r="M117" s="141">
        <f>+'2.2.3.9.PrecioCapital'!M55</f>
        <v>0.25302249480437788</v>
      </c>
      <c r="N117" s="141">
        <f>+'2.2.3.9.PrecioCapital'!N55</f>
        <v>0.25783114782903266</v>
      </c>
      <c r="O117" s="141">
        <f>+'2.2.3.9.PrecioCapital'!O55</f>
        <v>0.15735400738700506</v>
      </c>
      <c r="P117" s="141">
        <f>+'2.2.3.9.PrecioCapital'!P55</f>
        <v>0.1811900192823393</v>
      </c>
    </row>
    <row r="118" spans="2:16" ht="12.75" customHeight="1" x14ac:dyDescent="0.25">
      <c r="B118" s="139" t="s">
        <v>165</v>
      </c>
      <c r="C118" s="141">
        <f>+'2.2.3.9.PrecioCapital'!C56</f>
        <v>0.19511558787616273</v>
      </c>
      <c r="D118" s="141">
        <f>+'2.2.3.9.PrecioCapital'!D56</f>
        <v>0.21438282712641143</v>
      </c>
      <c r="E118" s="141">
        <f>+'2.2.3.9.PrecioCapital'!E56</f>
        <v>0.19602853500667761</v>
      </c>
      <c r="F118" s="141">
        <f>+'2.2.3.9.PrecioCapital'!F56</f>
        <v>0.24680832882894879</v>
      </c>
      <c r="G118" s="141">
        <f>+'2.2.3.9.PrecioCapital'!G56</f>
        <v>0.23560118553274556</v>
      </c>
      <c r="H118" s="141">
        <f>+'2.2.3.9.PrecioCapital'!H56</f>
        <v>0.27841702917795136</v>
      </c>
      <c r="I118" s="141">
        <f>+'2.2.3.9.PrecioCapital'!I56</f>
        <v>0.23510293201262525</v>
      </c>
      <c r="J118" s="141">
        <f>+'2.2.3.9.PrecioCapital'!J56</f>
        <v>0.20042666624812028</v>
      </c>
      <c r="K118" s="141">
        <f>+'2.2.3.9.PrecioCapital'!K56</f>
        <v>0.22427277856149105</v>
      </c>
      <c r="L118" s="141">
        <f>+'2.2.3.9.PrecioCapital'!L56</f>
        <v>0.21612616134689641</v>
      </c>
      <c r="M118" s="141">
        <f>+'2.2.3.9.PrecioCapital'!M56</f>
        <v>0.25062531072380473</v>
      </c>
      <c r="N118" s="141">
        <f>+'2.2.3.9.PrecioCapital'!N56</f>
        <v>0.25546652282448695</v>
      </c>
      <c r="O118" s="141">
        <f>+'2.2.3.9.PrecioCapital'!O56</f>
        <v>0.15487129270823993</v>
      </c>
      <c r="P118" s="141">
        <f>+'2.2.3.9.PrecioCapital'!P56</f>
        <v>0.17861234499670267</v>
      </c>
    </row>
    <row r="119" spans="2:16" ht="12.75" customHeight="1" x14ac:dyDescent="0.25">
      <c r="B119" s="139" t="s">
        <v>166</v>
      </c>
      <c r="C119" s="141">
        <f>+'2.2.3.9.PrecioCapital'!C57</f>
        <v>0.19511558787616273</v>
      </c>
      <c r="D119" s="141">
        <f>+'2.2.3.9.PrecioCapital'!D57</f>
        <v>0.21438282712641143</v>
      </c>
      <c r="E119" s="141">
        <f>+'2.2.3.9.PrecioCapital'!E57</f>
        <v>0.19602853500667761</v>
      </c>
      <c r="F119" s="141">
        <f>+'2.2.3.9.PrecioCapital'!F57</f>
        <v>0.24680832882894879</v>
      </c>
      <c r="G119" s="141">
        <f>+'2.2.3.9.PrecioCapital'!G57</f>
        <v>0.23560118553274556</v>
      </c>
      <c r="H119" s="141">
        <f>+'2.2.3.9.PrecioCapital'!H57</f>
        <v>0.27841702917795136</v>
      </c>
      <c r="I119" s="141">
        <f>+'2.2.3.9.PrecioCapital'!I57</f>
        <v>0.23510293201262525</v>
      </c>
      <c r="J119" s="141">
        <f>+'2.2.3.9.PrecioCapital'!J57</f>
        <v>0.20042666624812028</v>
      </c>
      <c r="K119" s="141">
        <f>+'2.2.3.9.PrecioCapital'!K57</f>
        <v>0.22427277856149105</v>
      </c>
      <c r="L119" s="141">
        <f>+'2.2.3.9.PrecioCapital'!L57</f>
        <v>0.21612616134689641</v>
      </c>
      <c r="M119" s="141">
        <f>+'2.2.3.9.PrecioCapital'!M57</f>
        <v>0.25062531072380473</v>
      </c>
      <c r="N119" s="141">
        <f>+'2.2.3.9.PrecioCapital'!N57</f>
        <v>0.25546652282448695</v>
      </c>
      <c r="O119" s="141">
        <f>+'2.2.3.9.PrecioCapital'!O57</f>
        <v>0.15487129270823993</v>
      </c>
      <c r="P119" s="141">
        <f>+'2.2.3.9.PrecioCapital'!P57</f>
        <v>0.17861234499670267</v>
      </c>
    </row>
    <row r="120" spans="2:16" ht="12.75" customHeight="1" x14ac:dyDescent="0.25">
      <c r="B120" s="139" t="s">
        <v>167</v>
      </c>
      <c r="C120" s="141">
        <f>+'2.2.3.9.PrecioCapital'!C58</f>
        <v>0.19601784351526047</v>
      </c>
      <c r="D120" s="141">
        <f>+'2.2.3.9.PrecioCapital'!D58</f>
        <v>0.2153040425139669</v>
      </c>
      <c r="E120" s="141">
        <f>+'2.2.3.9.PrecioCapital'!E58</f>
        <v>0.19697960179818969</v>
      </c>
      <c r="F120" s="141">
        <f>+'2.2.3.9.PrecioCapital'!F58</f>
        <v>0.24775682091052834</v>
      </c>
      <c r="G120" s="141">
        <f>+'2.2.3.9.PrecioCapital'!G58</f>
        <v>0.23654465117566753</v>
      </c>
      <c r="H120" s="141">
        <f>+'2.2.3.9.PrecioCapital'!H58</f>
        <v>0.27930348109770903</v>
      </c>
      <c r="I120" s="141">
        <f>+'2.2.3.9.PrecioCapital'!I58</f>
        <v>0.23597777200989808</v>
      </c>
      <c r="J120" s="141">
        <f>+'2.2.3.9.PrecioCapital'!J58</f>
        <v>0.20132974220996561</v>
      </c>
      <c r="K120" s="141">
        <f>+'2.2.3.9.PrecioCapital'!K58</f>
        <v>0.22517341750179976</v>
      </c>
      <c r="L120" s="141">
        <f>+'2.2.3.9.PrecioCapital'!L58</f>
        <v>0.21702698806600851</v>
      </c>
      <c r="M120" s="141">
        <f>+'2.2.3.9.PrecioCapital'!M58</f>
        <v>0.25151602862222583</v>
      </c>
      <c r="N120" s="141">
        <f>+'2.2.3.9.PrecioCapital'!N58</f>
        <v>0.25634514279851056</v>
      </c>
      <c r="O120" s="141">
        <f>+'2.2.3.9.PrecioCapital'!O58</f>
        <v>0.1557937910757913</v>
      </c>
      <c r="P120" s="141">
        <f>+'2.2.3.9.PrecioCapital'!P58</f>
        <v>0.17957012735523034</v>
      </c>
    </row>
    <row r="121" spans="2:16" ht="12.75" customHeight="1" x14ac:dyDescent="0.25">
      <c r="B121" s="139" t="s">
        <v>168</v>
      </c>
      <c r="C121" s="141">
        <f>+'2.2.3.9.PrecioCapital'!C59</f>
        <v>0.19661934727465899</v>
      </c>
      <c r="D121" s="141">
        <f>+'2.2.3.9.PrecioCapital'!D59</f>
        <v>0.21591818610567054</v>
      </c>
      <c r="E121" s="141">
        <f>+'2.2.3.9.PrecioCapital'!E59</f>
        <v>0.19761364632586439</v>
      </c>
      <c r="F121" s="141">
        <f>+'2.2.3.9.PrecioCapital'!F59</f>
        <v>0.24838914896491474</v>
      </c>
      <c r="G121" s="141">
        <f>+'2.2.3.9.PrecioCapital'!G59</f>
        <v>0.23717362827094884</v>
      </c>
      <c r="H121" s="141">
        <f>+'2.2.3.9.PrecioCapital'!H59</f>
        <v>0.27989444904421418</v>
      </c>
      <c r="I121" s="141">
        <f>+'2.2.3.9.PrecioCapital'!I59</f>
        <v>0.23656099867474664</v>
      </c>
      <c r="J121" s="141">
        <f>+'2.2.3.9.PrecioCapital'!J59</f>
        <v>0.20193179285119583</v>
      </c>
      <c r="K121" s="141">
        <f>+'2.2.3.9.PrecioCapital'!K59</f>
        <v>0.22577384346200557</v>
      </c>
      <c r="L121" s="141">
        <f>+'2.2.3.9.PrecioCapital'!L59</f>
        <v>0.21762753921208325</v>
      </c>
      <c r="M121" s="141">
        <f>+'2.2.3.9.PrecioCapital'!M59</f>
        <v>0.25210984055450658</v>
      </c>
      <c r="N121" s="141">
        <f>+'2.2.3.9.PrecioCapital'!N59</f>
        <v>0.25693088944785958</v>
      </c>
      <c r="O121" s="141">
        <f>+'2.2.3.9.PrecioCapital'!O59</f>
        <v>0.15640878998749225</v>
      </c>
      <c r="P121" s="141">
        <f>+'2.2.3.9.PrecioCapital'!P59</f>
        <v>0.18020864892758212</v>
      </c>
    </row>
    <row r="122" spans="2:16" ht="12.75" customHeight="1" x14ac:dyDescent="0.25">
      <c r="B122" s="139" t="s">
        <v>169</v>
      </c>
      <c r="C122" s="141">
        <f>+'2.2.3.9.PrecioCapital'!C60</f>
        <v>0.19661934727465899</v>
      </c>
      <c r="D122" s="141">
        <f>+'2.2.3.9.PrecioCapital'!D60</f>
        <v>0.21591818610567054</v>
      </c>
      <c r="E122" s="141">
        <f>+'2.2.3.9.PrecioCapital'!E60</f>
        <v>0.19761364632586439</v>
      </c>
      <c r="F122" s="141">
        <f>+'2.2.3.9.PrecioCapital'!F60</f>
        <v>0.24838914896491474</v>
      </c>
      <c r="G122" s="141">
        <f>+'2.2.3.9.PrecioCapital'!G60</f>
        <v>0.23717362827094884</v>
      </c>
      <c r="H122" s="141">
        <f>+'2.2.3.9.PrecioCapital'!H60</f>
        <v>0.27989444904421418</v>
      </c>
      <c r="I122" s="141">
        <f>+'2.2.3.9.PrecioCapital'!I60</f>
        <v>0.23656099867474664</v>
      </c>
      <c r="J122" s="141">
        <f>+'2.2.3.9.PrecioCapital'!J60</f>
        <v>0.20193179285119583</v>
      </c>
      <c r="K122" s="141">
        <f>+'2.2.3.9.PrecioCapital'!K60</f>
        <v>0.22577384346200557</v>
      </c>
      <c r="L122" s="141">
        <f>+'2.2.3.9.PrecioCapital'!L60</f>
        <v>0.21762753921208325</v>
      </c>
      <c r="M122" s="141">
        <f>+'2.2.3.9.PrecioCapital'!M60</f>
        <v>0.25210984055450658</v>
      </c>
      <c r="N122" s="141">
        <f>+'2.2.3.9.PrecioCapital'!N60</f>
        <v>0.25693088944785958</v>
      </c>
      <c r="O122" s="141">
        <f>+'2.2.3.9.PrecioCapital'!O60</f>
        <v>0.15640878998749225</v>
      </c>
      <c r="P122" s="141">
        <f>+'2.2.3.9.PrecioCapital'!P60</f>
        <v>0.18020864892758212</v>
      </c>
    </row>
    <row r="123" spans="2:16" ht="12.75" customHeight="1" x14ac:dyDescent="0.25">
      <c r="B123" s="139" t="s">
        <v>170</v>
      </c>
      <c r="C123" s="141">
        <f>+'2.2.3.9.PrecioCapital'!C61</f>
        <v>0.19752160291375676</v>
      </c>
      <c r="D123" s="141">
        <f>+'2.2.3.9.PrecioCapital'!D61</f>
        <v>0.21683940149322595</v>
      </c>
      <c r="E123" s="141">
        <f>+'2.2.3.9.PrecioCapital'!E61</f>
        <v>0.19856471311737653</v>
      </c>
      <c r="F123" s="141">
        <f>+'2.2.3.9.PrecioCapital'!F61</f>
        <v>0.24933764104649425</v>
      </c>
      <c r="G123" s="141">
        <f>+'2.2.3.9.PrecioCapital'!G61</f>
        <v>0.23811709391387076</v>
      </c>
      <c r="H123" s="141">
        <f>+'2.2.3.9.PrecioCapital'!H61</f>
        <v>0.2807809009639719</v>
      </c>
      <c r="I123" s="141">
        <f>+'2.2.3.9.PrecioCapital'!I61</f>
        <v>0.23743583867201953</v>
      </c>
      <c r="J123" s="141">
        <f>+'2.2.3.9.PrecioCapital'!J61</f>
        <v>0.20283486881304114</v>
      </c>
      <c r="K123" s="141">
        <f>+'2.2.3.9.PrecioCapital'!K61</f>
        <v>0.2266744824023143</v>
      </c>
      <c r="L123" s="141">
        <f>+'2.2.3.9.PrecioCapital'!L61</f>
        <v>0.2185283659311954</v>
      </c>
      <c r="M123" s="141">
        <f>+'2.2.3.9.PrecioCapital'!M61</f>
        <v>0.25300055845292768</v>
      </c>
      <c r="N123" s="141">
        <f>+'2.2.3.9.PrecioCapital'!N61</f>
        <v>0.25780950942188319</v>
      </c>
      <c r="O123" s="141">
        <f>+'2.2.3.9.PrecioCapital'!O61</f>
        <v>0.15733128835504362</v>
      </c>
      <c r="P123" s="141">
        <f>+'2.2.3.9.PrecioCapital'!P61</f>
        <v>0.18116643128610982</v>
      </c>
    </row>
    <row r="124" spans="2:16" ht="12.75" customHeight="1" x14ac:dyDescent="0.25">
      <c r="B124" s="139" t="s">
        <v>171</v>
      </c>
      <c r="C124" s="141">
        <f>+'2.2.3.9.PrecioCapital'!C62</f>
        <v>0.19752160291375676</v>
      </c>
      <c r="D124" s="141">
        <f>+'2.2.3.9.PrecioCapital'!D62</f>
        <v>0.21683940149322595</v>
      </c>
      <c r="E124" s="141">
        <f>+'2.2.3.9.PrecioCapital'!E62</f>
        <v>0.19856471311737653</v>
      </c>
      <c r="F124" s="141">
        <f>+'2.2.3.9.PrecioCapital'!F62</f>
        <v>0.24933764104649425</v>
      </c>
      <c r="G124" s="141">
        <f>+'2.2.3.9.PrecioCapital'!G62</f>
        <v>0.23811709391387076</v>
      </c>
      <c r="H124" s="141">
        <f>+'2.2.3.9.PrecioCapital'!H62</f>
        <v>0.2807809009639719</v>
      </c>
      <c r="I124" s="141">
        <f>+'2.2.3.9.PrecioCapital'!I62</f>
        <v>0.23743583867201953</v>
      </c>
      <c r="J124" s="141">
        <f>+'2.2.3.9.PrecioCapital'!J62</f>
        <v>0.20283486881304114</v>
      </c>
      <c r="K124" s="141">
        <f>+'2.2.3.9.PrecioCapital'!K62</f>
        <v>0.2266744824023143</v>
      </c>
      <c r="L124" s="141">
        <f>+'2.2.3.9.PrecioCapital'!L62</f>
        <v>0.2185283659311954</v>
      </c>
      <c r="M124" s="141">
        <f>+'2.2.3.9.PrecioCapital'!M62</f>
        <v>0.25300055845292768</v>
      </c>
      <c r="N124" s="141">
        <f>+'2.2.3.9.PrecioCapital'!N62</f>
        <v>0.25780950942188319</v>
      </c>
      <c r="O124" s="141">
        <f>+'2.2.3.9.PrecioCapital'!O62</f>
        <v>0.15733128835504362</v>
      </c>
      <c r="P124" s="141">
        <f>+'2.2.3.9.PrecioCapital'!P62</f>
        <v>0.18116643128610982</v>
      </c>
    </row>
    <row r="125" spans="2:16" ht="12.75" customHeight="1" x14ac:dyDescent="0.25">
      <c r="B125" s="139" t="s">
        <v>172</v>
      </c>
      <c r="C125" s="141">
        <f>+'2.2.3.9.PrecioCapital'!C63</f>
        <v>0.19752160291375676</v>
      </c>
      <c r="D125" s="141">
        <f>+'2.2.3.9.PrecioCapital'!D63</f>
        <v>0.21683940149322595</v>
      </c>
      <c r="E125" s="141">
        <f>+'2.2.3.9.PrecioCapital'!E63</f>
        <v>0.19856471311737653</v>
      </c>
      <c r="F125" s="141">
        <f>+'2.2.3.9.PrecioCapital'!F63</f>
        <v>0.24933764104649425</v>
      </c>
      <c r="G125" s="141">
        <f>+'2.2.3.9.PrecioCapital'!G63</f>
        <v>0.23811709391387076</v>
      </c>
      <c r="H125" s="141">
        <f>+'2.2.3.9.PrecioCapital'!H63</f>
        <v>0.2807809009639719</v>
      </c>
      <c r="I125" s="141">
        <f>+'2.2.3.9.PrecioCapital'!I63</f>
        <v>0.23743583867201953</v>
      </c>
      <c r="J125" s="141">
        <f>+'2.2.3.9.PrecioCapital'!J63</f>
        <v>0.20283486881304114</v>
      </c>
      <c r="K125" s="141">
        <f>+'2.2.3.9.PrecioCapital'!K63</f>
        <v>0.2266744824023143</v>
      </c>
      <c r="L125" s="141">
        <f>+'2.2.3.9.PrecioCapital'!L63</f>
        <v>0.2185283659311954</v>
      </c>
      <c r="M125" s="141">
        <f>+'2.2.3.9.PrecioCapital'!M63</f>
        <v>0.25300055845292768</v>
      </c>
      <c r="N125" s="141">
        <f>+'2.2.3.9.PrecioCapital'!N63</f>
        <v>0.25780950942188319</v>
      </c>
      <c r="O125" s="141">
        <f>+'2.2.3.9.PrecioCapital'!O63</f>
        <v>0.15733128835504362</v>
      </c>
      <c r="P125" s="141">
        <f>+'2.2.3.9.PrecioCapital'!P63</f>
        <v>0.18116643128610982</v>
      </c>
    </row>
    <row r="126" spans="2:16" ht="12.75" customHeight="1" x14ac:dyDescent="0.25">
      <c r="B126" s="139" t="s">
        <v>173</v>
      </c>
      <c r="C126" s="141">
        <f>+'2.2.3.9.PrecioCapital'!C64</f>
        <v>0.19752160291375676</v>
      </c>
      <c r="D126" s="141">
        <f>+'2.2.3.9.PrecioCapital'!D64</f>
        <v>0.21683940149322595</v>
      </c>
      <c r="E126" s="141">
        <f>+'2.2.3.9.PrecioCapital'!E64</f>
        <v>0.19856471311737653</v>
      </c>
      <c r="F126" s="141">
        <f>+'2.2.3.9.PrecioCapital'!F64</f>
        <v>0.24933764104649425</v>
      </c>
      <c r="G126" s="141">
        <f>+'2.2.3.9.PrecioCapital'!G64</f>
        <v>0.23811709391387076</v>
      </c>
      <c r="H126" s="141">
        <f>+'2.2.3.9.PrecioCapital'!H64</f>
        <v>0.2807809009639719</v>
      </c>
      <c r="I126" s="141">
        <f>+'2.2.3.9.PrecioCapital'!I64</f>
        <v>0.23743583867201953</v>
      </c>
      <c r="J126" s="141">
        <f>+'2.2.3.9.PrecioCapital'!J64</f>
        <v>0.20283486881304114</v>
      </c>
      <c r="K126" s="141">
        <f>+'2.2.3.9.PrecioCapital'!K64</f>
        <v>0.2266744824023143</v>
      </c>
      <c r="L126" s="141">
        <f>+'2.2.3.9.PrecioCapital'!L64</f>
        <v>0.2185283659311954</v>
      </c>
      <c r="M126" s="141">
        <f>+'2.2.3.9.PrecioCapital'!M64</f>
        <v>0.25300055845292768</v>
      </c>
      <c r="N126" s="141">
        <f>+'2.2.3.9.PrecioCapital'!N64</f>
        <v>0.25780950942188319</v>
      </c>
      <c r="O126" s="141">
        <f>+'2.2.3.9.PrecioCapital'!O64</f>
        <v>0.15733128835504362</v>
      </c>
      <c r="P126" s="141">
        <f>+'2.2.3.9.PrecioCapital'!P64</f>
        <v>0.18116643128610982</v>
      </c>
    </row>
    <row r="127" spans="2:16" ht="12.75" customHeight="1" x14ac:dyDescent="0.25">
      <c r="B127" s="139" t="s">
        <v>331</v>
      </c>
      <c r="C127" s="141">
        <f>+'2.2.3.9.PrecioCapital'!C65</f>
        <v>0.19856130216187703</v>
      </c>
      <c r="D127" s="141">
        <f>+'2.2.3.9.PrecioCapital'!D65</f>
        <v>0.21790094869148571</v>
      </c>
      <c r="E127" s="141">
        <f>+'2.2.3.9.PrecioCapital'!E65</f>
        <v>0.19966065908346231</v>
      </c>
      <c r="F127" s="141">
        <f>+'2.2.3.9.PrecioCapital'!F65</f>
        <v>0.25043062008850109</v>
      </c>
      <c r="G127" s="141">
        <f>+'2.2.3.9.PrecioCapital'!G65</f>
        <v>0.2392042808230645</v>
      </c>
      <c r="H127" s="141">
        <f>+'2.2.3.9.PrecioCapital'!H65</f>
        <v>0.28180238905950605</v>
      </c>
      <c r="I127" s="141">
        <f>+'2.2.3.9.PrecioCapital'!I65</f>
        <v>0.23844394596221027</v>
      </c>
      <c r="J127" s="141">
        <f>+'2.2.3.9.PrecioCapital'!J65</f>
        <v>0.20387551334640752</v>
      </c>
      <c r="K127" s="141">
        <f>+'2.2.3.9.PrecioCapital'!K65</f>
        <v>0.22771231867453001</v>
      </c>
      <c r="L127" s="141">
        <f>+'2.2.3.9.PrecioCapital'!L65</f>
        <v>0.21956641858718562</v>
      </c>
      <c r="M127" s="141">
        <f>+'2.2.3.9.PrecioCapital'!M65</f>
        <v>0.25402696237787492</v>
      </c>
      <c r="N127" s="141">
        <f>+'2.2.3.9.PrecioCapital'!N65</f>
        <v>0.25882197250528299</v>
      </c>
      <c r="O127" s="141">
        <f>+'2.2.3.9.PrecioCapital'!O65</f>
        <v>0.15839431397391862</v>
      </c>
      <c r="P127" s="141">
        <f>+'2.2.3.9.PrecioCapital'!P65</f>
        <v>0.18227011582391983</v>
      </c>
    </row>
    <row r="128" spans="2:16" ht="12.75" customHeight="1" x14ac:dyDescent="0.25">
      <c r="B128" s="139" t="s">
        <v>332</v>
      </c>
      <c r="C128" s="141">
        <f>+'2.2.3.9.PrecioCapital'!C66</f>
        <v>0.19891513674834319</v>
      </c>
      <c r="D128" s="141">
        <f>+'2.2.3.9.PrecioCapital'!D66</f>
        <v>0.21826221865930537</v>
      </c>
      <c r="E128" s="141">
        <f>+'2.2.3.9.PrecioCapital'!E66</f>
        <v>0.20003363577686695</v>
      </c>
      <c r="F128" s="141">
        <f>+'2.2.3.9.PrecioCapital'!F66</f>
        <v>0.25080258706649389</v>
      </c>
      <c r="G128" s="141">
        <f>+'2.2.3.9.PrecioCapital'!G66</f>
        <v>0.2395742765993637</v>
      </c>
      <c r="H128" s="141">
        <f>+'2.2.3.9.PrecioCapital'!H66</f>
        <v>0.28215002595403765</v>
      </c>
      <c r="I128" s="141">
        <f>+'2.2.3.9.PrecioCapital'!I66</f>
        <v>0.23878702904780744</v>
      </c>
      <c r="J128" s="141">
        <f>+'2.2.3.9.PrecioCapital'!J66</f>
        <v>0.20422966963611119</v>
      </c>
      <c r="K128" s="141">
        <f>+'2.2.3.9.PrecioCapital'!K66</f>
        <v>0.22806551924562105</v>
      </c>
      <c r="L128" s="141">
        <f>+'2.2.3.9.PrecioCapital'!L66</f>
        <v>0.21991969279886406</v>
      </c>
      <c r="M128" s="141">
        <f>+'2.2.3.9.PrecioCapital'!M66</f>
        <v>0.25437627224703907</v>
      </c>
      <c r="N128" s="141">
        <f>+'2.2.3.9.PrecioCapital'!N66</f>
        <v>0.25916653797176259</v>
      </c>
      <c r="O128" s="141">
        <f>+'2.2.3.9.PrecioCapital'!O66</f>
        <v>0.15875608708372668</v>
      </c>
      <c r="P128" s="141">
        <f>+'2.2.3.9.PrecioCapital'!P66</f>
        <v>0.18264572613885582</v>
      </c>
    </row>
    <row r="129" spans="2:16" ht="12.75" customHeight="1" x14ac:dyDescent="0.25">
      <c r="B129" s="139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</row>
    <row r="130" spans="2:16" ht="12.75" customHeight="1" x14ac:dyDescent="0.25"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</row>
    <row r="131" spans="2:16" ht="12.75" customHeight="1" x14ac:dyDescent="0.25">
      <c r="B131" s="118" t="s">
        <v>174</v>
      </c>
      <c r="M131" s="57"/>
      <c r="N131" s="57"/>
    </row>
    <row r="132" spans="2:16" ht="12.75" customHeight="1" x14ac:dyDescent="0.25">
      <c r="M132" s="57"/>
      <c r="N132" s="57"/>
    </row>
    <row r="133" spans="2:16" ht="12.75" customHeight="1" x14ac:dyDescent="0.25">
      <c r="B133" s="120" t="s">
        <v>175</v>
      </c>
      <c r="M133" s="57"/>
      <c r="N133" s="57"/>
    </row>
    <row r="134" spans="2:16" ht="12.75" customHeight="1" x14ac:dyDescent="0.25">
      <c r="M134" s="57"/>
      <c r="N134" s="57"/>
    </row>
    <row r="135" spans="2:16" ht="12.75" customHeight="1" x14ac:dyDescent="0.25">
      <c r="B135" s="58"/>
      <c r="C135" s="143">
        <v>2010</v>
      </c>
      <c r="D135" s="143">
        <v>2011</v>
      </c>
      <c r="E135" s="143">
        <v>2012</v>
      </c>
      <c r="F135" s="143">
        <v>2013</v>
      </c>
      <c r="G135" s="143">
        <v>2014</v>
      </c>
      <c r="H135" s="143">
        <v>2015</v>
      </c>
      <c r="I135" s="143">
        <v>2016</v>
      </c>
      <c r="J135" s="143">
        <v>2017</v>
      </c>
      <c r="K135" s="143">
        <v>2018</v>
      </c>
      <c r="L135" s="143">
        <v>2019</v>
      </c>
      <c r="M135" s="143">
        <v>2020</v>
      </c>
      <c r="N135" s="143">
        <v>2021</v>
      </c>
      <c r="O135" s="143">
        <v>2022</v>
      </c>
      <c r="P135" s="143">
        <v>2023</v>
      </c>
    </row>
    <row r="136" spans="2:16" ht="12.75" customHeight="1" x14ac:dyDescent="0.25"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</row>
    <row r="137" spans="2:16" ht="12.75" customHeight="1" x14ac:dyDescent="0.25">
      <c r="B137" s="122" t="s">
        <v>90</v>
      </c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</row>
    <row r="138" spans="2:16" ht="12.75" customHeight="1" x14ac:dyDescent="0.25">
      <c r="B138" s="57" t="s">
        <v>91</v>
      </c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</row>
    <row r="139" spans="2:16" ht="12.75" customHeight="1" x14ac:dyDescent="0.25">
      <c r="B139" s="124" t="s">
        <v>92</v>
      </c>
      <c r="C139" s="80">
        <f>+'2.2.1.ManoObra'!C11</f>
        <v>16160</v>
      </c>
      <c r="D139" s="80">
        <f>+'2.2.1.ManoObra'!D11</f>
        <v>19056</v>
      </c>
      <c r="E139" s="80">
        <f>+'2.2.1.ManoObra'!E11</f>
        <v>19264</v>
      </c>
      <c r="F139" s="80">
        <f>+'2.2.1.ManoObra'!F11</f>
        <v>17152</v>
      </c>
      <c r="G139" s="80">
        <f>+'2.2.1.ManoObra'!G11</f>
        <v>17296</v>
      </c>
      <c r="H139" s="80">
        <f>+'2.2.1.ManoObra'!H11</f>
        <v>13736</v>
      </c>
      <c r="I139" s="80">
        <f>+'2.2.1.ManoObra'!I11</f>
        <v>17280</v>
      </c>
      <c r="J139" s="80">
        <f>+'2.2.1.ManoObra'!J11</f>
        <v>14400</v>
      </c>
      <c r="K139" s="80">
        <f>+'2.2.1.ManoObra'!K11</f>
        <v>14400</v>
      </c>
      <c r="L139" s="80">
        <f>+'2.2.1.ManoObra'!L11</f>
        <v>14400</v>
      </c>
      <c r="M139" s="80">
        <f>+'2.2.1.ManoObra'!M11</f>
        <v>14400</v>
      </c>
      <c r="N139" s="80">
        <f>+'2.2.1.ManoObra'!N11</f>
        <v>14400</v>
      </c>
      <c r="O139" s="80">
        <f>+'2.2.1.ManoObra'!O11</f>
        <v>14400</v>
      </c>
      <c r="P139" s="80">
        <f>+'2.2.1.ManoObra'!P11</f>
        <v>14400</v>
      </c>
    </row>
    <row r="140" spans="2:16" ht="12.75" customHeight="1" x14ac:dyDescent="0.25">
      <c r="B140" s="124" t="s">
        <v>93</v>
      </c>
      <c r="C140" s="80">
        <f>+'2.2.1.ManoObra'!C12</f>
        <v>120803.13</v>
      </c>
      <c r="D140" s="80">
        <f>+'2.2.1.ManoObra'!D12</f>
        <v>123507.62</v>
      </c>
      <c r="E140" s="80">
        <f>+'2.2.1.ManoObra'!E12</f>
        <v>152618.29</v>
      </c>
      <c r="F140" s="80">
        <f>+'2.2.1.ManoObra'!F12</f>
        <v>182327.11000000002</v>
      </c>
      <c r="G140" s="80">
        <f>+'2.2.1.ManoObra'!G12</f>
        <v>181394.86000000004</v>
      </c>
      <c r="H140" s="80">
        <f>+'2.2.1.ManoObra'!H12</f>
        <v>235149.3</v>
      </c>
      <c r="I140" s="80">
        <f>+'2.2.1.ManoObra'!I12</f>
        <v>291600</v>
      </c>
      <c r="J140" s="80">
        <f>+'2.2.1.ManoObra'!J12</f>
        <v>320819</v>
      </c>
      <c r="K140" s="80">
        <f>+'2.2.1.ManoObra'!K12</f>
        <v>335440</v>
      </c>
      <c r="L140" s="80">
        <f>+'2.2.1.ManoObra'!L12</f>
        <v>319680</v>
      </c>
      <c r="M140" s="80">
        <f>+'2.2.1.ManoObra'!M12</f>
        <v>408960</v>
      </c>
      <c r="N140" s="80">
        <f>+'2.2.1.ManoObra'!N12</f>
        <v>432000</v>
      </c>
      <c r="O140" s="80">
        <f>+'2.2.1.ManoObra'!O12</f>
        <v>489600</v>
      </c>
      <c r="P140" s="80">
        <f>+'2.2.1.ManoObra'!P12</f>
        <v>662400</v>
      </c>
    </row>
    <row r="141" spans="2:16" ht="12.75" customHeight="1" x14ac:dyDescent="0.25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</row>
    <row r="142" spans="2:16" ht="12.75" customHeight="1" x14ac:dyDescent="0.25">
      <c r="B142" s="62" t="s">
        <v>94</v>
      </c>
      <c r="C142" s="145">
        <f>+'2.2.1.ManoObra'!C14</f>
        <v>89818.809999999983</v>
      </c>
      <c r="D142" s="145">
        <f>+'2.2.1.ManoObra'!D14</f>
        <v>94915.11</v>
      </c>
      <c r="E142" s="145">
        <f>+'2.2.1.ManoObra'!E14</f>
        <v>110392.75</v>
      </c>
      <c r="F142" s="145">
        <f>+'2.2.1.ManoObra'!F14</f>
        <v>138012.75999999998</v>
      </c>
      <c r="G142" s="145">
        <f>+'2.2.1.ManoObra'!G14</f>
        <v>140711.16</v>
      </c>
      <c r="H142" s="145">
        <f>+'2.2.1.ManoObra'!H14</f>
        <v>216242.86</v>
      </c>
      <c r="I142" s="145">
        <f>+'2.2.1.ManoObra'!I14</f>
        <v>250200</v>
      </c>
      <c r="J142" s="145">
        <f>+'2.2.1.ManoObra'!J14</f>
        <v>296422.16000000003</v>
      </c>
      <c r="K142" s="145">
        <f>+'2.2.1.ManoObra'!K14</f>
        <v>256575.55999999997</v>
      </c>
      <c r="L142" s="145">
        <f>+'2.2.1.ManoObra'!L14</f>
        <v>241920</v>
      </c>
      <c r="M142" s="145">
        <f>+'2.2.1.ManoObra'!M14</f>
        <v>204480</v>
      </c>
      <c r="N142" s="145">
        <f>+'2.2.1.ManoObra'!N14</f>
        <v>187200</v>
      </c>
      <c r="O142" s="145">
        <f>+'2.2.1.ManoObra'!O14</f>
        <v>216000</v>
      </c>
      <c r="P142" s="145">
        <f>+'2.2.1.ManoObra'!P14</f>
        <v>118080</v>
      </c>
    </row>
    <row r="143" spans="2:16" ht="12.75" customHeight="1" x14ac:dyDescent="0.25">
      <c r="M143" s="57"/>
      <c r="N143" s="57"/>
    </row>
    <row r="144" spans="2:16" ht="12.75" customHeight="1" x14ac:dyDescent="0.25">
      <c r="B144" s="120" t="s">
        <v>176</v>
      </c>
      <c r="M144" s="57"/>
      <c r="N144" s="57"/>
    </row>
    <row r="145" spans="2:16" ht="12.75" customHeight="1" x14ac:dyDescent="0.25">
      <c r="M145" s="57"/>
      <c r="N145" s="57"/>
    </row>
    <row r="146" spans="2:16" ht="12.75" customHeight="1" x14ac:dyDescent="0.25">
      <c r="B146" s="127" t="s">
        <v>96</v>
      </c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</row>
    <row r="147" spans="2:16" ht="12.75" customHeight="1" x14ac:dyDescent="0.25">
      <c r="B147" s="130" t="s">
        <v>97</v>
      </c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</row>
    <row r="148" spans="2:16" ht="12.75" customHeight="1" x14ac:dyDescent="0.25">
      <c r="B148" s="132" t="s">
        <v>98</v>
      </c>
      <c r="C148" s="80">
        <f>+'2.2.2.ProdIntermed'!C56</f>
        <v>279856</v>
      </c>
      <c r="D148" s="80">
        <f>+'2.2.2.ProdIntermed'!D56</f>
        <v>75173.872838000592</v>
      </c>
      <c r="E148" s="80">
        <f>+'2.2.2.ProdIntermed'!E56</f>
        <v>267542.36393580446</v>
      </c>
      <c r="F148" s="80">
        <f>+'2.2.2.ProdIntermed'!F56</f>
        <v>429051.21958942595</v>
      </c>
      <c r="G148" s="80">
        <f>+'2.2.2.ProdIntermed'!G56</f>
        <v>449204.07271282288</v>
      </c>
      <c r="H148" s="80">
        <f>+'2.2.2.ProdIntermed'!H56</f>
        <v>870490.56118954252</v>
      </c>
      <c r="I148" s="80">
        <f>+'2.2.2.ProdIntermed'!I56</f>
        <v>1113101.0309310041</v>
      </c>
      <c r="J148" s="80">
        <f>+'2.2.2.ProdIntermed'!J56</f>
        <v>963131.29080978106</v>
      </c>
      <c r="K148" s="80">
        <f>+'2.2.2.ProdIntermed'!K56</f>
        <v>1192029.6391598273</v>
      </c>
      <c r="L148" s="80">
        <f>+'2.2.2.ProdIntermed'!L56</f>
        <v>1564829.3484869765</v>
      </c>
      <c r="M148" s="80">
        <f>+'2.2.2.ProdIntermed'!M56</f>
        <v>1534420.2571447175</v>
      </c>
      <c r="N148" s="80">
        <f>+'2.2.2.ProdIntermed'!N56</f>
        <v>2180241.1901368792</v>
      </c>
      <c r="O148" s="80">
        <f>+'2.2.2.ProdIntermed'!O56</f>
        <v>1812414.0662508868</v>
      </c>
      <c r="P148" s="80">
        <f>+'2.2.2.ProdIntermed'!P56</f>
        <v>1659310.9088147075</v>
      </c>
    </row>
    <row r="149" spans="2:16" ht="12.75" customHeight="1" x14ac:dyDescent="0.25">
      <c r="B149" s="132" t="s">
        <v>99</v>
      </c>
      <c r="C149" s="80">
        <f>+'2.2.2.ProdIntermed'!C57</f>
        <v>739618</v>
      </c>
      <c r="D149" s="80">
        <f>+'2.2.2.ProdIntermed'!D57</f>
        <v>827663.42545255937</v>
      </c>
      <c r="E149" s="80">
        <f>+'2.2.2.ProdIntermed'!E57</f>
        <v>944260.95528133516</v>
      </c>
      <c r="F149" s="80">
        <f>+'2.2.2.ProdIntermed'!F57</f>
        <v>1177678.4426210735</v>
      </c>
      <c r="G149" s="80">
        <f>+'2.2.2.ProdIntermed'!G57</f>
        <v>1529426.9920240233</v>
      </c>
      <c r="H149" s="80">
        <f>+'2.2.2.ProdIntermed'!H57</f>
        <v>629913.03159528214</v>
      </c>
      <c r="I149" s="80">
        <f>+'2.2.2.ProdIntermed'!I57</f>
        <v>507307.80621166347</v>
      </c>
      <c r="J149" s="80">
        <f>+'2.2.2.ProdIntermed'!J57</f>
        <v>470618.23293353483</v>
      </c>
      <c r="K149" s="80">
        <f>+'2.2.2.ProdIntermed'!K57</f>
        <v>459328.80347092624</v>
      </c>
      <c r="L149" s="80">
        <f>+'2.2.2.ProdIntermed'!L57</f>
        <v>528645.88152543548</v>
      </c>
      <c r="M149" s="80">
        <f>+'2.2.2.ProdIntermed'!M57</f>
        <v>411689.14618468843</v>
      </c>
      <c r="N149" s="80">
        <f>+'2.2.2.ProdIntermed'!N57</f>
        <v>533822.67090239353</v>
      </c>
      <c r="O149" s="80">
        <f>+'2.2.2.ProdIntermed'!O57</f>
        <v>425211.78665384062</v>
      </c>
      <c r="P149" s="80">
        <f>+'2.2.2.ProdIntermed'!P57</f>
        <v>284766.49717264337</v>
      </c>
    </row>
    <row r="150" spans="2:16" ht="12.75" customHeight="1" x14ac:dyDescent="0.25">
      <c r="B150" s="132" t="s">
        <v>100</v>
      </c>
      <c r="C150" s="80">
        <f>+'2.2.2.ProdIntermed'!C58</f>
        <v>437766</v>
      </c>
      <c r="D150" s="80">
        <f>+'2.2.2.ProdIntermed'!D58</f>
        <v>462158.89676192973</v>
      </c>
      <c r="E150" s="80">
        <f>+'2.2.2.ProdIntermed'!E58</f>
        <v>600103.6663104234</v>
      </c>
      <c r="F150" s="80">
        <f>+'2.2.2.ProdIntermed'!F58</f>
        <v>634510.00559373747</v>
      </c>
      <c r="G150" s="80">
        <f>+'2.2.2.ProdIntermed'!G58</f>
        <v>870715.68838281813</v>
      </c>
      <c r="H150" s="80">
        <f>+'2.2.2.ProdIntermed'!H58</f>
        <v>1233089.8650235943</v>
      </c>
      <c r="I150" s="80">
        <f>+'2.2.2.ProdIntermed'!I58</f>
        <v>1009668.9325549881</v>
      </c>
      <c r="J150" s="80">
        <f>+'2.2.2.ProdIntermed'!J58</f>
        <v>997015.82707139046</v>
      </c>
      <c r="K150" s="80">
        <f>+'2.2.2.ProdIntermed'!K58</f>
        <v>1219171.758641097</v>
      </c>
      <c r="L150" s="80">
        <f>+'2.2.2.ProdIntermed'!L58</f>
        <v>1275279.6682969462</v>
      </c>
      <c r="M150" s="80">
        <f>+'2.2.2.ProdIntermed'!M58</f>
        <v>1479433.7972177465</v>
      </c>
      <c r="N150" s="80">
        <f>+'2.2.2.ProdIntermed'!N58</f>
        <v>1634874.4784277189</v>
      </c>
      <c r="O150" s="80">
        <f>+'2.2.2.ProdIntermed'!O58</f>
        <v>1582701.7957330255</v>
      </c>
      <c r="P150" s="80">
        <f>+'2.2.2.ProdIntermed'!P58</f>
        <v>1384969.8903676867</v>
      </c>
    </row>
    <row r="151" spans="2:16" ht="12.75" customHeight="1" x14ac:dyDescent="0.25">
      <c r="B151" s="132" t="s">
        <v>101</v>
      </c>
      <c r="C151" s="80">
        <f>+'2.2.2.ProdIntermed'!C59</f>
        <v>0</v>
      </c>
      <c r="D151" s="80">
        <f>+'2.2.2.ProdIntermed'!D59</f>
        <v>16666.421300144491</v>
      </c>
      <c r="E151" s="80">
        <f>+'2.2.2.ProdIntermed'!E59</f>
        <v>0</v>
      </c>
      <c r="F151" s="80">
        <f>+'2.2.2.ProdIntermed'!F59</f>
        <v>29.713170591581719</v>
      </c>
      <c r="G151" s="80">
        <f>+'2.2.2.ProdIntermed'!G59</f>
        <v>113.35358306179599</v>
      </c>
      <c r="H151" s="80">
        <f>+'2.2.2.ProdIntermed'!H59</f>
        <v>10004.576669810649</v>
      </c>
      <c r="I151" s="80">
        <f>+'2.2.2.ProdIntermed'!I59</f>
        <v>74583.652999549769</v>
      </c>
      <c r="J151" s="80">
        <f>+'2.2.2.ProdIntermed'!J59</f>
        <v>40702.448613092689</v>
      </c>
      <c r="K151" s="80">
        <f>+'2.2.2.ProdIntermed'!K59</f>
        <v>2202447.665568606</v>
      </c>
      <c r="L151" s="80">
        <f>+'2.2.2.ProdIntermed'!L59</f>
        <v>1826234.1088975796</v>
      </c>
      <c r="M151" s="80">
        <f>+'2.2.2.ProdIntermed'!M59</f>
        <v>1873757.5669307231</v>
      </c>
      <c r="N151" s="80">
        <f>+'2.2.2.ProdIntermed'!N59</f>
        <v>2412879.7284651524</v>
      </c>
      <c r="O151" s="80">
        <f>+'2.2.2.ProdIntermed'!O59</f>
        <v>2202277.7340211617</v>
      </c>
      <c r="P151" s="80">
        <f>+'2.2.2.ProdIntermed'!P59</f>
        <v>1949968.6021441743</v>
      </c>
    </row>
    <row r="152" spans="2:16" ht="12.75" customHeight="1" x14ac:dyDescent="0.25">
      <c r="B152" s="132" t="s">
        <v>102</v>
      </c>
      <c r="C152" s="80">
        <f>+'2.2.2.ProdIntermed'!C60</f>
        <v>695</v>
      </c>
      <c r="D152" s="80">
        <f>+'2.2.2.ProdIntermed'!D60</f>
        <v>4900.6099273299615</v>
      </c>
      <c r="E152" s="80">
        <f>+'2.2.2.ProdIntermed'!E60</f>
        <v>8368.4792966825007</v>
      </c>
      <c r="F152" s="80">
        <f>+'2.2.2.ProdIntermed'!F60</f>
        <v>8349.7569385705992</v>
      </c>
      <c r="G152" s="80">
        <f>+'2.2.2.ProdIntermed'!G60</f>
        <v>8341.5956425730037</v>
      </c>
      <c r="H152" s="80">
        <f>+'2.2.2.ProdIntermed'!H60</f>
        <v>12447.641418166722</v>
      </c>
      <c r="I152" s="80">
        <f>+'2.2.2.ProdIntermed'!I60</f>
        <v>14073.609672786581</v>
      </c>
      <c r="J152" s="80">
        <f>+'2.2.2.ProdIntermed'!J60</f>
        <v>11824.523766249484</v>
      </c>
      <c r="K152" s="80">
        <f>+'2.2.2.ProdIntermed'!K60</f>
        <v>20297.549568230159</v>
      </c>
      <c r="L152" s="80">
        <f>+'2.2.2.ProdIntermed'!L60</f>
        <v>9911.5922077164214</v>
      </c>
      <c r="M152" s="80">
        <f>+'2.2.2.ProdIntermed'!M60</f>
        <v>14142.490694755968</v>
      </c>
      <c r="N152" s="80">
        <f>+'2.2.2.ProdIntermed'!N60</f>
        <v>16959.596678179063</v>
      </c>
      <c r="O152" s="80">
        <f>+'2.2.2.ProdIntermed'!O60</f>
        <v>7582.0807095394939</v>
      </c>
      <c r="P152" s="80">
        <f>+'2.2.2.ProdIntermed'!P60</f>
        <v>5767.4826484484602</v>
      </c>
    </row>
    <row r="153" spans="2:16" ht="12.75" customHeight="1" x14ac:dyDescent="0.25">
      <c r="B153" s="132" t="s">
        <v>103</v>
      </c>
      <c r="C153" s="80">
        <f>+'2.2.2.ProdIntermed'!C61</f>
        <v>329777</v>
      </c>
      <c r="D153" s="80">
        <f>+'2.2.2.ProdIntermed'!D61</f>
        <v>409140.2754614178</v>
      </c>
      <c r="E153" s="80">
        <f>+'2.2.2.ProdIntermed'!E61</f>
        <v>369524.99690004613</v>
      </c>
      <c r="F153" s="80">
        <f>+'2.2.2.ProdIntermed'!F61</f>
        <v>373154.04244316078</v>
      </c>
      <c r="G153" s="80">
        <f>+'2.2.2.ProdIntermed'!G61</f>
        <v>416933.22645945073</v>
      </c>
      <c r="H153" s="80">
        <f>+'2.2.2.ProdIntermed'!H61</f>
        <v>151783.32013234665</v>
      </c>
      <c r="I153" s="80">
        <f>+'2.2.2.ProdIntermed'!I61</f>
        <v>192476.94024794755</v>
      </c>
      <c r="J153" s="80">
        <f>+'2.2.2.ProdIntermed'!J61</f>
        <v>193636.87903321252</v>
      </c>
      <c r="K153" s="80">
        <f>+'2.2.2.ProdIntermed'!K61</f>
        <v>128744.41723042862</v>
      </c>
      <c r="L153" s="80">
        <f>+'2.2.2.ProdIntermed'!L61</f>
        <v>184116.70956234774</v>
      </c>
      <c r="M153" s="80">
        <f>+'2.2.2.ProdIntermed'!M61</f>
        <v>142832.7064433514</v>
      </c>
      <c r="N153" s="80">
        <f>+'2.2.2.ProdIntermed'!N61</f>
        <v>477454.17226383922</v>
      </c>
      <c r="O153" s="80">
        <f>+'2.2.2.ProdIntermed'!O61</f>
        <v>806069.26915004209</v>
      </c>
      <c r="P153" s="80">
        <f>+'2.2.2.ProdIntermed'!P61</f>
        <v>544554.39378925704</v>
      </c>
    </row>
    <row r="154" spans="2:16" ht="12.75" customHeight="1" x14ac:dyDescent="0.25">
      <c r="B154" s="132" t="s">
        <v>104</v>
      </c>
      <c r="C154" s="80">
        <f>+'2.2.2.ProdIntermed'!C62</f>
        <v>0</v>
      </c>
      <c r="D154" s="80">
        <f>+'2.2.2.ProdIntermed'!D62</f>
        <v>0</v>
      </c>
      <c r="E154" s="80">
        <f>+'2.2.2.ProdIntermed'!E62</f>
        <v>0</v>
      </c>
      <c r="F154" s="80">
        <f>+'2.2.2.ProdIntermed'!F62</f>
        <v>520.97902849062052</v>
      </c>
      <c r="G154" s="80">
        <f>+'2.2.2.ProdIntermed'!G62</f>
        <v>39.218749431902758</v>
      </c>
      <c r="H154" s="80">
        <f>+'2.2.2.ProdIntermed'!H62</f>
        <v>60.460998408401387</v>
      </c>
      <c r="I154" s="80">
        <f>+'2.2.2.ProdIntermed'!I62</f>
        <v>5.015684718251749</v>
      </c>
      <c r="J154" s="80">
        <f>+'2.2.2.ProdIntermed'!J62</f>
        <v>46.971585933850463</v>
      </c>
      <c r="K154" s="80">
        <f>+'2.2.2.ProdIntermed'!K62</f>
        <v>142.56239250744392</v>
      </c>
      <c r="L154" s="80">
        <f>+'2.2.2.ProdIntermed'!L62</f>
        <v>0</v>
      </c>
      <c r="M154" s="80">
        <f>+'2.2.2.ProdIntermed'!M62</f>
        <v>0</v>
      </c>
      <c r="N154" s="80">
        <f>+'2.2.2.ProdIntermed'!N62</f>
        <v>119.3967257727769</v>
      </c>
      <c r="O154" s="80">
        <f>+'2.2.2.ProdIntermed'!O62</f>
        <v>5849.4215308798166</v>
      </c>
      <c r="P154" s="80">
        <f>+'2.2.2.ProdIntermed'!P62</f>
        <v>448.54851619012186</v>
      </c>
    </row>
    <row r="155" spans="2:16" ht="12.75" customHeight="1" x14ac:dyDescent="0.25">
      <c r="B155" s="132" t="s">
        <v>105</v>
      </c>
      <c r="C155" s="80">
        <f>+'2.2.2.ProdIntermed'!C63</f>
        <v>0</v>
      </c>
      <c r="D155" s="80">
        <f>+'2.2.2.ProdIntermed'!D63</f>
        <v>0</v>
      </c>
      <c r="E155" s="80">
        <f>+'2.2.2.ProdIntermed'!E63</f>
        <v>17.078049056823371</v>
      </c>
      <c r="F155" s="80">
        <f>+'2.2.2.ProdIntermed'!F63</f>
        <v>0</v>
      </c>
      <c r="G155" s="80">
        <f>+'2.2.2.ProdIntermed'!G63</f>
        <v>5.6632616323157619</v>
      </c>
      <c r="H155" s="80">
        <f>+'2.2.2.ProdIntermed'!H63</f>
        <v>0</v>
      </c>
      <c r="I155" s="80">
        <f>+'2.2.2.ProdIntermed'!I63</f>
        <v>142.61394165685346</v>
      </c>
      <c r="J155" s="80">
        <f>+'2.2.2.ProdIntermed'!J63</f>
        <v>0</v>
      </c>
      <c r="K155" s="80">
        <f>+'2.2.2.ProdIntermed'!K63</f>
        <v>0</v>
      </c>
      <c r="L155" s="80">
        <f>+'2.2.2.ProdIntermed'!L63</f>
        <v>0</v>
      </c>
      <c r="M155" s="80">
        <f>+'2.2.2.ProdIntermed'!M63</f>
        <v>0</v>
      </c>
      <c r="N155" s="80">
        <f>+'2.2.2.ProdIntermed'!N63</f>
        <v>0</v>
      </c>
      <c r="O155" s="80">
        <f>+'2.2.2.ProdIntermed'!O63</f>
        <v>179.06139916680601</v>
      </c>
      <c r="P155" s="80">
        <f>+'2.2.2.ProdIntermed'!P63</f>
        <v>0</v>
      </c>
    </row>
    <row r="156" spans="2:16" ht="12.75" customHeight="1" x14ac:dyDescent="0.25">
      <c r="B156" s="132" t="s">
        <v>106</v>
      </c>
      <c r="C156" s="80">
        <f>+'2.2.2.ProdIntermed'!C64</f>
        <v>1185288</v>
      </c>
      <c r="D156" s="80">
        <f>+'2.2.2.ProdIntermed'!D64</f>
        <v>1250327.1567848742</v>
      </c>
      <c r="E156" s="80">
        <f>+'2.2.2.ProdIntermed'!E64</f>
        <v>1618868.3076653772</v>
      </c>
      <c r="F156" s="80">
        <f>+'2.2.2.ProdIntermed'!F64</f>
        <v>1741381.4677649944</v>
      </c>
      <c r="G156" s="80">
        <f>+'2.2.2.ProdIntermed'!G64</f>
        <v>1697882.8031821041</v>
      </c>
      <c r="H156" s="80">
        <f>+'2.2.2.ProdIntermed'!H64</f>
        <v>2375635.2728167819</v>
      </c>
      <c r="I156" s="80">
        <f>+'2.2.2.ProdIntermed'!I64</f>
        <v>2713714.5180959455</v>
      </c>
      <c r="J156" s="80">
        <f>+'2.2.2.ProdIntermed'!J64</f>
        <v>1659861.294406303</v>
      </c>
      <c r="K156" s="80">
        <f>+'2.2.2.ProdIntermed'!K64</f>
        <v>1338099.6086409946</v>
      </c>
      <c r="L156" s="80">
        <f>+'2.2.2.ProdIntermed'!L64</f>
        <v>1422183.327379375</v>
      </c>
      <c r="M156" s="80">
        <f>+'2.2.2.ProdIntermed'!M64</f>
        <v>1659749.8207762039</v>
      </c>
      <c r="N156" s="80">
        <f>+'2.2.2.ProdIntermed'!N64</f>
        <v>1827933.3594008372</v>
      </c>
      <c r="O156" s="80">
        <f>+'2.2.2.ProdIntermed'!O64</f>
        <v>1576426.4228616818</v>
      </c>
      <c r="P156" s="80">
        <f>+'2.2.2.ProdIntermed'!P64</f>
        <v>1254256.7312595013</v>
      </c>
    </row>
    <row r="157" spans="2:16" ht="12.75" customHeight="1" x14ac:dyDescent="0.25">
      <c r="B157" s="130" t="s">
        <v>107</v>
      </c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</row>
    <row r="158" spans="2:16" ht="12.75" customHeight="1" x14ac:dyDescent="0.25">
      <c r="B158" s="132" t="s">
        <v>108</v>
      </c>
      <c r="C158" s="80">
        <f>+'2.2.2.ProdIntermed'!C66</f>
        <v>276000</v>
      </c>
      <c r="D158" s="80">
        <f>+'2.2.2.ProdIntermed'!D66</f>
        <v>416218.32753773645</v>
      </c>
      <c r="E158" s="80">
        <f>+'2.2.2.ProdIntermed'!E66</f>
        <v>609039.41566108319</v>
      </c>
      <c r="F158" s="80">
        <f>+'2.2.2.ProdIntermed'!F66</f>
        <v>743739.0765159477</v>
      </c>
      <c r="G158" s="80">
        <f>+'2.2.2.ProdIntermed'!G66</f>
        <v>928057.29912012524</v>
      </c>
      <c r="H158" s="80">
        <f>+'2.2.2.ProdIntermed'!H66</f>
        <v>718123.47408079752</v>
      </c>
      <c r="I158" s="80">
        <f>+'2.2.2.ProdIntermed'!I66</f>
        <v>634158.21490727086</v>
      </c>
      <c r="J158" s="80">
        <f>+'2.2.2.ProdIntermed'!J66</f>
        <v>624875.37879529572</v>
      </c>
      <c r="K158" s="80">
        <f>+'2.2.2.ProdIntermed'!K66</f>
        <v>639086.01538886048</v>
      </c>
      <c r="L158" s="80">
        <f>+'2.2.2.ProdIntermed'!L66</f>
        <v>1300369.5710069605</v>
      </c>
      <c r="M158" s="80">
        <f>+'2.2.2.ProdIntermed'!M66</f>
        <v>952466.57052396529</v>
      </c>
      <c r="N158" s="80">
        <f>+'2.2.2.ProdIntermed'!N66</f>
        <v>1308401.5770917688</v>
      </c>
      <c r="O158" s="80">
        <f>+'2.2.2.ProdIntermed'!O66</f>
        <v>1538318.5975220879</v>
      </c>
      <c r="P158" s="80">
        <f>+'2.2.2.ProdIntermed'!P66</f>
        <v>1342536.9624544033</v>
      </c>
    </row>
    <row r="159" spans="2:16" ht="12.75" customHeight="1" x14ac:dyDescent="0.25">
      <c r="B159" s="132" t="s">
        <v>109</v>
      </c>
      <c r="C159" s="80">
        <f>+'2.2.2.ProdIntermed'!C67</f>
        <v>89000</v>
      </c>
      <c r="D159" s="80">
        <f>+'2.2.2.ProdIntermed'!D67</f>
        <v>336725.07694252452</v>
      </c>
      <c r="E159" s="80">
        <f>+'2.2.2.ProdIntermed'!E67</f>
        <v>207097.19714640765</v>
      </c>
      <c r="F159" s="80">
        <f>+'2.2.2.ProdIntermed'!F67</f>
        <v>245109.44922169199</v>
      </c>
      <c r="G159" s="80">
        <f>+'2.2.2.ProdIntermed'!G67</f>
        <v>480079.48599896772</v>
      </c>
      <c r="H159" s="80">
        <f>+'2.2.2.ProdIntermed'!H67</f>
        <v>499444.659606979</v>
      </c>
      <c r="I159" s="80">
        <f>+'2.2.2.ProdIntermed'!I67</f>
        <v>501637.13380601525</v>
      </c>
      <c r="J159" s="80">
        <f>+'2.2.2.ProdIntermed'!J67</f>
        <v>518397.85348843236</v>
      </c>
      <c r="K159" s="80">
        <f>+'2.2.2.ProdIntermed'!K67</f>
        <v>446912.52383457997</v>
      </c>
      <c r="L159" s="80">
        <f>+'2.2.2.ProdIntermed'!L67</f>
        <v>366450.25839764718</v>
      </c>
      <c r="M159" s="80">
        <f>+'2.2.2.ProdIntermed'!M67</f>
        <v>478561.12997599255</v>
      </c>
      <c r="N159" s="80">
        <f>+'2.2.2.ProdIntermed'!N67</f>
        <v>698272.77684583853</v>
      </c>
      <c r="O159" s="80">
        <f>+'2.2.2.ProdIntermed'!O67</f>
        <v>741474.48256637505</v>
      </c>
      <c r="P159" s="80">
        <f>+'2.2.2.ProdIntermed'!P67</f>
        <v>731354.32415658841</v>
      </c>
    </row>
    <row r="160" spans="2:16" ht="12.75" customHeight="1" x14ac:dyDescent="0.25">
      <c r="B160" s="132" t="s">
        <v>110</v>
      </c>
      <c r="C160" s="145">
        <f>+'2.2.2.ProdIntermed'!C68</f>
        <v>0</v>
      </c>
      <c r="D160" s="145">
        <f>+'2.2.2.ProdIntermed'!D68</f>
        <v>11897.539224453529</v>
      </c>
      <c r="E160" s="145">
        <f>+'2.2.2.ProdIntermed'!E68</f>
        <v>33190.70039767745</v>
      </c>
      <c r="F160" s="145">
        <f>+'2.2.2.ProdIntermed'!F68</f>
        <v>101053.20810036581</v>
      </c>
      <c r="G160" s="145">
        <f>+'2.2.2.ProdIntermed'!G68</f>
        <v>56065.026748984674</v>
      </c>
      <c r="H160" s="145">
        <f>+'2.2.2.ProdIntermed'!H68</f>
        <v>156994.66565343522</v>
      </c>
      <c r="I160" s="145">
        <f>+'2.2.2.ProdIntermed'!I68</f>
        <v>49740.359221977509</v>
      </c>
      <c r="J160" s="145">
        <f>+'2.2.2.ProdIntermed'!J68</f>
        <v>48747.227861374529</v>
      </c>
      <c r="K160" s="145">
        <f>+'2.2.2.ProdIntermed'!K68</f>
        <v>233695.31950123361</v>
      </c>
      <c r="L160" s="145">
        <f>+'2.2.2.ProdIntermed'!L68</f>
        <v>104484.13105565502</v>
      </c>
      <c r="M160" s="145">
        <f>+'2.2.2.ProdIntermed'!M68</f>
        <v>59039.811428790512</v>
      </c>
      <c r="N160" s="145">
        <f>+'2.2.2.ProdIntermed'!N68</f>
        <v>272799.53162778844</v>
      </c>
      <c r="O160" s="145">
        <f>+'2.2.2.ProdIntermed'!O68</f>
        <v>31460.389406160204</v>
      </c>
      <c r="P160" s="145">
        <f>+'2.2.2.ProdIntermed'!P68</f>
        <v>73492.267648699082</v>
      </c>
    </row>
    <row r="161" spans="2:16" ht="12.75" customHeight="1" x14ac:dyDescent="0.25">
      <c r="B161" s="127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</row>
    <row r="162" spans="2:16" ht="12.75" customHeight="1" x14ac:dyDescent="0.25">
      <c r="B162" s="130" t="s">
        <v>97</v>
      </c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</row>
    <row r="163" spans="2:16" ht="12.75" customHeight="1" x14ac:dyDescent="0.25">
      <c r="B163" s="132" t="s">
        <v>98</v>
      </c>
      <c r="C163" s="80">
        <f>+'2.2.2.ProdIntermed'!C71</f>
        <v>36323</v>
      </c>
      <c r="D163" s="80">
        <f>+'2.2.2.ProdIntermed'!D71</f>
        <v>50668.531544137972</v>
      </c>
      <c r="E163" s="80">
        <f>+'2.2.2.ProdIntermed'!E71</f>
        <v>29886.533569698884</v>
      </c>
      <c r="F163" s="80">
        <f>+'2.2.2.ProdIntermed'!F71</f>
        <v>47807.102204445677</v>
      </c>
      <c r="G163" s="80">
        <f>+'2.2.2.ProdIntermed'!G71</f>
        <v>79071.439600004494</v>
      </c>
      <c r="H163" s="80">
        <f>+'2.2.2.ProdIntermed'!H71</f>
        <v>83955.615809555791</v>
      </c>
      <c r="I163" s="80">
        <f>+'2.2.2.ProdIntermed'!I71</f>
        <v>47867.177312376349</v>
      </c>
      <c r="J163" s="80">
        <f>+'2.2.2.ProdIntermed'!J71</f>
        <v>49573.920410050021</v>
      </c>
      <c r="K163" s="80">
        <f>+'2.2.2.ProdIntermed'!K71</f>
        <v>37662.322960226273</v>
      </c>
      <c r="L163" s="80">
        <f>+'2.2.2.ProdIntermed'!L71</f>
        <v>65620.45495601304</v>
      </c>
      <c r="M163" s="80">
        <f>+'2.2.2.ProdIntermed'!M71</f>
        <v>61845.080988439368</v>
      </c>
      <c r="N163" s="80">
        <f>+'2.2.2.ProdIntermed'!N71</f>
        <v>183523.33555843611</v>
      </c>
      <c r="O163" s="80">
        <f>+'2.2.2.ProdIntermed'!O71</f>
        <v>225638.39826503472</v>
      </c>
      <c r="P163" s="80">
        <f>+'2.2.2.ProdIntermed'!P71</f>
        <v>206120.54878340868</v>
      </c>
    </row>
    <row r="164" spans="2:16" ht="12.75" customHeight="1" x14ac:dyDescent="0.25">
      <c r="B164" s="132" t="s">
        <v>99</v>
      </c>
      <c r="C164" s="80">
        <f>+'2.2.2.ProdIntermed'!C72</f>
        <v>29882</v>
      </c>
      <c r="D164" s="80">
        <f>+'2.2.2.ProdIntermed'!D72</f>
        <v>62440.708631432492</v>
      </c>
      <c r="E164" s="80">
        <f>+'2.2.2.ProdIntermed'!E72</f>
        <v>121582.49993643437</v>
      </c>
      <c r="F164" s="80">
        <f>+'2.2.2.ProdIntermed'!F72</f>
        <v>138441.98876765126</v>
      </c>
      <c r="G164" s="80">
        <f>+'2.2.2.ProdIntermed'!G72</f>
        <v>151141.61237052819</v>
      </c>
      <c r="H164" s="80">
        <f>+'2.2.2.ProdIntermed'!H72</f>
        <v>162528.82407766482</v>
      </c>
      <c r="I164" s="80">
        <f>+'2.2.2.ProdIntermed'!I72</f>
        <v>160081.35757594163</v>
      </c>
      <c r="J164" s="80">
        <f>+'2.2.2.ProdIntermed'!J72</f>
        <v>173143.92995523298</v>
      </c>
      <c r="K164" s="80">
        <f>+'2.2.2.ProdIntermed'!K72</f>
        <v>166135.9192633671</v>
      </c>
      <c r="L164" s="80">
        <f>+'2.2.2.ProdIntermed'!L72</f>
        <v>102250.926332523</v>
      </c>
      <c r="M164" s="80">
        <f>+'2.2.2.ProdIntermed'!M72</f>
        <v>109423.75555831676</v>
      </c>
      <c r="N164" s="80">
        <f>+'2.2.2.ProdIntermed'!N72</f>
        <v>148004.14525685745</v>
      </c>
      <c r="O164" s="80">
        <f>+'2.2.2.ProdIntermed'!O72</f>
        <v>129226.33684833616</v>
      </c>
      <c r="P164" s="80">
        <f>+'2.2.2.ProdIntermed'!P72</f>
        <v>129047.30994255064</v>
      </c>
    </row>
    <row r="165" spans="2:16" ht="12.75" customHeight="1" x14ac:dyDescent="0.25">
      <c r="B165" s="132" t="s">
        <v>100</v>
      </c>
      <c r="C165" s="80">
        <f>+'2.2.2.ProdIntermed'!C73</f>
        <v>69382</v>
      </c>
      <c r="D165" s="80">
        <f>+'2.2.2.ProdIntermed'!D73</f>
        <v>71283.695127749408</v>
      </c>
      <c r="E165" s="80">
        <f>+'2.2.2.ProdIntermed'!E73</f>
        <v>69059.230174174474</v>
      </c>
      <c r="F165" s="80">
        <f>+'2.2.2.ProdIntermed'!F73</f>
        <v>51133.197299022155</v>
      </c>
      <c r="G165" s="80">
        <f>+'2.2.2.ProdIntermed'!G73</f>
        <v>47985.79650022331</v>
      </c>
      <c r="H165" s="80">
        <f>+'2.2.2.ProdIntermed'!H73</f>
        <v>218996.84985705363</v>
      </c>
      <c r="I165" s="80">
        <f>+'2.2.2.ProdIntermed'!I73</f>
        <v>172500.64356625691</v>
      </c>
      <c r="J165" s="80">
        <f>+'2.2.2.ProdIntermed'!J73</f>
        <v>145156.88203267116</v>
      </c>
      <c r="K165" s="80">
        <f>+'2.2.2.ProdIntermed'!K73</f>
        <v>126589.7086442374</v>
      </c>
      <c r="L165" s="80">
        <f>+'2.2.2.ProdIntermed'!L73</f>
        <v>124457.30282463977</v>
      </c>
      <c r="M165" s="80">
        <f>+'2.2.2.ProdIntermed'!M73</f>
        <v>80456.628972481019</v>
      </c>
      <c r="N165" s="80">
        <f>+'2.2.2.ProdIntermed'!N73</f>
        <v>85846.970005533076</v>
      </c>
      <c r="O165" s="80">
        <f>+'2.2.2.ProdIntermed'!O73</f>
        <v>81524.676334060554</v>
      </c>
      <c r="P165" s="80">
        <f>+'2.2.2.ProdIntermed'!P73</f>
        <v>76768.968214800974</v>
      </c>
    </row>
    <row r="166" spans="2:16" ht="12.75" customHeight="1" x14ac:dyDescent="0.25">
      <c r="B166" s="132" t="s">
        <v>101</v>
      </c>
      <c r="C166" s="80">
        <f>+'2.2.2.ProdIntermed'!C74</f>
        <v>965268</v>
      </c>
      <c r="D166" s="80">
        <f>+'2.2.2.ProdIntermed'!D74</f>
        <v>1038481.1017104328</v>
      </c>
      <c r="E166" s="80">
        <f>+'2.2.2.ProdIntermed'!E74</f>
        <v>602993.45518993516</v>
      </c>
      <c r="F166" s="80">
        <f>+'2.2.2.ProdIntermed'!F74</f>
        <v>466797.31372340152</v>
      </c>
      <c r="G166" s="80">
        <f>+'2.2.2.ProdIntermed'!G74</f>
        <v>530803.12934931624</v>
      </c>
      <c r="H166" s="80">
        <f>+'2.2.2.ProdIntermed'!H74</f>
        <v>699177.31413314596</v>
      </c>
      <c r="I166" s="80">
        <f>+'2.2.2.ProdIntermed'!I74</f>
        <v>471722.14029999787</v>
      </c>
      <c r="J166" s="80">
        <f>+'2.2.2.ProdIntermed'!J74</f>
        <v>510466.52217207971</v>
      </c>
      <c r="K166" s="80">
        <f>+'2.2.2.ProdIntermed'!K74</f>
        <v>280725.40555165289</v>
      </c>
      <c r="L166" s="80">
        <f>+'2.2.2.ProdIntermed'!L74</f>
        <v>393278.60329870839</v>
      </c>
      <c r="M166" s="80">
        <f>+'2.2.2.ProdIntermed'!M74</f>
        <v>556853.88811339228</v>
      </c>
      <c r="N166" s="80">
        <f>+'2.2.2.ProdIntermed'!N74</f>
        <v>564755.86578212795</v>
      </c>
      <c r="O166" s="80">
        <f>+'2.2.2.ProdIntermed'!O74</f>
        <v>402948.80682410981</v>
      </c>
      <c r="P166" s="80">
        <f>+'2.2.2.ProdIntermed'!P74</f>
        <v>325223.23917917558</v>
      </c>
    </row>
    <row r="167" spans="2:16" ht="12.75" customHeight="1" x14ac:dyDescent="0.25">
      <c r="B167" s="132" t="s">
        <v>102</v>
      </c>
      <c r="C167" s="80">
        <f>+'2.2.2.ProdIntermed'!C75</f>
        <v>48433</v>
      </c>
      <c r="D167" s="80">
        <f>+'2.2.2.ProdIntermed'!D75</f>
        <v>95626.828585974101</v>
      </c>
      <c r="E167" s="80">
        <f>+'2.2.2.ProdIntermed'!E75</f>
        <v>110464.10620998988</v>
      </c>
      <c r="F167" s="80">
        <f>+'2.2.2.ProdIntermed'!F75</f>
        <v>86485.844312241534</v>
      </c>
      <c r="G167" s="80">
        <f>+'2.2.2.ProdIntermed'!G75</f>
        <v>107101.88999229528</v>
      </c>
      <c r="H167" s="80">
        <f>+'2.2.2.ProdIntermed'!H75</f>
        <v>99116.017283151654</v>
      </c>
      <c r="I167" s="80">
        <f>+'2.2.2.ProdIntermed'!I75</f>
        <v>111073.10219390382</v>
      </c>
      <c r="J167" s="80">
        <f>+'2.2.2.ProdIntermed'!J75</f>
        <v>58117.014521686899</v>
      </c>
      <c r="K167" s="80">
        <f>+'2.2.2.ProdIntermed'!K75</f>
        <v>63716.396884701899</v>
      </c>
      <c r="L167" s="80">
        <f>+'2.2.2.ProdIntermed'!L75</f>
        <v>90523.46295397557</v>
      </c>
      <c r="M167" s="80">
        <f>+'2.2.2.ProdIntermed'!M75</f>
        <v>58908.619214854683</v>
      </c>
      <c r="N167" s="80">
        <f>+'2.2.2.ProdIntermed'!N75</f>
        <v>87309.64596441749</v>
      </c>
      <c r="O167" s="80">
        <f>+'2.2.2.ProdIntermed'!O75</f>
        <v>77727.468198797811</v>
      </c>
      <c r="P167" s="80">
        <f>+'2.2.2.ProdIntermed'!P75</f>
        <v>71209.260494897302</v>
      </c>
    </row>
    <row r="168" spans="2:16" ht="12.75" customHeight="1" x14ac:dyDescent="0.25">
      <c r="B168" s="132" t="s">
        <v>111</v>
      </c>
      <c r="C168" s="80">
        <f>+'2.2.2.ProdIntermed'!C76</f>
        <v>3967</v>
      </c>
      <c r="D168" s="80">
        <f>+'2.2.2.ProdIntermed'!D76</f>
        <v>8873.5513565089423</v>
      </c>
      <c r="E168" s="80">
        <f>+'2.2.2.ProdIntermed'!E76</f>
        <v>15872.565338960354</v>
      </c>
      <c r="F168" s="80">
        <f>+'2.2.2.ProdIntermed'!F76</f>
        <v>15292.679474572744</v>
      </c>
      <c r="G168" s="80">
        <f>+'2.2.2.ProdIntermed'!G76</f>
        <v>13738.242226092514</v>
      </c>
      <c r="H168" s="80">
        <f>+'2.2.2.ProdIntermed'!H76</f>
        <v>8763.0629648838694</v>
      </c>
      <c r="I168" s="80">
        <f>+'2.2.2.ProdIntermed'!I76</f>
        <v>20044.831311161364</v>
      </c>
      <c r="J168" s="80">
        <f>+'2.2.2.ProdIntermed'!J76</f>
        <v>19147.350751245078</v>
      </c>
      <c r="K168" s="80">
        <f>+'2.2.2.ProdIntermed'!K76</f>
        <v>15759.691912581467</v>
      </c>
      <c r="L168" s="80">
        <f>+'2.2.2.ProdIntermed'!L76</f>
        <v>22885.366282866613</v>
      </c>
      <c r="M168" s="80">
        <f>+'2.2.2.ProdIntermed'!M76</f>
        <v>30548.812656569302</v>
      </c>
      <c r="N168" s="80">
        <f>+'2.2.2.ProdIntermed'!N76</f>
        <v>40737.250553059006</v>
      </c>
      <c r="O168" s="80">
        <f>+'2.2.2.ProdIntermed'!O76</f>
        <v>41337.812509697731</v>
      </c>
      <c r="P168" s="80">
        <f>+'2.2.2.ProdIntermed'!P76</f>
        <v>29793.8289931176</v>
      </c>
    </row>
    <row r="169" spans="2:16" ht="12.75" customHeight="1" x14ac:dyDescent="0.25">
      <c r="B169" s="132" t="s">
        <v>104</v>
      </c>
      <c r="C169" s="80">
        <f>+'2.2.2.ProdIntermed'!C77</f>
        <v>25638</v>
      </c>
      <c r="D169" s="80">
        <f>+'2.2.2.ProdIntermed'!D77</f>
        <v>2946.2507057839107</v>
      </c>
      <c r="E169" s="80">
        <f>+'2.2.2.ProdIntermed'!E77</f>
        <v>4848.6933860712033</v>
      </c>
      <c r="F169" s="80">
        <f>+'2.2.2.ProdIntermed'!F77</f>
        <v>2129.345485246864</v>
      </c>
      <c r="G169" s="80">
        <f>+'2.2.2.ProdIntermed'!G77</f>
        <v>5012.9672342112863</v>
      </c>
      <c r="H169" s="80">
        <f>+'2.2.2.ProdIntermed'!H77</f>
        <v>8678.76223788688</v>
      </c>
      <c r="I169" s="80">
        <f>+'2.2.2.ProdIntermed'!I77</f>
        <v>26355.003518386751</v>
      </c>
      <c r="J169" s="80">
        <f>+'2.2.2.ProdIntermed'!J77</f>
        <v>54627.926826967006</v>
      </c>
      <c r="K169" s="80">
        <f>+'2.2.2.ProdIntermed'!K77</f>
        <v>53345.797838324215</v>
      </c>
      <c r="L169" s="80">
        <f>+'2.2.2.ProdIntermed'!L77</f>
        <v>93816.675417529696</v>
      </c>
      <c r="M169" s="80">
        <f>+'2.2.2.ProdIntermed'!M77</f>
        <v>61299.737552496386</v>
      </c>
      <c r="N169" s="80">
        <f>+'2.2.2.ProdIntermed'!N77</f>
        <v>147375.30182809522</v>
      </c>
      <c r="O169" s="80">
        <f>+'2.2.2.ProdIntermed'!O77</f>
        <v>106376.56797403847</v>
      </c>
      <c r="P169" s="80">
        <f>+'2.2.2.ProdIntermed'!P77</f>
        <v>126850.53727088351</v>
      </c>
    </row>
    <row r="170" spans="2:16" ht="12.75" customHeight="1" x14ac:dyDescent="0.25">
      <c r="B170" s="132" t="s">
        <v>105</v>
      </c>
      <c r="C170" s="80">
        <f>+'2.2.2.ProdIntermed'!C78</f>
        <v>37907</v>
      </c>
      <c r="D170" s="80">
        <f>+'2.2.2.ProdIntermed'!D78</f>
        <v>38337.218388986643</v>
      </c>
      <c r="E170" s="80">
        <f>+'2.2.2.ProdIntermed'!E78</f>
        <v>42225.999090415891</v>
      </c>
      <c r="F170" s="80">
        <f>+'2.2.2.ProdIntermed'!F78</f>
        <v>23291.574403422524</v>
      </c>
      <c r="G170" s="80">
        <f>+'2.2.2.ProdIntermed'!G78</f>
        <v>32665.622414864916</v>
      </c>
      <c r="H170" s="80">
        <f>+'2.2.2.ProdIntermed'!H78</f>
        <v>23346.418542189484</v>
      </c>
      <c r="I170" s="80">
        <f>+'2.2.2.ProdIntermed'!I78</f>
        <v>11268.970048213687</v>
      </c>
      <c r="J170" s="80">
        <f>+'2.2.2.ProdIntermed'!J78</f>
        <v>11385.266260400123</v>
      </c>
      <c r="K170" s="80">
        <f>+'2.2.2.ProdIntermed'!K78</f>
        <v>14394.93722074168</v>
      </c>
      <c r="L170" s="80">
        <f>+'2.2.2.ProdIntermed'!L78</f>
        <v>20111.36042085493</v>
      </c>
      <c r="M170" s="80">
        <f>+'2.2.2.ProdIntermed'!M78</f>
        <v>9850.3729222169386</v>
      </c>
      <c r="N170" s="80">
        <f>+'2.2.2.ProdIntermed'!N78</f>
        <v>13029.937936874896</v>
      </c>
      <c r="O170" s="80">
        <f>+'2.2.2.ProdIntermed'!O78</f>
        <v>14768.248379715249</v>
      </c>
      <c r="P170" s="80">
        <f>+'2.2.2.ProdIntermed'!P78</f>
        <v>13433.55023796794</v>
      </c>
    </row>
    <row r="171" spans="2:16" ht="12.75" customHeight="1" x14ac:dyDescent="0.25">
      <c r="B171" s="132" t="s">
        <v>106</v>
      </c>
      <c r="C171" s="80">
        <f>+'2.2.2.ProdIntermed'!C79</f>
        <v>281200</v>
      </c>
      <c r="D171" s="80">
        <f>+'2.2.2.ProdIntermed'!D79</f>
        <v>191243.84925630497</v>
      </c>
      <c r="E171" s="80">
        <f>+'2.2.2.ProdIntermed'!E79</f>
        <v>222586.25572455834</v>
      </c>
      <c r="F171" s="80">
        <f>+'2.2.2.ProdIntermed'!F79</f>
        <v>196915.76321213867</v>
      </c>
      <c r="G171" s="80">
        <f>+'2.2.2.ProdIntermed'!G79</f>
        <v>366914.47806397389</v>
      </c>
      <c r="H171" s="80">
        <f>+'2.2.2.ProdIntermed'!H79</f>
        <v>479322.16702758602</v>
      </c>
      <c r="I171" s="80">
        <f>+'2.2.2.ProdIntermed'!I79</f>
        <v>516662.05821120291</v>
      </c>
      <c r="J171" s="80">
        <f>+'2.2.2.ProdIntermed'!J79</f>
        <v>497008.13647794141</v>
      </c>
      <c r="K171" s="80">
        <f>+'2.2.2.ProdIntermed'!K79</f>
        <v>545849.05685667868</v>
      </c>
      <c r="L171" s="80">
        <f>+'2.2.2.ProdIntermed'!L79</f>
        <v>646671.89960456768</v>
      </c>
      <c r="M171" s="80">
        <f>+'2.2.2.ProdIntermed'!M79</f>
        <v>607470.82039985387</v>
      </c>
      <c r="N171" s="80">
        <f>+'2.2.2.ProdIntermed'!N79</f>
        <v>600111.66102928563</v>
      </c>
      <c r="O171" s="80">
        <f>+'2.2.2.ProdIntermed'!O79</f>
        <v>659851.87899282679</v>
      </c>
      <c r="P171" s="80">
        <f>+'2.2.2.ProdIntermed'!P79</f>
        <v>684879.4925988171</v>
      </c>
    </row>
    <row r="172" spans="2:16" ht="12.75" customHeight="1" x14ac:dyDescent="0.25">
      <c r="B172" s="130" t="s">
        <v>107</v>
      </c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</row>
    <row r="173" spans="2:16" ht="12.75" customHeight="1" x14ac:dyDescent="0.25">
      <c r="B173" s="132" t="s">
        <v>108</v>
      </c>
      <c r="C173" s="80">
        <f>+'2.2.2.ProdIntermed'!C81</f>
        <v>25000</v>
      </c>
      <c r="D173" s="80">
        <f>+'2.2.2.ProdIntermed'!D81</f>
        <v>49272.346460260691</v>
      </c>
      <c r="E173" s="80">
        <f>+'2.2.2.ProdIntermed'!E81</f>
        <v>43927.878958670357</v>
      </c>
      <c r="F173" s="80">
        <f>+'2.2.2.ProdIntermed'!F81</f>
        <v>58439.077241189916</v>
      </c>
      <c r="G173" s="80">
        <f>+'2.2.2.ProdIntermed'!G81</f>
        <v>64643.260144381289</v>
      </c>
      <c r="H173" s="80">
        <f>+'2.2.2.ProdIntermed'!H81</f>
        <v>58326.011887564811</v>
      </c>
      <c r="I173" s="80">
        <f>+'2.2.2.ProdIntermed'!I81</f>
        <v>60943.664944670803</v>
      </c>
      <c r="J173" s="80">
        <f>+'2.2.2.ProdIntermed'!J81</f>
        <v>74470.112794239642</v>
      </c>
      <c r="K173" s="80">
        <f>+'2.2.2.ProdIntermed'!K81</f>
        <v>109933.1502003233</v>
      </c>
      <c r="L173" s="80">
        <f>+'2.2.2.ProdIntermed'!L81</f>
        <v>112317.96825568081</v>
      </c>
      <c r="M173" s="80">
        <f>+'2.2.2.ProdIntermed'!M81</f>
        <v>130896.06921591859</v>
      </c>
      <c r="N173" s="80">
        <f>+'2.2.2.ProdIntermed'!N81</f>
        <v>183134.67121242642</v>
      </c>
      <c r="O173" s="80">
        <f>+'2.2.2.ProdIntermed'!O81</f>
        <v>120451.81500914869</v>
      </c>
      <c r="P173" s="80">
        <f>+'2.2.2.ProdIntermed'!P81</f>
        <v>102080.88627148823</v>
      </c>
    </row>
    <row r="174" spans="2:16" ht="12.75" customHeight="1" x14ac:dyDescent="0.25">
      <c r="B174" s="132" t="s">
        <v>109</v>
      </c>
      <c r="C174" s="80">
        <f>+'2.2.2.ProdIntermed'!C82</f>
        <v>0</v>
      </c>
      <c r="D174" s="80">
        <f>+'2.2.2.ProdIntermed'!D82</f>
        <v>26993.948997320811</v>
      </c>
      <c r="E174" s="80">
        <f>+'2.2.2.ProdIntermed'!E82</f>
        <v>102671.98492910418</v>
      </c>
      <c r="F174" s="80">
        <f>+'2.2.2.ProdIntermed'!F82</f>
        <v>123565.69309861588</v>
      </c>
      <c r="G174" s="80">
        <f>+'2.2.2.ProdIntermed'!G82</f>
        <v>162923.83824316785</v>
      </c>
      <c r="H174" s="80">
        <f>+'2.2.2.ProdIntermed'!H82</f>
        <v>272461.3283373618</v>
      </c>
      <c r="I174" s="80">
        <f>+'2.2.2.ProdIntermed'!I82</f>
        <v>213478.19014256157</v>
      </c>
      <c r="J174" s="80">
        <f>+'2.2.2.ProdIntermed'!J82</f>
        <v>31282.974980240455</v>
      </c>
      <c r="K174" s="80">
        <f>+'2.2.2.ProdIntermed'!K82</f>
        <v>35552.75119524973</v>
      </c>
      <c r="L174" s="80">
        <f>+'2.2.2.ProdIntermed'!L82</f>
        <v>31652.93962429935</v>
      </c>
      <c r="M174" s="80">
        <f>+'2.2.2.ProdIntermed'!M82</f>
        <v>36908.418205739632</v>
      </c>
      <c r="N174" s="80">
        <f>+'2.2.2.ProdIntermed'!N82</f>
        <v>55667.420990946011</v>
      </c>
      <c r="O174" s="80">
        <f>+'2.2.2.ProdIntermed'!O82</f>
        <v>64563.632319960627</v>
      </c>
      <c r="P174" s="80">
        <f>+'2.2.2.ProdIntermed'!P82</f>
        <v>60592.082465148502</v>
      </c>
    </row>
    <row r="175" spans="2:16" ht="12.75" customHeight="1" x14ac:dyDescent="0.25">
      <c r="B175" s="136" t="s">
        <v>112</v>
      </c>
      <c r="C175" s="145">
        <f>+'2.2.2.ProdIntermed'!C83</f>
        <v>0</v>
      </c>
      <c r="D175" s="145">
        <f>+'2.2.2.ProdIntermed'!D83</f>
        <v>32284.451863533282</v>
      </c>
      <c r="E175" s="145">
        <f>+'2.2.2.ProdIntermed'!E83</f>
        <v>3546.239460068703</v>
      </c>
      <c r="F175" s="145">
        <f>+'2.2.2.ProdIntermed'!F83</f>
        <v>17201.364292302405</v>
      </c>
      <c r="G175" s="145">
        <f>+'2.2.2.ProdIntermed'!G83</f>
        <v>1779.4392130730384</v>
      </c>
      <c r="H175" s="145">
        <f>+'2.2.2.ProdIntermed'!H83</f>
        <v>29966.979248509033</v>
      </c>
      <c r="I175" s="145">
        <f>+'2.2.2.ProdIntermed'!I83</f>
        <v>62210.615148990139</v>
      </c>
      <c r="J175" s="145">
        <f>+'2.2.2.ProdIntermed'!J83</f>
        <v>3148.3388921164947</v>
      </c>
      <c r="K175" s="145">
        <f>+'2.2.2.ProdIntermed'!K83</f>
        <v>1638.4785147097828</v>
      </c>
      <c r="L175" s="145">
        <f>+'2.2.2.ProdIntermed'!L83</f>
        <v>29019.926426594622</v>
      </c>
      <c r="M175" s="145">
        <f>+'2.2.2.ProdIntermed'!M83</f>
        <v>27227.755134400355</v>
      </c>
      <c r="N175" s="145">
        <f>+'2.2.2.ProdIntermed'!N83</f>
        <v>54911.77055705004</v>
      </c>
      <c r="O175" s="145">
        <f>+'2.2.2.ProdIntermed'!O83</f>
        <v>35972.322374866708</v>
      </c>
      <c r="P175" s="145">
        <f>+'2.2.2.ProdIntermed'!P83</f>
        <v>39205.729530932855</v>
      </c>
    </row>
    <row r="176" spans="2:16" ht="12.75" customHeight="1" x14ac:dyDescent="0.25">
      <c r="B176" s="137" t="s">
        <v>113</v>
      </c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</row>
    <row r="177" spans="2:16" ht="12.75" customHeight="1" x14ac:dyDescent="0.25">
      <c r="B177" s="132" t="s">
        <v>114</v>
      </c>
      <c r="C177" s="147">
        <f>+'2.2.2.ProdIntermed'!C85</f>
        <v>0</v>
      </c>
      <c r="D177" s="147">
        <f>+'2.2.2.ProdIntermed'!D85</f>
        <v>67218.597014276602</v>
      </c>
      <c r="E177" s="147">
        <f>+'2.2.2.ProdIntermed'!E85</f>
        <v>60502.142994898102</v>
      </c>
      <c r="F177" s="147">
        <f>+'2.2.2.ProdIntermed'!F85</f>
        <v>15039.474983742493</v>
      </c>
      <c r="G177" s="147">
        <f>+'2.2.2.ProdIntermed'!G85</f>
        <v>0</v>
      </c>
      <c r="H177" s="147">
        <f>+'2.2.2.ProdIntermed'!H85</f>
        <v>0</v>
      </c>
      <c r="I177" s="147">
        <f>+'2.2.2.ProdIntermed'!I85</f>
        <v>79878.707438104466</v>
      </c>
      <c r="J177" s="147">
        <f>+'2.2.2.ProdIntermed'!J85</f>
        <v>63838.950815481017</v>
      </c>
      <c r="K177" s="147">
        <f>+'2.2.2.ProdIntermed'!K85</f>
        <v>36423.198629563871</v>
      </c>
      <c r="L177" s="147">
        <f>+'2.2.2.ProdIntermed'!L85</f>
        <v>7712.6000778859097</v>
      </c>
      <c r="M177" s="147">
        <f>+'2.2.2.ProdIntermed'!M85</f>
        <v>13454.63293861342</v>
      </c>
      <c r="N177" s="147">
        <f>+'2.2.2.ProdIntermed'!N85</f>
        <v>53396.777702009123</v>
      </c>
      <c r="O177" s="147">
        <f>+'2.2.2.ProdIntermed'!O85</f>
        <v>85142.109635206143</v>
      </c>
      <c r="P177" s="147">
        <f>+'2.2.2.ProdIntermed'!P85</f>
        <v>16315.584156362787</v>
      </c>
    </row>
    <row r="178" spans="2:16" ht="12.75" customHeight="1" x14ac:dyDescent="0.25">
      <c r="B178" s="136" t="s">
        <v>115</v>
      </c>
      <c r="C178" s="145">
        <f>+'2.2.2.ProdIntermed'!C86</f>
        <v>0</v>
      </c>
      <c r="D178" s="145">
        <f>+'2.2.2.ProdIntermed'!D86</f>
        <v>38492.334347159493</v>
      </c>
      <c r="E178" s="145">
        <f>+'2.2.2.ProdIntermed'!E86</f>
        <v>170866.68243622631</v>
      </c>
      <c r="F178" s="145">
        <f>+'2.2.2.ProdIntermed'!F86</f>
        <v>18238.798514719583</v>
      </c>
      <c r="G178" s="145">
        <f>+'2.2.2.ProdIntermed'!G86</f>
        <v>54988.123534689839</v>
      </c>
      <c r="H178" s="145">
        <f>+'2.2.2.ProdIntermed'!H86</f>
        <v>18963.738157164971</v>
      </c>
      <c r="I178" s="145">
        <f>+'2.2.2.ProdIntermed'!I86</f>
        <v>12121.940134352155</v>
      </c>
      <c r="J178" s="145">
        <f>+'2.2.2.ProdIntermed'!J86</f>
        <v>16987.845204634315</v>
      </c>
      <c r="K178" s="145">
        <f>+'2.2.2.ProdIntermed'!K86</f>
        <v>7909.8593325396505</v>
      </c>
      <c r="L178" s="145">
        <f>+'2.2.2.ProdIntermed'!L86</f>
        <v>14490.162151447528</v>
      </c>
      <c r="M178" s="145">
        <f>+'2.2.2.ProdIntermed'!M86</f>
        <v>26225.912614974161</v>
      </c>
      <c r="N178" s="145">
        <f>+'2.2.2.ProdIntermed'!N86</f>
        <v>42948.560739847482</v>
      </c>
      <c r="O178" s="145">
        <f>+'2.2.2.ProdIntermed'!O86</f>
        <v>39324.086694804944</v>
      </c>
      <c r="P178" s="145">
        <f>+'2.2.2.ProdIntermed'!P86</f>
        <v>56127.925193263465</v>
      </c>
    </row>
    <row r="179" spans="2:16" ht="12.75" customHeight="1" x14ac:dyDescent="0.25">
      <c r="M179" s="57"/>
      <c r="N179" s="57"/>
    </row>
    <row r="180" spans="2:16" ht="12.75" customHeight="1" x14ac:dyDescent="0.25">
      <c r="B180" s="120" t="s">
        <v>177</v>
      </c>
      <c r="M180" s="57"/>
      <c r="N180" s="57"/>
    </row>
    <row r="181" spans="2:16" ht="12.75" customHeight="1" x14ac:dyDescent="0.25">
      <c r="M181" s="57"/>
      <c r="N181" s="57"/>
    </row>
    <row r="182" spans="2:16" ht="12.75" customHeight="1" x14ac:dyDescent="0.25">
      <c r="B182" s="66" t="s">
        <v>117</v>
      </c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</row>
    <row r="183" spans="2:16" ht="12.75" customHeight="1" x14ac:dyDescent="0.25">
      <c r="B183" s="139" t="s">
        <v>118</v>
      </c>
      <c r="C183" s="80">
        <f>+'2.2.3.7.CantidadCap'!C9</f>
        <v>42761.64</v>
      </c>
      <c r="D183" s="80">
        <f>+'2.2.3.7.CantidadCap'!D9</f>
        <v>40982.311088452931</v>
      </c>
      <c r="E183" s="80">
        <f>+'2.2.3.7.CantidadCap'!E9</f>
        <v>37968.38293924545</v>
      </c>
      <c r="F183" s="80">
        <f>+'2.2.3.7.CantidadCap'!F9</f>
        <v>36437.081495125072</v>
      </c>
      <c r="G183" s="80">
        <f>+'2.2.3.7.CantidadCap'!G9</f>
        <v>380311.16736429126</v>
      </c>
      <c r="H183" s="80">
        <f>+'2.2.3.7.CantidadCap'!H9</f>
        <v>811715.91719554272</v>
      </c>
      <c r="I183" s="80">
        <f>+'2.2.3.7.CantidadCap'!I9</f>
        <v>895660.67699524807</v>
      </c>
      <c r="J183" s="80">
        <f>+'2.2.3.7.CantidadCap'!J9</f>
        <v>1008047.3964744469</v>
      </c>
      <c r="K183" s="80">
        <f>+'2.2.3.7.CantidadCap'!K9</f>
        <v>947539.70219236775</v>
      </c>
      <c r="L183" s="80">
        <f>+'2.2.3.7.CantidadCap'!L9</f>
        <v>759898.77137009893</v>
      </c>
      <c r="M183" s="80">
        <f>+'2.2.3.7.CantidadCap'!M9</f>
        <v>745022.32905152906</v>
      </c>
      <c r="N183" s="80">
        <f>+'2.2.3.7.CantidadCap'!N9</f>
        <v>735221.72953806794</v>
      </c>
      <c r="O183" s="80">
        <f>+'2.2.3.7.CantidadCap'!O9</f>
        <v>673313.96735316783</v>
      </c>
      <c r="P183" s="80">
        <f>+'2.2.3.7.CantidadCap'!P9</f>
        <v>593823.12850533263</v>
      </c>
    </row>
    <row r="184" spans="2:16" ht="12.75" customHeight="1" x14ac:dyDescent="0.25">
      <c r="B184" s="139" t="s">
        <v>119</v>
      </c>
      <c r="C184" s="80">
        <f>+'2.2.3.7.CantidadCap'!C10</f>
        <v>524261.64999999997</v>
      </c>
      <c r="D184" s="80">
        <f>+'2.2.3.7.CantidadCap'!D10</f>
        <v>500844.77902189258</v>
      </c>
      <c r="E184" s="80">
        <f>+'2.2.3.7.CantidadCap'!E10</f>
        <v>444326.4120501799</v>
      </c>
      <c r="F184" s="80">
        <f>+'2.2.3.7.CantidadCap'!F10</f>
        <v>387942.70008899749</v>
      </c>
      <c r="G184" s="80">
        <f>+'2.2.3.7.CantidadCap'!G10</f>
        <v>339631.85163591383</v>
      </c>
      <c r="H184" s="80">
        <f>+'2.2.3.7.CantidadCap'!H10</f>
        <v>293166.24523212889</v>
      </c>
      <c r="I184" s="80">
        <f>+'2.2.3.7.CantidadCap'!I10</f>
        <v>267700.76379691949</v>
      </c>
      <c r="J184" s="80">
        <f>+'2.2.3.7.CantidadCap'!J10</f>
        <v>233891.3964323136</v>
      </c>
      <c r="K184" s="80">
        <f>+'2.2.3.7.CantidadCap'!K10</f>
        <v>217748.79214267596</v>
      </c>
      <c r="L184" s="80">
        <f>+'2.2.3.7.CantidadCap'!L10</f>
        <v>222753.44524514512</v>
      </c>
      <c r="M184" s="80">
        <f>+'2.2.3.7.CantidadCap'!M10</f>
        <v>291570.03834331391</v>
      </c>
      <c r="N184" s="80">
        <f>+'2.2.3.7.CantidadCap'!N10</f>
        <v>349978.94430916023</v>
      </c>
      <c r="O184" s="80">
        <f>+'2.2.3.7.CantidadCap'!O10</f>
        <v>303270.54136521381</v>
      </c>
      <c r="P184" s="80">
        <f>+'2.2.3.7.CantidadCap'!P10</f>
        <v>251459.57652779319</v>
      </c>
    </row>
    <row r="185" spans="2:16" ht="12.75" customHeight="1" x14ac:dyDescent="0.25">
      <c r="B185" s="139" t="s">
        <v>120</v>
      </c>
      <c r="C185" s="80">
        <f>+'2.2.3.7.CantidadCap'!C11</f>
        <v>90662.939999999973</v>
      </c>
      <c r="D185" s="80">
        <f>+'2.2.3.7.CantidadCap'!D11</f>
        <v>79228.199574874452</v>
      </c>
      <c r="E185" s="80">
        <f>+'2.2.3.7.CantidadCap'!E11</f>
        <v>56557.391791883929</v>
      </c>
      <c r="F185" s="80">
        <f>+'2.2.3.7.CantidadCap'!F11</f>
        <v>35183.083832360229</v>
      </c>
      <c r="G185" s="80">
        <f>+'2.2.3.7.CantidadCap'!G11</f>
        <v>66384.381776187947</v>
      </c>
      <c r="H185" s="80">
        <f>+'2.2.3.7.CantidadCap'!H11</f>
        <v>88507.889841476135</v>
      </c>
      <c r="I185" s="80">
        <f>+'2.2.3.7.CantidadCap'!I11</f>
        <v>60569.551283822511</v>
      </c>
      <c r="J185" s="80">
        <f>+'2.2.3.7.CantidadCap'!J11</f>
        <v>42486.691402766592</v>
      </c>
      <c r="K185" s="80">
        <f>+'2.2.3.7.CantidadCap'!K11</f>
        <v>24062.042654310622</v>
      </c>
      <c r="L185" s="80">
        <f>+'2.2.3.7.CantidadCap'!L11</f>
        <v>149124.40952412991</v>
      </c>
      <c r="M185" s="80">
        <f>+'2.2.3.7.CantidadCap'!M11</f>
        <v>257490.05301193538</v>
      </c>
      <c r="N185" s="80">
        <f>+'2.2.3.7.CantidadCap'!N11</f>
        <v>203959.60389788629</v>
      </c>
      <c r="O185" s="80">
        <f>+'2.2.3.7.CantidadCap'!O11</f>
        <v>144031.50256725721</v>
      </c>
      <c r="P185" s="80">
        <f>+'2.2.3.7.CantidadCap'!P11</f>
        <v>82874.442676554754</v>
      </c>
    </row>
    <row r="186" spans="2:16" ht="12.75" customHeight="1" x14ac:dyDescent="0.25">
      <c r="B186" s="139" t="s">
        <v>121</v>
      </c>
      <c r="C186" s="80">
        <f>+'2.2.3.7.CantidadCap'!C12</f>
        <v>20642.425000000003</v>
      </c>
      <c r="D186" s="80">
        <f>+'2.2.3.7.CantidadCap'!D12</f>
        <v>42012.70089815688</v>
      </c>
      <c r="E186" s="80">
        <f>+'2.2.3.7.CantidadCap'!E12</f>
        <v>59152.147929608051</v>
      </c>
      <c r="F186" s="80">
        <f>+'2.2.3.7.CantidadCap'!F12</f>
        <v>51929.318071573936</v>
      </c>
      <c r="G186" s="80">
        <f>+'2.2.3.7.CantidadCap'!G12</f>
        <v>47069.684277696542</v>
      </c>
      <c r="H186" s="80">
        <f>+'2.2.3.7.CantidadCap'!H12</f>
        <v>45053.273529348793</v>
      </c>
      <c r="I186" s="80">
        <f>+'2.2.3.7.CantidadCap'!I12</f>
        <v>41366.216179380441</v>
      </c>
      <c r="J186" s="80">
        <f>+'2.2.3.7.CantidadCap'!J12</f>
        <v>73038.738135172214</v>
      </c>
      <c r="K186" s="80">
        <f>+'2.2.3.7.CantidadCap'!K12</f>
        <v>102068.9672118779</v>
      </c>
      <c r="L186" s="80">
        <f>+'2.2.3.7.CantidadCap'!L12</f>
        <v>98951.911710888977</v>
      </c>
      <c r="M186" s="80">
        <f>+'2.2.3.7.CantidadCap'!M12</f>
        <v>101715.12183407362</v>
      </c>
      <c r="N186" s="80">
        <f>+'2.2.3.7.CantidadCap'!N12</f>
        <v>101937.29487712152</v>
      </c>
      <c r="O186" s="80">
        <f>+'2.2.3.7.CantidadCap'!O12</f>
        <v>93022.292687819558</v>
      </c>
      <c r="P186" s="80">
        <f>+'2.2.3.7.CantidadCap'!P12</f>
        <v>75302.36618036346</v>
      </c>
    </row>
    <row r="187" spans="2:16" ht="12.75" customHeight="1" x14ac:dyDescent="0.25">
      <c r="B187" s="139" t="s">
        <v>122</v>
      </c>
      <c r="C187" s="80">
        <f>+'2.2.3.7.CantidadCap'!C13</f>
        <v>24573.199999999983</v>
      </c>
      <c r="D187" s="80">
        <f>+'2.2.3.7.CantidadCap'!D13</f>
        <v>131817.39935663441</v>
      </c>
      <c r="E187" s="80">
        <f>+'2.2.3.7.CantidadCap'!E13</f>
        <v>205304.17682106848</v>
      </c>
      <c r="F187" s="80">
        <f>+'2.2.3.7.CantidadCap'!F13</f>
        <v>141536.53517657169</v>
      </c>
      <c r="G187" s="80">
        <f>+'2.2.3.7.CantidadCap'!G13</f>
        <v>98798.068101402663</v>
      </c>
      <c r="H187" s="80">
        <f>+'2.2.3.7.CantidadCap'!H13</f>
        <v>59208.398671360235</v>
      </c>
      <c r="I187" s="80">
        <f>+'2.2.3.7.CantidadCap'!I13</f>
        <v>40059.067784812301</v>
      </c>
      <c r="J187" s="80">
        <f>+'2.2.3.7.CantidadCap'!J13</f>
        <v>51541.925912274644</v>
      </c>
      <c r="K187" s="80">
        <f>+'2.2.3.7.CantidadCap'!K13</f>
        <v>56172.252312486002</v>
      </c>
      <c r="L187" s="80">
        <f>+'2.2.3.7.CantidadCap'!L13</f>
        <v>53374.806195810859</v>
      </c>
      <c r="M187" s="80">
        <f>+'2.2.3.7.CantidadCap'!M13</f>
        <v>44385.98550240069</v>
      </c>
      <c r="N187" s="80">
        <f>+'2.2.3.7.CantidadCap'!N13</f>
        <v>65295.10774154203</v>
      </c>
      <c r="O187" s="80">
        <f>+'2.2.3.7.CantidadCap'!O13</f>
        <v>75265.794120332488</v>
      </c>
      <c r="P187" s="80">
        <f>+'2.2.3.7.CantidadCap'!P13</f>
        <v>46918.566822826826</v>
      </c>
    </row>
    <row r="188" spans="2:16" ht="12.75" customHeight="1" x14ac:dyDescent="0.25">
      <c r="B188" s="139" t="s">
        <v>123</v>
      </c>
      <c r="C188" s="80">
        <f>+'2.2.3.7.CantidadCap'!C14</f>
        <v>137314.758</v>
      </c>
      <c r="D188" s="80">
        <f>+'2.2.3.7.CantidadCap'!D14</f>
        <v>131541.60294958623</v>
      </c>
      <c r="E188" s="80">
        <f>+'2.2.3.7.CantidadCap'!E14</f>
        <v>127125.09150457152</v>
      </c>
      <c r="F188" s="80">
        <f>+'2.2.3.7.CantidadCap'!F14</f>
        <v>140562.17058409809</v>
      </c>
      <c r="G188" s="80">
        <f>+'2.2.3.7.CantidadCap'!G14</f>
        <v>143246.62041367893</v>
      </c>
      <c r="H188" s="80">
        <f>+'2.2.3.7.CantidadCap'!H14</f>
        <v>164924.64302720403</v>
      </c>
      <c r="I188" s="80">
        <f>+'2.2.3.7.CantidadCap'!I14</f>
        <v>183080.7538301216</v>
      </c>
      <c r="J188" s="80">
        <f>+'2.2.3.7.CantidadCap'!J14</f>
        <v>176116.94362552531</v>
      </c>
      <c r="K188" s="80">
        <f>+'2.2.3.7.CantidadCap'!K14</f>
        <v>187151.58996354204</v>
      </c>
      <c r="L188" s="80">
        <f>+'2.2.3.7.CantidadCap'!L14</f>
        <v>173924.69223041664</v>
      </c>
      <c r="M188" s="80">
        <f>+'2.2.3.7.CantidadCap'!M14</f>
        <v>201433.49503660772</v>
      </c>
      <c r="N188" s="80">
        <f>+'2.2.3.7.CantidadCap'!N14</f>
        <v>290420.08739775151</v>
      </c>
      <c r="O188" s="80">
        <f>+'2.2.3.7.CantidadCap'!O14</f>
        <v>302896.33845099097</v>
      </c>
      <c r="P188" s="80">
        <f>+'2.2.3.7.CantidadCap'!P14</f>
        <v>246260.48180269194</v>
      </c>
    </row>
    <row r="189" spans="2:16" ht="12.75" customHeight="1" x14ac:dyDescent="0.25">
      <c r="B189" s="122" t="s">
        <v>124</v>
      </c>
      <c r="C189" s="148"/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</row>
    <row r="190" spans="2:16" ht="12.75" customHeight="1" x14ac:dyDescent="0.25">
      <c r="B190" s="139" t="s">
        <v>125</v>
      </c>
      <c r="C190" s="80">
        <f>+'2.2.3.7.CantidadCap'!C16</f>
        <v>940215.16399999999</v>
      </c>
      <c r="D190" s="80">
        <f>+'2.2.3.7.CantidadCap'!D16</f>
        <v>908320.61107755941</v>
      </c>
      <c r="E190" s="80">
        <f>+'2.2.3.7.CantidadCap'!E16</f>
        <v>810322.03767788003</v>
      </c>
      <c r="F190" s="80">
        <f>+'2.2.3.7.CantidadCap'!F16</f>
        <v>692736.30986837973</v>
      </c>
      <c r="G190" s="80">
        <f>+'2.2.3.7.CantidadCap'!G16</f>
        <v>590191.32173630618</v>
      </c>
      <c r="H190" s="80">
        <f>+'2.2.3.7.CantidadCap'!H16</f>
        <v>493890.64020601066</v>
      </c>
      <c r="I190" s="80">
        <f>+'2.2.3.7.CantidadCap'!I16</f>
        <v>396300.58122671943</v>
      </c>
      <c r="J190" s="80">
        <f>+'2.2.3.7.CantidadCap'!J16</f>
        <v>287374.88475468481</v>
      </c>
      <c r="K190" s="80">
        <f>+'2.2.3.7.CantidadCap'!K16</f>
        <v>176225.34430007444</v>
      </c>
      <c r="L190" s="80">
        <f>+'2.2.3.7.CantidadCap'!L16</f>
        <v>66760.078704951928</v>
      </c>
      <c r="M190" s="80">
        <f>+'2.2.3.7.CantidadCap'!M16</f>
        <v>8906.8558970941049</v>
      </c>
      <c r="N190" s="80">
        <f>+'2.2.3.7.CantidadCap'!N16</f>
        <v>2971.1982264874923</v>
      </c>
      <c r="O190" s="80">
        <f>+'2.2.3.7.CantidadCap'!O16</f>
        <v>0</v>
      </c>
      <c r="P190" s="80">
        <f>+'2.2.3.7.CantidadCap'!P16</f>
        <v>0</v>
      </c>
    </row>
    <row r="191" spans="2:16" ht="12.75" customHeight="1" x14ac:dyDescent="0.25">
      <c r="B191" s="139" t="s">
        <v>126</v>
      </c>
      <c r="C191" s="80">
        <f>+'2.2.3.7.CantidadCap'!C17</f>
        <v>46897886.063561596</v>
      </c>
      <c r="D191" s="80">
        <f>+'2.2.3.7.CantidadCap'!D17</f>
        <v>44946446.302052557</v>
      </c>
      <c r="E191" s="80">
        <f>+'2.2.3.7.CantidadCap'!E17</f>
        <v>41640987.041245595</v>
      </c>
      <c r="F191" s="80">
        <f>+'2.2.3.7.CantidadCap'!F17</f>
        <v>39961565.937299982</v>
      </c>
      <c r="G191" s="80">
        <f>+'2.2.3.7.CantidadCap'!G17</f>
        <v>39512864.200437844</v>
      </c>
      <c r="H191" s="80">
        <f>+'2.2.3.7.CantidadCap'!H17</f>
        <v>40170739.866868399</v>
      </c>
      <c r="I191" s="80">
        <f>+'2.2.3.7.CantidadCap'!I17</f>
        <v>40686924.738921061</v>
      </c>
      <c r="J191" s="80">
        <f>+'2.2.3.7.CantidadCap'!J17</f>
        <v>38557459.518212065</v>
      </c>
      <c r="K191" s="80">
        <f>+'2.2.3.7.CantidadCap'!K17</f>
        <v>35383769.637304634</v>
      </c>
      <c r="L191" s="80">
        <f>+'2.2.3.7.CantidadCap'!L17</f>
        <v>33455504.467453532</v>
      </c>
      <c r="M191" s="80">
        <f>+'2.2.3.7.CantidadCap'!M17</f>
        <v>32565117.903203011</v>
      </c>
      <c r="N191" s="80">
        <f>+'2.2.3.7.CantidadCap'!N17</f>
        <v>31419776.775458992</v>
      </c>
      <c r="O191" s="80">
        <f>+'2.2.3.7.CantidadCap'!O17</f>
        <v>28097867.100613624</v>
      </c>
      <c r="P191" s="80">
        <f>+'2.2.3.7.CantidadCap'!P17</f>
        <v>24532881.405661114</v>
      </c>
    </row>
    <row r="192" spans="2:16" ht="12.75" customHeight="1" x14ac:dyDescent="0.25">
      <c r="B192" s="139" t="s">
        <v>127</v>
      </c>
      <c r="C192" s="80">
        <f>+'2.2.3.7.CantidadCap'!C18</f>
        <v>2718646.8651189241</v>
      </c>
      <c r="D192" s="80">
        <f>+'2.2.3.7.CantidadCap'!D18</f>
        <v>2557535.6249058284</v>
      </c>
      <c r="E192" s="80">
        <f>+'2.2.3.7.CantidadCap'!E18</f>
        <v>2229859.8060198775</v>
      </c>
      <c r="F192" s="80">
        <f>+'2.2.3.7.CantidadCap'!F18</f>
        <v>1936789.6589707267</v>
      </c>
      <c r="G192" s="80">
        <f>+'2.2.3.7.CantidadCap'!G18</f>
        <v>1685111.453776848</v>
      </c>
      <c r="H192" s="80">
        <f>+'2.2.3.7.CantidadCap'!H18</f>
        <v>1452532.0987692904</v>
      </c>
      <c r="I192" s="80">
        <f>+'2.2.3.7.CantidadCap'!I18</f>
        <v>1217754.4874852118</v>
      </c>
      <c r="J192" s="80">
        <f>+'2.2.3.7.CantidadCap'!J18</f>
        <v>949728.84798327123</v>
      </c>
      <c r="K192" s="80">
        <f>+'2.2.3.7.CantidadCap'!K18</f>
        <v>674958.17064807273</v>
      </c>
      <c r="L192" s="80">
        <f>+'2.2.3.7.CantidadCap'!L18</f>
        <v>405631.67979053361</v>
      </c>
      <c r="M192" s="80">
        <f>+'2.2.3.7.CantidadCap'!M18</f>
        <v>135210.55993017787</v>
      </c>
      <c r="N192" s="80">
        <f>+'2.2.3.7.CantidadCap'!N18</f>
        <v>0</v>
      </c>
      <c r="O192" s="80">
        <f>+'2.2.3.7.CantidadCap'!O18</f>
        <v>0</v>
      </c>
      <c r="P192" s="80">
        <f>+'2.2.3.7.CantidadCap'!P18</f>
        <v>0</v>
      </c>
    </row>
    <row r="193" spans="2:16" ht="12.75" customHeight="1" x14ac:dyDescent="0.25">
      <c r="B193" s="139" t="s">
        <v>128</v>
      </c>
      <c r="C193" s="80">
        <f>+'2.2.3.7.CantidadCap'!C19</f>
        <v>0</v>
      </c>
      <c r="D193" s="80">
        <f>+'2.2.3.7.CantidadCap'!D19</f>
        <v>0</v>
      </c>
      <c r="E193" s="80">
        <f>+'2.2.3.7.CantidadCap'!E19</f>
        <v>0</v>
      </c>
      <c r="F193" s="80">
        <f>+'2.2.3.7.CantidadCap'!F19</f>
        <v>0</v>
      </c>
      <c r="G193" s="80">
        <f>+'2.2.3.7.CantidadCap'!G19</f>
        <v>110650425.55228564</v>
      </c>
      <c r="H193" s="80">
        <f>+'2.2.3.7.CantidadCap'!H19</f>
        <v>112752818.88877666</v>
      </c>
      <c r="I193" s="80">
        <f>+'2.2.3.7.CantidadCap'!I19</f>
        <v>114013598.74116425</v>
      </c>
      <c r="J193" s="80">
        <f>+'2.2.3.7.CantidadCap'!J19</f>
        <v>107854792.16894434</v>
      </c>
      <c r="K193" s="80">
        <f>+'2.2.3.7.CantidadCap'!K19</f>
        <v>98780661.708064109</v>
      </c>
      <c r="L193" s="80">
        <f>+'2.2.3.7.CantidadCap'!L19</f>
        <v>93193558.444956735</v>
      </c>
      <c r="M193" s="80">
        <f>+'2.2.3.7.CantidadCap'!M19</f>
        <v>90496113.977581874</v>
      </c>
      <c r="N193" s="80">
        <f>+'2.2.3.7.CantidadCap'!N19</f>
        <v>87085685.811909243</v>
      </c>
      <c r="O193" s="80">
        <f>+'2.2.3.7.CantidadCap'!O19</f>
        <v>77657831.922619894</v>
      </c>
      <c r="P193" s="80">
        <f>+'2.2.3.7.CantidadCap'!P19</f>
        <v>67579111.076504663</v>
      </c>
    </row>
    <row r="194" spans="2:16" ht="12.75" customHeight="1" x14ac:dyDescent="0.25">
      <c r="B194" s="139" t="s">
        <v>129</v>
      </c>
      <c r="C194" s="80">
        <f>+'2.2.3.7.CantidadCap'!C20</f>
        <v>0</v>
      </c>
      <c r="D194" s="80">
        <f>+'2.2.3.7.CantidadCap'!D20</f>
        <v>0</v>
      </c>
      <c r="E194" s="80">
        <f>+'2.2.3.7.CantidadCap'!E20</f>
        <v>0</v>
      </c>
      <c r="F194" s="80">
        <f>+'2.2.3.7.CantidadCap'!F20</f>
        <v>0</v>
      </c>
      <c r="G194" s="80">
        <f>+'2.2.3.7.CantidadCap'!G20</f>
        <v>17289758.560174081</v>
      </c>
      <c r="H194" s="80">
        <f>+'2.2.3.7.CantidadCap'!H20</f>
        <v>16695658.014284287</v>
      </c>
      <c r="I194" s="80">
        <f>+'2.2.3.7.CantidadCap'!I20</f>
        <v>15302012.774931811</v>
      </c>
      <c r="J194" s="80">
        <f>+'2.2.3.7.CantidadCap'!J20</f>
        <v>13528459.150471682</v>
      </c>
      <c r="K194" s="80">
        <f>+'2.2.3.7.CantidadCap'!K20</f>
        <v>11672262.708665697</v>
      </c>
      <c r="L194" s="80">
        <f>+'2.2.3.7.CantidadCap'!L20</f>
        <v>9890902.2647023983</v>
      </c>
      <c r="M194" s="80">
        <f>+'2.2.3.7.CantidadCap'!M20</f>
        <v>8132617.2632293496</v>
      </c>
      <c r="N194" s="80">
        <f>+'2.2.3.7.CantidadCap'!N20</f>
        <v>6401873.5198568851</v>
      </c>
      <c r="O194" s="80">
        <f>+'2.2.3.7.CantidadCap'!O20</f>
        <v>4520853.3684550803</v>
      </c>
      <c r="P194" s="80">
        <f>+'2.2.3.7.CantidadCap'!P20</f>
        <v>2601258.7292018752</v>
      </c>
    </row>
    <row r="195" spans="2:16" ht="12.75" customHeight="1" x14ac:dyDescent="0.25">
      <c r="B195" s="139" t="s">
        <v>130</v>
      </c>
      <c r="C195" s="80">
        <f>+'2.2.3.7.CantidadCap'!C21</f>
        <v>0</v>
      </c>
      <c r="D195" s="80">
        <f>+'2.2.3.7.CantidadCap'!D21</f>
        <v>0</v>
      </c>
      <c r="E195" s="80">
        <f>+'2.2.3.7.CantidadCap'!E21</f>
        <v>0</v>
      </c>
      <c r="F195" s="80">
        <f>+'2.2.3.7.CantidadCap'!F21</f>
        <v>0</v>
      </c>
      <c r="G195" s="80">
        <f>+'2.2.3.7.CantidadCap'!G21</f>
        <v>0</v>
      </c>
      <c r="H195" s="80">
        <f>+'2.2.3.7.CantidadCap'!H21</f>
        <v>0</v>
      </c>
      <c r="I195" s="80">
        <f>+'2.2.3.7.CantidadCap'!I21</f>
        <v>15219769.353240753</v>
      </c>
      <c r="J195" s="80">
        <f>+'2.2.3.7.CantidadCap'!J21</f>
        <v>14385805.341054942</v>
      </c>
      <c r="K195" s="80">
        <f>+'2.2.3.7.CantidadCap'!K21</f>
        <v>12815258.884401826</v>
      </c>
      <c r="L195" s="80">
        <f>+'2.2.3.7.CantidadCap'!L21</f>
        <v>11323759.162438611</v>
      </c>
      <c r="M195" s="80">
        <f>+'2.2.3.7.CantidadCap'!M21</f>
        <v>9864375.3681982011</v>
      </c>
      <c r="N195" s="80">
        <f>+'2.2.3.7.CantidadCap'!N21</f>
        <v>8449135.1689727381</v>
      </c>
      <c r="O195" s="80">
        <f>+'2.2.3.7.CantidadCap'!O21</f>
        <v>6817296.0819400977</v>
      </c>
      <c r="P195" s="80">
        <f>+'2.2.3.7.CantidadCap'!P21</f>
        <v>5077747.0575425643</v>
      </c>
    </row>
    <row r="196" spans="2:16" ht="12.75" customHeight="1" x14ac:dyDescent="0.25">
      <c r="B196" s="139" t="s">
        <v>131</v>
      </c>
      <c r="C196" s="80">
        <f>+'2.2.3.7.CantidadCap'!C22</f>
        <v>0</v>
      </c>
      <c r="D196" s="80">
        <f>+'2.2.3.7.CantidadCap'!D22</f>
        <v>0</v>
      </c>
      <c r="E196" s="80">
        <f>+'2.2.3.7.CantidadCap'!E22</f>
        <v>0</v>
      </c>
      <c r="F196" s="80">
        <f>+'2.2.3.7.CantidadCap'!F22</f>
        <v>0</v>
      </c>
      <c r="G196" s="80">
        <f>+'2.2.3.7.CantidadCap'!G22</f>
        <v>0</v>
      </c>
      <c r="H196" s="80">
        <f>+'2.2.3.7.CantidadCap'!H22</f>
        <v>0</v>
      </c>
      <c r="I196" s="80">
        <f>+'2.2.3.7.CantidadCap'!I22</f>
        <v>3084819.2872608379</v>
      </c>
      <c r="J196" s="80">
        <f>+'2.2.3.7.CantidadCap'!J22</f>
        <v>2944966.0300068115</v>
      </c>
      <c r="K196" s="80">
        <f>+'2.2.3.7.CantidadCap'!K22</f>
        <v>2707492.391906091</v>
      </c>
      <c r="L196" s="80">
        <f>+'2.2.3.7.CantidadCap'!L22</f>
        <v>2565060.7153694211</v>
      </c>
      <c r="M196" s="80">
        <f>+'2.2.3.7.CantidadCap'!M22</f>
        <v>2502240.4697695179</v>
      </c>
      <c r="N196" s="80">
        <f>+'2.2.3.7.CantidadCap'!N22</f>
        <v>2419942.4400910372</v>
      </c>
      <c r="O196" s="80">
        <f>+'2.2.3.7.CantidadCap'!O22</f>
        <v>2169621.1742148614</v>
      </c>
      <c r="P196" s="80">
        <f>+'2.2.3.7.CantidadCap'!P22</f>
        <v>1900004.9239770523</v>
      </c>
    </row>
    <row r="197" spans="2:16" ht="12.75" customHeight="1" x14ac:dyDescent="0.25">
      <c r="B197" s="139" t="s">
        <v>132</v>
      </c>
      <c r="C197" s="80">
        <f>+'2.2.3.7.CantidadCap'!C23</f>
        <v>0</v>
      </c>
      <c r="D197" s="80">
        <f>+'2.2.3.7.CantidadCap'!D23</f>
        <v>656281.0021263978</v>
      </c>
      <c r="E197" s="80">
        <f>+'2.2.3.7.CantidadCap'!E23</f>
        <v>633856.09783669887</v>
      </c>
      <c r="F197" s="80">
        <f>+'2.2.3.7.CantidadCap'!F23</f>
        <v>604635.95840295998</v>
      </c>
      <c r="G197" s="80">
        <f>+'2.2.3.7.CantidadCap'!G23</f>
        <v>593993.93363566976</v>
      </c>
      <c r="H197" s="80">
        <f>+'2.2.3.7.CantidadCap'!H23</f>
        <v>599619.8632363379</v>
      </c>
      <c r="I197" s="80">
        <f>+'2.2.3.7.CantidadCap'!I23</f>
        <v>602765.52316775103</v>
      </c>
      <c r="J197" s="80">
        <f>+'2.2.3.7.CantidadCap'!J23</f>
        <v>566573.56844648393</v>
      </c>
      <c r="K197" s="80">
        <f>+'2.2.3.7.CantidadCap'!K23</f>
        <v>515174.03178066149</v>
      </c>
      <c r="L197" s="80">
        <f>+'2.2.3.7.CantidadCap'!L23</f>
        <v>482154.24805332866</v>
      </c>
      <c r="M197" s="80">
        <f>+'2.2.3.7.CantidadCap'!M23</f>
        <v>464056.94701187423</v>
      </c>
      <c r="N197" s="80">
        <f>+'2.2.3.7.CantidadCap'!N23</f>
        <v>442217.82249003043</v>
      </c>
      <c r="O197" s="80">
        <f>+'2.2.3.7.CantidadCap'!O23</f>
        <v>390116.31308807479</v>
      </c>
      <c r="P197" s="80">
        <f>+'2.2.3.7.CantidadCap'!P23</f>
        <v>335147.89201195783</v>
      </c>
    </row>
    <row r="198" spans="2:16" ht="12.75" customHeight="1" x14ac:dyDescent="0.25">
      <c r="B198" s="139" t="s">
        <v>133</v>
      </c>
      <c r="C198" s="80">
        <f>+'2.2.3.7.CantidadCap'!C24</f>
        <v>0</v>
      </c>
      <c r="D198" s="80">
        <f>+'2.2.3.7.CantidadCap'!D24</f>
        <v>30129.956496626222</v>
      </c>
      <c r="E198" s="80">
        <f>+'2.2.3.7.CantidadCap'!E24</f>
        <v>29100.425871024625</v>
      </c>
      <c r="F198" s="80">
        <f>+'2.2.3.7.CantidadCap'!F24</f>
        <v>27758.925009181388</v>
      </c>
      <c r="G198" s="80">
        <f>+'2.2.3.7.CantidadCap'!G24</f>
        <v>27270.34810045546</v>
      </c>
      <c r="H198" s="80">
        <f>+'2.2.3.7.CantidadCap'!H24</f>
        <v>27528.635348710384</v>
      </c>
      <c r="I198" s="80">
        <f>+'2.2.3.7.CantidadCap'!I24</f>
        <v>27673.053054814281</v>
      </c>
      <c r="J198" s="80">
        <f>+'2.2.3.7.CantidadCap'!J24</f>
        <v>26011.475136595607</v>
      </c>
      <c r="K198" s="80">
        <f>+'2.2.3.7.CantidadCap'!K24</f>
        <v>23651.714913962031</v>
      </c>
      <c r="L198" s="80">
        <f>+'2.2.3.7.CantidadCap'!L24</f>
        <v>22135.771828593039</v>
      </c>
      <c r="M198" s="80">
        <f>+'2.2.3.7.CantidadCap'!M24</f>
        <v>21304.922099104217</v>
      </c>
      <c r="N198" s="80">
        <f>+'2.2.3.7.CantidadCap'!N24</f>
        <v>20302.28470805442</v>
      </c>
      <c r="O198" s="80">
        <f>+'2.2.3.7.CantidadCap'!O24</f>
        <v>17910.296814753885</v>
      </c>
      <c r="P198" s="80">
        <f>+'2.2.3.7.CantidadCap'!P24</f>
        <v>15386.688588482757</v>
      </c>
    </row>
    <row r="199" spans="2:16" ht="12.75" customHeight="1" x14ac:dyDescent="0.25">
      <c r="B199" s="139" t="s">
        <v>134</v>
      </c>
      <c r="C199" s="80">
        <f>+'2.2.3.7.CantidadCap'!C25</f>
        <v>0</v>
      </c>
      <c r="D199" s="80">
        <f>+'2.2.3.7.CantidadCap'!D25</f>
        <v>0</v>
      </c>
      <c r="E199" s="80">
        <f>+'2.2.3.7.CantidadCap'!E25</f>
        <v>0</v>
      </c>
      <c r="F199" s="80">
        <f>+'2.2.3.7.CantidadCap'!F25</f>
        <v>0</v>
      </c>
      <c r="G199" s="80">
        <f>+'2.2.3.7.CantidadCap'!G25</f>
        <v>0</v>
      </c>
      <c r="H199" s="80">
        <f>+'2.2.3.7.CantidadCap'!H25</f>
        <v>204048.09808894817</v>
      </c>
      <c r="I199" s="80">
        <f>+'2.2.3.7.CantidadCap'!I25</f>
        <v>201678.7504324253</v>
      </c>
      <c r="J199" s="80">
        <f>+'2.2.3.7.CantidadCap'!J25</f>
        <v>189081.16593507654</v>
      </c>
      <c r="K199" s="80">
        <f>+'2.2.3.7.CantidadCap'!K25</f>
        <v>171422.86118321639</v>
      </c>
      <c r="L199" s="80">
        <f>+'2.2.3.7.CantidadCap'!L25</f>
        <v>159906.7721408286</v>
      </c>
      <c r="M199" s="80">
        <f>+'2.2.3.7.CantidadCap'!M25</f>
        <v>153335.92874909437</v>
      </c>
      <c r="N199" s="80">
        <f>+'2.2.3.7.CantidadCap'!N25</f>
        <v>145516.81784799084</v>
      </c>
      <c r="O199" s="80">
        <f>+'2.2.3.7.CantidadCap'!O25</f>
        <v>127780.65001576481</v>
      </c>
      <c r="P199" s="80">
        <f>+'2.2.3.7.CantidadCap'!P25</f>
        <v>109162.41065329862</v>
      </c>
    </row>
    <row r="200" spans="2:16" ht="12.75" customHeight="1" x14ac:dyDescent="0.25">
      <c r="B200" s="139" t="s">
        <v>135</v>
      </c>
      <c r="C200" s="80">
        <f>+'2.2.3.7.CantidadCap'!C26</f>
        <v>0</v>
      </c>
      <c r="D200" s="80">
        <f>+'2.2.3.7.CantidadCap'!D26</f>
        <v>0</v>
      </c>
      <c r="E200" s="80">
        <f>+'2.2.3.7.CantidadCap'!E26</f>
        <v>0</v>
      </c>
      <c r="F200" s="80">
        <f>+'2.2.3.7.CantidadCap'!F26</f>
        <v>104414.09777737467</v>
      </c>
      <c r="G200" s="80">
        <f>+'2.2.3.7.CantidadCap'!G26</f>
        <v>102592.83021654788</v>
      </c>
      <c r="H200" s="80">
        <f>+'2.2.3.7.CantidadCap'!H26</f>
        <v>100350.22315707078</v>
      </c>
      <c r="I200" s="80">
        <f>+'2.2.3.7.CantidadCap'!I26</f>
        <v>98390.870183725958</v>
      </c>
      <c r="J200" s="80">
        <f>+'2.2.3.7.CantidadCap'!J26</f>
        <v>94159.12187712919</v>
      </c>
      <c r="K200" s="80">
        <f>+'2.2.3.7.CantidadCap'!K26</f>
        <v>89405.494223472153</v>
      </c>
      <c r="L200" s="80">
        <f>+'2.2.3.7.CantidadCap'!L26</f>
        <v>85161.961366674412</v>
      </c>
      <c r="M200" s="80">
        <f>+'2.2.3.7.CantidadCap'!M26</f>
        <v>81232.476155412936</v>
      </c>
      <c r="N200" s="80">
        <f>+'2.2.3.7.CantidadCap'!N26</f>
        <v>77795.502089565402</v>
      </c>
      <c r="O200" s="80">
        <f>+'2.2.3.7.CantidadCap'!O26</f>
        <v>72162.534175271809</v>
      </c>
      <c r="P200" s="80">
        <f>+'2.2.3.7.CantidadCap'!P26</f>
        <v>64910.736040381336</v>
      </c>
    </row>
    <row r="201" spans="2:16" ht="12.75" customHeight="1" x14ac:dyDescent="0.25">
      <c r="B201" s="139" t="s">
        <v>136</v>
      </c>
      <c r="C201" s="80">
        <f>+'2.2.3.7.CantidadCap'!C27</f>
        <v>0</v>
      </c>
      <c r="D201" s="80">
        <f>+'2.2.3.7.CantidadCap'!D27</f>
        <v>0</v>
      </c>
      <c r="E201" s="80">
        <f>+'2.2.3.7.CantidadCap'!E27</f>
        <v>0</v>
      </c>
      <c r="F201" s="80">
        <f>+'2.2.3.7.CantidadCap'!F27</f>
        <v>0</v>
      </c>
      <c r="G201" s="80">
        <f>+'2.2.3.7.CantidadCap'!G27</f>
        <v>1633394.434880994</v>
      </c>
      <c r="H201" s="80">
        <f>+'2.2.3.7.CantidadCap'!H27</f>
        <v>1664429.4495103108</v>
      </c>
      <c r="I201" s="80">
        <f>+'2.2.3.7.CantidadCap'!I27</f>
        <v>1683040.7723698588</v>
      </c>
      <c r="J201" s="80">
        <f>+'2.2.3.7.CantidadCap'!J27</f>
        <v>1592125.9807605036</v>
      </c>
      <c r="K201" s="80">
        <f>+'2.2.3.7.CantidadCap'!K27</f>
        <v>1458175.8931561662</v>
      </c>
      <c r="L201" s="80">
        <f>+'2.2.3.7.CantidadCap'!L27</f>
        <v>1375700.445533484</v>
      </c>
      <c r="M201" s="80">
        <f>+'2.2.3.7.CantidadCap'!M27</f>
        <v>1335881.4321006918</v>
      </c>
      <c r="N201" s="80">
        <f>+'2.2.3.7.CantidadCap'!N27</f>
        <v>1285537.528237992</v>
      </c>
      <c r="O201" s="80">
        <f>+'2.2.3.7.CantidadCap'!O27</f>
        <v>1146365.8621664532</v>
      </c>
      <c r="P201" s="80">
        <f>+'2.2.3.7.CantidadCap'!P27</f>
        <v>997586.25776281138</v>
      </c>
    </row>
    <row r="202" spans="2:16" ht="12.75" customHeight="1" x14ac:dyDescent="0.25">
      <c r="B202" s="139" t="s">
        <v>137</v>
      </c>
      <c r="C202" s="80">
        <f>+'2.2.3.7.CantidadCap'!C28</f>
        <v>0</v>
      </c>
      <c r="D202" s="80">
        <f>+'2.2.3.7.CantidadCap'!D28</f>
        <v>0</v>
      </c>
      <c r="E202" s="80">
        <f>+'2.2.3.7.CantidadCap'!E28</f>
        <v>0</v>
      </c>
      <c r="F202" s="80">
        <f>+'2.2.3.7.CantidadCap'!F28</f>
        <v>0</v>
      </c>
      <c r="G202" s="80">
        <f>+'2.2.3.7.CantidadCap'!G28</f>
        <v>3081443.9596753265</v>
      </c>
      <c r="H202" s="80">
        <f>+'2.2.3.7.CantidadCap'!H28</f>
        <v>3139992.3765951572</v>
      </c>
      <c r="I202" s="80">
        <f>+'2.2.3.7.CantidadCap'!I28</f>
        <v>3175103.1539936978</v>
      </c>
      <c r="J202" s="80">
        <f>+'2.2.3.7.CantidadCap'!J28</f>
        <v>3003589.8749796189</v>
      </c>
      <c r="K202" s="80">
        <f>+'2.2.3.7.CantidadCap'!K28</f>
        <v>2750889.3150095833</v>
      </c>
      <c r="L202" s="80">
        <f>+'2.2.3.7.CantidadCap'!L28</f>
        <v>2595297.0927813072</v>
      </c>
      <c r="M202" s="80">
        <f>+'2.2.3.7.CantidadCap'!M28</f>
        <v>2520177.4181929417</v>
      </c>
      <c r="N202" s="80">
        <f>+'2.2.3.7.CantidadCap'!N28</f>
        <v>2425202.2455393784</v>
      </c>
      <c r="O202" s="80">
        <f>+'2.2.3.7.CantidadCap'!O28</f>
        <v>2162651.0327912215</v>
      </c>
      <c r="P202" s="80">
        <f>+'2.2.3.7.CantidadCap'!P28</f>
        <v>1881974.1775735235</v>
      </c>
    </row>
    <row r="203" spans="2:16" ht="12.75" customHeight="1" x14ac:dyDescent="0.25">
      <c r="B203" s="139" t="s">
        <v>138</v>
      </c>
      <c r="C203" s="80">
        <f>+'2.2.3.7.CantidadCap'!C29</f>
        <v>0</v>
      </c>
      <c r="D203" s="80">
        <f>+'2.2.3.7.CantidadCap'!D29</f>
        <v>0</v>
      </c>
      <c r="E203" s="80">
        <f>+'2.2.3.7.CantidadCap'!E29</f>
        <v>0</v>
      </c>
      <c r="F203" s="80">
        <f>+'2.2.3.7.CantidadCap'!F29</f>
        <v>9055925.5591318924</v>
      </c>
      <c r="G203" s="80">
        <f>+'2.2.3.7.CantidadCap'!G29</f>
        <v>8715881.9946207423</v>
      </c>
      <c r="H203" s="80">
        <f>+'2.2.3.7.CantidadCap'!H29</f>
        <v>8144556.1661161575</v>
      </c>
      <c r="I203" s="80">
        <f>+'2.2.3.7.CantidadCap'!I29</f>
        <v>7583966.9122263659</v>
      </c>
      <c r="J203" s="80">
        <f>+'2.2.3.7.CantidadCap'!J29</f>
        <v>6838254.5888778036</v>
      </c>
      <c r="K203" s="80">
        <f>+'2.2.3.7.CantidadCap'!K29</f>
        <v>6051759.63365018</v>
      </c>
      <c r="L203" s="80">
        <f>+'2.2.3.7.CantidadCap'!L29</f>
        <v>5302892.0110831112</v>
      </c>
      <c r="M203" s="80">
        <f>+'2.2.3.7.CantidadCap'!M29</f>
        <v>4568540.0994842825</v>
      </c>
      <c r="N203" s="80">
        <f>+'2.2.3.7.CantidadCap'!N29</f>
        <v>3853700.3475197246</v>
      </c>
      <c r="O203" s="80">
        <f>+'2.2.3.7.CantidadCap'!O29</f>
        <v>3041526.0588732841</v>
      </c>
      <c r="P203" s="80">
        <f>+'2.2.3.7.CantidadCap'!P29</f>
        <v>2184756.9701625123</v>
      </c>
    </row>
    <row r="204" spans="2:16" ht="12.75" customHeight="1" x14ac:dyDescent="0.25">
      <c r="B204" s="139" t="s">
        <v>139</v>
      </c>
      <c r="C204" s="80">
        <f>+'2.2.3.7.CantidadCap'!C30</f>
        <v>0</v>
      </c>
      <c r="D204" s="80">
        <f>+'2.2.3.7.CantidadCap'!D30</f>
        <v>0</v>
      </c>
      <c r="E204" s="80">
        <f>+'2.2.3.7.CantidadCap'!E30</f>
        <v>0</v>
      </c>
      <c r="F204" s="80">
        <f>+'2.2.3.7.CantidadCap'!F30</f>
        <v>0</v>
      </c>
      <c r="G204" s="80">
        <f>+'2.2.3.7.CantidadCap'!G30</f>
        <v>1192986.1744526611</v>
      </c>
      <c r="H204" s="80">
        <f>+'2.2.3.7.CantidadCap'!H30</f>
        <v>1189026.8427470503</v>
      </c>
      <c r="I204" s="80">
        <f>+'2.2.3.7.CantidadCap'!I30</f>
        <v>1167915.7203666305</v>
      </c>
      <c r="J204" s="80">
        <f>+'2.2.3.7.CantidadCap'!J30</f>
        <v>1119883.135006174</v>
      </c>
      <c r="K204" s="80">
        <f>+'2.2.3.7.CantidadCap'!K30</f>
        <v>1065658.6716536202</v>
      </c>
      <c r="L204" s="80">
        <f>+'2.2.3.7.CantidadCap'!L30</f>
        <v>1017497.9791060779</v>
      </c>
      <c r="M204" s="80">
        <f>+'2.2.3.7.CantidadCap'!M30</f>
        <v>973115.87917671935</v>
      </c>
      <c r="N204" s="80">
        <f>+'2.2.3.7.CantidadCap'!N30</f>
        <v>934676.67572703841</v>
      </c>
      <c r="O204" s="80">
        <f>+'2.2.3.7.CantidadCap'!O30</f>
        <v>869793.63179353648</v>
      </c>
      <c r="P204" s="80">
        <f>+'2.2.3.7.CantidadCap'!P30</f>
        <v>785274.52138353034</v>
      </c>
    </row>
    <row r="205" spans="2:16" ht="12.75" customHeight="1" x14ac:dyDescent="0.25">
      <c r="B205" s="139" t="s">
        <v>140</v>
      </c>
      <c r="C205" s="80">
        <f>+'2.2.3.7.CantidadCap'!C31</f>
        <v>0</v>
      </c>
      <c r="D205" s="80">
        <f>+'2.2.3.7.CantidadCap'!D31</f>
        <v>0</v>
      </c>
      <c r="E205" s="80">
        <f>+'2.2.3.7.CantidadCap'!E31</f>
        <v>0</v>
      </c>
      <c r="F205" s="80">
        <f>+'2.2.3.7.CantidadCap'!F31</f>
        <v>0</v>
      </c>
      <c r="G205" s="80">
        <f>+'2.2.3.7.CantidadCap'!G31</f>
        <v>551205.79714389972</v>
      </c>
      <c r="H205" s="80">
        <f>+'2.2.3.7.CantidadCap'!H31</f>
        <v>561678.88289270201</v>
      </c>
      <c r="I205" s="80">
        <f>+'2.2.3.7.CantidadCap'!I31</f>
        <v>567959.46572904987</v>
      </c>
      <c r="J205" s="80">
        <f>+'2.2.3.7.CantidadCap'!J31</f>
        <v>537279.33170198789</v>
      </c>
      <c r="K205" s="80">
        <f>+'2.2.3.7.CantidadCap'!K31</f>
        <v>492076.49322113837</v>
      </c>
      <c r="L205" s="80">
        <f>+'2.2.3.7.CantidadCap'!L31</f>
        <v>464244.30285679892</v>
      </c>
      <c r="M205" s="80">
        <f>+'2.2.3.7.CantidadCap'!M31</f>
        <v>450806.96612294076</v>
      </c>
      <c r="N205" s="80">
        <f>+'2.2.3.7.CantidadCap'!N31</f>
        <v>433817.89657098224</v>
      </c>
      <c r="O205" s="80">
        <f>+'2.2.3.7.CantidadCap'!O31</f>
        <v>386852.98258656776</v>
      </c>
      <c r="P205" s="80">
        <f>+'2.2.3.7.CantidadCap'!P31</f>
        <v>336645.77072592592</v>
      </c>
    </row>
    <row r="206" spans="2:16" ht="12.75" customHeight="1" x14ac:dyDescent="0.25">
      <c r="B206" s="139" t="s">
        <v>141</v>
      </c>
      <c r="C206" s="80">
        <f>+'2.2.3.7.CantidadCap'!C32</f>
        <v>0</v>
      </c>
      <c r="D206" s="80">
        <f>+'2.2.3.7.CantidadCap'!D32</f>
        <v>0</v>
      </c>
      <c r="E206" s="80">
        <f>+'2.2.3.7.CantidadCap'!E32</f>
        <v>0</v>
      </c>
      <c r="F206" s="80">
        <f>+'2.2.3.7.CantidadCap'!F32</f>
        <v>0</v>
      </c>
      <c r="G206" s="80">
        <f>+'2.2.3.7.CantidadCap'!G32</f>
        <v>316295.6099923171</v>
      </c>
      <c r="H206" s="80">
        <f>+'2.2.3.7.CantidadCap'!H32</f>
        <v>305427.24569995364</v>
      </c>
      <c r="I206" s="80">
        <f>+'2.2.3.7.CantidadCap'!I32</f>
        <v>279932.16029666492</v>
      </c>
      <c r="J206" s="80">
        <f>+'2.2.3.7.CantidadCap'!J32</f>
        <v>247487.10193738539</v>
      </c>
      <c r="K206" s="80">
        <f>+'2.2.3.7.CantidadCap'!K32</f>
        <v>213530.19133141788</v>
      </c>
      <c r="L206" s="80">
        <f>+'2.2.3.7.CantidadCap'!L32</f>
        <v>180942.31647598767</v>
      </c>
      <c r="M206" s="80">
        <f>+'2.2.3.7.CantidadCap'!M32</f>
        <v>148776.57945046955</v>
      </c>
      <c r="N206" s="80">
        <f>+'2.2.3.7.CantidadCap'!N32</f>
        <v>117114.67705055144</v>
      </c>
      <c r="O206" s="80">
        <f>+'2.2.3.7.CantidadCap'!O32</f>
        <v>82703.646143160673</v>
      </c>
      <c r="P206" s="80">
        <f>+'2.2.3.7.CantidadCap'!P32</f>
        <v>47586.940768273053</v>
      </c>
    </row>
    <row r="207" spans="2:16" ht="12.75" customHeight="1" x14ac:dyDescent="0.25">
      <c r="B207" s="139" t="s">
        <v>142</v>
      </c>
      <c r="C207" s="80">
        <f>+'2.2.3.7.CantidadCap'!C33</f>
        <v>0</v>
      </c>
      <c r="D207" s="80">
        <f>+'2.2.3.7.CantidadCap'!D33</f>
        <v>0</v>
      </c>
      <c r="E207" s="80">
        <f>+'2.2.3.7.CantidadCap'!E33</f>
        <v>0</v>
      </c>
      <c r="F207" s="80">
        <f>+'2.2.3.7.CantidadCap'!F33</f>
        <v>0</v>
      </c>
      <c r="G207" s="80">
        <f>+'2.2.3.7.CantidadCap'!G33</f>
        <v>0</v>
      </c>
      <c r="H207" s="80">
        <f>+'2.2.3.7.CantidadCap'!H33</f>
        <v>0</v>
      </c>
      <c r="I207" s="80">
        <f>+'2.2.3.7.CantidadCap'!I33</f>
        <v>0</v>
      </c>
      <c r="J207" s="80">
        <f>+'2.2.3.7.CantidadCap'!J33</f>
        <v>1682357.1030888176</v>
      </c>
      <c r="K207" s="80">
        <f>+'2.2.3.7.CantidadCap'!K33</f>
        <v>1646256.0439499058</v>
      </c>
      <c r="L207" s="80">
        <f>+'2.2.3.7.CantidadCap'!L33</f>
        <v>1533400.6088980555</v>
      </c>
      <c r="M207" s="80">
        <f>+'2.2.3.7.CantidadCap'!M33</f>
        <v>1503135.6685558246</v>
      </c>
      <c r="N207" s="80">
        <f>+'2.2.3.7.CantidadCap'!N33</f>
        <v>1414473.1244873176</v>
      </c>
      <c r="O207" s="80">
        <f>+'2.2.3.7.CantidadCap'!O33</f>
        <v>1343365.7963923819</v>
      </c>
      <c r="P207" s="80">
        <f>+'2.2.3.7.CantidadCap'!P33</f>
        <v>1153214.3711849367</v>
      </c>
    </row>
    <row r="208" spans="2:16" ht="12.75" customHeight="1" x14ac:dyDescent="0.25">
      <c r="B208" s="139" t="s">
        <v>143</v>
      </c>
      <c r="C208" s="80">
        <f>+'2.2.3.7.CantidadCap'!C34</f>
        <v>0</v>
      </c>
      <c r="D208" s="80">
        <f>+'2.2.3.7.CantidadCap'!D34</f>
        <v>0</v>
      </c>
      <c r="E208" s="80">
        <f>+'2.2.3.7.CantidadCap'!E34</f>
        <v>0</v>
      </c>
      <c r="F208" s="80">
        <f>+'2.2.3.7.CantidadCap'!F34</f>
        <v>0</v>
      </c>
      <c r="G208" s="80">
        <f>+'2.2.3.7.CantidadCap'!G34</f>
        <v>0</v>
      </c>
      <c r="H208" s="80">
        <f>+'2.2.3.7.CantidadCap'!H34</f>
        <v>0</v>
      </c>
      <c r="I208" s="80">
        <f>+'2.2.3.7.CantidadCap'!I34</f>
        <v>182285.85397191974</v>
      </c>
      <c r="J208" s="80">
        <f>+'2.2.3.7.CantidadCap'!J34</f>
        <v>177707.84702526341</v>
      </c>
      <c r="K208" s="80">
        <f>+'2.2.3.7.CantidadCap'!K34</f>
        <v>169747.44299325417</v>
      </c>
      <c r="L208" s="80">
        <f>+'2.2.3.7.CantidadCap'!L34</f>
        <v>162748.41447512075</v>
      </c>
      <c r="M208" s="80">
        <f>+'2.2.3.7.CantidadCap'!M34</f>
        <v>156361.09373332807</v>
      </c>
      <c r="N208" s="80">
        <f>+'2.2.3.7.CantidadCap'!N34</f>
        <v>150940.54826410499</v>
      </c>
      <c r="O208" s="80">
        <f>+'2.2.3.7.CantidadCap'!O34</f>
        <v>141233.05601212484</v>
      </c>
      <c r="P208" s="80">
        <f>+'2.2.3.7.CantidadCap'!P34</f>
        <v>128303.10330908681</v>
      </c>
    </row>
    <row r="209" spans="2:16" ht="12.75" customHeight="1" x14ac:dyDescent="0.25">
      <c r="B209" s="139" t="s">
        <v>144</v>
      </c>
      <c r="C209" s="80">
        <f>+'2.2.3.7.CantidadCap'!C35</f>
        <v>0</v>
      </c>
      <c r="D209" s="80">
        <f>+'2.2.3.7.CantidadCap'!D35</f>
        <v>0</v>
      </c>
      <c r="E209" s="80">
        <f>+'2.2.3.7.CantidadCap'!E35</f>
        <v>0</v>
      </c>
      <c r="F209" s="80">
        <f>+'2.2.3.7.CantidadCap'!F35</f>
        <v>0</v>
      </c>
      <c r="G209" s="80">
        <f>+'2.2.3.7.CantidadCap'!G35</f>
        <v>0</v>
      </c>
      <c r="H209" s="80">
        <f>+'2.2.3.7.CantidadCap'!H35</f>
        <v>0</v>
      </c>
      <c r="I209" s="80">
        <f>+'2.2.3.7.CantidadCap'!I35</f>
        <v>0</v>
      </c>
      <c r="J209" s="80">
        <f>+'2.2.3.7.CantidadCap'!J35</f>
        <v>61872.499682392023</v>
      </c>
      <c r="K209" s="80">
        <f>+'2.2.3.7.CantidadCap'!K35</f>
        <v>58854.213519830926</v>
      </c>
      <c r="L209" s="80">
        <f>+'2.2.3.7.CantidadCap'!L35</f>
        <v>49631.935428684294</v>
      </c>
      <c r="M209" s="80">
        <f>+'2.2.3.7.CantidadCap'!M35</f>
        <v>46771.795189599427</v>
      </c>
      <c r="N209" s="80">
        <f>+'2.2.3.7.CantidadCap'!N35</f>
        <v>38156.815561502983</v>
      </c>
      <c r="O209" s="80">
        <f>+'2.2.3.7.CantidadCap'!O35</f>
        <v>34220.864702047445</v>
      </c>
      <c r="P209" s="80">
        <f>+'2.2.3.7.CantidadCap'!P35</f>
        <v>23335.392081492577</v>
      </c>
    </row>
    <row r="210" spans="2:16" ht="12.75" customHeight="1" x14ac:dyDescent="0.25">
      <c r="B210" s="139" t="s">
        <v>145</v>
      </c>
      <c r="C210" s="80">
        <f>+'2.2.3.7.CantidadCap'!C36</f>
        <v>0</v>
      </c>
      <c r="D210" s="80">
        <f>+'2.2.3.7.CantidadCap'!D36</f>
        <v>0</v>
      </c>
      <c r="E210" s="80">
        <f>+'2.2.3.7.CantidadCap'!E36</f>
        <v>0</v>
      </c>
      <c r="F210" s="80">
        <f>+'2.2.3.7.CantidadCap'!F36</f>
        <v>0</v>
      </c>
      <c r="G210" s="80">
        <f>+'2.2.3.7.CantidadCap'!G36</f>
        <v>0</v>
      </c>
      <c r="H210" s="80">
        <f>+'2.2.3.7.CantidadCap'!H36</f>
        <v>0</v>
      </c>
      <c r="I210" s="80">
        <f>+'2.2.3.7.CantidadCap'!I36</f>
        <v>0</v>
      </c>
      <c r="J210" s="80">
        <f>+'2.2.3.7.CantidadCap'!J36</f>
        <v>0</v>
      </c>
      <c r="K210" s="80">
        <f>+'2.2.3.7.CantidadCap'!K36</f>
        <v>7782496.9422415458</v>
      </c>
      <c r="L210" s="80">
        <f>+'2.2.3.7.CantidadCap'!L36</f>
        <v>7633467.3811233528</v>
      </c>
      <c r="M210" s="80">
        <f>+'2.2.3.7.CantidadCap'!M36</f>
        <v>7344213.3079659501</v>
      </c>
      <c r="N210" s="80">
        <f>+'2.2.3.7.CantidadCap'!N36</f>
        <v>7136806.5157985026</v>
      </c>
      <c r="O210" s="80">
        <f>+'2.2.3.7.CantidadCap'!O36</f>
        <v>5802644.3305209614</v>
      </c>
      <c r="P210" s="80">
        <f>+'2.2.3.7.CantidadCap'!P36</f>
        <v>5541706.9828412607</v>
      </c>
    </row>
    <row r="211" spans="2:16" ht="12.75" customHeight="1" x14ac:dyDescent="0.25">
      <c r="B211" s="139" t="s">
        <v>146</v>
      </c>
      <c r="C211" s="80">
        <f>+'2.2.3.7.CantidadCap'!C37</f>
        <v>0</v>
      </c>
      <c r="D211" s="80">
        <f>+'2.2.3.7.CantidadCap'!D37</f>
        <v>0</v>
      </c>
      <c r="E211" s="80">
        <f>+'2.2.3.7.CantidadCap'!E37</f>
        <v>0</v>
      </c>
      <c r="F211" s="80">
        <f>+'2.2.3.7.CantidadCap'!F37</f>
        <v>0</v>
      </c>
      <c r="G211" s="80">
        <f>+'2.2.3.7.CantidadCap'!G37</f>
        <v>0</v>
      </c>
      <c r="H211" s="80">
        <f>+'2.2.3.7.CantidadCap'!H37</f>
        <v>0</v>
      </c>
      <c r="I211" s="80">
        <f>+'2.2.3.7.CantidadCap'!I37</f>
        <v>0</v>
      </c>
      <c r="J211" s="80">
        <f>+'2.2.3.7.CantidadCap'!J37</f>
        <v>473230.25282796245</v>
      </c>
      <c r="K211" s="80">
        <f>+'2.2.3.7.CantidadCap'!K37</f>
        <v>455786.20823144738</v>
      </c>
      <c r="L211" s="80">
        <f>+'2.2.3.7.CantidadCap'!L37</f>
        <v>421234.88261511654</v>
      </c>
      <c r="M211" s="80">
        <f>+'2.2.3.7.CantidadCap'!M37</f>
        <v>417115.76212462178</v>
      </c>
      <c r="N211" s="80">
        <f>+'2.2.3.7.CantidadCap'!N37</f>
        <v>389307.14322897239</v>
      </c>
      <c r="O211" s="80">
        <f>+'2.2.3.7.CantidadCap'!O37</f>
        <v>357485.83999834408</v>
      </c>
      <c r="P211" s="80">
        <f>+'2.2.3.7.CantidadCap'!P37</f>
        <v>296027.96996294835</v>
      </c>
    </row>
    <row r="212" spans="2:16" ht="12.75" customHeight="1" x14ac:dyDescent="0.25">
      <c r="B212" s="139" t="s">
        <v>147</v>
      </c>
      <c r="C212" s="80">
        <f>+'2.2.3.7.CantidadCap'!C38</f>
        <v>179580.804</v>
      </c>
      <c r="D212" s="80">
        <f>+'2.2.3.7.CantidadCap'!D38</f>
        <v>168873.09630945922</v>
      </c>
      <c r="E212" s="80">
        <f>+'2.2.3.7.CantidadCap'!E38</f>
        <v>147101.56933529343</v>
      </c>
      <c r="F212" s="80">
        <f>+'2.2.3.7.CantidadCap'!F38</f>
        <v>127617.46596484129</v>
      </c>
      <c r="G212" s="80">
        <f>+'2.2.3.7.CantidadCap'!G38</f>
        <v>110954.78453654639</v>
      </c>
      <c r="H212" s="80">
        <f>+'2.2.3.7.CantidadCap'!H38</f>
        <v>95536.335866878653</v>
      </c>
      <c r="I212" s="80">
        <f>+'2.2.3.7.CantidadCap'!I38</f>
        <v>79866.954685913981</v>
      </c>
      <c r="J212" s="80">
        <f>+'2.2.3.7.CantidadCap'!J38</f>
        <v>63498.391626030803</v>
      </c>
      <c r="K212" s="80">
        <f>+'2.2.3.7.CantidadCap'!K38</f>
        <v>36595.005373538457</v>
      </c>
      <c r="L212" s="80">
        <f>+'2.2.3.7.CantidadCap'!L38</f>
        <v>9405.0358764738976</v>
      </c>
      <c r="M212" s="80">
        <f>+'2.2.3.7.CantidadCap'!M38</f>
        <v>-6330.2672681603481</v>
      </c>
      <c r="N212" s="80">
        <f>+'2.2.3.7.CantidadCap'!N38</f>
        <v>-13142.48713034741</v>
      </c>
      <c r="O212" s="80">
        <f>+'2.2.3.7.CantidadCap'!O38</f>
        <v>-11270.539143324417</v>
      </c>
      <c r="P212" s="80">
        <f>+'2.2.3.7.CantidadCap'!P38</f>
        <v>-9186.5599453223404</v>
      </c>
    </row>
    <row r="213" spans="2:16" ht="12.75" customHeight="1" x14ac:dyDescent="0.25">
      <c r="B213" s="139" t="s">
        <v>148</v>
      </c>
      <c r="C213" s="80">
        <f>+'2.2.3.7.CantidadCap'!C39</f>
        <v>0</v>
      </c>
      <c r="D213" s="80">
        <f>+'2.2.3.7.CantidadCap'!D39</f>
        <v>0</v>
      </c>
      <c r="E213" s="80">
        <f>+'2.2.3.7.CantidadCap'!E39</f>
        <v>0</v>
      </c>
      <c r="F213" s="80">
        <f>+'2.2.3.7.CantidadCap'!F39</f>
        <v>0</v>
      </c>
      <c r="G213" s="80">
        <f>+'2.2.3.7.CantidadCap'!G39</f>
        <v>0</v>
      </c>
      <c r="H213" s="80">
        <f>+'2.2.3.7.CantidadCap'!H39</f>
        <v>0</v>
      </c>
      <c r="I213" s="80">
        <f>+'2.2.3.7.CantidadCap'!I39</f>
        <v>0</v>
      </c>
      <c r="J213" s="80">
        <f>+'2.2.3.7.CantidadCap'!J39</f>
        <v>0</v>
      </c>
      <c r="K213" s="80">
        <f>+'2.2.3.7.CantidadCap'!K39</f>
        <v>0</v>
      </c>
      <c r="L213" s="80">
        <f>+'2.2.3.7.CantidadCap'!L39</f>
        <v>0</v>
      </c>
      <c r="M213" s="80">
        <f>+'2.2.3.7.CantidadCap'!M39</f>
        <v>9128318.7987168655</v>
      </c>
      <c r="N213" s="80">
        <f>+'2.2.3.7.CantidadCap'!N39</f>
        <v>8876893.9998506419</v>
      </c>
      <c r="O213" s="80">
        <f>+'2.2.3.7.CantidadCap'!O39</f>
        <v>7930151.8214141661</v>
      </c>
      <c r="P213" s="80">
        <f>+'2.2.3.7.CantidadCap'!P39</f>
        <v>6915586.1817218261</v>
      </c>
    </row>
    <row r="214" spans="2:16" ht="12.75" customHeight="1" x14ac:dyDescent="0.25">
      <c r="B214" s="139" t="s">
        <v>149</v>
      </c>
      <c r="C214" s="80">
        <f>+'2.2.3.7.CantidadCap'!C40</f>
        <v>0</v>
      </c>
      <c r="D214" s="80">
        <f>+'2.2.3.7.CantidadCap'!D40</f>
        <v>0</v>
      </c>
      <c r="E214" s="80">
        <f>+'2.2.3.7.CantidadCap'!E40</f>
        <v>0</v>
      </c>
      <c r="F214" s="80">
        <f>+'2.2.3.7.CantidadCap'!F40</f>
        <v>0</v>
      </c>
      <c r="G214" s="80">
        <f>+'2.2.3.7.CantidadCap'!G40</f>
        <v>0</v>
      </c>
      <c r="H214" s="80">
        <f>+'2.2.3.7.CantidadCap'!H40</f>
        <v>0</v>
      </c>
      <c r="I214" s="80">
        <f>+'2.2.3.7.CantidadCap'!I40</f>
        <v>0</v>
      </c>
      <c r="J214" s="80">
        <f>+'2.2.3.7.CantidadCap'!J40</f>
        <v>0</v>
      </c>
      <c r="K214" s="80">
        <f>+'2.2.3.7.CantidadCap'!K40</f>
        <v>0</v>
      </c>
      <c r="L214" s="80">
        <f>+'2.2.3.7.CantidadCap'!L40</f>
        <v>0</v>
      </c>
      <c r="M214" s="80">
        <f>+'2.2.3.7.CantidadCap'!M40</f>
        <v>652714.54892634368</v>
      </c>
      <c r="N214" s="80">
        <f>+'2.2.3.7.CantidadCap'!N40</f>
        <v>640047.43130532699</v>
      </c>
      <c r="O214" s="80">
        <f>+'2.2.3.7.CantidadCap'!O40</f>
        <v>596115.16531071975</v>
      </c>
      <c r="P214" s="80">
        <f>+'2.2.3.7.CantidadCap'!P40</f>
        <v>538703.25257517677</v>
      </c>
    </row>
    <row r="215" spans="2:16" ht="13.2" x14ac:dyDescent="0.25">
      <c r="B215" s="139" t="s">
        <v>150</v>
      </c>
      <c r="C215" s="80">
        <f>+'2.2.3.7.CantidadCap'!C41</f>
        <v>0</v>
      </c>
      <c r="D215" s="80">
        <f>+'2.2.3.7.CantidadCap'!D41</f>
        <v>0</v>
      </c>
      <c r="E215" s="80">
        <f>+'2.2.3.7.CantidadCap'!E41</f>
        <v>0</v>
      </c>
      <c r="F215" s="80">
        <f>+'2.2.3.7.CantidadCap'!F41</f>
        <v>0</v>
      </c>
      <c r="G215" s="80">
        <f>+'2.2.3.7.CantidadCap'!G41</f>
        <v>0</v>
      </c>
      <c r="H215" s="80">
        <f>+'2.2.3.7.CantidadCap'!H41</f>
        <v>0</v>
      </c>
      <c r="I215" s="80">
        <f>+'2.2.3.7.CantidadCap'!I41</f>
        <v>0</v>
      </c>
      <c r="J215" s="80">
        <f>+'2.2.3.7.CantidadCap'!J41</f>
        <v>0</v>
      </c>
      <c r="K215" s="80">
        <f>+'2.2.3.7.CantidadCap'!K41</f>
        <v>0</v>
      </c>
      <c r="L215" s="80">
        <f>+'2.2.3.7.CantidadCap'!L41</f>
        <v>0</v>
      </c>
      <c r="M215" s="80">
        <f>+'2.2.3.7.CantidadCap'!M41</f>
        <v>5800108.6848334512</v>
      </c>
      <c r="N215" s="80">
        <f>+'2.2.3.7.CantidadCap'!N41</f>
        <v>5684599.632323063</v>
      </c>
      <c r="O215" s="80">
        <f>+'2.2.3.7.CantidadCap'!O41</f>
        <v>5288597.3214746993</v>
      </c>
      <c r="P215" s="80">
        <f>+'2.2.3.7.CantidadCap'!P41</f>
        <v>4773263.5002647284</v>
      </c>
    </row>
    <row r="216" spans="2:16" ht="13.2" x14ac:dyDescent="0.25">
      <c r="B216" s="139" t="s">
        <v>151</v>
      </c>
      <c r="C216" s="80">
        <f>+'2.2.3.7.CantidadCap'!C42</f>
        <v>0</v>
      </c>
      <c r="D216" s="80">
        <f>+'2.2.3.7.CantidadCap'!D42</f>
        <v>0</v>
      </c>
      <c r="E216" s="80">
        <f>+'2.2.3.7.CantidadCap'!E42</f>
        <v>0</v>
      </c>
      <c r="F216" s="80">
        <f>+'2.2.3.7.CantidadCap'!F42</f>
        <v>0</v>
      </c>
      <c r="G216" s="80">
        <f>+'2.2.3.7.CantidadCap'!G42</f>
        <v>0</v>
      </c>
      <c r="H216" s="80">
        <f>+'2.2.3.7.CantidadCap'!H42</f>
        <v>0</v>
      </c>
      <c r="I216" s="80">
        <f>+'2.2.3.7.CantidadCap'!I42</f>
        <v>0</v>
      </c>
      <c r="J216" s="80">
        <f>+'2.2.3.7.CantidadCap'!J42</f>
        <v>0</v>
      </c>
      <c r="K216" s="80">
        <f>+'2.2.3.7.CantidadCap'!K42</f>
        <v>0</v>
      </c>
      <c r="L216" s="80">
        <f>+'2.2.3.7.CantidadCap'!L42</f>
        <v>0</v>
      </c>
      <c r="M216" s="80">
        <f>+'2.2.3.7.CantidadCap'!M42</f>
        <v>260222.67522832961</v>
      </c>
      <c r="N216" s="80">
        <f>+'2.2.3.7.CantidadCap'!N42</f>
        <v>248823.92162560511</v>
      </c>
      <c r="O216" s="80">
        <f>+'2.2.3.7.CantidadCap'!O42</f>
        <v>219215.74046303693</v>
      </c>
      <c r="P216" s="80">
        <f>+'2.2.3.7.CantidadCap'!P42</f>
        <v>185203.76439035643</v>
      </c>
    </row>
    <row r="217" spans="2:16" ht="13.2" x14ac:dyDescent="0.25">
      <c r="B217" s="139" t="s">
        <v>152</v>
      </c>
      <c r="C217" s="80">
        <f>+'2.2.3.7.CantidadCap'!C43</f>
        <v>0</v>
      </c>
      <c r="D217" s="80">
        <f>+'2.2.3.7.CantidadCap'!D43</f>
        <v>0</v>
      </c>
      <c r="E217" s="80">
        <f>+'2.2.3.7.CantidadCap'!E43</f>
        <v>0</v>
      </c>
      <c r="F217" s="80">
        <f>+'2.2.3.7.CantidadCap'!F43</f>
        <v>0</v>
      </c>
      <c r="G217" s="80">
        <f>+'2.2.3.7.CantidadCap'!G43</f>
        <v>0</v>
      </c>
      <c r="H217" s="80">
        <f>+'2.2.3.7.CantidadCap'!H43</f>
        <v>0</v>
      </c>
      <c r="I217" s="80">
        <f>+'2.2.3.7.CantidadCap'!I43</f>
        <v>0</v>
      </c>
      <c r="J217" s="80">
        <f>+'2.2.3.7.CantidadCap'!J43</f>
        <v>0</v>
      </c>
      <c r="K217" s="80">
        <f>+'2.2.3.7.CantidadCap'!K43</f>
        <v>0</v>
      </c>
      <c r="L217" s="80">
        <f>+'2.2.3.7.CantidadCap'!L43</f>
        <v>0</v>
      </c>
      <c r="M217" s="80">
        <f>+'2.2.3.7.CantidadCap'!M43</f>
        <v>0</v>
      </c>
      <c r="N217" s="80">
        <f>+'2.2.3.7.CantidadCap'!N43</f>
        <v>354498.2472173128</v>
      </c>
      <c r="O217" s="80">
        <f>+'2.2.3.7.CantidadCap'!O43</f>
        <v>336794.53796089726</v>
      </c>
      <c r="P217" s="80">
        <f>+'2.2.3.7.CantidadCap'!P43</f>
        <v>304281.99982543709</v>
      </c>
    </row>
    <row r="218" spans="2:16" ht="13.2" x14ac:dyDescent="0.25">
      <c r="B218" s="139" t="s">
        <v>153</v>
      </c>
      <c r="C218" s="80">
        <f>+'2.2.3.7.CantidadCap'!C44</f>
        <v>0</v>
      </c>
      <c r="D218" s="80">
        <f>+'2.2.3.7.CantidadCap'!D44</f>
        <v>0</v>
      </c>
      <c r="E218" s="80">
        <f>+'2.2.3.7.CantidadCap'!E44</f>
        <v>0</v>
      </c>
      <c r="F218" s="80">
        <f>+'2.2.3.7.CantidadCap'!F44</f>
        <v>0</v>
      </c>
      <c r="G218" s="80">
        <f>+'2.2.3.7.CantidadCap'!G44</f>
        <v>0</v>
      </c>
      <c r="H218" s="80">
        <f>+'2.2.3.7.CantidadCap'!H44</f>
        <v>0</v>
      </c>
      <c r="I218" s="80">
        <f>+'2.2.3.7.CantidadCap'!I44</f>
        <v>0</v>
      </c>
      <c r="J218" s="80">
        <f>+'2.2.3.7.CantidadCap'!J44</f>
        <v>0</v>
      </c>
      <c r="K218" s="80">
        <f>+'2.2.3.7.CantidadCap'!K44</f>
        <v>0</v>
      </c>
      <c r="L218" s="80">
        <f>+'2.2.3.7.CantidadCap'!L44</f>
        <v>0</v>
      </c>
      <c r="M218" s="80">
        <f>+'2.2.3.7.CantidadCap'!M44</f>
        <v>0</v>
      </c>
      <c r="N218" s="80">
        <f>+'2.2.3.7.CantidadCap'!N44</f>
        <v>65843.121551170494</v>
      </c>
      <c r="O218" s="80">
        <f>+'2.2.3.7.CantidadCap'!O44</f>
        <v>62554.640827430492</v>
      </c>
      <c r="P218" s="80">
        <f>+'2.2.3.7.CantidadCap'!P44</f>
        <v>56515.38253318565</v>
      </c>
    </row>
    <row r="219" spans="2:16" ht="13.2" x14ac:dyDescent="0.25">
      <c r="B219" s="139" t="s">
        <v>154</v>
      </c>
      <c r="C219" s="80">
        <f>+'2.2.3.7.CantidadCap'!C45</f>
        <v>0</v>
      </c>
      <c r="D219" s="80">
        <f>+'2.2.3.7.CantidadCap'!D45</f>
        <v>0</v>
      </c>
      <c r="E219" s="80">
        <f>+'2.2.3.7.CantidadCap'!E45</f>
        <v>0</v>
      </c>
      <c r="F219" s="80">
        <f>+'2.2.3.7.CantidadCap'!F45</f>
        <v>0</v>
      </c>
      <c r="G219" s="80">
        <f>+'2.2.3.7.CantidadCap'!G45</f>
        <v>0</v>
      </c>
      <c r="H219" s="80">
        <f>+'2.2.3.7.CantidadCap'!H45</f>
        <v>0</v>
      </c>
      <c r="I219" s="80">
        <f>+'2.2.3.7.CantidadCap'!I45</f>
        <v>0</v>
      </c>
      <c r="J219" s="80">
        <f>+'2.2.3.7.CantidadCap'!J45</f>
        <v>0</v>
      </c>
      <c r="K219" s="80">
        <f>+'2.2.3.7.CantidadCap'!K45</f>
        <v>0</v>
      </c>
      <c r="L219" s="80">
        <f>+'2.2.3.7.CantidadCap'!L45</f>
        <v>0</v>
      </c>
      <c r="M219" s="80">
        <f>+'2.2.3.7.CantidadCap'!M45</f>
        <v>0</v>
      </c>
      <c r="N219" s="80">
        <f>+'2.2.3.7.CantidadCap'!N45</f>
        <v>0</v>
      </c>
      <c r="O219" s="80">
        <f>+'2.2.3.7.CantidadCap'!O45</f>
        <v>10686576.358644778</v>
      </c>
      <c r="P219" s="80">
        <f>+'2.2.3.7.CantidadCap'!P45</f>
        <v>10212263.331082162</v>
      </c>
    </row>
    <row r="220" spans="2:16" ht="13.2" x14ac:dyDescent="0.25">
      <c r="B220" s="139" t="s">
        <v>155</v>
      </c>
      <c r="C220" s="80">
        <f>+'2.2.3.7.CantidadCap'!C46</f>
        <v>0</v>
      </c>
      <c r="D220" s="80">
        <f>+'2.2.3.7.CantidadCap'!D46</f>
        <v>0</v>
      </c>
      <c r="E220" s="80">
        <f>+'2.2.3.7.CantidadCap'!E46</f>
        <v>0</v>
      </c>
      <c r="F220" s="80">
        <f>+'2.2.3.7.CantidadCap'!F46</f>
        <v>0</v>
      </c>
      <c r="G220" s="80">
        <f>+'2.2.3.7.CantidadCap'!G46</f>
        <v>0</v>
      </c>
      <c r="H220" s="80">
        <f>+'2.2.3.7.CantidadCap'!H46</f>
        <v>0</v>
      </c>
      <c r="I220" s="80">
        <f>+'2.2.3.7.CantidadCap'!I46</f>
        <v>0</v>
      </c>
      <c r="J220" s="80">
        <f>+'2.2.3.7.CantidadCap'!J46</f>
        <v>0</v>
      </c>
      <c r="K220" s="80">
        <f>+'2.2.3.7.CantidadCap'!K46</f>
        <v>0</v>
      </c>
      <c r="L220" s="80">
        <f>+'2.2.3.7.CantidadCap'!L46</f>
        <v>0</v>
      </c>
      <c r="M220" s="80">
        <f>+'2.2.3.7.CantidadCap'!M46</f>
        <v>0</v>
      </c>
      <c r="N220" s="80">
        <f>+'2.2.3.7.CantidadCap'!N46</f>
        <v>0</v>
      </c>
      <c r="O220" s="80">
        <f>+'2.2.3.7.CantidadCap'!O46</f>
        <v>32648.473485958417</v>
      </c>
      <c r="P220" s="80">
        <f>+'2.2.3.7.CantidadCap'!P46</f>
        <v>28902.527928103656</v>
      </c>
    </row>
    <row r="221" spans="2:16" ht="13.2" x14ac:dyDescent="0.25">
      <c r="B221" s="139" t="s">
        <v>156</v>
      </c>
      <c r="C221" s="80">
        <f>+'2.2.3.7.CantidadCap'!C47</f>
        <v>0</v>
      </c>
      <c r="D221" s="80">
        <f>+'2.2.3.7.CantidadCap'!D47</f>
        <v>0</v>
      </c>
      <c r="E221" s="80">
        <f>+'2.2.3.7.CantidadCap'!E47</f>
        <v>0</v>
      </c>
      <c r="F221" s="80">
        <f>+'2.2.3.7.CantidadCap'!F47</f>
        <v>0</v>
      </c>
      <c r="G221" s="80">
        <f>+'2.2.3.7.CantidadCap'!G47</f>
        <v>0</v>
      </c>
      <c r="H221" s="80">
        <f>+'2.2.3.7.CantidadCap'!H47</f>
        <v>0</v>
      </c>
      <c r="I221" s="80">
        <f>+'2.2.3.7.CantidadCap'!I47</f>
        <v>0</v>
      </c>
      <c r="J221" s="80">
        <f>+'2.2.3.7.CantidadCap'!J47</f>
        <v>0</v>
      </c>
      <c r="K221" s="80">
        <f>+'2.2.3.7.CantidadCap'!K47</f>
        <v>0</v>
      </c>
      <c r="L221" s="80">
        <f>+'2.2.3.7.CantidadCap'!L47</f>
        <v>0</v>
      </c>
      <c r="M221" s="80">
        <f>+'2.2.3.7.CantidadCap'!M47</f>
        <v>0</v>
      </c>
      <c r="N221" s="80">
        <f>+'2.2.3.7.CantidadCap'!N47</f>
        <v>0</v>
      </c>
      <c r="O221" s="80">
        <f>+'2.2.3.7.CantidadCap'!O47</f>
        <v>25656.40910947042</v>
      </c>
      <c r="P221" s="80">
        <f>+'2.2.3.7.CantidadCap'!P47</f>
        <v>23948.265275727001</v>
      </c>
    </row>
    <row r="222" spans="2:16" ht="13.2" x14ac:dyDescent="0.25">
      <c r="B222" s="139" t="s">
        <v>157</v>
      </c>
      <c r="C222" s="80">
        <f>+'2.2.3.7.CantidadCap'!C48</f>
        <v>0</v>
      </c>
      <c r="D222" s="80">
        <f>+'2.2.3.7.CantidadCap'!D48</f>
        <v>0</v>
      </c>
      <c r="E222" s="80">
        <f>+'2.2.3.7.CantidadCap'!E48</f>
        <v>0</v>
      </c>
      <c r="F222" s="80">
        <f>+'2.2.3.7.CantidadCap'!F48</f>
        <v>0</v>
      </c>
      <c r="G222" s="80">
        <f>+'2.2.3.7.CantidadCap'!G48</f>
        <v>0</v>
      </c>
      <c r="H222" s="80">
        <f>+'2.2.3.7.CantidadCap'!H48</f>
        <v>0</v>
      </c>
      <c r="I222" s="80">
        <f>+'2.2.3.7.CantidadCap'!I48</f>
        <v>0</v>
      </c>
      <c r="J222" s="80">
        <f>+'2.2.3.7.CantidadCap'!J48</f>
        <v>0</v>
      </c>
      <c r="K222" s="80">
        <f>+'2.2.3.7.CantidadCap'!K48</f>
        <v>0</v>
      </c>
      <c r="L222" s="80">
        <f>+'2.2.3.7.CantidadCap'!L48</f>
        <v>0</v>
      </c>
      <c r="M222" s="80">
        <f>+'2.2.3.7.CantidadCap'!M48</f>
        <v>0</v>
      </c>
      <c r="N222" s="80">
        <f>+'2.2.3.7.CantidadCap'!N48</f>
        <v>0</v>
      </c>
      <c r="O222" s="80">
        <f>+'2.2.3.7.CantidadCap'!O48</f>
        <v>62938.533368927965</v>
      </c>
      <c r="P222" s="80">
        <f>+'2.2.3.7.CantidadCap'!P48</f>
        <v>59986.32943927907</v>
      </c>
    </row>
    <row r="223" spans="2:16" ht="13.2" x14ac:dyDescent="0.25">
      <c r="B223" s="139" t="s">
        <v>158</v>
      </c>
      <c r="C223" s="80">
        <f>+'2.2.3.7.CantidadCap'!C49</f>
        <v>0</v>
      </c>
      <c r="D223" s="80">
        <f>+'2.2.3.7.CantidadCap'!D49</f>
        <v>0</v>
      </c>
      <c r="E223" s="80">
        <f>+'2.2.3.7.CantidadCap'!E49</f>
        <v>0</v>
      </c>
      <c r="F223" s="80">
        <f>+'2.2.3.7.CantidadCap'!F49</f>
        <v>0</v>
      </c>
      <c r="G223" s="80">
        <f>+'2.2.3.7.CantidadCap'!G49</f>
        <v>0</v>
      </c>
      <c r="H223" s="80">
        <f>+'2.2.3.7.CantidadCap'!H49</f>
        <v>0</v>
      </c>
      <c r="I223" s="80">
        <f>+'2.2.3.7.CantidadCap'!I49</f>
        <v>0</v>
      </c>
      <c r="J223" s="80">
        <f>+'2.2.3.7.CantidadCap'!J49</f>
        <v>0</v>
      </c>
      <c r="K223" s="80">
        <f>+'2.2.3.7.CantidadCap'!K49</f>
        <v>0</v>
      </c>
      <c r="L223" s="80">
        <f>+'2.2.3.7.CantidadCap'!L49</f>
        <v>0</v>
      </c>
      <c r="M223" s="80">
        <f>+'2.2.3.7.CantidadCap'!M49</f>
        <v>0</v>
      </c>
      <c r="N223" s="80">
        <f>+'2.2.3.7.CantidadCap'!N49</f>
        <v>0</v>
      </c>
      <c r="O223" s="80">
        <f>+'2.2.3.7.CantidadCap'!O49</f>
        <v>515275.88216345129</v>
      </c>
      <c r="P223" s="80">
        <f>+'2.2.3.7.CantidadCap'!P49</f>
        <v>489241.57416402263</v>
      </c>
    </row>
    <row r="224" spans="2:16" ht="13.2" x14ac:dyDescent="0.25">
      <c r="B224" s="139" t="s">
        <v>159</v>
      </c>
      <c r="C224" s="80">
        <f>+'2.2.3.7.CantidadCap'!C50</f>
        <v>0</v>
      </c>
      <c r="D224" s="80">
        <f>+'2.2.3.7.CantidadCap'!D50</f>
        <v>0</v>
      </c>
      <c r="E224" s="80">
        <f>+'2.2.3.7.CantidadCap'!E50</f>
        <v>0</v>
      </c>
      <c r="F224" s="80">
        <f>+'2.2.3.7.CantidadCap'!F50</f>
        <v>0</v>
      </c>
      <c r="G224" s="80">
        <f>+'2.2.3.7.CantidadCap'!G50</f>
        <v>0</v>
      </c>
      <c r="H224" s="80">
        <f>+'2.2.3.7.CantidadCap'!H50</f>
        <v>0</v>
      </c>
      <c r="I224" s="80">
        <f>+'2.2.3.7.CantidadCap'!I50</f>
        <v>0</v>
      </c>
      <c r="J224" s="80">
        <f>+'2.2.3.7.CantidadCap'!J50</f>
        <v>0</v>
      </c>
      <c r="K224" s="80">
        <f>+'2.2.3.7.CantidadCap'!K50</f>
        <v>0</v>
      </c>
      <c r="L224" s="80">
        <f>+'2.2.3.7.CantidadCap'!L50</f>
        <v>0</v>
      </c>
      <c r="M224" s="80">
        <f>+'2.2.3.7.CantidadCap'!M50</f>
        <v>0</v>
      </c>
      <c r="N224" s="80">
        <f>+'2.2.3.7.CantidadCap'!N50</f>
        <v>0</v>
      </c>
      <c r="O224" s="80">
        <f>+'2.2.3.7.CantidadCap'!O50</f>
        <v>0</v>
      </c>
      <c r="P224" s="80">
        <f>+'2.2.3.7.CantidadCap'!P50</f>
        <v>14222443.266033197</v>
      </c>
    </row>
    <row r="225" spans="2:16" ht="13.2" x14ac:dyDescent="0.25">
      <c r="B225" s="139" t="s">
        <v>160</v>
      </c>
      <c r="C225" s="80">
        <f>+'2.2.3.7.CantidadCap'!C51</f>
        <v>0</v>
      </c>
      <c r="D225" s="80">
        <f>+'2.2.3.7.CantidadCap'!D51</f>
        <v>0</v>
      </c>
      <c r="E225" s="80">
        <f>+'2.2.3.7.CantidadCap'!E51</f>
        <v>0</v>
      </c>
      <c r="F225" s="80">
        <f>+'2.2.3.7.CantidadCap'!F51</f>
        <v>0</v>
      </c>
      <c r="G225" s="80">
        <f>+'2.2.3.7.CantidadCap'!G51</f>
        <v>0</v>
      </c>
      <c r="H225" s="80">
        <f>+'2.2.3.7.CantidadCap'!H51</f>
        <v>0</v>
      </c>
      <c r="I225" s="80">
        <f>+'2.2.3.7.CantidadCap'!I51</f>
        <v>0</v>
      </c>
      <c r="J225" s="80">
        <f>+'2.2.3.7.CantidadCap'!J51</f>
        <v>0</v>
      </c>
      <c r="K225" s="80">
        <f>+'2.2.3.7.CantidadCap'!K51</f>
        <v>0</v>
      </c>
      <c r="L225" s="80">
        <f>+'2.2.3.7.CantidadCap'!L51</f>
        <v>0</v>
      </c>
      <c r="M225" s="80">
        <f>+'2.2.3.7.CantidadCap'!M51</f>
        <v>0</v>
      </c>
      <c r="N225" s="80">
        <f>+'2.2.3.7.CantidadCap'!N51</f>
        <v>0</v>
      </c>
      <c r="O225" s="80">
        <f>+'2.2.3.7.CantidadCap'!O51</f>
        <v>0</v>
      </c>
      <c r="P225" s="80">
        <f>+'2.2.3.7.CantidadCap'!P51</f>
        <v>246567.08902608743</v>
      </c>
    </row>
    <row r="226" spans="2:16" ht="13.2" x14ac:dyDescent="0.25">
      <c r="B226" s="139" t="s">
        <v>161</v>
      </c>
      <c r="C226" s="80">
        <f>+'2.2.3.7.CantidadCap'!C52</f>
        <v>0</v>
      </c>
      <c r="D226" s="80">
        <f>+'2.2.3.7.CantidadCap'!D52</f>
        <v>0</v>
      </c>
      <c r="E226" s="80">
        <f>+'2.2.3.7.CantidadCap'!E52</f>
        <v>0</v>
      </c>
      <c r="F226" s="80">
        <f>+'2.2.3.7.CantidadCap'!F52</f>
        <v>0</v>
      </c>
      <c r="G226" s="80">
        <f>+'2.2.3.7.CantidadCap'!G52</f>
        <v>0</v>
      </c>
      <c r="H226" s="80">
        <f>+'2.2.3.7.CantidadCap'!H52</f>
        <v>0</v>
      </c>
      <c r="I226" s="80">
        <f>+'2.2.3.7.CantidadCap'!I52</f>
        <v>0</v>
      </c>
      <c r="J226" s="80">
        <f>+'2.2.3.7.CantidadCap'!J52</f>
        <v>0</v>
      </c>
      <c r="K226" s="80">
        <f>+'2.2.3.7.CantidadCap'!K52</f>
        <v>0</v>
      </c>
      <c r="L226" s="80">
        <f>+'2.2.3.7.CantidadCap'!L52</f>
        <v>0</v>
      </c>
      <c r="M226" s="80">
        <f>+'2.2.3.7.CantidadCap'!M52</f>
        <v>0</v>
      </c>
      <c r="N226" s="80">
        <f>+'2.2.3.7.CantidadCap'!N52</f>
        <v>0</v>
      </c>
      <c r="O226" s="80">
        <f>+'2.2.3.7.CantidadCap'!O52</f>
        <v>0</v>
      </c>
      <c r="P226" s="80">
        <f>+'2.2.3.7.CantidadCap'!P52</f>
        <v>172247.1611680545</v>
      </c>
    </row>
    <row r="227" spans="2:16" ht="13.2" x14ac:dyDescent="0.25">
      <c r="B227" s="139" t="s">
        <v>162</v>
      </c>
      <c r="C227" s="80">
        <f>+'2.2.3.7.CantidadCap'!C53</f>
        <v>0</v>
      </c>
      <c r="D227" s="80">
        <f>+'2.2.3.7.CantidadCap'!D53</f>
        <v>0</v>
      </c>
      <c r="E227" s="80">
        <f>+'2.2.3.7.CantidadCap'!E53</f>
        <v>0</v>
      </c>
      <c r="F227" s="80">
        <f>+'2.2.3.7.CantidadCap'!F53</f>
        <v>0</v>
      </c>
      <c r="G227" s="80">
        <f>+'2.2.3.7.CantidadCap'!G53</f>
        <v>0</v>
      </c>
      <c r="H227" s="80">
        <f>+'2.2.3.7.CantidadCap'!H53</f>
        <v>0</v>
      </c>
      <c r="I227" s="80">
        <f>+'2.2.3.7.CantidadCap'!I53</f>
        <v>0</v>
      </c>
      <c r="J227" s="80">
        <f>+'2.2.3.7.CantidadCap'!J53</f>
        <v>0</v>
      </c>
      <c r="K227" s="80">
        <f>+'2.2.3.7.CantidadCap'!K53</f>
        <v>0</v>
      </c>
      <c r="L227" s="80">
        <f>+'2.2.3.7.CantidadCap'!L53</f>
        <v>0</v>
      </c>
      <c r="M227" s="80">
        <f>+'2.2.3.7.CantidadCap'!M53</f>
        <v>0</v>
      </c>
      <c r="N227" s="80">
        <f>+'2.2.3.7.CantidadCap'!N53</f>
        <v>0</v>
      </c>
      <c r="O227" s="80">
        <f>+'2.2.3.7.CantidadCap'!O53</f>
        <v>0</v>
      </c>
      <c r="P227" s="80">
        <f>+'2.2.3.7.CantidadCap'!P53</f>
        <v>2148001.0017983941</v>
      </c>
    </row>
    <row r="228" spans="2:16" ht="13.2" x14ac:dyDescent="0.25">
      <c r="B228" s="139" t="s">
        <v>163</v>
      </c>
      <c r="C228" s="80">
        <f>+'2.2.3.7.CantidadCap'!C54</f>
        <v>0</v>
      </c>
      <c r="D228" s="80">
        <f>+'2.2.3.7.CantidadCap'!D54</f>
        <v>0</v>
      </c>
      <c r="E228" s="80">
        <f>+'2.2.3.7.CantidadCap'!E54</f>
        <v>0</v>
      </c>
      <c r="F228" s="80">
        <f>+'2.2.3.7.CantidadCap'!F54</f>
        <v>0</v>
      </c>
      <c r="G228" s="80">
        <f>+'2.2.3.7.CantidadCap'!G54</f>
        <v>0</v>
      </c>
      <c r="H228" s="80">
        <f>+'2.2.3.7.CantidadCap'!H54</f>
        <v>0</v>
      </c>
      <c r="I228" s="80">
        <f>+'2.2.3.7.CantidadCap'!I54</f>
        <v>0</v>
      </c>
      <c r="J228" s="80">
        <f>+'2.2.3.7.CantidadCap'!J54</f>
        <v>0</v>
      </c>
      <c r="K228" s="80">
        <f>+'2.2.3.7.CantidadCap'!K54</f>
        <v>0</v>
      </c>
      <c r="L228" s="80">
        <f>+'2.2.3.7.CantidadCap'!L54</f>
        <v>0</v>
      </c>
      <c r="M228" s="80">
        <f>+'2.2.3.7.CantidadCap'!M54</f>
        <v>0</v>
      </c>
      <c r="N228" s="80">
        <f>+'2.2.3.7.CantidadCap'!N54</f>
        <v>0</v>
      </c>
      <c r="O228" s="80">
        <f>+'2.2.3.7.CantidadCap'!O54</f>
        <v>0</v>
      </c>
      <c r="P228" s="80">
        <f>+'2.2.3.7.CantidadCap'!P54</f>
        <v>9834440.8555679321</v>
      </c>
    </row>
    <row r="229" spans="2:16" ht="13.2" x14ac:dyDescent="0.25">
      <c r="B229" s="139" t="s">
        <v>164</v>
      </c>
      <c r="C229" s="80">
        <f>+'2.2.3.7.CantidadCap'!C55</f>
        <v>0</v>
      </c>
      <c r="D229" s="80">
        <f>+'2.2.3.7.CantidadCap'!D55</f>
        <v>0</v>
      </c>
      <c r="E229" s="80">
        <f>+'2.2.3.7.CantidadCap'!E55</f>
        <v>0</v>
      </c>
      <c r="F229" s="80">
        <f>+'2.2.3.7.CantidadCap'!F55</f>
        <v>0</v>
      </c>
      <c r="G229" s="80">
        <f>+'2.2.3.7.CantidadCap'!G55</f>
        <v>0</v>
      </c>
      <c r="H229" s="80">
        <f>+'2.2.3.7.CantidadCap'!H55</f>
        <v>0</v>
      </c>
      <c r="I229" s="80">
        <f>+'2.2.3.7.CantidadCap'!I55</f>
        <v>0</v>
      </c>
      <c r="J229" s="80">
        <f>+'2.2.3.7.CantidadCap'!J55</f>
        <v>0</v>
      </c>
      <c r="K229" s="80">
        <f>+'2.2.3.7.CantidadCap'!K55</f>
        <v>0</v>
      </c>
      <c r="L229" s="80">
        <f>+'2.2.3.7.CantidadCap'!L55</f>
        <v>0</v>
      </c>
      <c r="M229" s="80">
        <f>+'2.2.3.7.CantidadCap'!M55</f>
        <v>0</v>
      </c>
      <c r="N229" s="80">
        <f>+'2.2.3.7.CantidadCap'!N55</f>
        <v>0</v>
      </c>
      <c r="O229" s="80">
        <f>+'2.2.3.7.CantidadCap'!O55</f>
        <v>0</v>
      </c>
      <c r="P229" s="80">
        <f>+'2.2.3.7.CantidadCap'!P55</f>
        <v>3903537.7682771441</v>
      </c>
    </row>
    <row r="230" spans="2:16" ht="13.2" x14ac:dyDescent="0.25">
      <c r="B230" s="139" t="s">
        <v>165</v>
      </c>
      <c r="C230" s="80">
        <f>+'2.2.3.7.CantidadCap'!C56</f>
        <v>0</v>
      </c>
      <c r="D230" s="80">
        <f>+'2.2.3.7.CantidadCap'!D56</f>
        <v>0</v>
      </c>
      <c r="E230" s="80">
        <f>+'2.2.3.7.CantidadCap'!E56</f>
        <v>0</v>
      </c>
      <c r="F230" s="80">
        <f>+'2.2.3.7.CantidadCap'!F56</f>
        <v>0</v>
      </c>
      <c r="G230" s="80">
        <f>+'2.2.3.7.CantidadCap'!G56</f>
        <v>0</v>
      </c>
      <c r="H230" s="80">
        <f>+'2.2.3.7.CantidadCap'!H56</f>
        <v>0</v>
      </c>
      <c r="I230" s="80">
        <f>+'2.2.3.7.CantidadCap'!I56</f>
        <v>0</v>
      </c>
      <c r="J230" s="80">
        <f>+'2.2.3.7.CantidadCap'!J56</f>
        <v>0</v>
      </c>
      <c r="K230" s="80">
        <f>+'2.2.3.7.CantidadCap'!K56</f>
        <v>0</v>
      </c>
      <c r="L230" s="80">
        <f>+'2.2.3.7.CantidadCap'!L56</f>
        <v>0</v>
      </c>
      <c r="M230" s="80">
        <f>+'2.2.3.7.CantidadCap'!M56</f>
        <v>0</v>
      </c>
      <c r="N230" s="80">
        <f>+'2.2.3.7.CantidadCap'!N56</f>
        <v>0</v>
      </c>
      <c r="O230" s="80">
        <f>+'2.2.3.7.CantidadCap'!O56</f>
        <v>0</v>
      </c>
      <c r="P230" s="80">
        <f>+'2.2.3.7.CantidadCap'!P56</f>
        <v>520265.30116679549</v>
      </c>
    </row>
    <row r="231" spans="2:16" ht="13.2" x14ac:dyDescent="0.25">
      <c r="B231" s="139" t="s">
        <v>166</v>
      </c>
      <c r="C231" s="80">
        <f>+'2.2.3.7.CantidadCap'!C57</f>
        <v>0</v>
      </c>
      <c r="D231" s="80">
        <f>+'2.2.3.7.CantidadCap'!D57</f>
        <v>0</v>
      </c>
      <c r="E231" s="80">
        <f>+'2.2.3.7.CantidadCap'!E57</f>
        <v>0</v>
      </c>
      <c r="F231" s="80">
        <f>+'2.2.3.7.CantidadCap'!F57</f>
        <v>0</v>
      </c>
      <c r="G231" s="80">
        <f>+'2.2.3.7.CantidadCap'!G57</f>
        <v>0</v>
      </c>
      <c r="H231" s="80">
        <f>+'2.2.3.7.CantidadCap'!H57</f>
        <v>0</v>
      </c>
      <c r="I231" s="80">
        <f>+'2.2.3.7.CantidadCap'!I57</f>
        <v>0</v>
      </c>
      <c r="J231" s="80">
        <f>+'2.2.3.7.CantidadCap'!J57</f>
        <v>0</v>
      </c>
      <c r="K231" s="80">
        <f>+'2.2.3.7.CantidadCap'!K57</f>
        <v>0</v>
      </c>
      <c r="L231" s="80">
        <f>+'2.2.3.7.CantidadCap'!L57</f>
        <v>0</v>
      </c>
      <c r="M231" s="80">
        <f>+'2.2.3.7.CantidadCap'!M57</f>
        <v>0</v>
      </c>
      <c r="N231" s="80">
        <f>+'2.2.3.7.CantidadCap'!N57</f>
        <v>0</v>
      </c>
      <c r="O231" s="80">
        <f>+'2.2.3.7.CantidadCap'!O57</f>
        <v>0</v>
      </c>
      <c r="P231" s="80">
        <f>+'2.2.3.7.CantidadCap'!P57</f>
        <v>61644.276641984441</v>
      </c>
    </row>
    <row r="232" spans="2:16" ht="13.2" x14ac:dyDescent="0.25">
      <c r="B232" s="139" t="s">
        <v>167</v>
      </c>
      <c r="C232" s="80">
        <f>+'2.2.3.7.CantidadCap'!C58</f>
        <v>0</v>
      </c>
      <c r="D232" s="80">
        <f>+'2.2.3.7.CantidadCap'!D58</f>
        <v>0</v>
      </c>
      <c r="E232" s="80">
        <f>+'2.2.3.7.CantidadCap'!E58</f>
        <v>0</v>
      </c>
      <c r="F232" s="80">
        <f>+'2.2.3.7.CantidadCap'!F58</f>
        <v>0</v>
      </c>
      <c r="G232" s="80">
        <f>+'2.2.3.7.CantidadCap'!G58</f>
        <v>0</v>
      </c>
      <c r="H232" s="80">
        <f>+'2.2.3.7.CantidadCap'!H58</f>
        <v>0</v>
      </c>
      <c r="I232" s="80">
        <f>+'2.2.3.7.CantidadCap'!I58</f>
        <v>0</v>
      </c>
      <c r="J232" s="80">
        <f>+'2.2.3.7.CantidadCap'!J58</f>
        <v>0</v>
      </c>
      <c r="K232" s="80">
        <f>+'2.2.3.7.CantidadCap'!K58</f>
        <v>0</v>
      </c>
      <c r="L232" s="80">
        <f>+'2.2.3.7.CantidadCap'!L58</f>
        <v>0</v>
      </c>
      <c r="M232" s="80">
        <f>+'2.2.3.7.CantidadCap'!M58</f>
        <v>0</v>
      </c>
      <c r="N232" s="80">
        <f>+'2.2.3.7.CantidadCap'!N58</f>
        <v>0</v>
      </c>
      <c r="O232" s="80">
        <f>+'2.2.3.7.CantidadCap'!O58</f>
        <v>0</v>
      </c>
      <c r="P232" s="80">
        <f>+'2.2.3.7.CantidadCap'!P58</f>
        <v>0</v>
      </c>
    </row>
    <row r="233" spans="2:16" ht="13.2" x14ac:dyDescent="0.25">
      <c r="B233" s="139" t="s">
        <v>168</v>
      </c>
      <c r="C233" s="80">
        <f>+'2.2.3.7.CantidadCap'!C59</f>
        <v>0</v>
      </c>
      <c r="D233" s="80">
        <f>+'2.2.3.7.CantidadCap'!D59</f>
        <v>0</v>
      </c>
      <c r="E233" s="80">
        <f>+'2.2.3.7.CantidadCap'!E59</f>
        <v>0</v>
      </c>
      <c r="F233" s="80">
        <f>+'2.2.3.7.CantidadCap'!F59</f>
        <v>0</v>
      </c>
      <c r="G233" s="80">
        <f>+'2.2.3.7.CantidadCap'!G59</f>
        <v>0</v>
      </c>
      <c r="H233" s="80">
        <f>+'2.2.3.7.CantidadCap'!H59</f>
        <v>0</v>
      </c>
      <c r="I233" s="80">
        <f>+'2.2.3.7.CantidadCap'!I59</f>
        <v>0</v>
      </c>
      <c r="J233" s="80">
        <f>+'2.2.3.7.CantidadCap'!J59</f>
        <v>0</v>
      </c>
      <c r="K233" s="80">
        <f>+'2.2.3.7.CantidadCap'!K59</f>
        <v>0</v>
      </c>
      <c r="L233" s="80">
        <f>+'2.2.3.7.CantidadCap'!L59</f>
        <v>0</v>
      </c>
      <c r="M233" s="80">
        <f>+'2.2.3.7.CantidadCap'!M59</f>
        <v>0</v>
      </c>
      <c r="N233" s="80">
        <f>+'2.2.3.7.CantidadCap'!N59</f>
        <v>0</v>
      </c>
      <c r="O233" s="80">
        <f>+'2.2.3.7.CantidadCap'!O59</f>
        <v>0</v>
      </c>
      <c r="P233" s="80">
        <f>+'2.2.3.7.CantidadCap'!P59</f>
        <v>0</v>
      </c>
    </row>
    <row r="234" spans="2:16" ht="13.2" x14ac:dyDescent="0.25">
      <c r="B234" s="139" t="s">
        <v>169</v>
      </c>
      <c r="C234" s="80">
        <f>+'2.2.3.7.CantidadCap'!C60</f>
        <v>0</v>
      </c>
      <c r="D234" s="80">
        <f>+'2.2.3.7.CantidadCap'!D60</f>
        <v>0</v>
      </c>
      <c r="E234" s="80">
        <f>+'2.2.3.7.CantidadCap'!E60</f>
        <v>0</v>
      </c>
      <c r="F234" s="80">
        <f>+'2.2.3.7.CantidadCap'!F60</f>
        <v>0</v>
      </c>
      <c r="G234" s="80">
        <f>+'2.2.3.7.CantidadCap'!G60</f>
        <v>0</v>
      </c>
      <c r="H234" s="80">
        <f>+'2.2.3.7.CantidadCap'!H60</f>
        <v>0</v>
      </c>
      <c r="I234" s="80">
        <f>+'2.2.3.7.CantidadCap'!I60</f>
        <v>0</v>
      </c>
      <c r="J234" s="80">
        <f>+'2.2.3.7.CantidadCap'!J60</f>
        <v>0</v>
      </c>
      <c r="K234" s="80">
        <f>+'2.2.3.7.CantidadCap'!K60</f>
        <v>0</v>
      </c>
      <c r="L234" s="80">
        <f>+'2.2.3.7.CantidadCap'!L60</f>
        <v>0</v>
      </c>
      <c r="M234" s="80">
        <f>+'2.2.3.7.CantidadCap'!M60</f>
        <v>0</v>
      </c>
      <c r="N234" s="80">
        <f>+'2.2.3.7.CantidadCap'!N60</f>
        <v>0</v>
      </c>
      <c r="O234" s="80">
        <f>+'2.2.3.7.CantidadCap'!O60</f>
        <v>0</v>
      </c>
      <c r="P234" s="80">
        <f>+'2.2.3.7.CantidadCap'!P60</f>
        <v>262826.53220761038</v>
      </c>
    </row>
    <row r="235" spans="2:16" ht="13.2" x14ac:dyDescent="0.25">
      <c r="B235" s="139" t="s">
        <v>170</v>
      </c>
      <c r="C235" s="80">
        <f>+'2.2.3.7.CantidadCap'!C61</f>
        <v>0</v>
      </c>
      <c r="D235" s="80">
        <f>+'2.2.3.7.CantidadCap'!D61</f>
        <v>0</v>
      </c>
      <c r="E235" s="80">
        <f>+'2.2.3.7.CantidadCap'!E61</f>
        <v>0</v>
      </c>
      <c r="F235" s="80">
        <f>+'2.2.3.7.CantidadCap'!F61</f>
        <v>0</v>
      </c>
      <c r="G235" s="80">
        <f>+'2.2.3.7.CantidadCap'!G61</f>
        <v>0</v>
      </c>
      <c r="H235" s="80">
        <f>+'2.2.3.7.CantidadCap'!H61</f>
        <v>0</v>
      </c>
      <c r="I235" s="80">
        <f>+'2.2.3.7.CantidadCap'!I61</f>
        <v>0</v>
      </c>
      <c r="J235" s="80">
        <f>+'2.2.3.7.CantidadCap'!J61</f>
        <v>0</v>
      </c>
      <c r="K235" s="80">
        <f>+'2.2.3.7.CantidadCap'!K61</f>
        <v>0</v>
      </c>
      <c r="L235" s="80">
        <f>+'2.2.3.7.CantidadCap'!L61</f>
        <v>0</v>
      </c>
      <c r="M235" s="80">
        <f>+'2.2.3.7.CantidadCap'!M61</f>
        <v>0</v>
      </c>
      <c r="N235" s="80">
        <f>+'2.2.3.7.CantidadCap'!N61</f>
        <v>0</v>
      </c>
      <c r="O235" s="80">
        <f>+'2.2.3.7.CantidadCap'!O61</f>
        <v>0</v>
      </c>
      <c r="P235" s="80">
        <f>+'2.2.3.7.CantidadCap'!P61</f>
        <v>323224.05982452392</v>
      </c>
    </row>
    <row r="236" spans="2:16" ht="13.2" x14ac:dyDescent="0.25">
      <c r="B236" s="139" t="s">
        <v>171</v>
      </c>
      <c r="C236" s="80">
        <f>+'2.2.3.7.CantidadCap'!C62</f>
        <v>0</v>
      </c>
      <c r="D236" s="80">
        <f>+'2.2.3.7.CantidadCap'!D62</f>
        <v>0</v>
      </c>
      <c r="E236" s="80">
        <f>+'2.2.3.7.CantidadCap'!E62</f>
        <v>0</v>
      </c>
      <c r="F236" s="80">
        <f>+'2.2.3.7.CantidadCap'!F62</f>
        <v>0</v>
      </c>
      <c r="G236" s="80">
        <f>+'2.2.3.7.CantidadCap'!G62</f>
        <v>0</v>
      </c>
      <c r="H236" s="80">
        <f>+'2.2.3.7.CantidadCap'!H62</f>
        <v>0</v>
      </c>
      <c r="I236" s="80">
        <f>+'2.2.3.7.CantidadCap'!I62</f>
        <v>0</v>
      </c>
      <c r="J236" s="80">
        <f>+'2.2.3.7.CantidadCap'!J62</f>
        <v>0</v>
      </c>
      <c r="K236" s="80">
        <f>+'2.2.3.7.CantidadCap'!K62</f>
        <v>0</v>
      </c>
      <c r="L236" s="80">
        <f>+'2.2.3.7.CantidadCap'!L62</f>
        <v>0</v>
      </c>
      <c r="M236" s="80">
        <f>+'2.2.3.7.CantidadCap'!M62</f>
        <v>0</v>
      </c>
      <c r="N236" s="80">
        <f>+'2.2.3.7.CantidadCap'!N62</f>
        <v>0</v>
      </c>
      <c r="O236" s="80">
        <f>+'2.2.3.7.CantidadCap'!O62</f>
        <v>0</v>
      </c>
      <c r="P236" s="80">
        <f>+'2.2.3.7.CantidadCap'!P62</f>
        <v>470983.97129721922</v>
      </c>
    </row>
    <row r="237" spans="2:16" ht="13.2" x14ac:dyDescent="0.25">
      <c r="B237" s="139" t="s">
        <v>172</v>
      </c>
      <c r="C237" s="80">
        <f>+'2.2.3.7.CantidadCap'!C63</f>
        <v>0</v>
      </c>
      <c r="D237" s="80">
        <f>+'2.2.3.7.CantidadCap'!D63</f>
        <v>0</v>
      </c>
      <c r="E237" s="80">
        <f>+'2.2.3.7.CantidadCap'!E63</f>
        <v>0</v>
      </c>
      <c r="F237" s="80">
        <f>+'2.2.3.7.CantidadCap'!F63</f>
        <v>0</v>
      </c>
      <c r="G237" s="80">
        <f>+'2.2.3.7.CantidadCap'!G63</f>
        <v>0</v>
      </c>
      <c r="H237" s="80">
        <f>+'2.2.3.7.CantidadCap'!H63</f>
        <v>0</v>
      </c>
      <c r="I237" s="80">
        <f>+'2.2.3.7.CantidadCap'!I63</f>
        <v>0</v>
      </c>
      <c r="J237" s="80">
        <f>+'2.2.3.7.CantidadCap'!J63</f>
        <v>0</v>
      </c>
      <c r="K237" s="80">
        <f>+'2.2.3.7.CantidadCap'!K63</f>
        <v>0</v>
      </c>
      <c r="L237" s="80">
        <f>+'2.2.3.7.CantidadCap'!L63</f>
        <v>0</v>
      </c>
      <c r="M237" s="80">
        <f>+'2.2.3.7.CantidadCap'!M63</f>
        <v>0</v>
      </c>
      <c r="N237" s="80">
        <f>+'2.2.3.7.CantidadCap'!N63</f>
        <v>0</v>
      </c>
      <c r="O237" s="80">
        <f>+'2.2.3.7.CantidadCap'!O63</f>
        <v>0</v>
      </c>
      <c r="P237" s="80">
        <f>+'2.2.3.7.CantidadCap'!P63</f>
        <v>223051.3912350529</v>
      </c>
    </row>
    <row r="238" spans="2:16" ht="13.2" x14ac:dyDescent="0.25">
      <c r="B238" s="139" t="s">
        <v>173</v>
      </c>
      <c r="C238" s="80">
        <f>+'2.2.3.7.CantidadCap'!C64</f>
        <v>0</v>
      </c>
      <c r="D238" s="80">
        <f>+'2.2.3.7.CantidadCap'!D64</f>
        <v>0</v>
      </c>
      <c r="E238" s="80">
        <f>+'2.2.3.7.CantidadCap'!E64</f>
        <v>0</v>
      </c>
      <c r="F238" s="80">
        <f>+'2.2.3.7.CantidadCap'!F64</f>
        <v>0</v>
      </c>
      <c r="G238" s="80">
        <f>+'2.2.3.7.CantidadCap'!G64</f>
        <v>0</v>
      </c>
      <c r="H238" s="80">
        <f>+'2.2.3.7.CantidadCap'!H64</f>
        <v>0</v>
      </c>
      <c r="I238" s="80">
        <f>+'2.2.3.7.CantidadCap'!I64</f>
        <v>0</v>
      </c>
      <c r="J238" s="80">
        <f>+'2.2.3.7.CantidadCap'!J64</f>
        <v>0</v>
      </c>
      <c r="K238" s="80">
        <f>+'2.2.3.7.CantidadCap'!K64</f>
        <v>0</v>
      </c>
      <c r="L238" s="80">
        <f>+'2.2.3.7.CantidadCap'!L64</f>
        <v>0</v>
      </c>
      <c r="M238" s="80">
        <f>+'2.2.3.7.CantidadCap'!M64</f>
        <v>0</v>
      </c>
      <c r="N238" s="80">
        <f>+'2.2.3.7.CantidadCap'!N64</f>
        <v>0</v>
      </c>
      <c r="O238" s="80">
        <f>+'2.2.3.7.CantidadCap'!O64</f>
        <v>0</v>
      </c>
      <c r="P238" s="80">
        <f>+'2.2.3.7.CantidadCap'!P64</f>
        <v>347345.33719497512</v>
      </c>
    </row>
    <row r="239" spans="2:16" ht="13.2" x14ac:dyDescent="0.25">
      <c r="B239" s="139" t="s">
        <v>331</v>
      </c>
      <c r="C239" s="80">
        <f>+'2.2.3.7.CantidadCap'!C65</f>
        <v>0</v>
      </c>
      <c r="D239" s="80">
        <f>+'2.2.3.7.CantidadCap'!D65</f>
        <v>0</v>
      </c>
      <c r="E239" s="80">
        <f>+'2.2.3.7.CantidadCap'!E65</f>
        <v>0</v>
      </c>
      <c r="F239" s="80">
        <f>+'2.2.3.7.CantidadCap'!F65</f>
        <v>0</v>
      </c>
      <c r="G239" s="80">
        <f>+'2.2.3.7.CantidadCap'!G65</f>
        <v>0</v>
      </c>
      <c r="H239" s="80">
        <f>+'2.2.3.7.CantidadCap'!H65</f>
        <v>0</v>
      </c>
      <c r="I239" s="80">
        <f>+'2.2.3.7.CantidadCap'!I65</f>
        <v>0</v>
      </c>
      <c r="J239" s="80">
        <f>+'2.2.3.7.CantidadCap'!J65</f>
        <v>0</v>
      </c>
      <c r="K239" s="80">
        <f>+'2.2.3.7.CantidadCap'!K65</f>
        <v>0</v>
      </c>
      <c r="L239" s="80">
        <f>+'2.2.3.7.CantidadCap'!L65</f>
        <v>0</v>
      </c>
      <c r="M239" s="80">
        <f>+'2.2.3.7.CantidadCap'!M65</f>
        <v>0</v>
      </c>
      <c r="N239" s="80">
        <f>+'2.2.3.7.CantidadCap'!N65</f>
        <v>0</v>
      </c>
      <c r="O239" s="80">
        <f>+'2.2.3.7.CantidadCap'!O65</f>
        <v>0</v>
      </c>
      <c r="P239" s="80">
        <f>+'2.2.3.7.CantidadCap'!P65</f>
        <v>107891.40439112794</v>
      </c>
    </row>
    <row r="240" spans="2:16" ht="13.2" x14ac:dyDescent="0.25">
      <c r="B240" s="139" t="s">
        <v>332</v>
      </c>
      <c r="C240" s="80">
        <f>+'2.2.3.7.CantidadCap'!C66</f>
        <v>0</v>
      </c>
      <c r="D240" s="80">
        <f>+'2.2.3.7.CantidadCap'!D66</f>
        <v>0</v>
      </c>
      <c r="E240" s="80">
        <f>+'2.2.3.7.CantidadCap'!E66</f>
        <v>0</v>
      </c>
      <c r="F240" s="80">
        <f>+'2.2.3.7.CantidadCap'!F66</f>
        <v>0</v>
      </c>
      <c r="G240" s="80">
        <f>+'2.2.3.7.CantidadCap'!G66</f>
        <v>0</v>
      </c>
      <c r="H240" s="80">
        <f>+'2.2.3.7.CantidadCap'!H66</f>
        <v>0</v>
      </c>
      <c r="I240" s="80">
        <f>+'2.2.3.7.CantidadCap'!I66</f>
        <v>0</v>
      </c>
      <c r="J240" s="80">
        <f>+'2.2.3.7.CantidadCap'!J66</f>
        <v>0</v>
      </c>
      <c r="K240" s="80">
        <f>+'2.2.3.7.CantidadCap'!K66</f>
        <v>0</v>
      </c>
      <c r="L240" s="80">
        <f>+'2.2.3.7.CantidadCap'!L66</f>
        <v>0</v>
      </c>
      <c r="M240" s="80">
        <f>+'2.2.3.7.CantidadCap'!M66</f>
        <v>0</v>
      </c>
      <c r="N240" s="80">
        <f>+'2.2.3.7.CantidadCap'!N66</f>
        <v>0</v>
      </c>
      <c r="O240" s="80">
        <f>+'2.2.3.7.CantidadCap'!O66</f>
        <v>0</v>
      </c>
      <c r="P240" s="80">
        <f>+'2.2.3.7.CantidadCap'!P66</f>
        <v>99030.556577172407</v>
      </c>
    </row>
    <row r="241" x14ac:dyDescent="0.25"/>
    <row r="242" x14ac:dyDescent="0.25"/>
    <row r="243" x14ac:dyDescent="0.25"/>
  </sheetData>
  <hyperlinks>
    <hyperlink ref="A2" location="Índice!A1" display="Índice" xr:uid="{547606C4-A3B4-49BA-8E91-966F823C4402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949D-0E99-458B-A5A2-90BABFC362A0}">
  <sheetPr>
    <tabColor theme="7" tint="-0.249977111117893"/>
  </sheetPr>
  <dimension ref="A1:Q36"/>
  <sheetViews>
    <sheetView showGridLines="0" zoomScale="80" zoomScaleNormal="80" workbookViewId="0">
      <selection activeCell="J27" sqref="J27"/>
    </sheetView>
  </sheetViews>
  <sheetFormatPr baseColWidth="10" defaultColWidth="0" defaultRowHeight="13.2" zeroHeight="1" x14ac:dyDescent="0.25"/>
  <cols>
    <col min="1" max="1" width="11.6640625" style="57" customWidth="1"/>
    <col min="2" max="2" width="26.6640625" style="57" customWidth="1"/>
    <col min="3" max="11" width="10.44140625" style="57" customWidth="1"/>
    <col min="12" max="17" width="11.44140625" style="57" customWidth="1"/>
    <col min="18" max="16384" width="11.44140625" style="57" hidden="1"/>
  </cols>
  <sheetData>
    <row r="1" spans="1:16" x14ac:dyDescent="0.25"/>
    <row r="2" spans="1:16" x14ac:dyDescent="0.25">
      <c r="A2" s="32" t="s">
        <v>29</v>
      </c>
    </row>
    <row r="3" spans="1:16" x14ac:dyDescent="0.25"/>
    <row r="4" spans="1:16" x14ac:dyDescent="0.25">
      <c r="B4" s="36" t="s">
        <v>8</v>
      </c>
      <c r="C4" s="76"/>
    </row>
    <row r="5" spans="1:16" x14ac:dyDescent="0.25"/>
    <row r="6" spans="1:16" x14ac:dyDescent="0.25"/>
    <row r="7" spans="1:16" x14ac:dyDescent="0.25">
      <c r="B7" s="118" t="s">
        <v>340</v>
      </c>
    </row>
    <row r="8" spans="1:16" x14ac:dyDescent="0.25">
      <c r="L8" s="149"/>
    </row>
    <row r="9" spans="1:16" x14ac:dyDescent="0.25">
      <c r="B9" s="150" t="s">
        <v>90</v>
      </c>
      <c r="C9" s="151">
        <v>2010</v>
      </c>
      <c r="D9" s="151">
        <v>2011</v>
      </c>
      <c r="E9" s="151">
        <v>2012</v>
      </c>
      <c r="F9" s="151">
        <v>2013</v>
      </c>
      <c r="G9" s="151">
        <v>2014</v>
      </c>
      <c r="H9" s="151">
        <v>2015</v>
      </c>
      <c r="I9" s="151">
        <v>2016</v>
      </c>
      <c r="J9" s="151">
        <v>2017</v>
      </c>
      <c r="K9" s="151">
        <v>2018</v>
      </c>
      <c r="L9" s="151">
        <v>2019</v>
      </c>
      <c r="M9" s="151">
        <v>2020</v>
      </c>
      <c r="N9" s="151">
        <v>2021</v>
      </c>
      <c r="O9" s="151">
        <v>2022</v>
      </c>
      <c r="P9" s="151">
        <v>2023</v>
      </c>
    </row>
    <row r="10" spans="1:16" x14ac:dyDescent="0.25">
      <c r="B10" s="57" t="s">
        <v>91</v>
      </c>
    </row>
    <row r="11" spans="1:16" x14ac:dyDescent="0.25">
      <c r="B11" s="124" t="s">
        <v>92</v>
      </c>
      <c r="C11" s="109">
        <v>16160</v>
      </c>
      <c r="D11" s="109">
        <v>19056</v>
      </c>
      <c r="E11" s="109">
        <v>19264</v>
      </c>
      <c r="F11" s="109">
        <v>17152</v>
      </c>
      <c r="G11" s="109">
        <v>17296</v>
      </c>
      <c r="H11" s="109">
        <v>13736</v>
      </c>
      <c r="I11" s="109">
        <v>17280</v>
      </c>
      <c r="J11" s="109">
        <v>14400</v>
      </c>
      <c r="K11" s="109">
        <v>14400</v>
      </c>
      <c r="L11" s="109">
        <v>14400</v>
      </c>
      <c r="M11" s="109">
        <v>14400</v>
      </c>
      <c r="N11" s="109">
        <v>14400</v>
      </c>
      <c r="O11" s="109">
        <v>14400</v>
      </c>
      <c r="P11" s="109">
        <v>14400</v>
      </c>
    </row>
    <row r="12" spans="1:16" x14ac:dyDescent="0.25">
      <c r="B12" s="124" t="s">
        <v>93</v>
      </c>
      <c r="C12" s="109">
        <v>120803.13</v>
      </c>
      <c r="D12" s="109">
        <v>123507.62</v>
      </c>
      <c r="E12" s="109">
        <v>152618.29</v>
      </c>
      <c r="F12" s="109">
        <v>182327.11000000002</v>
      </c>
      <c r="G12" s="109">
        <v>181394.86000000004</v>
      </c>
      <c r="H12" s="109">
        <v>235149.3</v>
      </c>
      <c r="I12" s="109">
        <v>291600</v>
      </c>
      <c r="J12" s="109">
        <v>320819</v>
      </c>
      <c r="K12" s="109">
        <v>335440</v>
      </c>
      <c r="L12" s="109">
        <v>319680</v>
      </c>
      <c r="M12" s="109">
        <v>408960</v>
      </c>
      <c r="N12" s="109">
        <v>432000</v>
      </c>
      <c r="O12" s="109">
        <v>489600</v>
      </c>
      <c r="P12" s="109">
        <v>662400</v>
      </c>
    </row>
    <row r="13" spans="1:16" ht="6.75" customHeight="1" x14ac:dyDescent="0.25"/>
    <row r="14" spans="1:16" x14ac:dyDescent="0.25">
      <c r="B14" s="62" t="s">
        <v>94</v>
      </c>
      <c r="C14" s="145">
        <v>89818.809999999983</v>
      </c>
      <c r="D14" s="145">
        <v>94915.11</v>
      </c>
      <c r="E14" s="145">
        <v>110392.75</v>
      </c>
      <c r="F14" s="145">
        <v>138012.75999999998</v>
      </c>
      <c r="G14" s="145">
        <v>140711.16</v>
      </c>
      <c r="H14" s="145">
        <v>216242.86</v>
      </c>
      <c r="I14" s="145">
        <v>250200</v>
      </c>
      <c r="J14" s="145">
        <v>296422.16000000003</v>
      </c>
      <c r="K14" s="145">
        <v>256575.55999999997</v>
      </c>
      <c r="L14" s="145">
        <v>241920</v>
      </c>
      <c r="M14" s="145">
        <v>204480</v>
      </c>
      <c r="N14" s="145">
        <v>187200</v>
      </c>
      <c r="O14" s="145">
        <v>216000</v>
      </c>
      <c r="P14" s="145">
        <v>118080</v>
      </c>
    </row>
    <row r="15" spans="1:16" x14ac:dyDescent="0.25">
      <c r="H15" s="152"/>
      <c r="I15" s="152"/>
      <c r="J15" s="152"/>
      <c r="K15" s="152"/>
      <c r="L15" s="152"/>
      <c r="M15" s="152"/>
    </row>
    <row r="16" spans="1:16" x14ac:dyDescent="0.25"/>
    <row r="17" spans="2:16" x14ac:dyDescent="0.25">
      <c r="B17" s="118" t="s">
        <v>341</v>
      </c>
    </row>
    <row r="18" spans="2:16" x14ac:dyDescent="0.25"/>
    <row r="19" spans="2:16" x14ac:dyDescent="0.25">
      <c r="B19" s="150" t="s">
        <v>90</v>
      </c>
      <c r="C19" s="151">
        <v>2010</v>
      </c>
      <c r="D19" s="151">
        <v>2011</v>
      </c>
      <c r="E19" s="151">
        <v>2012</v>
      </c>
      <c r="F19" s="151">
        <v>2013</v>
      </c>
      <c r="G19" s="151">
        <v>2014</v>
      </c>
      <c r="H19" s="151">
        <v>2015</v>
      </c>
      <c r="I19" s="151">
        <v>2016</v>
      </c>
      <c r="J19" s="151">
        <v>2017</v>
      </c>
      <c r="K19" s="151">
        <v>2018</v>
      </c>
      <c r="L19" s="151">
        <v>2019</v>
      </c>
      <c r="M19" s="151">
        <v>2020</v>
      </c>
      <c r="N19" s="151">
        <v>2021</v>
      </c>
      <c r="O19" s="151">
        <v>2022</v>
      </c>
      <c r="P19" s="151">
        <v>2023</v>
      </c>
    </row>
    <row r="20" spans="2:16" x14ac:dyDescent="0.25">
      <c r="B20" s="57" t="s">
        <v>91</v>
      </c>
    </row>
    <row r="21" spans="2:16" x14ac:dyDescent="0.25">
      <c r="B21" s="124" t="s">
        <v>92</v>
      </c>
      <c r="C21" s="109">
        <v>434416.20474343526</v>
      </c>
      <c r="D21" s="109">
        <v>541077.81295256747</v>
      </c>
      <c r="E21" s="109">
        <v>712069.60515620816</v>
      </c>
      <c r="F21" s="109">
        <v>866332.88234898518</v>
      </c>
      <c r="G21" s="109">
        <v>837094.99642165704</v>
      </c>
      <c r="H21" s="109">
        <v>819279.1680507178</v>
      </c>
      <c r="I21" s="109">
        <v>1012839.8272485487</v>
      </c>
      <c r="J21" s="109">
        <v>1100126.6292184074</v>
      </c>
      <c r="K21" s="109">
        <v>1147145.061842751</v>
      </c>
      <c r="L21" s="109">
        <v>1058001.9880638761</v>
      </c>
      <c r="M21" s="109">
        <v>1009563.1161166969</v>
      </c>
      <c r="N21" s="109">
        <v>904620.84193460911</v>
      </c>
      <c r="O21" s="109">
        <v>1026532.9989888715</v>
      </c>
      <c r="P21" s="109">
        <v>1049466.8073188406</v>
      </c>
    </row>
    <row r="22" spans="2:16" x14ac:dyDescent="0.25">
      <c r="B22" s="124" t="s">
        <v>93</v>
      </c>
      <c r="C22" s="109">
        <v>567350.894855925</v>
      </c>
      <c r="D22" s="109">
        <v>839654.46170936478</v>
      </c>
      <c r="E22" s="109">
        <v>1050576.6925501379</v>
      </c>
      <c r="F22" s="109">
        <v>1300083.5379369294</v>
      </c>
      <c r="G22" s="109">
        <v>1561980.9073762393</v>
      </c>
      <c r="H22" s="109">
        <v>1708609.1835020832</v>
      </c>
      <c r="I22" s="109">
        <v>1678549.5397913018</v>
      </c>
      <c r="J22" s="109">
        <v>1831204.4928793802</v>
      </c>
      <c r="K22" s="109">
        <v>1960378.3761843597</v>
      </c>
      <c r="L22" s="109">
        <v>2561166.6810093387</v>
      </c>
      <c r="M22" s="84">
        <v>2938054.329421476</v>
      </c>
      <c r="N22" s="84">
        <v>3093327.3453328284</v>
      </c>
      <c r="O22" s="84">
        <v>3969751.9288327093</v>
      </c>
      <c r="P22" s="84">
        <v>4963700.0335555868</v>
      </c>
    </row>
    <row r="23" spans="2:16" ht="5.25" customHeight="1" x14ac:dyDescent="0.25"/>
    <row r="24" spans="2:16" x14ac:dyDescent="0.25">
      <c r="B24" s="62" t="s">
        <v>94</v>
      </c>
      <c r="C24" s="145">
        <v>363235.13435666333</v>
      </c>
      <c r="D24" s="145">
        <v>381595.88533806801</v>
      </c>
      <c r="E24" s="145">
        <v>486985.54229365406</v>
      </c>
      <c r="F24" s="145">
        <v>513804.71971408546</v>
      </c>
      <c r="G24" s="145">
        <v>578149.13620210323</v>
      </c>
      <c r="H24" s="145">
        <v>729661.12844719901</v>
      </c>
      <c r="I24" s="145">
        <v>616045.36296014977</v>
      </c>
      <c r="J24" s="145">
        <v>704241.03790221235</v>
      </c>
      <c r="K24" s="145">
        <v>816951.70197288983</v>
      </c>
      <c r="L24" s="145">
        <v>1015266.0409267878</v>
      </c>
      <c r="M24" s="145">
        <v>882656.04446183285</v>
      </c>
      <c r="N24" s="145">
        <v>824386.41273256426</v>
      </c>
      <c r="O24" s="145">
        <v>1023312.9621784206</v>
      </c>
      <c r="P24" s="145">
        <v>414600.10912557476</v>
      </c>
    </row>
    <row r="25" spans="2:16" x14ac:dyDescent="0.25">
      <c r="H25" s="152"/>
      <c r="I25" s="152"/>
      <c r="J25" s="152"/>
      <c r="K25" s="152"/>
      <c r="M25" s="109"/>
    </row>
    <row r="26" spans="2:16" x14ac:dyDescent="0.25"/>
    <row r="27" spans="2:16" x14ac:dyDescent="0.25">
      <c r="B27" s="118" t="s">
        <v>342</v>
      </c>
    </row>
    <row r="28" spans="2:16" x14ac:dyDescent="0.25"/>
    <row r="29" spans="2:16" x14ac:dyDescent="0.25">
      <c r="B29" s="150" t="s">
        <v>90</v>
      </c>
      <c r="C29" s="151">
        <v>2010</v>
      </c>
      <c r="D29" s="151">
        <v>2011</v>
      </c>
      <c r="E29" s="151">
        <v>2012</v>
      </c>
      <c r="F29" s="151">
        <v>2013</v>
      </c>
      <c r="G29" s="151">
        <v>2014</v>
      </c>
      <c r="H29" s="151">
        <v>2015</v>
      </c>
      <c r="I29" s="151">
        <v>2016</v>
      </c>
      <c r="J29" s="151">
        <v>2017</v>
      </c>
      <c r="K29" s="151">
        <v>2018</v>
      </c>
      <c r="L29" s="151">
        <v>2019</v>
      </c>
      <c r="M29" s="151">
        <v>2020</v>
      </c>
      <c r="N29" s="151">
        <v>2021</v>
      </c>
      <c r="O29" s="151">
        <v>2022</v>
      </c>
      <c r="P29" s="151">
        <v>2023</v>
      </c>
    </row>
    <row r="30" spans="2:16" x14ac:dyDescent="0.25">
      <c r="B30" s="57" t="s">
        <v>91</v>
      </c>
    </row>
    <row r="31" spans="2:16" x14ac:dyDescent="0.25">
      <c r="B31" s="124" t="s">
        <v>92</v>
      </c>
      <c r="C31" s="61">
        <f t="shared" ref="C31:K31" si="0">+C21/C11</f>
        <v>26.882190887588816</v>
      </c>
      <c r="D31" s="61">
        <f t="shared" si="0"/>
        <v>28.394091779626756</v>
      </c>
      <c r="E31" s="61">
        <f t="shared" si="0"/>
        <v>36.96374611483639</v>
      </c>
      <c r="F31" s="61">
        <f t="shared" si="0"/>
        <v>50.509146592174979</v>
      </c>
      <c r="G31" s="61">
        <f>+G21/G11</f>
        <v>48.398184344452879</v>
      </c>
      <c r="H31" s="61">
        <f t="shared" si="0"/>
        <v>59.6446686117296</v>
      </c>
      <c r="I31" s="61">
        <f t="shared" si="0"/>
        <v>58.613415928735456</v>
      </c>
      <c r="J31" s="61">
        <f t="shared" si="0"/>
        <v>76.39768258461163</v>
      </c>
      <c r="K31" s="61">
        <f t="shared" si="0"/>
        <v>79.662851516857714</v>
      </c>
      <c r="L31" s="61">
        <f t="shared" ref="L31:O31" si="1">+L21/L11</f>
        <v>73.472360282213614</v>
      </c>
      <c r="M31" s="61">
        <f t="shared" si="1"/>
        <v>70.108549730326175</v>
      </c>
      <c r="N31" s="61">
        <f t="shared" si="1"/>
        <v>62.820891801014518</v>
      </c>
      <c r="O31" s="61">
        <f t="shared" si="1"/>
        <v>71.287013818671625</v>
      </c>
      <c r="P31" s="61">
        <f>+P21/P11</f>
        <v>72.879639397141716</v>
      </c>
    </row>
    <row r="32" spans="2:16" x14ac:dyDescent="0.25">
      <c r="B32" s="124" t="s">
        <v>93</v>
      </c>
      <c r="C32" s="61">
        <f t="shared" ref="C32:K32" si="2">+C22/C12</f>
        <v>4.6964916791139846</v>
      </c>
      <c r="D32" s="61">
        <f t="shared" si="2"/>
        <v>6.7984020881413212</v>
      </c>
      <c r="E32" s="61">
        <f t="shared" si="2"/>
        <v>6.8836880071853628</v>
      </c>
      <c r="F32" s="61">
        <f t="shared" si="2"/>
        <v>7.1305004392211844</v>
      </c>
      <c r="G32" s="61">
        <f t="shared" si="2"/>
        <v>8.6109435922067412</v>
      </c>
      <c r="H32" s="61">
        <f t="shared" si="2"/>
        <v>7.2660611088448199</v>
      </c>
      <c r="I32" s="61">
        <f t="shared" si="2"/>
        <v>5.756342729051104</v>
      </c>
      <c r="J32" s="61">
        <f t="shared" si="2"/>
        <v>5.7079053699418685</v>
      </c>
      <c r="K32" s="61">
        <f t="shared" si="2"/>
        <v>5.8441997859061523</v>
      </c>
      <c r="L32" s="61">
        <f t="shared" ref="L32:O32" si="3">+L22/L12</f>
        <v>8.0116575356898725</v>
      </c>
      <c r="M32" s="61">
        <f t="shared" si="3"/>
        <v>7.1842095300799</v>
      </c>
      <c r="N32" s="61">
        <f t="shared" si="3"/>
        <v>7.1604799660482135</v>
      </c>
      <c r="O32" s="61">
        <f t="shared" si="3"/>
        <v>8.1081534494132139</v>
      </c>
      <c r="P32" s="61">
        <f>+P22/P12</f>
        <v>7.4935085047638692</v>
      </c>
    </row>
    <row r="33" spans="2:16" ht="6" customHeight="1" x14ac:dyDescent="0.25"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</row>
    <row r="34" spans="2:16" x14ac:dyDescent="0.25">
      <c r="B34" s="62" t="s">
        <v>94</v>
      </c>
      <c r="C34" s="126">
        <f t="shared" ref="C34:P34" si="4">+C24/C14</f>
        <v>4.0440875842895645</v>
      </c>
      <c r="D34" s="126">
        <f t="shared" si="4"/>
        <v>4.0203913300850411</v>
      </c>
      <c r="E34" s="126">
        <f t="shared" si="4"/>
        <v>4.4113906238738876</v>
      </c>
      <c r="F34" s="126">
        <f t="shared" si="4"/>
        <v>3.7228783752609944</v>
      </c>
      <c r="G34" s="126">
        <f t="shared" si="4"/>
        <v>4.1087653331981855</v>
      </c>
      <c r="H34" s="126">
        <f t="shared" si="4"/>
        <v>3.3742669165918313</v>
      </c>
      <c r="I34" s="126">
        <f t="shared" si="4"/>
        <v>2.4622116824946034</v>
      </c>
      <c r="J34" s="126">
        <f t="shared" si="4"/>
        <v>2.3758042850177339</v>
      </c>
      <c r="K34" s="126">
        <f t="shared" si="4"/>
        <v>3.1840589258497181</v>
      </c>
      <c r="L34" s="126">
        <f t="shared" si="4"/>
        <v>4.1967015580637721</v>
      </c>
      <c r="M34" s="126">
        <f t="shared" si="4"/>
        <v>4.3165886368438615</v>
      </c>
      <c r="N34" s="126">
        <f t="shared" si="4"/>
        <v>4.4037735722893387</v>
      </c>
      <c r="O34" s="126">
        <f t="shared" si="4"/>
        <v>4.7375600100852804</v>
      </c>
      <c r="P34" s="126">
        <f t="shared" si="4"/>
        <v>3.5111797859550706</v>
      </c>
    </row>
    <row r="35" spans="2:16" x14ac:dyDescent="0.25">
      <c r="K35" s="110"/>
    </row>
    <row r="36" spans="2:16" x14ac:dyDescent="0.25"/>
  </sheetData>
  <hyperlinks>
    <hyperlink ref="A2" location="Índice!A1" display="Índice" xr:uid="{C0EFB9BC-B333-4375-B4CA-61642DB023C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AA359677C3DC4E924C19A1FC8CD1A5" ma:contentTypeVersion="18" ma:contentTypeDescription="Crear nuevo documento." ma:contentTypeScope="" ma:versionID="084e920612e4d8d5f6df5cf558c5fc0b">
  <xsd:schema xmlns:xsd="http://www.w3.org/2001/XMLSchema" xmlns:xs="http://www.w3.org/2001/XMLSchema" xmlns:p="http://schemas.microsoft.com/office/2006/metadata/properties" xmlns:ns2="4a21f1ca-c148-45f6-830e-af0951b19225" xmlns:ns3="3d96042f-c47c-4d0a-a1b4-437194649097" targetNamespace="http://schemas.microsoft.com/office/2006/metadata/properties" ma:root="true" ma:fieldsID="0ca7c48c886ae66f8707d2e0584c5e20" ns2:_="" ns3:_="">
    <xsd:import namespace="4a21f1ca-c148-45f6-830e-af0951b19225"/>
    <xsd:import namespace="3d96042f-c47c-4d0a-a1b4-437194649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1f1ca-c148-45f6-830e-af0951b1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ec5936b-1666-4dab-9ec4-609878d41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6042f-c47c-4d0a-a1b4-437194649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fc9730-f847-4716-bb8f-235d02ba4267}" ma:internalName="TaxCatchAll" ma:showField="CatchAllData" ma:web="3d96042f-c47c-4d0a-a1b4-437194649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1f1ca-c148-45f6-830e-af0951b19225">
      <Terms xmlns="http://schemas.microsoft.com/office/infopath/2007/PartnerControls"/>
    </lcf76f155ced4ddcb4097134ff3c332f>
    <TaxCatchAll xmlns="3d96042f-c47c-4d0a-a1b4-4371946490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B3702-B909-4B6C-A13E-AEEB2001B5B8}"/>
</file>

<file path=customXml/itemProps2.xml><?xml version="1.0" encoding="utf-8"?>
<ds:datastoreItem xmlns:ds="http://schemas.openxmlformats.org/officeDocument/2006/customXml" ds:itemID="{6D4196D1-F1FD-4E26-AB68-1215EFBDD41D}">
  <ds:schemaRefs>
    <ds:schemaRef ds:uri="http://schemas.microsoft.com/office/2006/metadata/properties"/>
    <ds:schemaRef ds:uri="http://schemas.microsoft.com/office/infopath/2007/PartnerControls"/>
    <ds:schemaRef ds:uri="4a21f1ca-c148-45f6-830e-af0951b19225"/>
    <ds:schemaRef ds:uri="3d96042f-c47c-4d0a-a1b4-437194649097"/>
  </ds:schemaRefs>
</ds:datastoreItem>
</file>

<file path=customXml/itemProps3.xml><?xml version="1.0" encoding="utf-8"?>
<ds:datastoreItem xmlns:ds="http://schemas.openxmlformats.org/officeDocument/2006/customXml" ds:itemID="{001CE904-5948-40C7-9F90-34E59E06F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2.2.3.2.Inv-Ajus-Depr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 IPMC</vt:lpstr>
      <vt:lpstr>6.5 TasaImpuestos</vt:lpstr>
      <vt:lpstr>Factor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2024-01-22T20:12:30Z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0x01010076AA359677C3DC4E924C19A1FC8CD1A5</vt:lpwstr>
  </property>
  <property fmtid="{D5CDD505-2E9C-101B-9397-08002B2CF9AE}" pid="3" name="MediaServiceImageTags">
    <vt:lpwstr/>
  </property>
</Properties>
</file>