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l\OneDrive\Documentos\"/>
    </mc:Choice>
  </mc:AlternateContent>
  <xr:revisionPtr revIDLastSave="0" documentId="8_{1271B241-E93E-4950-B489-FDAB775AB102}" xr6:coauthVersionLast="47" xr6:coauthVersionMax="47" xr10:uidLastSave="{00000000-0000-0000-0000-000000000000}"/>
  <bookViews>
    <workbookView xWindow="-120" yWindow="-120" windowWidth="20730" windowHeight="11040" tabRatio="716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0" i="17" l="1"/>
  <c r="DT48" i="3" l="1"/>
  <c r="HS42" i="9" l="1"/>
  <c r="EF36" i="4" l="1"/>
  <c r="EF35" i="4"/>
  <c r="EF34" i="4" s="1"/>
  <c r="EF31" i="4"/>
  <c r="EF28" i="4"/>
  <c r="EF25" i="4"/>
  <c r="AS30" i="17" l="1"/>
  <c r="DS48" i="3" l="1"/>
  <c r="DR48" i="3" l="1"/>
  <c r="AR30" i="17" l="1"/>
  <c r="AQ30" i="17" l="1"/>
  <c r="DQ48" i="3" l="1"/>
  <c r="FU48" i="11" l="1"/>
  <c r="BM32" i="16"/>
  <c r="B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24" i="16"/>
  <c r="BM23" i="16"/>
  <c r="BM22" i="16"/>
  <c r="BM21" i="16"/>
  <c r="BM20" i="16"/>
  <c r="BM19" i="16"/>
  <c r="BM13" i="16"/>
  <c r="BM12" i="16"/>
  <c r="BM10" i="16"/>
  <c r="BM9" i="16"/>
  <c r="BM8" i="16"/>
  <c r="HB68" i="1"/>
  <c r="HB67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0" i="1"/>
  <c r="HB59" i="1"/>
  <c r="HB58" i="1"/>
  <c r="HB55" i="1"/>
  <c r="HB52" i="1"/>
  <c r="HB49" i="1"/>
  <c r="HB46" i="1"/>
  <c r="HB43" i="1"/>
  <c r="HB40" i="1"/>
  <c r="HB37" i="1"/>
  <c r="HB31" i="1"/>
  <c r="HB29" i="1"/>
  <c r="HB30" i="1"/>
  <c r="HB26" i="1"/>
  <c r="HB23" i="1"/>
  <c r="HB20" i="1"/>
  <c r="HB17" i="1"/>
  <c r="HB14" i="1"/>
  <c r="HB11" i="1"/>
  <c r="HB8" i="1"/>
  <c r="BM30" i="16" l="1"/>
  <c r="BM11" i="16"/>
  <c r="HB66" i="1"/>
  <c r="EN42" i="4" l="1"/>
  <c r="EM42" i="4"/>
  <c r="EL42" i="4"/>
  <c r="EK42" i="4"/>
  <c r="EJ42" i="4"/>
  <c r="EI42" i="4"/>
  <c r="EH42" i="4"/>
  <c r="EG42" i="4"/>
  <c r="EF42" i="4"/>
  <c r="EE42" i="4"/>
  <c r="ED42" i="4"/>
  <c r="EC42" i="4"/>
  <c r="EO36" i="4"/>
  <c r="EO35" i="4"/>
  <c r="EO34" i="4"/>
  <c r="EO31" i="4"/>
  <c r="EO28" i="4"/>
  <c r="EO25" i="4"/>
  <c r="EO19" i="4"/>
  <c r="EO18" i="4"/>
  <c r="EO14" i="4"/>
  <c r="EO17" i="4"/>
  <c r="EO11" i="4"/>
  <c r="EO8" i="4"/>
  <c r="EO42" i="4" l="1"/>
  <c r="EO32" i="5"/>
  <c r="EO31" i="5"/>
  <c r="EO30" i="5"/>
  <c r="EO24" i="5"/>
  <c r="EO23" i="5"/>
  <c r="EO21" i="5"/>
  <c r="EO20" i="5"/>
  <c r="EO19" i="5"/>
  <c r="EO13" i="5"/>
  <c r="EO11" i="5"/>
  <c r="EO10" i="5"/>
  <c r="EO9" i="5"/>
  <c r="EO8" i="5"/>
  <c r="HB57" i="6"/>
  <c r="HB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49" i="6"/>
  <c r="HB48" i="6"/>
  <c r="HB44" i="6"/>
  <c r="HB41" i="6"/>
  <c r="HB38" i="6"/>
  <c r="HB35" i="6"/>
  <c r="HB32" i="6"/>
  <c r="HB25" i="6"/>
  <c r="HB24" i="6"/>
  <c r="HB20" i="6"/>
  <c r="HB17" i="6"/>
  <c r="HB14" i="6"/>
  <c r="HB11" i="6"/>
  <c r="HB8" i="6"/>
  <c r="EO12" i="5" l="1"/>
  <c r="EO22" i="5"/>
  <c r="HB55" i="6"/>
  <c r="HB23" i="6"/>
  <c r="HB47" i="6"/>
  <c r="AP30" i="17" l="1"/>
  <c r="BB30" i="17" s="1"/>
  <c r="BB32" i="17"/>
  <c r="BB31" i="17"/>
  <c r="BB24" i="17"/>
  <c r="BB23" i="17"/>
  <c r="BB22" i="17"/>
  <c r="BB21" i="17"/>
  <c r="BB20" i="17"/>
  <c r="BB19" i="17"/>
  <c r="BB13" i="17"/>
  <c r="BB12" i="17"/>
  <c r="BB11" i="17"/>
  <c r="BB10" i="17"/>
  <c r="BB9" i="17"/>
  <c r="BB8" i="17"/>
  <c r="FO45" i="7" l="1"/>
  <c r="F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37" i="7"/>
  <c r="FO36" i="7"/>
  <c r="FO35" i="7"/>
  <c r="FO32" i="7"/>
  <c r="FO29" i="7"/>
  <c r="FO26" i="7"/>
  <c r="FO19" i="7"/>
  <c r="FO18" i="7"/>
  <c r="FO17" i="7"/>
  <c r="FO14" i="7"/>
  <c r="FO11" i="7"/>
  <c r="FO8" i="7"/>
  <c r="HO40" i="8"/>
  <c r="HO39" i="8"/>
  <c r="HO35" i="8"/>
  <c r="HO32" i="8"/>
  <c r="HO29" i="8"/>
  <c r="HO26" i="8"/>
  <c r="HO23" i="8"/>
  <c r="HO20" i="8"/>
  <c r="HO17" i="8"/>
  <c r="HO14" i="8"/>
  <c r="HO11" i="8"/>
  <c r="HO8" i="8"/>
  <c r="HO87" i="8"/>
  <c r="HO86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79" i="8"/>
  <c r="HO78" i="8"/>
  <c r="HO74" i="8"/>
  <c r="HO71" i="8"/>
  <c r="HO68" i="8"/>
  <c r="HO65" i="8"/>
  <c r="HO62" i="8"/>
  <c r="HO59" i="8"/>
  <c r="HO56" i="8"/>
  <c r="HO53" i="8"/>
  <c r="HO50" i="8"/>
  <c r="HO47" i="8"/>
  <c r="FO43" i="7" l="1"/>
  <c r="HO85" i="8"/>
  <c r="HO38" i="8"/>
  <c r="HO77" i="8"/>
  <c r="IB44" i="9"/>
  <c r="IB43" i="9"/>
  <c r="IA42" i="9"/>
  <c r="HZ42" i="9"/>
  <c r="HY42" i="9"/>
  <c r="HX42" i="9"/>
  <c r="HW42" i="9"/>
  <c r="HV42" i="9"/>
  <c r="HU42" i="9"/>
  <c r="HT42" i="9"/>
  <c r="HR42" i="9"/>
  <c r="HQ42" i="9"/>
  <c r="HP42" i="9"/>
  <c r="IB36" i="9"/>
  <c r="IB35" i="9"/>
  <c r="IB34" i="9"/>
  <c r="IB31" i="9"/>
  <c r="IB28" i="9"/>
  <c r="IB25" i="9"/>
  <c r="IB19" i="9"/>
  <c r="IB14" i="9"/>
  <c r="IB11" i="9"/>
  <c r="IB8" i="9"/>
  <c r="JB45" i="10"/>
  <c r="JB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37" i="10"/>
  <c r="JB32" i="10"/>
  <c r="JB29" i="10"/>
  <c r="JB26" i="10"/>
  <c r="JB19" i="10"/>
  <c r="JB18" i="10"/>
  <c r="JB17" i="10"/>
  <c r="JB14" i="10"/>
  <c r="JB11" i="10"/>
  <c r="JB8" i="10"/>
  <c r="IB42" i="9" l="1"/>
  <c r="IB17" i="9"/>
  <c r="IB18" i="9"/>
  <c r="JB43" i="10"/>
  <c r="JB35" i="10"/>
  <c r="JB36" i="10"/>
  <c r="GB50" i="11" l="1"/>
  <c r="GB49" i="11"/>
  <c r="GA48" i="11"/>
  <c r="FZ48" i="11"/>
  <c r="FY48" i="11"/>
  <c r="FX48" i="11"/>
  <c r="FW48" i="11"/>
  <c r="FV48" i="11"/>
  <c r="FT48" i="11"/>
  <c r="FS48" i="11"/>
  <c r="FR48" i="11"/>
  <c r="FQ48" i="11"/>
  <c r="FP48" i="11"/>
  <c r="GB42" i="11"/>
  <c r="GB41" i="11"/>
  <c r="GB37" i="11"/>
  <c r="GB34" i="11"/>
  <c r="GB31" i="11"/>
  <c r="GB28" i="11"/>
  <c r="GB22" i="11"/>
  <c r="GB20" i="11"/>
  <c r="GB17" i="11"/>
  <c r="GB14" i="11"/>
  <c r="GB11" i="11"/>
  <c r="GB8" i="11"/>
  <c r="GB48" i="11" l="1"/>
  <c r="GB21" i="11"/>
  <c r="GB40" i="11"/>
  <c r="GB56" i="13" l="1"/>
  <c r="GB55" i="13"/>
  <c r="GB48" i="13"/>
  <c r="GB47" i="13"/>
  <c r="GB46" i="13"/>
  <c r="GB43" i="13"/>
  <c r="GB40" i="13"/>
  <c r="GB37" i="13"/>
  <c r="GB34" i="13"/>
  <c r="GB31" i="13"/>
  <c r="GB25" i="13"/>
  <c r="GB24" i="13"/>
  <c r="GB23" i="13"/>
  <c r="GB20" i="13"/>
  <c r="GB17" i="13"/>
  <c r="GB14" i="13"/>
  <c r="GB11" i="13"/>
  <c r="GB8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l="1"/>
  <c r="DP48" i="3"/>
  <c r="EB48" i="3" s="1"/>
  <c r="EB50" i="3"/>
  <c r="EB49" i="3"/>
  <c r="EB42" i="3"/>
  <c r="EB41" i="3"/>
  <c r="EB40" i="3"/>
  <c r="EB37" i="3"/>
  <c r="EB34" i="3"/>
  <c r="EB31" i="3"/>
  <c r="EB28" i="3"/>
  <c r="EB22" i="3"/>
  <c r="EB21" i="3"/>
  <c r="EB20" i="3"/>
  <c r="EB17" i="3"/>
  <c r="EB14" i="3"/>
  <c r="EB11" i="3"/>
  <c r="EB8" i="3"/>
  <c r="IO35" i="10" l="1"/>
  <c r="IO17" i="10"/>
  <c r="FG54" i="13"/>
  <c r="FE54" i="13"/>
  <c r="FO46" i="13"/>
  <c r="FO23" i="13"/>
  <c r="DL28" i="14" l="1"/>
  <c r="DM28" i="14"/>
  <c r="DH29" i="14"/>
  <c r="DH28" i="14" s="1"/>
  <c r="DI29" i="14"/>
  <c r="DI28" i="14" s="1"/>
  <c r="DJ29" i="14"/>
  <c r="DJ28" i="14" s="1"/>
  <c r="DK29" i="14"/>
  <c r="DL29" i="14"/>
  <c r="DM29" i="14"/>
  <c r="DN29" i="14"/>
  <c r="DN28" i="14" s="1"/>
  <c r="DH30" i="14"/>
  <c r="DI30" i="14"/>
  <c r="DJ30" i="14"/>
  <c r="DK30" i="14"/>
  <c r="DK28" i="14" s="1"/>
  <c r="DL30" i="14"/>
  <c r="DM30" i="14"/>
  <c r="DN30" i="14"/>
  <c r="DL14" i="14"/>
  <c r="DM14" i="14"/>
  <c r="DN14" i="14"/>
  <c r="DH15" i="14"/>
  <c r="DH14" i="14" s="1"/>
  <c r="DI15" i="14"/>
  <c r="DI14" i="14" s="1"/>
  <c r="DJ15" i="14"/>
  <c r="DJ14" i="14" s="1"/>
  <c r="DK15" i="14"/>
  <c r="DK14" i="14" s="1"/>
  <c r="DL15" i="14"/>
  <c r="DM15" i="14"/>
  <c r="DN15" i="14"/>
  <c r="DH16" i="14"/>
  <c r="DI16" i="14"/>
  <c r="DJ16" i="14"/>
  <c r="DK16" i="14"/>
  <c r="DL16" i="14"/>
  <c r="DM16" i="14"/>
  <c r="DN16" i="14"/>
  <c r="DO38" i="14"/>
  <c r="DO37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C30" i="14"/>
  <c r="DC29" i="14"/>
  <c r="DO27" i="14"/>
  <c r="DO26" i="14"/>
  <c r="DO25" i="14"/>
  <c r="DO24" i="14"/>
  <c r="DO23" i="14"/>
  <c r="DO22" i="14"/>
  <c r="DC16" i="14"/>
  <c r="DC15" i="14"/>
  <c r="DC14" i="14" s="1"/>
  <c r="DO13" i="14"/>
  <c r="DO12" i="14"/>
  <c r="DO11" i="14"/>
  <c r="DO10" i="14"/>
  <c r="DO9" i="14"/>
  <c r="DO8" i="14"/>
  <c r="DO36" i="14" l="1"/>
  <c r="DO29" i="14"/>
  <c r="DO30" i="14"/>
  <c r="DC28" i="14"/>
  <c r="DO28" i="14" s="1"/>
  <c r="DO14" i="14"/>
  <c r="DO16" i="14"/>
  <c r="DO15" i="14"/>
  <c r="FJ11" i="12" l="1"/>
  <c r="FK11" i="12"/>
  <c r="FH12" i="12"/>
  <c r="FH11" i="12" s="1"/>
  <c r="FI12" i="12"/>
  <c r="FJ12" i="12"/>
  <c r="FK12" i="12"/>
  <c r="FL12" i="12"/>
  <c r="FL11" i="12" s="1"/>
  <c r="FM12" i="12"/>
  <c r="FM11" i="12" s="1"/>
  <c r="FN12" i="12"/>
  <c r="FN11" i="12" s="1"/>
  <c r="FH13" i="12"/>
  <c r="FI13" i="12"/>
  <c r="FI11" i="12" s="1"/>
  <c r="FJ13" i="12"/>
  <c r="FK13" i="12"/>
  <c r="FL13" i="12"/>
  <c r="FM13" i="12"/>
  <c r="FN13" i="12"/>
  <c r="FN8" i="12"/>
  <c r="FH8" i="12"/>
  <c r="FI8" i="12"/>
  <c r="FJ8" i="12"/>
  <c r="FK8" i="12"/>
  <c r="FL8" i="12"/>
  <c r="FM8" i="12"/>
  <c r="FH19" i="12"/>
  <c r="FI19" i="12"/>
  <c r="FJ19" i="12"/>
  <c r="FK19" i="12"/>
  <c r="FL19" i="12"/>
  <c r="FM19" i="12"/>
  <c r="FN19" i="12"/>
  <c r="FL22" i="12"/>
  <c r="FM22" i="12"/>
  <c r="FN22" i="12"/>
  <c r="FH23" i="12"/>
  <c r="FI23" i="12"/>
  <c r="FI22" i="12" s="1"/>
  <c r="FJ23" i="12"/>
  <c r="FK23" i="12"/>
  <c r="FK22" i="12" s="1"/>
  <c r="FL23" i="12"/>
  <c r="FM23" i="12"/>
  <c r="FN23" i="12"/>
  <c r="FH24" i="12"/>
  <c r="FH22" i="12" s="1"/>
  <c r="FI24" i="12"/>
  <c r="FJ24" i="12"/>
  <c r="FK24" i="12"/>
  <c r="FL24" i="12"/>
  <c r="FM24" i="12"/>
  <c r="FN24" i="12"/>
  <c r="FO32" i="12"/>
  <c r="FO31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24" i="12"/>
  <c r="FC22" i="12" s="1"/>
  <c r="FC23" i="12"/>
  <c r="FC19" i="12"/>
  <c r="FC13" i="12"/>
  <c r="FC12" i="12"/>
  <c r="FC8" i="12"/>
  <c r="FC11" i="12" l="1"/>
  <c r="FO23" i="12"/>
  <c r="FO12" i="12"/>
  <c r="FO11" i="12"/>
  <c r="FO8" i="12"/>
  <c r="FO19" i="12"/>
  <c r="FJ22" i="12"/>
  <c r="FO22" i="12"/>
  <c r="FO30" i="12"/>
  <c r="FO13" i="12"/>
  <c r="FO24" i="12"/>
  <c r="EU35" i="2" l="1"/>
  <c r="EU34" i="2" s="1"/>
  <c r="EV35" i="2"/>
  <c r="EV34" i="2" s="1"/>
  <c r="EW35" i="2"/>
  <c r="EW34" i="2" s="1"/>
  <c r="EX35" i="2"/>
  <c r="EX34" i="2" s="1"/>
  <c r="EY35" i="2"/>
  <c r="EY34" i="2" s="1"/>
  <c r="EZ35" i="2"/>
  <c r="EZ34" i="2" s="1"/>
  <c r="FA35" i="2"/>
  <c r="EU36" i="2"/>
  <c r="EV36" i="2"/>
  <c r="EW36" i="2"/>
  <c r="EX36" i="2"/>
  <c r="EY36" i="2"/>
  <c r="EZ36" i="2"/>
  <c r="FA36" i="2"/>
  <c r="FA34" i="2" s="1"/>
  <c r="EU18" i="2"/>
  <c r="EU17" i="2" s="1"/>
  <c r="EV18" i="2"/>
  <c r="EV17" i="2" s="1"/>
  <c r="EW18" i="2"/>
  <c r="EW17" i="2" s="1"/>
  <c r="EX18" i="2"/>
  <c r="EX17" i="2" s="1"/>
  <c r="EY18" i="2"/>
  <c r="EY17" i="2" s="1"/>
  <c r="EZ18" i="2"/>
  <c r="EZ17" i="2" s="1"/>
  <c r="FA18" i="2"/>
  <c r="FA17" i="2" s="1"/>
  <c r="EU19" i="2"/>
  <c r="EV19" i="2"/>
  <c r="EW19" i="2"/>
  <c r="EX19" i="2"/>
  <c r="EY19" i="2"/>
  <c r="EZ19" i="2"/>
  <c r="FA19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P36" i="2"/>
  <c r="EP35" i="2"/>
  <c r="FB31" i="2"/>
  <c r="FB28" i="2"/>
  <c r="FB25" i="2"/>
  <c r="EP19" i="2"/>
  <c r="EP18" i="2"/>
  <c r="EP17" i="2" s="1"/>
  <c r="FB14" i="2"/>
  <c r="FB11" i="2"/>
  <c r="FB8" i="2"/>
  <c r="FB42" i="2" l="1"/>
  <c r="FB36" i="2"/>
  <c r="FB35" i="2"/>
  <c r="EP34" i="2"/>
  <c r="FB19" i="2"/>
  <c r="FB17" i="2"/>
  <c r="FB18" i="2"/>
  <c r="FB34" i="2"/>
  <c r="HN42" i="9" l="1"/>
  <c r="EN42" i="2" l="1"/>
  <c r="EM42" i="2" l="1"/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22" i="16" s="1"/>
  <c r="AS19" i="16"/>
  <c r="AH30" i="17" l="1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7" i="7" s="1"/>
  <c r="EU14" i="7"/>
  <c r="EU11" i="7"/>
  <c r="EU8" i="7"/>
  <c r="HI42" i="9" l="1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H54" i="13" l="1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O30" i="17" s="1"/>
  <c r="E30" i="17"/>
  <c r="D30" i="17"/>
  <c r="C30" i="17"/>
  <c r="AC24" i="17"/>
  <c r="AO24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AC23" i="17"/>
  <c r="AA23" i="17"/>
  <c r="Z23" i="17"/>
  <c r="Z22" i="17" s="1"/>
  <c r="Y23" i="17"/>
  <c r="X23" i="17"/>
  <c r="W23" i="17"/>
  <c r="V23" i="17"/>
  <c r="V22" i="17" s="1"/>
  <c r="U23" i="17"/>
  <c r="U22" i="17" s="1"/>
  <c r="T23" i="17"/>
  <c r="S23" i="17"/>
  <c r="R23" i="17"/>
  <c r="R22" i="17" s="1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Y22" i="17"/>
  <c r="X22" i="17"/>
  <c r="W22" i="17"/>
  <c r="T22" i="17"/>
  <c r="Q22" i="17"/>
  <c r="P22" i="17"/>
  <c r="M22" i="17"/>
  <c r="I22" i="17"/>
  <c r="H22" i="17"/>
  <c r="E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L19" i="17"/>
  <c r="L22" i="17" s="1"/>
  <c r="K19" i="17"/>
  <c r="K22" i="17" s="1"/>
  <c r="J19" i="17"/>
  <c r="J22" i="17" s="1"/>
  <c r="I19" i="17"/>
  <c r="H19" i="17"/>
  <c r="G19" i="17"/>
  <c r="G22" i="17" s="1"/>
  <c r="F19" i="17"/>
  <c r="E19" i="17"/>
  <c r="D19" i="17"/>
  <c r="D22" i="17" s="1"/>
  <c r="C19" i="17"/>
  <c r="C22" i="17" s="1"/>
  <c r="AO13" i="17"/>
  <c r="AC13" i="17"/>
  <c r="AA13" i="17"/>
  <c r="Z13" i="17"/>
  <c r="Y13" i="17"/>
  <c r="X13" i="17"/>
  <c r="W13" i="17"/>
  <c r="V13" i="17"/>
  <c r="U13" i="17"/>
  <c r="T13" i="17"/>
  <c r="S13" i="17"/>
  <c r="R13" i="17"/>
  <c r="AB13" i="17" s="1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O12" i="17"/>
  <c r="AC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O12" i="17" s="1"/>
  <c r="E12" i="17"/>
  <c r="D12" i="17"/>
  <c r="C12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AB11" i="17" s="1"/>
  <c r="Q11" i="17"/>
  <c r="P11" i="17"/>
  <c r="K11" i="17"/>
  <c r="J11" i="17"/>
  <c r="C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J8" i="17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AZ32" i="16"/>
  <c r="AM32" i="16"/>
  <c r="M32" i="16"/>
  <c r="AZ31" i="16"/>
  <c r="AM31" i="16"/>
  <c r="M31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M30" i="16" s="1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Z24" i="16" s="1"/>
  <c r="AN24" i="16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Z24" i="16" s="1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Z23" i="16" s="1"/>
  <c r="AP23" i="16"/>
  <c r="AO23" i="16"/>
  <c r="AN23" i="16"/>
  <c r="AL23" i="16"/>
  <c r="AK23" i="16"/>
  <c r="AJ23" i="16"/>
  <c r="AI23" i="16"/>
  <c r="AM23" i="16" s="1"/>
  <c r="AH23" i="16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AQ22" i="16"/>
  <c r="AP22" i="16"/>
  <c r="AO22" i="16"/>
  <c r="AN22" i="16"/>
  <c r="AZ22" i="16" s="1"/>
  <c r="AL22" i="16"/>
  <c r="AK22" i="16"/>
  <c r="AJ22" i="16"/>
  <c r="AI22" i="16"/>
  <c r="AH22" i="16"/>
  <c r="AG22" i="16"/>
  <c r="AD22" i="16"/>
  <c r="AC22" i="16"/>
  <c r="AB22" i="16"/>
  <c r="AA22" i="16"/>
  <c r="AM22" i="16" s="1"/>
  <c r="Y22" i="16"/>
  <c r="U22" i="16"/>
  <c r="T22" i="16"/>
  <c r="Q22" i="16"/>
  <c r="L22" i="16"/>
  <c r="I22" i="16"/>
  <c r="E22" i="16"/>
  <c r="D22" i="16"/>
  <c r="AZ21" i="16"/>
  <c r="AM21" i="16"/>
  <c r="Z21" i="16"/>
  <c r="M21" i="16"/>
  <c r="AZ20" i="16"/>
  <c r="AM20" i="16"/>
  <c r="Z20" i="16"/>
  <c r="M20" i="16"/>
  <c r="AZ19" i="16"/>
  <c r="AM19" i="16"/>
  <c r="AH19" i="16"/>
  <c r="AF19" i="16"/>
  <c r="AF22" i="16" s="1"/>
  <c r="AE19" i="16"/>
  <c r="AE22" i="16" s="1"/>
  <c r="X19" i="16"/>
  <c r="X22" i="16" s="1"/>
  <c r="V19" i="16"/>
  <c r="V22" i="16" s="1"/>
  <c r="U19" i="16"/>
  <c r="T19" i="16"/>
  <c r="S19" i="16"/>
  <c r="S22" i="16" s="1"/>
  <c r="R19" i="16"/>
  <c r="R22" i="16" s="1"/>
  <c r="Q19" i="16"/>
  <c r="P19" i="16"/>
  <c r="P22" i="16" s="1"/>
  <c r="O19" i="16"/>
  <c r="N19" i="16"/>
  <c r="N22" i="16" s="1"/>
  <c r="L19" i="16"/>
  <c r="K19" i="16"/>
  <c r="K22" i="16" s="1"/>
  <c r="J19" i="16"/>
  <c r="J22" i="16" s="1"/>
  <c r="I19" i="16"/>
  <c r="H19" i="16"/>
  <c r="H22" i="16" s="1"/>
  <c r="G19" i="16"/>
  <c r="G22" i="16" s="1"/>
  <c r="F19" i="16"/>
  <c r="F22" i="16" s="1"/>
  <c r="E19" i="16"/>
  <c r="D19" i="16"/>
  <c r="C19" i="16"/>
  <c r="C22" i="16" s="1"/>
  <c r="AQ13" i="16"/>
  <c r="AP13" i="16"/>
  <c r="AO13" i="16"/>
  <c r="AO11" i="16" s="1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Z13" i="16" s="1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AQ12" i="16"/>
  <c r="AP12" i="16"/>
  <c r="AP11" i="16" s="1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Z12" i="16" s="1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Q11" i="16"/>
  <c r="AN11" i="16"/>
  <c r="AL11" i="16"/>
  <c r="AK11" i="16"/>
  <c r="AJ11" i="16"/>
  <c r="AI11" i="16"/>
  <c r="AG11" i="16"/>
  <c r="AA11" i="16"/>
  <c r="Y11" i="16"/>
  <c r="X11" i="16"/>
  <c r="S11" i="16"/>
  <c r="R11" i="16"/>
  <c r="O11" i="16"/>
  <c r="N11" i="16"/>
  <c r="K11" i="16"/>
  <c r="J11" i="16"/>
  <c r="G11" i="16"/>
  <c r="F11" i="16"/>
  <c r="C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V8" i="16"/>
  <c r="V11" i="16" s="1"/>
  <c r="U8" i="16"/>
  <c r="U11" i="16" s="1"/>
  <c r="T8" i="16"/>
  <c r="T11" i="16" s="1"/>
  <c r="S8" i="16"/>
  <c r="R8" i="16"/>
  <c r="Q8" i="16"/>
  <c r="Q11" i="16" s="1"/>
  <c r="P8" i="16"/>
  <c r="P11" i="16" s="1"/>
  <c r="O8" i="16"/>
  <c r="N8" i="16"/>
  <c r="L8" i="16"/>
  <c r="L11" i="16" s="1"/>
  <c r="K8" i="16"/>
  <c r="J8" i="16"/>
  <c r="I8" i="16"/>
  <c r="I11" i="16" s="1"/>
  <c r="H8" i="16"/>
  <c r="H11" i="16" s="1"/>
  <c r="G8" i="16"/>
  <c r="F8" i="16"/>
  <c r="E8" i="16"/>
  <c r="E11" i="16" s="1"/>
  <c r="D8" i="16"/>
  <c r="C8" i="16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O66" i="1" s="1"/>
  <c r="CB67" i="1"/>
  <c r="BO67" i="1"/>
  <c r="BO66" i="1" s="1"/>
  <c r="BB67" i="1"/>
  <c r="AF67" i="1"/>
  <c r="AF66" i="1" s="1"/>
  <c r="AB67" i="1"/>
  <c r="O67" i="1"/>
  <c r="GO66" i="1"/>
  <c r="GC66" i="1"/>
  <c r="GA66" i="1"/>
  <c r="FZ66" i="1"/>
  <c r="FY66" i="1"/>
  <c r="FX66" i="1"/>
  <c r="FW66" i="1"/>
  <c r="FV66" i="1"/>
  <c r="FU66" i="1"/>
  <c r="FT66" i="1"/>
  <c r="FS66" i="1"/>
  <c r="FR66" i="1"/>
  <c r="GB66" i="1" s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FB66" i="1" s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GC60" i="1"/>
  <c r="GO60" i="1" s="1"/>
  <c r="GA60" i="1"/>
  <c r="FZ60" i="1"/>
  <c r="FY60" i="1"/>
  <c r="FX60" i="1"/>
  <c r="FX58" i="1" s="1"/>
  <c r="FW60" i="1"/>
  <c r="FW58" i="1" s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G58" i="1" s="1"/>
  <c r="FF60" i="1"/>
  <c r="FF58" i="1" s="1"/>
  <c r="FE60" i="1"/>
  <c r="FD60" i="1"/>
  <c r="FC60" i="1"/>
  <c r="FA60" i="1"/>
  <c r="EZ60" i="1"/>
  <c r="EY60" i="1"/>
  <c r="EY58" i="1" s="1"/>
  <c r="EX60" i="1"/>
  <c r="EX58" i="1" s="1"/>
  <c r="EW60" i="1"/>
  <c r="EV60" i="1"/>
  <c r="EU60" i="1"/>
  <c r="ET60" i="1"/>
  <c r="ES60" i="1"/>
  <c r="ER60" i="1"/>
  <c r="EQ60" i="1"/>
  <c r="EQ58" i="1" s="1"/>
  <c r="EP60" i="1"/>
  <c r="EN60" i="1"/>
  <c r="EM60" i="1"/>
  <c r="EL60" i="1"/>
  <c r="EK60" i="1"/>
  <c r="EJ60" i="1"/>
  <c r="EI60" i="1"/>
  <c r="EI58" i="1" s="1"/>
  <c r="EH60" i="1"/>
  <c r="EH58" i="1" s="1"/>
  <c r="EG60" i="1"/>
  <c r="EF60" i="1"/>
  <c r="EE60" i="1"/>
  <c r="ED60" i="1"/>
  <c r="EO60" i="1" s="1"/>
  <c r="EC60" i="1"/>
  <c r="EA60" i="1"/>
  <c r="EA58" i="1" s="1"/>
  <c r="DY60" i="1"/>
  <c r="DY58" i="1" s="1"/>
  <c r="DX60" i="1"/>
  <c r="DW60" i="1"/>
  <c r="DV60" i="1"/>
  <c r="DU60" i="1"/>
  <c r="DT60" i="1"/>
  <c r="DS60" i="1"/>
  <c r="DR60" i="1"/>
  <c r="DR58" i="1" s="1"/>
  <c r="DQ60" i="1"/>
  <c r="DQ58" i="1" s="1"/>
  <c r="DP60" i="1"/>
  <c r="DN60" i="1"/>
  <c r="DM60" i="1"/>
  <c r="DL60" i="1"/>
  <c r="DK60" i="1"/>
  <c r="DJ60" i="1"/>
  <c r="DJ58" i="1" s="1"/>
  <c r="DI60" i="1"/>
  <c r="DI58" i="1" s="1"/>
  <c r="DH60" i="1"/>
  <c r="DG60" i="1"/>
  <c r="DF60" i="1"/>
  <c r="DE60" i="1"/>
  <c r="DD60" i="1"/>
  <c r="DC60" i="1"/>
  <c r="DA60" i="1"/>
  <c r="DA58" i="1" s="1"/>
  <c r="CZ60" i="1"/>
  <c r="CY60" i="1"/>
  <c r="CX60" i="1"/>
  <c r="CW60" i="1"/>
  <c r="CV60" i="1"/>
  <c r="CU60" i="1"/>
  <c r="CT60" i="1"/>
  <c r="CT58" i="1" s="1"/>
  <c r="CS60" i="1"/>
  <c r="CS58" i="1" s="1"/>
  <c r="CR60" i="1"/>
  <c r="CQ60" i="1"/>
  <c r="CP60" i="1"/>
  <c r="CN60" i="1"/>
  <c r="CM60" i="1"/>
  <c r="CL60" i="1"/>
  <c r="CL58" i="1" s="1"/>
  <c r="CK60" i="1"/>
  <c r="CK58" i="1" s="1"/>
  <c r="CJ60" i="1"/>
  <c r="CI60" i="1"/>
  <c r="CH60" i="1"/>
  <c r="CG60" i="1"/>
  <c r="CF60" i="1"/>
  <c r="CE60" i="1"/>
  <c r="CD60" i="1"/>
  <c r="CD58" i="1" s="1"/>
  <c r="CC60" i="1"/>
  <c r="CC58" i="1" s="1"/>
  <c r="CA60" i="1"/>
  <c r="BZ60" i="1"/>
  <c r="BY60" i="1"/>
  <c r="BX60" i="1"/>
  <c r="BW60" i="1"/>
  <c r="BV60" i="1"/>
  <c r="BV58" i="1" s="1"/>
  <c r="BU60" i="1"/>
  <c r="BU58" i="1" s="1"/>
  <c r="BT60" i="1"/>
  <c r="BS60" i="1"/>
  <c r="BR60" i="1"/>
  <c r="BQ60" i="1"/>
  <c r="BP60" i="1"/>
  <c r="BN60" i="1"/>
  <c r="BN58" i="1" s="1"/>
  <c r="BM60" i="1"/>
  <c r="BM58" i="1" s="1"/>
  <c r="BL60" i="1"/>
  <c r="BK60" i="1"/>
  <c r="BJ60" i="1"/>
  <c r="BI60" i="1"/>
  <c r="BH60" i="1"/>
  <c r="BG60" i="1"/>
  <c r="BF60" i="1"/>
  <c r="BF58" i="1" s="1"/>
  <c r="BE60" i="1"/>
  <c r="BE58" i="1" s="1"/>
  <c r="BD60" i="1"/>
  <c r="BC60" i="1"/>
  <c r="BA60" i="1"/>
  <c r="AZ60" i="1"/>
  <c r="AY60" i="1"/>
  <c r="AX60" i="1"/>
  <c r="AX58" i="1" s="1"/>
  <c r="AW60" i="1"/>
  <c r="AW58" i="1" s="1"/>
  <c r="AV60" i="1"/>
  <c r="AU60" i="1"/>
  <c r="AT60" i="1"/>
  <c r="AS60" i="1"/>
  <c r="AR60" i="1"/>
  <c r="AQ60" i="1"/>
  <c r="AP60" i="1"/>
  <c r="AP58" i="1" s="1"/>
  <c r="AO60" i="1"/>
  <c r="AN60" i="1"/>
  <c r="AM60" i="1"/>
  <c r="AL60" i="1"/>
  <c r="AK60" i="1"/>
  <c r="AJ60" i="1"/>
  <c r="AI60" i="1"/>
  <c r="AH60" i="1"/>
  <c r="AH58" i="1" s="1"/>
  <c r="AG60" i="1"/>
  <c r="AG58" i="1" s="1"/>
  <c r="AF60" i="1"/>
  <c r="AE60" i="1"/>
  <c r="AD60" i="1"/>
  <c r="AC60" i="1"/>
  <c r="AA60" i="1"/>
  <c r="Z60" i="1"/>
  <c r="Z58" i="1" s="1"/>
  <c r="Y60" i="1"/>
  <c r="Y58" i="1" s="1"/>
  <c r="X60" i="1"/>
  <c r="W60" i="1"/>
  <c r="V60" i="1"/>
  <c r="U60" i="1"/>
  <c r="T60" i="1"/>
  <c r="S60" i="1"/>
  <c r="R60" i="1"/>
  <c r="R58" i="1" s="1"/>
  <c r="Q60" i="1"/>
  <c r="Q58" i="1" s="1"/>
  <c r="P60" i="1"/>
  <c r="N60" i="1"/>
  <c r="GO59" i="1"/>
  <c r="GC59" i="1"/>
  <c r="GA59" i="1"/>
  <c r="GA58" i="1" s="1"/>
  <c r="FZ59" i="1"/>
  <c r="FZ58" i="1" s="1"/>
  <c r="FY59" i="1"/>
  <c r="FX59" i="1"/>
  <c r="FW59" i="1"/>
  <c r="FV59" i="1"/>
  <c r="FU59" i="1"/>
  <c r="FT59" i="1"/>
  <c r="FS59" i="1"/>
  <c r="FS58" i="1" s="1"/>
  <c r="FR59" i="1"/>
  <c r="FQ59" i="1"/>
  <c r="FP59" i="1"/>
  <c r="FN59" i="1"/>
  <c r="FM59" i="1"/>
  <c r="FK59" i="1"/>
  <c r="FJ59" i="1"/>
  <c r="FJ58" i="1" s="1"/>
  <c r="FI59" i="1"/>
  <c r="FI58" i="1" s="1"/>
  <c r="FH59" i="1"/>
  <c r="FG59" i="1"/>
  <c r="FF59" i="1"/>
  <c r="FE59" i="1"/>
  <c r="FD59" i="1"/>
  <c r="FC59" i="1"/>
  <c r="FA59" i="1"/>
  <c r="FA58" i="1" s="1"/>
  <c r="EZ59" i="1"/>
  <c r="EY59" i="1"/>
  <c r="EX59" i="1"/>
  <c r="EW59" i="1"/>
  <c r="EV59" i="1"/>
  <c r="EU59" i="1"/>
  <c r="ET59" i="1"/>
  <c r="ET58" i="1" s="1"/>
  <c r="ES59" i="1"/>
  <c r="ER59" i="1"/>
  <c r="EQ59" i="1"/>
  <c r="EP59" i="1"/>
  <c r="EN59" i="1"/>
  <c r="EM59" i="1"/>
  <c r="EL59" i="1"/>
  <c r="EL58" i="1" s="1"/>
  <c r="EK59" i="1"/>
  <c r="EK58" i="1" s="1"/>
  <c r="EJ59" i="1"/>
  <c r="EI59" i="1"/>
  <c r="EH59" i="1"/>
  <c r="EG59" i="1"/>
  <c r="EF59" i="1"/>
  <c r="EE59" i="1"/>
  <c r="ED59" i="1"/>
  <c r="ED58" i="1" s="1"/>
  <c r="EC59" i="1"/>
  <c r="EA59" i="1"/>
  <c r="DY59" i="1"/>
  <c r="DX59" i="1"/>
  <c r="DW59" i="1"/>
  <c r="DV59" i="1"/>
  <c r="DU59" i="1"/>
  <c r="DU58" i="1" s="1"/>
  <c r="DT59" i="1"/>
  <c r="DT58" i="1" s="1"/>
  <c r="DS59" i="1"/>
  <c r="DR59" i="1"/>
  <c r="DQ59" i="1"/>
  <c r="DP59" i="1"/>
  <c r="DN59" i="1"/>
  <c r="DM59" i="1"/>
  <c r="DM58" i="1" s="1"/>
  <c r="DL59" i="1"/>
  <c r="DL58" i="1" s="1"/>
  <c r="DK59" i="1"/>
  <c r="DJ59" i="1"/>
  <c r="DI59" i="1"/>
  <c r="DH59" i="1"/>
  <c r="DG59" i="1"/>
  <c r="DF59" i="1"/>
  <c r="DE59" i="1"/>
  <c r="DE58" i="1" s="1"/>
  <c r="DD59" i="1"/>
  <c r="DD58" i="1" s="1"/>
  <c r="DC59" i="1"/>
  <c r="DA59" i="1"/>
  <c r="CZ59" i="1"/>
  <c r="CY59" i="1"/>
  <c r="CX59" i="1"/>
  <c r="CW59" i="1"/>
  <c r="CW58" i="1" s="1"/>
  <c r="CV59" i="1"/>
  <c r="CV58" i="1" s="1"/>
  <c r="CU59" i="1"/>
  <c r="CT59" i="1"/>
  <c r="CS59" i="1"/>
  <c r="CR59" i="1"/>
  <c r="CQ59" i="1"/>
  <c r="CP59" i="1"/>
  <c r="CN59" i="1"/>
  <c r="CN58" i="1" s="1"/>
  <c r="CM59" i="1"/>
  <c r="CL59" i="1"/>
  <c r="CK59" i="1"/>
  <c r="CJ59" i="1"/>
  <c r="CI59" i="1"/>
  <c r="CH59" i="1"/>
  <c r="CG59" i="1"/>
  <c r="CG58" i="1" s="1"/>
  <c r="CF59" i="1"/>
  <c r="CF58" i="1" s="1"/>
  <c r="CE59" i="1"/>
  <c r="CD59" i="1"/>
  <c r="CC59" i="1"/>
  <c r="CA59" i="1"/>
  <c r="BZ59" i="1"/>
  <c r="BY59" i="1"/>
  <c r="BY58" i="1" s="1"/>
  <c r="BX59" i="1"/>
  <c r="BX58" i="1" s="1"/>
  <c r="BW59" i="1"/>
  <c r="BV59" i="1"/>
  <c r="BU59" i="1"/>
  <c r="BT59" i="1"/>
  <c r="BS59" i="1"/>
  <c r="BR59" i="1"/>
  <c r="BQ59" i="1"/>
  <c r="BQ58" i="1" s="1"/>
  <c r="BP59" i="1"/>
  <c r="BP58" i="1" s="1"/>
  <c r="BN59" i="1"/>
  <c r="BM59" i="1"/>
  <c r="BL59" i="1"/>
  <c r="BK59" i="1"/>
  <c r="BJ59" i="1"/>
  <c r="BI59" i="1"/>
  <c r="BI58" i="1" s="1"/>
  <c r="BH59" i="1"/>
  <c r="BH58" i="1" s="1"/>
  <c r="BG59" i="1"/>
  <c r="BF59" i="1"/>
  <c r="BE59" i="1"/>
  <c r="BD59" i="1"/>
  <c r="BC59" i="1"/>
  <c r="BA59" i="1"/>
  <c r="BA58" i="1" s="1"/>
  <c r="AZ59" i="1"/>
  <c r="AZ58" i="1" s="1"/>
  <c r="AY59" i="1"/>
  <c r="AX59" i="1"/>
  <c r="AW59" i="1"/>
  <c r="AV59" i="1"/>
  <c r="AU59" i="1"/>
  <c r="AT59" i="1"/>
  <c r="AS59" i="1"/>
  <c r="AS58" i="1" s="1"/>
  <c r="AR59" i="1"/>
  <c r="AR58" i="1" s="1"/>
  <c r="AQ59" i="1"/>
  <c r="AP59" i="1"/>
  <c r="AN59" i="1"/>
  <c r="AM59" i="1"/>
  <c r="AL59" i="1"/>
  <c r="AK59" i="1"/>
  <c r="AK58" i="1" s="1"/>
  <c r="AJ59" i="1"/>
  <c r="AJ58" i="1" s="1"/>
  <c r="AI59" i="1"/>
  <c r="AH59" i="1"/>
  <c r="AG59" i="1"/>
  <c r="AF59" i="1"/>
  <c r="AE59" i="1"/>
  <c r="AD59" i="1"/>
  <c r="AC59" i="1"/>
  <c r="AC58" i="1" s="1"/>
  <c r="AA59" i="1"/>
  <c r="Z59" i="1"/>
  <c r="Y59" i="1"/>
  <c r="X59" i="1"/>
  <c r="W59" i="1"/>
  <c r="V59" i="1"/>
  <c r="U59" i="1"/>
  <c r="U58" i="1" s="1"/>
  <c r="T59" i="1"/>
  <c r="T58" i="1" s="1"/>
  <c r="S59" i="1"/>
  <c r="R59" i="1"/>
  <c r="Q59" i="1"/>
  <c r="P59" i="1"/>
  <c r="N59" i="1"/>
  <c r="GC58" i="1"/>
  <c r="GO58" i="1" s="1"/>
  <c r="FY58" i="1"/>
  <c r="FV58" i="1"/>
  <c r="FU58" i="1"/>
  <c r="FT58" i="1"/>
  <c r="FQ58" i="1"/>
  <c r="FN58" i="1"/>
  <c r="FM58" i="1"/>
  <c r="FK58" i="1"/>
  <c r="FH58" i="1"/>
  <c r="FE58" i="1"/>
  <c r="FD58" i="1"/>
  <c r="FC58" i="1"/>
  <c r="EZ58" i="1"/>
  <c r="EW58" i="1"/>
  <c r="EV58" i="1"/>
  <c r="EU58" i="1"/>
  <c r="ER58" i="1"/>
  <c r="EN58" i="1"/>
  <c r="EM58" i="1"/>
  <c r="EJ58" i="1"/>
  <c r="EG58" i="1"/>
  <c r="EF58" i="1"/>
  <c r="EE58" i="1"/>
  <c r="DX58" i="1"/>
  <c r="DW58" i="1"/>
  <c r="DV58" i="1"/>
  <c r="DS58" i="1"/>
  <c r="DP58" i="1"/>
  <c r="DN58" i="1"/>
  <c r="DK58" i="1"/>
  <c r="DH58" i="1"/>
  <c r="DG58" i="1"/>
  <c r="DF58" i="1"/>
  <c r="DC58" i="1"/>
  <c r="CZ58" i="1"/>
  <c r="CY58" i="1"/>
  <c r="CX58" i="1"/>
  <c r="CU58" i="1"/>
  <c r="CR58" i="1"/>
  <c r="CQ58" i="1"/>
  <c r="CP58" i="1"/>
  <c r="CM58" i="1"/>
  <c r="CJ58" i="1"/>
  <c r="CI58" i="1"/>
  <c r="CH58" i="1"/>
  <c r="CE58" i="1"/>
  <c r="CA58" i="1"/>
  <c r="BZ58" i="1"/>
  <c r="BW58" i="1"/>
  <c r="BT58" i="1"/>
  <c r="BS58" i="1"/>
  <c r="BR58" i="1"/>
  <c r="BL58" i="1"/>
  <c r="BK58" i="1"/>
  <c r="BJ58" i="1"/>
  <c r="BG58" i="1"/>
  <c r="BD58" i="1"/>
  <c r="BC58" i="1"/>
  <c r="AY58" i="1"/>
  <c r="AV58" i="1"/>
  <c r="AU58" i="1"/>
  <c r="AT58" i="1"/>
  <c r="AQ58" i="1"/>
  <c r="AN58" i="1"/>
  <c r="AM58" i="1"/>
  <c r="AL58" i="1"/>
  <c r="AI58" i="1"/>
  <c r="AF58" i="1"/>
  <c r="AE58" i="1"/>
  <c r="AD58" i="1"/>
  <c r="AA58" i="1"/>
  <c r="X58" i="1"/>
  <c r="W58" i="1"/>
  <c r="V58" i="1"/>
  <c r="S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FB55" i="1" s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O55" i="1" s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BB55" i="1" s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DB52" i="1" s="1"/>
  <c r="CP52" i="1"/>
  <c r="CN52" i="1"/>
  <c r="CM52" i="1"/>
  <c r="CL52" i="1"/>
  <c r="CK52" i="1"/>
  <c r="CJ52" i="1"/>
  <c r="CI52" i="1"/>
  <c r="CH52" i="1"/>
  <c r="CG52" i="1"/>
  <c r="CF52" i="1"/>
  <c r="CE52" i="1"/>
  <c r="CO52" i="1" s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O52" i="1" s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AB52" i="1" s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O49" i="1" s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DB49" i="1" s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O49" i="1" s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O49" i="1" s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FB46" i="1" s="1"/>
  <c r="EP46" i="1"/>
  <c r="EN46" i="1"/>
  <c r="EM46" i="1"/>
  <c r="EL46" i="1"/>
  <c r="EK46" i="1"/>
  <c r="EJ46" i="1"/>
  <c r="EI46" i="1"/>
  <c r="EH46" i="1"/>
  <c r="EG46" i="1"/>
  <c r="EF46" i="1"/>
  <c r="EE46" i="1"/>
  <c r="EO46" i="1" s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CB46" i="1" s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BB46" i="1" s="1"/>
  <c r="AP46" i="1"/>
  <c r="AN46" i="1"/>
  <c r="AM46" i="1"/>
  <c r="AL46" i="1"/>
  <c r="AK46" i="1"/>
  <c r="AJ46" i="1"/>
  <c r="AI46" i="1"/>
  <c r="AH46" i="1"/>
  <c r="AG46" i="1"/>
  <c r="AF46" i="1"/>
  <c r="AE46" i="1"/>
  <c r="AO46" i="1" s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AB59" i="1" s="1"/>
  <c r="O44" i="1"/>
  <c r="GO43" i="1"/>
  <c r="GC43" i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FB43" i="1" s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O43" i="1" s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BB43" i="1" s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AB43" i="1" s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DB40" i="1" s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O40" i="1" s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AB40" i="1" s="1"/>
  <c r="R40" i="1"/>
  <c r="Q40" i="1"/>
  <c r="P40" i="1"/>
  <c r="O40" i="1"/>
  <c r="N40" i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AO39" i="1"/>
  <c r="AB39" i="1"/>
  <c r="AB60" i="1" s="1"/>
  <c r="O39" i="1"/>
  <c r="O60" i="1" s="1"/>
  <c r="FB38" i="1"/>
  <c r="EO38" i="1"/>
  <c r="EB38" i="1"/>
  <c r="EB59" i="1" s="1"/>
  <c r="DO38" i="1"/>
  <c r="DO59" i="1" s="1"/>
  <c r="DO58" i="1" s="1"/>
  <c r="DB38" i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AO38" i="1"/>
  <c r="AO59" i="1" s="1"/>
  <c r="AO58" i="1" s="1"/>
  <c r="AB38" i="1"/>
  <c r="O38" i="1"/>
  <c r="O59" i="1" s="1"/>
  <c r="O58" i="1" s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O37" i="1" s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DB37" i="1" s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CB37" i="1" s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O37" i="1" s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O37" i="1"/>
  <c r="N37" i="1"/>
  <c r="GO31" i="1"/>
  <c r="GC31" i="1"/>
  <c r="GA31" i="1"/>
  <c r="FZ31" i="1"/>
  <c r="FZ29" i="1" s="1"/>
  <c r="FY31" i="1"/>
  <c r="FX31" i="1"/>
  <c r="FW31" i="1"/>
  <c r="FV31" i="1"/>
  <c r="FU31" i="1"/>
  <c r="FT31" i="1"/>
  <c r="FS31" i="1"/>
  <c r="FR31" i="1"/>
  <c r="FR29" i="1" s="1"/>
  <c r="FQ31" i="1"/>
  <c r="FP31" i="1"/>
  <c r="GB31" i="1" s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K29" i="1" s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T29" i="1" s="1"/>
  <c r="DS31" i="1"/>
  <c r="DR31" i="1"/>
  <c r="DQ31" i="1"/>
  <c r="DP31" i="1"/>
  <c r="DN31" i="1"/>
  <c r="DM31" i="1"/>
  <c r="DL31" i="1"/>
  <c r="DL29" i="1" s="1"/>
  <c r="DK31" i="1"/>
  <c r="DJ31" i="1"/>
  <c r="DI31" i="1"/>
  <c r="DH31" i="1"/>
  <c r="DG31" i="1"/>
  <c r="DF31" i="1"/>
  <c r="DE31" i="1"/>
  <c r="DD31" i="1"/>
  <c r="DD29" i="1" s="1"/>
  <c r="DC31" i="1"/>
  <c r="DA31" i="1"/>
  <c r="CZ31" i="1"/>
  <c r="CY31" i="1"/>
  <c r="CX31" i="1"/>
  <c r="CW31" i="1"/>
  <c r="CV31" i="1"/>
  <c r="CV29" i="1" s="1"/>
  <c r="CU31" i="1"/>
  <c r="CT31" i="1"/>
  <c r="CS31" i="1"/>
  <c r="CR31" i="1"/>
  <c r="CQ31" i="1"/>
  <c r="CP31" i="1"/>
  <c r="CN31" i="1"/>
  <c r="CN29" i="1" s="1"/>
  <c r="CM31" i="1"/>
  <c r="CL31" i="1"/>
  <c r="CK31" i="1"/>
  <c r="CJ31" i="1"/>
  <c r="CI31" i="1"/>
  <c r="CH31" i="1"/>
  <c r="CG31" i="1"/>
  <c r="CF31" i="1"/>
  <c r="CF29" i="1" s="1"/>
  <c r="CE31" i="1"/>
  <c r="CD31" i="1"/>
  <c r="CC31" i="1"/>
  <c r="CA31" i="1"/>
  <c r="BZ31" i="1"/>
  <c r="BY31" i="1"/>
  <c r="BX31" i="1"/>
  <c r="BX29" i="1" s="1"/>
  <c r="BW31" i="1"/>
  <c r="BV31" i="1"/>
  <c r="BU31" i="1"/>
  <c r="BT31" i="1"/>
  <c r="BS31" i="1"/>
  <c r="BR31" i="1"/>
  <c r="BQ31" i="1"/>
  <c r="BP31" i="1"/>
  <c r="BP29" i="1" s="1"/>
  <c r="BN31" i="1"/>
  <c r="BM31" i="1"/>
  <c r="BL31" i="1"/>
  <c r="BK31" i="1"/>
  <c r="BJ31" i="1"/>
  <c r="BI31" i="1"/>
  <c r="BH31" i="1"/>
  <c r="BH29" i="1" s="1"/>
  <c r="BG31" i="1"/>
  <c r="BF31" i="1"/>
  <c r="BE31" i="1"/>
  <c r="BD31" i="1"/>
  <c r="BC31" i="1"/>
  <c r="BA31" i="1"/>
  <c r="AZ31" i="1"/>
  <c r="AZ29" i="1" s="1"/>
  <c r="AY31" i="1"/>
  <c r="AX31" i="1"/>
  <c r="AW31" i="1"/>
  <c r="AV31" i="1"/>
  <c r="AU31" i="1"/>
  <c r="AT31" i="1"/>
  <c r="AS31" i="1"/>
  <c r="AR31" i="1"/>
  <c r="AR29" i="1" s="1"/>
  <c r="AQ31" i="1"/>
  <c r="AP31" i="1"/>
  <c r="AN31" i="1"/>
  <c r="AM31" i="1"/>
  <c r="AL31" i="1"/>
  <c r="AK31" i="1"/>
  <c r="AJ31" i="1"/>
  <c r="AJ29" i="1" s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T29" i="1" s="1"/>
  <c r="S31" i="1"/>
  <c r="R31" i="1"/>
  <c r="Q31" i="1"/>
  <c r="P31" i="1"/>
  <c r="N31" i="1"/>
  <c r="GC30" i="1"/>
  <c r="GA30" i="1"/>
  <c r="FZ30" i="1"/>
  <c r="FY30" i="1"/>
  <c r="FX30" i="1"/>
  <c r="FW30" i="1"/>
  <c r="FV30" i="1"/>
  <c r="FV29" i="1" s="1"/>
  <c r="FU30" i="1"/>
  <c r="FU29" i="1" s="1"/>
  <c r="FT30" i="1"/>
  <c r="FS30" i="1"/>
  <c r="FR30" i="1"/>
  <c r="FQ30" i="1"/>
  <c r="FP30" i="1"/>
  <c r="FN30" i="1"/>
  <c r="FN29" i="1" s="1"/>
  <c r="FM30" i="1"/>
  <c r="FM29" i="1" s="1"/>
  <c r="FK30" i="1"/>
  <c r="FJ30" i="1"/>
  <c r="FI30" i="1"/>
  <c r="FH30" i="1"/>
  <c r="FG30" i="1"/>
  <c r="FF30" i="1"/>
  <c r="FE30" i="1"/>
  <c r="FE29" i="1" s="1"/>
  <c r="FD30" i="1"/>
  <c r="FD29" i="1" s="1"/>
  <c r="FC30" i="1"/>
  <c r="FO30" i="1" s="1"/>
  <c r="FA30" i="1"/>
  <c r="EZ30" i="1"/>
  <c r="EY30" i="1"/>
  <c r="EX30" i="1"/>
  <c r="EW30" i="1"/>
  <c r="EW29" i="1" s="1"/>
  <c r="EV30" i="1"/>
  <c r="EV29" i="1" s="1"/>
  <c r="EU30" i="1"/>
  <c r="ET30" i="1"/>
  <c r="ES30" i="1"/>
  <c r="ER30" i="1"/>
  <c r="EQ30" i="1"/>
  <c r="EP30" i="1"/>
  <c r="FB30" i="1" s="1"/>
  <c r="EN30" i="1"/>
  <c r="EN29" i="1" s="1"/>
  <c r="EM30" i="1"/>
  <c r="EL30" i="1"/>
  <c r="EK30" i="1"/>
  <c r="EJ30" i="1"/>
  <c r="EI30" i="1"/>
  <c r="EH30" i="1"/>
  <c r="EG30" i="1"/>
  <c r="EG29" i="1" s="1"/>
  <c r="EF30" i="1"/>
  <c r="EE30" i="1"/>
  <c r="ED30" i="1"/>
  <c r="EC30" i="1"/>
  <c r="EA30" i="1"/>
  <c r="DY30" i="1"/>
  <c r="DX30" i="1"/>
  <c r="DW30" i="1"/>
  <c r="DW29" i="1" s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G29" i="1" s="1"/>
  <c r="DF30" i="1"/>
  <c r="DE30" i="1"/>
  <c r="DD30" i="1"/>
  <c r="DC30" i="1"/>
  <c r="DA30" i="1"/>
  <c r="CZ30" i="1"/>
  <c r="CY30" i="1"/>
  <c r="CY29" i="1" s="1"/>
  <c r="CX30" i="1"/>
  <c r="CW30" i="1"/>
  <c r="CV30" i="1"/>
  <c r="CU30" i="1"/>
  <c r="CT30" i="1"/>
  <c r="CS30" i="1"/>
  <c r="CR30" i="1"/>
  <c r="CQ30" i="1"/>
  <c r="CQ29" i="1" s="1"/>
  <c r="CP30" i="1"/>
  <c r="CN30" i="1"/>
  <c r="CM30" i="1"/>
  <c r="CL30" i="1"/>
  <c r="CK30" i="1"/>
  <c r="CJ30" i="1"/>
  <c r="CI30" i="1"/>
  <c r="CI29" i="1" s="1"/>
  <c r="CH30" i="1"/>
  <c r="CG30" i="1"/>
  <c r="CF30" i="1"/>
  <c r="CE30" i="1"/>
  <c r="CD30" i="1"/>
  <c r="CC30" i="1"/>
  <c r="CA30" i="1"/>
  <c r="CA29" i="1" s="1"/>
  <c r="BZ30" i="1"/>
  <c r="BY30" i="1"/>
  <c r="BX30" i="1"/>
  <c r="BW30" i="1"/>
  <c r="BV30" i="1"/>
  <c r="BU30" i="1"/>
  <c r="BT30" i="1"/>
  <c r="BS30" i="1"/>
  <c r="BS29" i="1" s="1"/>
  <c r="BR30" i="1"/>
  <c r="BQ30" i="1"/>
  <c r="BP30" i="1"/>
  <c r="BN30" i="1"/>
  <c r="BM30" i="1"/>
  <c r="BL30" i="1"/>
  <c r="BK30" i="1"/>
  <c r="BK29" i="1" s="1"/>
  <c r="BJ30" i="1"/>
  <c r="BI30" i="1"/>
  <c r="BH30" i="1"/>
  <c r="BG30" i="1"/>
  <c r="BF30" i="1"/>
  <c r="BE30" i="1"/>
  <c r="BD30" i="1"/>
  <c r="BC30" i="1"/>
  <c r="BC29" i="1" s="1"/>
  <c r="BA30" i="1"/>
  <c r="AZ30" i="1"/>
  <c r="AY30" i="1"/>
  <c r="AX30" i="1"/>
  <c r="AW30" i="1"/>
  <c r="AV30" i="1"/>
  <c r="AU30" i="1"/>
  <c r="AU29" i="1" s="1"/>
  <c r="AT30" i="1"/>
  <c r="AS30" i="1"/>
  <c r="AR30" i="1"/>
  <c r="AQ30" i="1"/>
  <c r="AP30" i="1"/>
  <c r="AN30" i="1"/>
  <c r="AM30" i="1"/>
  <c r="AM29" i="1" s="1"/>
  <c r="AL30" i="1"/>
  <c r="AK30" i="1"/>
  <c r="AJ30" i="1"/>
  <c r="AI30" i="1"/>
  <c r="AH30" i="1"/>
  <c r="AG30" i="1"/>
  <c r="AF30" i="1"/>
  <c r="AE30" i="1"/>
  <c r="AE29" i="1" s="1"/>
  <c r="AD30" i="1"/>
  <c r="AC30" i="1"/>
  <c r="AA30" i="1"/>
  <c r="Z30" i="1"/>
  <c r="Y30" i="1"/>
  <c r="X30" i="1"/>
  <c r="W30" i="1"/>
  <c r="W29" i="1" s="1"/>
  <c r="V30" i="1"/>
  <c r="U30" i="1"/>
  <c r="T30" i="1"/>
  <c r="S30" i="1"/>
  <c r="R30" i="1"/>
  <c r="Q30" i="1"/>
  <c r="P30" i="1"/>
  <c r="N30" i="1"/>
  <c r="GA29" i="1"/>
  <c r="FY29" i="1"/>
  <c r="FX29" i="1"/>
  <c r="FW29" i="1"/>
  <c r="FT29" i="1"/>
  <c r="FS29" i="1"/>
  <c r="FQ29" i="1"/>
  <c r="FP29" i="1"/>
  <c r="FK29" i="1"/>
  <c r="FJ29" i="1"/>
  <c r="FH29" i="1"/>
  <c r="FG29" i="1"/>
  <c r="FF29" i="1"/>
  <c r="FC29" i="1"/>
  <c r="FO29" i="1" s="1"/>
  <c r="EZ29" i="1"/>
  <c r="EY29" i="1"/>
  <c r="EX29" i="1"/>
  <c r="EU29" i="1"/>
  <c r="ET29" i="1"/>
  <c r="ER29" i="1"/>
  <c r="EQ29" i="1"/>
  <c r="EP29" i="1"/>
  <c r="EM29" i="1"/>
  <c r="EL29" i="1"/>
  <c r="EJ29" i="1"/>
  <c r="EI29" i="1"/>
  <c r="EH29" i="1"/>
  <c r="EE29" i="1"/>
  <c r="EA29" i="1"/>
  <c r="DY29" i="1"/>
  <c r="DX29" i="1"/>
  <c r="DV29" i="1"/>
  <c r="DU29" i="1"/>
  <c r="DS29" i="1"/>
  <c r="DR29" i="1"/>
  <c r="DQ29" i="1"/>
  <c r="DP29" i="1"/>
  <c r="DN29" i="1"/>
  <c r="DM29" i="1"/>
  <c r="DK29" i="1"/>
  <c r="DJ29" i="1"/>
  <c r="DI29" i="1"/>
  <c r="DH29" i="1"/>
  <c r="DF29" i="1"/>
  <c r="DE29" i="1"/>
  <c r="DC29" i="1"/>
  <c r="DA29" i="1"/>
  <c r="CZ29" i="1"/>
  <c r="CX29" i="1"/>
  <c r="CW29" i="1"/>
  <c r="CU29" i="1"/>
  <c r="CT29" i="1"/>
  <c r="CS29" i="1"/>
  <c r="CR29" i="1"/>
  <c r="CP29" i="1"/>
  <c r="CM29" i="1"/>
  <c r="CL29" i="1"/>
  <c r="CK29" i="1"/>
  <c r="CJ29" i="1"/>
  <c r="CH29" i="1"/>
  <c r="CG29" i="1"/>
  <c r="CE29" i="1"/>
  <c r="CD29" i="1"/>
  <c r="CC29" i="1"/>
  <c r="BZ29" i="1"/>
  <c r="BY29" i="1"/>
  <c r="BW29" i="1"/>
  <c r="BV29" i="1"/>
  <c r="BU29" i="1"/>
  <c r="BT29" i="1"/>
  <c r="BR29" i="1"/>
  <c r="BQ29" i="1"/>
  <c r="BN29" i="1"/>
  <c r="BM29" i="1"/>
  <c r="BL29" i="1"/>
  <c r="BJ29" i="1"/>
  <c r="BI29" i="1"/>
  <c r="BG29" i="1"/>
  <c r="BF29" i="1"/>
  <c r="BE29" i="1"/>
  <c r="BD29" i="1"/>
  <c r="BA29" i="1"/>
  <c r="AY29" i="1"/>
  <c r="AX29" i="1"/>
  <c r="AW29" i="1"/>
  <c r="AV29" i="1"/>
  <c r="AT29" i="1"/>
  <c r="AS29" i="1"/>
  <c r="AQ29" i="1"/>
  <c r="AP29" i="1"/>
  <c r="AN29" i="1"/>
  <c r="AL29" i="1"/>
  <c r="AK29" i="1"/>
  <c r="AI29" i="1"/>
  <c r="AH29" i="1"/>
  <c r="AG29" i="1"/>
  <c r="AF29" i="1"/>
  <c r="AD29" i="1"/>
  <c r="AC29" i="1"/>
  <c r="AA29" i="1"/>
  <c r="Z29" i="1"/>
  <c r="Y29" i="1"/>
  <c r="X29" i="1"/>
  <c r="V29" i="1"/>
  <c r="U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FB26" i="1" s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BB26" i="1" s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AB26" i="1" s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O23" i="1" s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AB23" i="1" s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O20" i="1" s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O20" i="1" s="1"/>
  <c r="EC20" i="1"/>
  <c r="EB20" i="1"/>
  <c r="DO20" i="1"/>
  <c r="DA20" i="1"/>
  <c r="CZ20" i="1"/>
  <c r="CY20" i="1"/>
  <c r="CX20" i="1"/>
  <c r="CW20" i="1"/>
  <c r="CV20" i="1"/>
  <c r="CU20" i="1"/>
  <c r="CT20" i="1"/>
  <c r="DB20" i="1" s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O17" i="1"/>
  <c r="GC17" i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O17" i="1" s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CB17" i="1" s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BB17" i="1" s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O17" i="1" s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O14" i="1"/>
  <c r="GC14" i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FB14" i="1" s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BB14" i="1" s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AB14" i="1" s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O30" i="1" s="1"/>
  <c r="DO29" i="1" s="1"/>
  <c r="DB12" i="1"/>
  <c r="CO12" i="1"/>
  <c r="CB12" i="1"/>
  <c r="BO12" i="1"/>
  <c r="BB12" i="1"/>
  <c r="AO12" i="1"/>
  <c r="AB12" i="1"/>
  <c r="O12" i="1"/>
  <c r="O30" i="1" s="1"/>
  <c r="O29" i="1" s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DB11" i="1" s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AB11" i="1" s="1"/>
  <c r="S11" i="1"/>
  <c r="R11" i="1"/>
  <c r="Q11" i="1"/>
  <c r="P11" i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O10" i="1"/>
  <c r="O31" i="1" s="1"/>
  <c r="FB9" i="1"/>
  <c r="EO9" i="1"/>
  <c r="EB9" i="1"/>
  <c r="EB30" i="1" s="1"/>
  <c r="DO9" i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AO9" i="1"/>
  <c r="AO30" i="1" s="1"/>
  <c r="AB9" i="1"/>
  <c r="AB30" i="1" s="1"/>
  <c r="AB29" i="1" s="1"/>
  <c r="O9" i="1"/>
  <c r="GC8" i="1"/>
  <c r="GO8" i="1" s="1"/>
  <c r="GB8" i="1"/>
  <c r="FK8" i="1"/>
  <c r="FJ8" i="1"/>
  <c r="FI8" i="1"/>
  <c r="FH8" i="1"/>
  <c r="FG8" i="1"/>
  <c r="FF8" i="1"/>
  <c r="FE8" i="1"/>
  <c r="FD8" i="1"/>
  <c r="FO8" i="1" s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DB8" i="1" s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O42" i="2" s="1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BB42" i="2" s="1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T34" i="2" s="1"/>
  <c r="DS36" i="2"/>
  <c r="DR36" i="2"/>
  <c r="EB36" i="2" s="1"/>
  <c r="DQ36" i="2"/>
  <c r="DP36" i="2"/>
  <c r="DN36" i="2"/>
  <c r="DM36" i="2"/>
  <c r="DL36" i="2"/>
  <c r="DL34" i="2" s="1"/>
  <c r="DK36" i="2"/>
  <c r="DJ36" i="2"/>
  <c r="DI36" i="2"/>
  <c r="DH36" i="2"/>
  <c r="DG36" i="2"/>
  <c r="DF36" i="2"/>
  <c r="DE36" i="2"/>
  <c r="DD36" i="2"/>
  <c r="DD34" i="2" s="1"/>
  <c r="DC36" i="2"/>
  <c r="DA36" i="2"/>
  <c r="CZ36" i="2"/>
  <c r="CY36" i="2"/>
  <c r="CX36" i="2"/>
  <c r="CW36" i="2"/>
  <c r="CV36" i="2"/>
  <c r="CU36" i="2"/>
  <c r="CT36" i="2"/>
  <c r="CT34" i="2" s="1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W34" i="2" s="1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O35" i="2" s="1"/>
  <c r="EA35" i="2"/>
  <c r="DZ35" i="2"/>
  <c r="DZ34" i="2" s="1"/>
  <c r="DY35" i="2"/>
  <c r="DX35" i="2"/>
  <c r="DW35" i="2"/>
  <c r="DV35" i="2"/>
  <c r="DU35" i="2"/>
  <c r="DT35" i="2"/>
  <c r="DS35" i="2"/>
  <c r="DR35" i="2"/>
  <c r="DR34" i="2" s="1"/>
  <c r="DQ35" i="2"/>
  <c r="DP35" i="2"/>
  <c r="DN35" i="2"/>
  <c r="DM35" i="2"/>
  <c r="DL35" i="2"/>
  <c r="DK35" i="2"/>
  <c r="DJ35" i="2"/>
  <c r="DI35" i="2"/>
  <c r="DH35" i="2"/>
  <c r="DH34" i="2" s="1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DB35" i="2" s="1"/>
  <c r="CQ35" i="2"/>
  <c r="CP35" i="2"/>
  <c r="CN35" i="2"/>
  <c r="CM35" i="2"/>
  <c r="CL35" i="2"/>
  <c r="CL34" i="2" s="1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U34" i="2" s="1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U34" i="2" s="1"/>
  <c r="AT35" i="2"/>
  <c r="AS35" i="2"/>
  <c r="AR35" i="2"/>
  <c r="AQ35" i="2"/>
  <c r="AP35" i="2"/>
  <c r="AN35" i="2"/>
  <c r="AM35" i="2"/>
  <c r="AM34" i="2" s="1"/>
  <c r="AL35" i="2"/>
  <c r="AK35" i="2"/>
  <c r="AJ35" i="2"/>
  <c r="AI35" i="2"/>
  <c r="AH35" i="2"/>
  <c r="AG35" i="2"/>
  <c r="AF35" i="2"/>
  <c r="AE35" i="2"/>
  <c r="AE34" i="2" s="1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EF34" i="2"/>
  <c r="EE34" i="2"/>
  <c r="ED34" i="2"/>
  <c r="EC34" i="2"/>
  <c r="EA34" i="2"/>
  <c r="DY34" i="2"/>
  <c r="DX34" i="2"/>
  <c r="DW34" i="2"/>
  <c r="DV34" i="2"/>
  <c r="DU34" i="2"/>
  <c r="DS34" i="2"/>
  <c r="DQ34" i="2"/>
  <c r="DP34" i="2"/>
  <c r="EB34" i="2" s="1"/>
  <c r="DN34" i="2"/>
  <c r="DM34" i="2"/>
  <c r="DK34" i="2"/>
  <c r="DI34" i="2"/>
  <c r="DG34" i="2"/>
  <c r="DF34" i="2"/>
  <c r="DE34" i="2"/>
  <c r="DC34" i="2"/>
  <c r="DA34" i="2"/>
  <c r="CZ34" i="2"/>
  <c r="CY34" i="2"/>
  <c r="CX34" i="2"/>
  <c r="CW34" i="2"/>
  <c r="CV34" i="2"/>
  <c r="CU34" i="2"/>
  <c r="CS34" i="2"/>
  <c r="CR34" i="2"/>
  <c r="CQ34" i="2"/>
  <c r="CP34" i="2"/>
  <c r="DB34" i="2" s="1"/>
  <c r="CN34" i="2"/>
  <c r="CM34" i="2"/>
  <c r="CK34" i="2"/>
  <c r="CJ34" i="2"/>
  <c r="CI34" i="2"/>
  <c r="CH34" i="2"/>
  <c r="CG34" i="2"/>
  <c r="CF34" i="2"/>
  <c r="CE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V34" i="2"/>
  <c r="AT34" i="2"/>
  <c r="AS34" i="2"/>
  <c r="AR34" i="2"/>
  <c r="AQ34" i="2"/>
  <c r="AP34" i="2"/>
  <c r="AN34" i="2"/>
  <c r="AL34" i="2"/>
  <c r="AK34" i="2"/>
  <c r="AJ34" i="2"/>
  <c r="AI34" i="2"/>
  <c r="AH34" i="2"/>
  <c r="AF34" i="2"/>
  <c r="AD34" i="2"/>
  <c r="AC34" i="2"/>
  <c r="AA34" i="2"/>
  <c r="Z34" i="2"/>
  <c r="X34" i="2"/>
  <c r="W34" i="2"/>
  <c r="V34" i="2"/>
  <c r="U34" i="2"/>
  <c r="T34" i="2"/>
  <c r="S34" i="2"/>
  <c r="R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BB31" i="2" s="1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DB28" i="2" s="1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O28" i="2" s="1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CB36" i="2" s="1"/>
  <c r="BO27" i="2"/>
  <c r="BB27" i="2"/>
  <c r="AO27" i="2"/>
  <c r="AO36" i="2" s="1"/>
  <c r="AB27" i="2"/>
  <c r="AB36" i="2" s="1"/>
  <c r="O27" i="2"/>
  <c r="DB26" i="2"/>
  <c r="CO26" i="2"/>
  <c r="CB26" i="2"/>
  <c r="CB35" i="2" s="1"/>
  <c r="CB34" i="2" s="1"/>
  <c r="BO26" i="2"/>
  <c r="BO35" i="2" s="1"/>
  <c r="BB26" i="2"/>
  <c r="AO26" i="2"/>
  <c r="AO35" i="2" s="1"/>
  <c r="AO34" i="2" s="1"/>
  <c r="AB26" i="2"/>
  <c r="AB35" i="2" s="1"/>
  <c r="AB34" i="2" s="1"/>
  <c r="O26" i="2"/>
  <c r="O35" i="2" s="1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O25" i="2" s="1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BB25" i="2" s="1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AB25" i="2" s="1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S19" i="2"/>
  <c r="DS17" i="2" s="1"/>
  <c r="DR19" i="2"/>
  <c r="DQ19" i="2"/>
  <c r="DP19" i="2"/>
  <c r="DN19" i="2"/>
  <c r="DM19" i="2"/>
  <c r="DL19" i="2"/>
  <c r="DK19" i="2"/>
  <c r="DK17" i="2" s="1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U17" i="2" s="1"/>
  <c r="CT19" i="2"/>
  <c r="CS19" i="2"/>
  <c r="CR19" i="2"/>
  <c r="CQ19" i="2"/>
  <c r="DB19" i="2" s="1"/>
  <c r="CP19" i="2"/>
  <c r="CN19" i="2"/>
  <c r="CM19" i="2"/>
  <c r="CM17" i="2" s="1"/>
  <c r="CL19" i="2"/>
  <c r="CK19" i="2"/>
  <c r="CJ19" i="2"/>
  <c r="CI19" i="2"/>
  <c r="CH19" i="2"/>
  <c r="CG19" i="2"/>
  <c r="CF19" i="2"/>
  <c r="CE19" i="2"/>
  <c r="CE17" i="2" s="1"/>
  <c r="CC19" i="2"/>
  <c r="CA19" i="2"/>
  <c r="BY19" i="2"/>
  <c r="BX19" i="2"/>
  <c r="BW19" i="2"/>
  <c r="BV19" i="2"/>
  <c r="BU19" i="2"/>
  <c r="BU17" i="2" s="1"/>
  <c r="BT19" i="2"/>
  <c r="BS19" i="2"/>
  <c r="BR19" i="2"/>
  <c r="BQ19" i="2"/>
  <c r="BP19" i="2"/>
  <c r="BN19" i="2"/>
  <c r="BM19" i="2"/>
  <c r="BM17" i="2" s="1"/>
  <c r="BL19" i="2"/>
  <c r="BK19" i="2"/>
  <c r="BJ19" i="2"/>
  <c r="BI19" i="2"/>
  <c r="BH19" i="2"/>
  <c r="BG19" i="2"/>
  <c r="BF19" i="2"/>
  <c r="BE19" i="2"/>
  <c r="BE17" i="2" s="1"/>
  <c r="BD19" i="2"/>
  <c r="BC19" i="2"/>
  <c r="BA19" i="2"/>
  <c r="AZ19" i="2"/>
  <c r="AY19" i="2"/>
  <c r="AX19" i="2"/>
  <c r="AW19" i="2"/>
  <c r="AW17" i="2" s="1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G17" i="2" s="1"/>
  <c r="AF19" i="2"/>
  <c r="AE19" i="2"/>
  <c r="AD19" i="2"/>
  <c r="AC19" i="2"/>
  <c r="AA19" i="2"/>
  <c r="Z19" i="2"/>
  <c r="Y19" i="2"/>
  <c r="Y17" i="2" s="1"/>
  <c r="X19" i="2"/>
  <c r="W19" i="2"/>
  <c r="V19" i="2"/>
  <c r="U19" i="2"/>
  <c r="T19" i="2"/>
  <c r="S19" i="2"/>
  <c r="R19" i="2"/>
  <c r="Q19" i="2"/>
  <c r="Q17" i="2" s="1"/>
  <c r="P19" i="2"/>
  <c r="N19" i="2"/>
  <c r="M19" i="2"/>
  <c r="L19" i="2"/>
  <c r="K19" i="2"/>
  <c r="J19" i="2"/>
  <c r="I19" i="2"/>
  <c r="I17" i="2" s="1"/>
  <c r="H19" i="2"/>
  <c r="G19" i="2"/>
  <c r="F19" i="2"/>
  <c r="E19" i="2"/>
  <c r="D19" i="2"/>
  <c r="C19" i="2"/>
  <c r="EF18" i="2"/>
  <c r="EF17" i="2" s="1"/>
  <c r="EE18" i="2"/>
  <c r="EO18" i="2" s="1"/>
  <c r="ED18" i="2"/>
  <c r="EC18" i="2"/>
  <c r="EA18" i="2"/>
  <c r="DZ18" i="2"/>
  <c r="DY18" i="2"/>
  <c r="DX18" i="2"/>
  <c r="DX17" i="2" s="1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H17" i="2" s="1"/>
  <c r="DG18" i="2"/>
  <c r="DF18" i="2"/>
  <c r="DE18" i="2"/>
  <c r="DD18" i="2"/>
  <c r="DC18" i="2"/>
  <c r="DA18" i="2"/>
  <c r="CZ18" i="2"/>
  <c r="CZ17" i="2" s="1"/>
  <c r="CY18" i="2"/>
  <c r="CX18" i="2"/>
  <c r="CW18" i="2"/>
  <c r="CV18" i="2"/>
  <c r="CU18" i="2"/>
  <c r="CT18" i="2"/>
  <c r="CS18" i="2"/>
  <c r="CR18" i="2"/>
  <c r="CR17" i="2" s="1"/>
  <c r="CQ18" i="2"/>
  <c r="CP18" i="2"/>
  <c r="CN18" i="2"/>
  <c r="CM18" i="2"/>
  <c r="CL18" i="2"/>
  <c r="CK18" i="2"/>
  <c r="CJ18" i="2"/>
  <c r="CJ17" i="2" s="1"/>
  <c r="CO17" i="2" s="1"/>
  <c r="CI18" i="2"/>
  <c r="CH18" i="2"/>
  <c r="CG18" i="2"/>
  <c r="CF18" i="2"/>
  <c r="CE18" i="2"/>
  <c r="CC18" i="2"/>
  <c r="CA18" i="2"/>
  <c r="CA17" i="2" s="1"/>
  <c r="BY18" i="2"/>
  <c r="BX18" i="2"/>
  <c r="BW18" i="2"/>
  <c r="BV18" i="2"/>
  <c r="BU18" i="2"/>
  <c r="BT18" i="2"/>
  <c r="BS18" i="2"/>
  <c r="BR18" i="2"/>
  <c r="BR17" i="2" s="1"/>
  <c r="BQ18" i="2"/>
  <c r="BP18" i="2"/>
  <c r="BN18" i="2"/>
  <c r="BM18" i="2"/>
  <c r="BL18" i="2"/>
  <c r="BK18" i="2"/>
  <c r="BJ18" i="2"/>
  <c r="BJ17" i="2" s="1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T17" i="2" s="1"/>
  <c r="AS18" i="2"/>
  <c r="AR18" i="2"/>
  <c r="AQ18" i="2"/>
  <c r="AP18" i="2"/>
  <c r="AN18" i="2"/>
  <c r="AM18" i="2"/>
  <c r="AL18" i="2"/>
  <c r="AL17" i="2" s="1"/>
  <c r="AK18" i="2"/>
  <c r="AJ18" i="2"/>
  <c r="AI18" i="2"/>
  <c r="AH18" i="2"/>
  <c r="AG18" i="2"/>
  <c r="AF18" i="2"/>
  <c r="AE18" i="2"/>
  <c r="AD18" i="2"/>
  <c r="AD17" i="2" s="1"/>
  <c r="AC18" i="2"/>
  <c r="AA18" i="2"/>
  <c r="Z18" i="2"/>
  <c r="Y18" i="2"/>
  <c r="X18" i="2"/>
  <c r="W18" i="2"/>
  <c r="V18" i="2"/>
  <c r="V17" i="2" s="1"/>
  <c r="U18" i="2"/>
  <c r="T18" i="2"/>
  <c r="S18" i="2"/>
  <c r="R18" i="2"/>
  <c r="Q18" i="2"/>
  <c r="P18" i="2"/>
  <c r="N18" i="2"/>
  <c r="N17" i="2" s="1"/>
  <c r="M18" i="2"/>
  <c r="L18" i="2"/>
  <c r="K18" i="2"/>
  <c r="J18" i="2"/>
  <c r="I18" i="2"/>
  <c r="H18" i="2"/>
  <c r="G18" i="2"/>
  <c r="F18" i="2"/>
  <c r="F17" i="2" s="1"/>
  <c r="E18" i="2"/>
  <c r="D18" i="2"/>
  <c r="C18" i="2"/>
  <c r="EE17" i="2"/>
  <c r="ED17" i="2"/>
  <c r="EC17" i="2"/>
  <c r="DZ17" i="2"/>
  <c r="DY17" i="2"/>
  <c r="DW17" i="2"/>
  <c r="DV17" i="2"/>
  <c r="DU17" i="2"/>
  <c r="DT17" i="2"/>
  <c r="DR17" i="2"/>
  <c r="DQ17" i="2"/>
  <c r="DN17" i="2"/>
  <c r="DM17" i="2"/>
  <c r="DL17" i="2"/>
  <c r="DJ17" i="2"/>
  <c r="DI17" i="2"/>
  <c r="DG17" i="2"/>
  <c r="DF17" i="2"/>
  <c r="DE17" i="2"/>
  <c r="DD17" i="2"/>
  <c r="DA17" i="2"/>
  <c r="CY17" i="2"/>
  <c r="CX17" i="2"/>
  <c r="CW17" i="2"/>
  <c r="CV17" i="2"/>
  <c r="CT17" i="2"/>
  <c r="CS17" i="2"/>
  <c r="CQ17" i="2"/>
  <c r="CP17" i="2"/>
  <c r="CN17" i="2"/>
  <c r="CL17" i="2"/>
  <c r="CK17" i="2"/>
  <c r="CI17" i="2"/>
  <c r="CH17" i="2"/>
  <c r="CG17" i="2"/>
  <c r="CF17" i="2"/>
  <c r="CC17" i="2"/>
  <c r="BY17" i="2"/>
  <c r="BX17" i="2"/>
  <c r="BW17" i="2"/>
  <c r="BV17" i="2"/>
  <c r="BT17" i="2"/>
  <c r="BS17" i="2"/>
  <c r="BQ17" i="2"/>
  <c r="BP17" i="2"/>
  <c r="BO17" i="2"/>
  <c r="BN17" i="2"/>
  <c r="BL17" i="2"/>
  <c r="BK17" i="2"/>
  <c r="BI17" i="2"/>
  <c r="BH17" i="2"/>
  <c r="BG17" i="2"/>
  <c r="BF17" i="2"/>
  <c r="BD17" i="2"/>
  <c r="BC17" i="2"/>
  <c r="BA17" i="2"/>
  <c r="AZ17" i="2"/>
  <c r="AY17" i="2"/>
  <c r="AX17" i="2"/>
  <c r="AV17" i="2"/>
  <c r="AU17" i="2"/>
  <c r="AS17" i="2"/>
  <c r="AR17" i="2"/>
  <c r="AQ17" i="2"/>
  <c r="AP17" i="2"/>
  <c r="AN17" i="2"/>
  <c r="AM17" i="2"/>
  <c r="AK17" i="2"/>
  <c r="AJ17" i="2"/>
  <c r="AI17" i="2"/>
  <c r="AH17" i="2"/>
  <c r="AF17" i="2"/>
  <c r="AE17" i="2"/>
  <c r="AC17" i="2"/>
  <c r="AA17" i="2"/>
  <c r="Z17" i="2"/>
  <c r="X17" i="2"/>
  <c r="W17" i="2"/>
  <c r="U17" i="2"/>
  <c r="T17" i="2"/>
  <c r="S17" i="2"/>
  <c r="R17" i="2"/>
  <c r="P17" i="2"/>
  <c r="M17" i="2"/>
  <c r="L17" i="2"/>
  <c r="K17" i="2"/>
  <c r="J17" i="2"/>
  <c r="H17" i="2"/>
  <c r="G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BB18" i="2" s="1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DB11" i="2" s="1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CB19" i="2" s="1"/>
  <c r="BO10" i="2"/>
  <c r="BO19" i="2" s="1"/>
  <c r="BB10" i="2"/>
  <c r="AO10" i="2"/>
  <c r="AB10" i="2"/>
  <c r="AB19" i="2" s="1"/>
  <c r="O10" i="2"/>
  <c r="O19" i="2" s="1"/>
  <c r="DB9" i="2"/>
  <c r="CO9" i="2"/>
  <c r="CB9" i="2"/>
  <c r="CB18" i="2" s="1"/>
  <c r="CB17" i="2" s="1"/>
  <c r="BO9" i="2"/>
  <c r="BO18" i="2" s="1"/>
  <c r="BB9" i="2"/>
  <c r="AO9" i="2"/>
  <c r="AO18" i="2" s="1"/>
  <c r="AO17" i="2" s="1"/>
  <c r="AB9" i="2"/>
  <c r="AB18" i="2" s="1"/>
  <c r="AB17" i="2" s="1"/>
  <c r="O9" i="2"/>
  <c r="O18" i="2" s="1"/>
  <c r="O17" i="2" s="1"/>
  <c r="EO8" i="2"/>
  <c r="EB8" i="2"/>
  <c r="DK8" i="2"/>
  <c r="DJ8" i="2"/>
  <c r="DI8" i="2"/>
  <c r="DH8" i="2"/>
  <c r="DG8" i="2"/>
  <c r="DF8" i="2"/>
  <c r="DE8" i="2"/>
  <c r="DD8" i="2"/>
  <c r="DO8" i="2" s="1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B42" i="4"/>
  <c r="DP42" i="4"/>
  <c r="DN42" i="4"/>
  <c r="DM42" i="4"/>
  <c r="DL42" i="4"/>
  <c r="DK42" i="4"/>
  <c r="DJ42" i="4"/>
  <c r="DI42" i="4"/>
  <c r="DH42" i="4"/>
  <c r="DG42" i="4"/>
  <c r="DF42" i="4"/>
  <c r="DO42" i="4" s="1"/>
  <c r="DE42" i="4"/>
  <c r="DD42" i="4"/>
  <c r="DC42" i="4"/>
  <c r="DA42" i="4"/>
  <c r="CZ42" i="4"/>
  <c r="CY42" i="4"/>
  <c r="CX42" i="4"/>
  <c r="CW42" i="4"/>
  <c r="CV42" i="4"/>
  <c r="CU42" i="4"/>
  <c r="CT42" i="4"/>
  <c r="DB42" i="4" s="1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O42" i="4" s="1"/>
  <c r="DP36" i="4"/>
  <c r="EB36" i="4" s="1"/>
  <c r="DN36" i="4"/>
  <c r="DM36" i="4"/>
  <c r="DL36" i="4"/>
  <c r="DK36" i="4"/>
  <c r="DJ36" i="4"/>
  <c r="DI36" i="4"/>
  <c r="DH36" i="4"/>
  <c r="DG36" i="4"/>
  <c r="DO36" i="4" s="1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H34" i="4" s="1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Z34" i="4" s="1"/>
  <c r="AY36" i="4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T34" i="4" s="1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K34" i="4" s="1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T34" i="4" s="1"/>
  <c r="CS35" i="4"/>
  <c r="CR35" i="4"/>
  <c r="CQ35" i="4"/>
  <c r="CP35" i="4"/>
  <c r="CN35" i="4"/>
  <c r="CM35" i="4"/>
  <c r="CL35" i="4"/>
  <c r="CL34" i="4" s="1"/>
  <c r="CK35" i="4"/>
  <c r="CJ35" i="4"/>
  <c r="CI35" i="4"/>
  <c r="CH35" i="4"/>
  <c r="CG35" i="4"/>
  <c r="CF35" i="4"/>
  <c r="CE35" i="4"/>
  <c r="CD35" i="4"/>
  <c r="CD34" i="4" s="1"/>
  <c r="CC35" i="4"/>
  <c r="CO35" i="4" s="1"/>
  <c r="CA35" i="4"/>
  <c r="BZ35" i="4"/>
  <c r="BY35" i="4"/>
  <c r="BX35" i="4"/>
  <c r="BW35" i="4"/>
  <c r="BV35" i="4"/>
  <c r="BV34" i="4" s="1"/>
  <c r="BU35" i="4"/>
  <c r="BT35" i="4"/>
  <c r="BS35" i="4"/>
  <c r="BR35" i="4"/>
  <c r="BP35" i="4"/>
  <c r="BN35" i="4"/>
  <c r="BL35" i="4"/>
  <c r="BL34" i="4" s="1"/>
  <c r="BK35" i="4"/>
  <c r="BJ35" i="4"/>
  <c r="BI35" i="4"/>
  <c r="BH35" i="4"/>
  <c r="BG35" i="4"/>
  <c r="BF35" i="4"/>
  <c r="BE35" i="4"/>
  <c r="BD35" i="4"/>
  <c r="BD34" i="4" s="1"/>
  <c r="BC35" i="4"/>
  <c r="BA35" i="4"/>
  <c r="AZ35" i="4"/>
  <c r="AY35" i="4"/>
  <c r="AX35" i="4"/>
  <c r="AW35" i="4"/>
  <c r="AV35" i="4"/>
  <c r="AV34" i="4" s="1"/>
  <c r="AU35" i="4"/>
  <c r="AT35" i="4"/>
  <c r="AS35" i="4"/>
  <c r="AR35" i="4"/>
  <c r="AQ35" i="4"/>
  <c r="AP35" i="4"/>
  <c r="AN35" i="4"/>
  <c r="AN34" i="4" s="1"/>
  <c r="AM35" i="4"/>
  <c r="AL35" i="4"/>
  <c r="AK35" i="4"/>
  <c r="AJ35" i="4"/>
  <c r="AI35" i="4"/>
  <c r="AH35" i="4"/>
  <c r="AG35" i="4"/>
  <c r="AF35" i="4"/>
  <c r="AF34" i="4" s="1"/>
  <c r="AE35" i="4"/>
  <c r="AD35" i="4"/>
  <c r="AC35" i="4"/>
  <c r="AA35" i="4"/>
  <c r="Z35" i="4"/>
  <c r="Y35" i="4"/>
  <c r="X35" i="4"/>
  <c r="X34" i="4" s="1"/>
  <c r="W35" i="4"/>
  <c r="V35" i="4"/>
  <c r="U35" i="4"/>
  <c r="T35" i="4"/>
  <c r="S35" i="4"/>
  <c r="R35" i="4"/>
  <c r="Q35" i="4"/>
  <c r="P35" i="4"/>
  <c r="P34" i="4" s="1"/>
  <c r="N35" i="4"/>
  <c r="M35" i="4"/>
  <c r="L35" i="4"/>
  <c r="K35" i="4"/>
  <c r="J35" i="4"/>
  <c r="I35" i="4"/>
  <c r="H35" i="4"/>
  <c r="H34" i="4" s="1"/>
  <c r="G35" i="4"/>
  <c r="F35" i="4"/>
  <c r="E35" i="4"/>
  <c r="D35" i="4"/>
  <c r="C35" i="4"/>
  <c r="EB34" i="4"/>
  <c r="DP34" i="4"/>
  <c r="DN34" i="4"/>
  <c r="DM34" i="4"/>
  <c r="DL34" i="4"/>
  <c r="DJ34" i="4"/>
  <c r="DI34" i="4"/>
  <c r="DH34" i="4"/>
  <c r="DG34" i="4"/>
  <c r="DF34" i="4"/>
  <c r="DE34" i="4"/>
  <c r="DD34" i="4"/>
  <c r="DA34" i="4"/>
  <c r="CZ34" i="4"/>
  <c r="CX34" i="4"/>
  <c r="CW34" i="4"/>
  <c r="CV34" i="4"/>
  <c r="CU34" i="4"/>
  <c r="CS34" i="4"/>
  <c r="CR34" i="4"/>
  <c r="CQ34" i="4"/>
  <c r="CP34" i="4"/>
  <c r="DB34" i="4" s="1"/>
  <c r="CN34" i="4"/>
  <c r="CM34" i="4"/>
  <c r="CK34" i="4"/>
  <c r="CJ34" i="4"/>
  <c r="CI34" i="4"/>
  <c r="CG34" i="4"/>
  <c r="CF34" i="4"/>
  <c r="CE34" i="4"/>
  <c r="CC34" i="4"/>
  <c r="CA34" i="4"/>
  <c r="BZ34" i="4"/>
  <c r="BY34" i="4"/>
  <c r="BX34" i="4"/>
  <c r="BW34" i="4"/>
  <c r="BU34" i="4"/>
  <c r="BT34" i="4"/>
  <c r="BS34" i="4"/>
  <c r="BR34" i="4"/>
  <c r="BP34" i="4"/>
  <c r="BN34" i="4"/>
  <c r="BK34" i="4"/>
  <c r="BJ34" i="4"/>
  <c r="BI34" i="4"/>
  <c r="BH34" i="4"/>
  <c r="BG34" i="4"/>
  <c r="BF34" i="4"/>
  <c r="BE34" i="4"/>
  <c r="BC34" i="4"/>
  <c r="BA34" i="4"/>
  <c r="AY34" i="4"/>
  <c r="AX34" i="4"/>
  <c r="AW34" i="4"/>
  <c r="AU34" i="4"/>
  <c r="AT34" i="4"/>
  <c r="AS34" i="4"/>
  <c r="AQ34" i="4"/>
  <c r="AP34" i="4"/>
  <c r="AM34" i="4"/>
  <c r="AL34" i="4"/>
  <c r="AK34" i="4"/>
  <c r="AJ34" i="4"/>
  <c r="AI34" i="4"/>
  <c r="AH34" i="4"/>
  <c r="AG34" i="4"/>
  <c r="AE34" i="4"/>
  <c r="AD34" i="4"/>
  <c r="AC34" i="4"/>
  <c r="AB34" i="4"/>
  <c r="AA34" i="4"/>
  <c r="Z34" i="4"/>
  <c r="Y34" i="4"/>
  <c r="W34" i="4"/>
  <c r="V34" i="4"/>
  <c r="U34" i="4"/>
  <c r="S34" i="4"/>
  <c r="R34" i="4"/>
  <c r="Q34" i="4"/>
  <c r="N34" i="4"/>
  <c r="M34" i="4"/>
  <c r="L34" i="4"/>
  <c r="K34" i="4"/>
  <c r="J34" i="4"/>
  <c r="I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BB36" i="4" s="1"/>
  <c r="AO27" i="4"/>
  <c r="AO36" i="4" s="1"/>
  <c r="AB27" i="4"/>
  <c r="O27" i="4"/>
  <c r="CO26" i="4"/>
  <c r="CB26" i="4"/>
  <c r="BO26" i="4"/>
  <c r="BO35" i="4" s="1"/>
  <c r="BO34" i="4" s="1"/>
  <c r="BB26" i="4"/>
  <c r="BB35" i="4" s="1"/>
  <c r="AO26" i="4"/>
  <c r="AO35" i="4" s="1"/>
  <c r="AO34" i="4" s="1"/>
  <c r="AB26" i="4"/>
  <c r="AB35" i="4" s="1"/>
  <c r="O26" i="4"/>
  <c r="O35" i="4" s="1"/>
  <c r="DP25" i="4"/>
  <c r="EB25" i="4" s="1"/>
  <c r="DO25" i="4"/>
  <c r="CX25" i="4"/>
  <c r="CW25" i="4"/>
  <c r="CV25" i="4"/>
  <c r="CU25" i="4"/>
  <c r="CT25" i="4"/>
  <c r="CS25" i="4"/>
  <c r="CR25" i="4"/>
  <c r="CQ25" i="4"/>
  <c r="DB25" i="4" s="1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CB25" i="4" s="1"/>
  <c r="BS25" i="4"/>
  <c r="BR25" i="4"/>
  <c r="BP25" i="4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O25" i="4" s="1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S17" i="4" s="1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U17" i="4" s="1"/>
  <c r="T19" i="4"/>
  <c r="S19" i="4"/>
  <c r="R19" i="4"/>
  <c r="Q19" i="4"/>
  <c r="P19" i="4"/>
  <c r="N19" i="4"/>
  <c r="M19" i="4"/>
  <c r="M17" i="4" s="1"/>
  <c r="L19" i="4"/>
  <c r="K19" i="4"/>
  <c r="J19" i="4"/>
  <c r="I19" i="4"/>
  <c r="H19" i="4"/>
  <c r="G19" i="4"/>
  <c r="F19" i="4"/>
  <c r="E19" i="4"/>
  <c r="E17" i="4" s="1"/>
  <c r="D19" i="4"/>
  <c r="C19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U17" i="4" s="1"/>
  <c r="CT18" i="4"/>
  <c r="CS18" i="4"/>
  <c r="CR18" i="4"/>
  <c r="CQ18" i="4"/>
  <c r="CP18" i="4"/>
  <c r="DB18" i="4" s="1"/>
  <c r="CN18" i="4"/>
  <c r="CM18" i="4"/>
  <c r="CM17" i="4" s="1"/>
  <c r="CL18" i="4"/>
  <c r="CK18" i="4"/>
  <c r="CJ18" i="4"/>
  <c r="CI18" i="4"/>
  <c r="CH18" i="4"/>
  <c r="CG18" i="4"/>
  <c r="CF18" i="4"/>
  <c r="CE18" i="4"/>
  <c r="CE17" i="4" s="1"/>
  <c r="CD18" i="4"/>
  <c r="CC18" i="4"/>
  <c r="CO18" i="4" s="1"/>
  <c r="CA18" i="4"/>
  <c r="BZ18" i="4"/>
  <c r="BY18" i="4"/>
  <c r="BX18" i="4"/>
  <c r="BW18" i="4"/>
  <c r="BW17" i="4" s="1"/>
  <c r="BV18" i="4"/>
  <c r="BU18" i="4"/>
  <c r="BT18" i="4"/>
  <c r="BS18" i="4"/>
  <c r="BR18" i="4"/>
  <c r="BP18" i="4"/>
  <c r="BN18" i="4"/>
  <c r="BN17" i="4" s="1"/>
  <c r="BL18" i="4"/>
  <c r="BK18" i="4"/>
  <c r="BJ18" i="4"/>
  <c r="BI18" i="4"/>
  <c r="BH18" i="4"/>
  <c r="BG18" i="4"/>
  <c r="BF18" i="4"/>
  <c r="BE18" i="4"/>
  <c r="BE17" i="4" s="1"/>
  <c r="BD18" i="4"/>
  <c r="BC18" i="4"/>
  <c r="BA18" i="4"/>
  <c r="AZ18" i="4"/>
  <c r="AY18" i="4"/>
  <c r="AX18" i="4"/>
  <c r="AW18" i="4"/>
  <c r="AW17" i="4" s="1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G17" i="4" s="1"/>
  <c r="AF18" i="4"/>
  <c r="AE18" i="4"/>
  <c r="AD18" i="4"/>
  <c r="AC18" i="4"/>
  <c r="AA18" i="4"/>
  <c r="Z18" i="4"/>
  <c r="Y18" i="4"/>
  <c r="Y17" i="4" s="1"/>
  <c r="X18" i="4"/>
  <c r="W18" i="4"/>
  <c r="V18" i="4"/>
  <c r="U18" i="4"/>
  <c r="T18" i="4"/>
  <c r="S18" i="4"/>
  <c r="R18" i="4"/>
  <c r="Q18" i="4"/>
  <c r="Q17" i="4" s="1"/>
  <c r="P18" i="4"/>
  <c r="N18" i="4"/>
  <c r="M18" i="4"/>
  <c r="L18" i="4"/>
  <c r="K18" i="4"/>
  <c r="J18" i="4"/>
  <c r="I18" i="4"/>
  <c r="I17" i="4" s="1"/>
  <c r="H18" i="4"/>
  <c r="G18" i="4"/>
  <c r="F18" i="4"/>
  <c r="E18" i="4"/>
  <c r="D18" i="4"/>
  <c r="C18" i="4"/>
  <c r="DP17" i="4"/>
  <c r="EB17" i="4" s="1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T17" i="4"/>
  <c r="CS17" i="4"/>
  <c r="CR17" i="4"/>
  <c r="CQ17" i="4"/>
  <c r="CP17" i="4"/>
  <c r="DB17" i="4" s="1"/>
  <c r="CN17" i="4"/>
  <c r="CL17" i="4"/>
  <c r="CK17" i="4"/>
  <c r="CJ17" i="4"/>
  <c r="CI17" i="4"/>
  <c r="CH17" i="4"/>
  <c r="CG17" i="4"/>
  <c r="CF17" i="4"/>
  <c r="CD17" i="4"/>
  <c r="CC17" i="4"/>
  <c r="CO17" i="4" s="1"/>
  <c r="CA17" i="4"/>
  <c r="BZ17" i="4"/>
  <c r="BY17" i="4"/>
  <c r="BX17" i="4"/>
  <c r="BV17" i="4"/>
  <c r="BU17" i="4"/>
  <c r="BT17" i="4"/>
  <c r="BS17" i="4"/>
  <c r="BR17" i="4"/>
  <c r="BP17" i="4"/>
  <c r="BL17" i="4"/>
  <c r="BK17" i="4"/>
  <c r="BJ17" i="4"/>
  <c r="BI17" i="4"/>
  <c r="BH17" i="4"/>
  <c r="BG17" i="4"/>
  <c r="BF17" i="4"/>
  <c r="BD17" i="4"/>
  <c r="BC17" i="4"/>
  <c r="BA17" i="4"/>
  <c r="AZ17" i="4"/>
  <c r="AY17" i="4"/>
  <c r="AX17" i="4"/>
  <c r="AV17" i="4"/>
  <c r="AU17" i="4"/>
  <c r="AT17" i="4"/>
  <c r="AR17" i="4"/>
  <c r="AQ17" i="4"/>
  <c r="AP17" i="4"/>
  <c r="AN17" i="4"/>
  <c r="AM17" i="4"/>
  <c r="AL17" i="4"/>
  <c r="AK17" i="4"/>
  <c r="AJ17" i="4"/>
  <c r="AI17" i="4"/>
  <c r="AH17" i="4"/>
  <c r="AF17" i="4"/>
  <c r="AE17" i="4"/>
  <c r="AD17" i="4"/>
  <c r="AC17" i="4"/>
  <c r="AA17" i="4"/>
  <c r="Z17" i="4"/>
  <c r="X17" i="4"/>
  <c r="W17" i="4"/>
  <c r="V17" i="4"/>
  <c r="T17" i="4"/>
  <c r="S17" i="4"/>
  <c r="R17" i="4"/>
  <c r="P17" i="4"/>
  <c r="N17" i="4"/>
  <c r="L17" i="4"/>
  <c r="K17" i="4"/>
  <c r="J17" i="4"/>
  <c r="H17" i="4"/>
  <c r="G17" i="4"/>
  <c r="F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CB11" i="4" s="1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O11" i="4" s="1"/>
  <c r="F11" i="4"/>
  <c r="E11" i="4"/>
  <c r="D11" i="4"/>
  <c r="C11" i="4"/>
  <c r="CO10" i="4"/>
  <c r="CB10" i="4"/>
  <c r="BO10" i="4"/>
  <c r="BO19" i="4" s="1"/>
  <c r="BB10" i="4"/>
  <c r="BB19" i="4" s="1"/>
  <c r="AO10" i="4"/>
  <c r="AO19" i="4" s="1"/>
  <c r="AB10" i="4"/>
  <c r="O10" i="4"/>
  <c r="O19" i="4" s="1"/>
  <c r="CO9" i="4"/>
  <c r="CB9" i="4"/>
  <c r="BO9" i="4"/>
  <c r="BO18" i="4" s="1"/>
  <c r="BO17" i="4" s="1"/>
  <c r="BB9" i="4"/>
  <c r="BB18" i="4" s="1"/>
  <c r="AO9" i="4"/>
  <c r="AO18" i="4" s="1"/>
  <c r="AO17" i="4" s="1"/>
  <c r="AB9" i="4"/>
  <c r="AB18" i="4" s="1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O8" i="4" s="1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AB8" i="4" s="1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B32" i="5"/>
  <c r="DO32" i="5"/>
  <c r="CO32" i="5"/>
  <c r="CB32" i="5"/>
  <c r="BO32" i="5"/>
  <c r="BB32" i="5"/>
  <c r="AO32" i="5"/>
  <c r="AO30" i="5" s="1"/>
  <c r="AB32" i="5"/>
  <c r="O32" i="5"/>
  <c r="EB31" i="5"/>
  <c r="DO31" i="5"/>
  <c r="CO31" i="5"/>
  <c r="CB31" i="5"/>
  <c r="BO31" i="5"/>
  <c r="BB31" i="5"/>
  <c r="BB30" i="5" s="1"/>
  <c r="AO31" i="5"/>
  <c r="AB31" i="5"/>
  <c r="O31" i="5"/>
  <c r="EB30" i="5"/>
  <c r="DO30" i="5"/>
  <c r="DB30" i="5"/>
  <c r="CP30" i="5"/>
  <c r="CO30" i="5"/>
  <c r="CC30" i="5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I22" i="5" s="1"/>
  <c r="DH24" i="5"/>
  <c r="DG24" i="5"/>
  <c r="DF24" i="5"/>
  <c r="DE24" i="5"/>
  <c r="DD24" i="5"/>
  <c r="DC24" i="5"/>
  <c r="DO24" i="5" s="1"/>
  <c r="DA24" i="5"/>
  <c r="DA22" i="5" s="1"/>
  <c r="CZ24" i="5"/>
  <c r="CX24" i="5"/>
  <c r="CW24" i="5"/>
  <c r="CV24" i="5"/>
  <c r="CU24" i="5"/>
  <c r="CT24" i="5"/>
  <c r="CS24" i="5"/>
  <c r="CR24" i="5"/>
  <c r="CR22" i="5" s="1"/>
  <c r="CQ24" i="5"/>
  <c r="CP24" i="5"/>
  <c r="CN24" i="5"/>
  <c r="CM24" i="5"/>
  <c r="CL24" i="5"/>
  <c r="CK24" i="5"/>
  <c r="CJ24" i="5"/>
  <c r="CJ22" i="5" s="1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J22" i="5" s="1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T22" i="5" s="1"/>
  <c r="AS24" i="5"/>
  <c r="AR24" i="5"/>
  <c r="AQ24" i="5"/>
  <c r="AP24" i="5"/>
  <c r="AN24" i="5"/>
  <c r="AM24" i="5"/>
  <c r="AL24" i="5"/>
  <c r="AL22" i="5" s="1"/>
  <c r="AK24" i="5"/>
  <c r="AJ24" i="5"/>
  <c r="AI24" i="5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V22" i="5" s="1"/>
  <c r="U24" i="5"/>
  <c r="T24" i="5"/>
  <c r="S24" i="5"/>
  <c r="R24" i="5"/>
  <c r="Q24" i="5"/>
  <c r="P24" i="5"/>
  <c r="N24" i="5"/>
  <c r="N22" i="5" s="1"/>
  <c r="M24" i="5"/>
  <c r="L24" i="5"/>
  <c r="K24" i="5"/>
  <c r="J24" i="5"/>
  <c r="I24" i="5"/>
  <c r="H24" i="5"/>
  <c r="G24" i="5"/>
  <c r="F24" i="5"/>
  <c r="F22" i="5" s="1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H22" i="5" s="1"/>
  <c r="DG23" i="5"/>
  <c r="DF23" i="5"/>
  <c r="DE23" i="5"/>
  <c r="DD23" i="5"/>
  <c r="DC23" i="5"/>
  <c r="DA23" i="5"/>
  <c r="CZ23" i="5"/>
  <c r="CZ22" i="5" s="1"/>
  <c r="CX23" i="5"/>
  <c r="CW23" i="5"/>
  <c r="CV23" i="5"/>
  <c r="CU23" i="5"/>
  <c r="CT23" i="5"/>
  <c r="CS23" i="5"/>
  <c r="CR23" i="5"/>
  <c r="CQ23" i="5"/>
  <c r="CQ22" i="5" s="1"/>
  <c r="CP23" i="5"/>
  <c r="CN23" i="5"/>
  <c r="CM23" i="5"/>
  <c r="CL23" i="5"/>
  <c r="CK23" i="5"/>
  <c r="CJ23" i="5"/>
  <c r="CI23" i="5"/>
  <c r="CI22" i="5" s="1"/>
  <c r="CH23" i="5"/>
  <c r="CG23" i="5"/>
  <c r="CF23" i="5"/>
  <c r="CE23" i="5"/>
  <c r="CD23" i="5"/>
  <c r="CC23" i="5"/>
  <c r="CA23" i="5"/>
  <c r="CA22" i="5" s="1"/>
  <c r="BZ23" i="5"/>
  <c r="BY23" i="5"/>
  <c r="BX23" i="5"/>
  <c r="BW23" i="5"/>
  <c r="BV23" i="5"/>
  <c r="BU23" i="5"/>
  <c r="BT23" i="5"/>
  <c r="BS23" i="5"/>
  <c r="BS22" i="5" s="1"/>
  <c r="BR23" i="5"/>
  <c r="BP23" i="5"/>
  <c r="CB23" i="5" s="1"/>
  <c r="BN23" i="5"/>
  <c r="BL23" i="5"/>
  <c r="BK23" i="5"/>
  <c r="BJ23" i="5"/>
  <c r="BI23" i="5"/>
  <c r="BI22" i="5" s="1"/>
  <c r="BH23" i="5"/>
  <c r="BG23" i="5"/>
  <c r="BF23" i="5"/>
  <c r="BE23" i="5"/>
  <c r="BD23" i="5"/>
  <c r="BC23" i="5"/>
  <c r="BA23" i="5"/>
  <c r="BA22" i="5" s="1"/>
  <c r="AZ23" i="5"/>
  <c r="AY23" i="5"/>
  <c r="AX23" i="5"/>
  <c r="AW23" i="5"/>
  <c r="AV23" i="5"/>
  <c r="AU23" i="5"/>
  <c r="AT23" i="5"/>
  <c r="AS23" i="5"/>
  <c r="AS22" i="5" s="1"/>
  <c r="AR23" i="5"/>
  <c r="AQ23" i="5"/>
  <c r="AP23" i="5"/>
  <c r="AN23" i="5"/>
  <c r="AM23" i="5"/>
  <c r="AL23" i="5"/>
  <c r="AK23" i="5"/>
  <c r="AK22" i="5" s="1"/>
  <c r="AJ23" i="5"/>
  <c r="AI23" i="5"/>
  <c r="AH23" i="5"/>
  <c r="AG23" i="5"/>
  <c r="AF23" i="5"/>
  <c r="AE23" i="5"/>
  <c r="AD23" i="5"/>
  <c r="AC23" i="5"/>
  <c r="AC22" i="5" s="1"/>
  <c r="AA23" i="5"/>
  <c r="Z23" i="5"/>
  <c r="Y23" i="5"/>
  <c r="X23" i="5"/>
  <c r="W23" i="5"/>
  <c r="V23" i="5"/>
  <c r="U23" i="5"/>
  <c r="U22" i="5" s="1"/>
  <c r="T23" i="5"/>
  <c r="S23" i="5"/>
  <c r="R23" i="5"/>
  <c r="Q23" i="5"/>
  <c r="P23" i="5"/>
  <c r="N23" i="5"/>
  <c r="M23" i="5"/>
  <c r="M22" i="5" s="1"/>
  <c r="L23" i="5"/>
  <c r="K23" i="5"/>
  <c r="J23" i="5"/>
  <c r="I23" i="5"/>
  <c r="H23" i="5"/>
  <c r="G23" i="5"/>
  <c r="F23" i="5"/>
  <c r="E23" i="5"/>
  <c r="E22" i="5" s="1"/>
  <c r="D23" i="5"/>
  <c r="C23" i="5"/>
  <c r="DS22" i="5"/>
  <c r="DR22" i="5"/>
  <c r="DN22" i="5"/>
  <c r="DM22" i="5"/>
  <c r="DL22" i="5"/>
  <c r="DK22" i="5"/>
  <c r="DJ22" i="5"/>
  <c r="DG22" i="5"/>
  <c r="DO22" i="5" s="1"/>
  <c r="DF22" i="5"/>
  <c r="DE22" i="5"/>
  <c r="DD22" i="5"/>
  <c r="DC22" i="5"/>
  <c r="CX22" i="5"/>
  <c r="CW22" i="5"/>
  <c r="CV22" i="5"/>
  <c r="CU22" i="5"/>
  <c r="CT22" i="5"/>
  <c r="CS22" i="5"/>
  <c r="CP22" i="5"/>
  <c r="DB22" i="5" s="1"/>
  <c r="CN22" i="5"/>
  <c r="CM22" i="5"/>
  <c r="CL22" i="5"/>
  <c r="CK22" i="5"/>
  <c r="CH22" i="5"/>
  <c r="CG22" i="5"/>
  <c r="CF22" i="5"/>
  <c r="CE22" i="5"/>
  <c r="CD22" i="5"/>
  <c r="CC22" i="5"/>
  <c r="BZ22" i="5"/>
  <c r="BY22" i="5"/>
  <c r="BX22" i="5"/>
  <c r="BW22" i="5"/>
  <c r="BV22" i="5"/>
  <c r="BU22" i="5"/>
  <c r="BR22" i="5"/>
  <c r="BP22" i="5"/>
  <c r="BN22" i="5"/>
  <c r="BL22" i="5"/>
  <c r="BK22" i="5"/>
  <c r="BH22" i="5"/>
  <c r="BG22" i="5"/>
  <c r="BF22" i="5"/>
  <c r="BE22" i="5"/>
  <c r="BD22" i="5"/>
  <c r="BC22" i="5"/>
  <c r="AZ22" i="5"/>
  <c r="AY22" i="5"/>
  <c r="AX22" i="5"/>
  <c r="AW22" i="5"/>
  <c r="AV22" i="5"/>
  <c r="AU22" i="5"/>
  <c r="AR22" i="5"/>
  <c r="AQ22" i="5"/>
  <c r="AP22" i="5"/>
  <c r="AN22" i="5"/>
  <c r="AM22" i="5"/>
  <c r="AJ22" i="5"/>
  <c r="AI22" i="5"/>
  <c r="AH22" i="5"/>
  <c r="AG22" i="5"/>
  <c r="AF22" i="5"/>
  <c r="AE22" i="5"/>
  <c r="AB22" i="5"/>
  <c r="AA22" i="5"/>
  <c r="Z22" i="5"/>
  <c r="Y22" i="5"/>
  <c r="X22" i="5"/>
  <c r="W22" i="5"/>
  <c r="T22" i="5"/>
  <c r="S22" i="5"/>
  <c r="R22" i="5"/>
  <c r="Q22" i="5"/>
  <c r="P22" i="5"/>
  <c r="L22" i="5"/>
  <c r="K22" i="5"/>
  <c r="J22" i="5"/>
  <c r="I22" i="5"/>
  <c r="H22" i="5"/>
  <c r="G22" i="5"/>
  <c r="D22" i="5"/>
  <c r="C22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O22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DB19" i="5" s="1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DS13" i="5"/>
  <c r="DR13" i="5"/>
  <c r="DQ13" i="5"/>
  <c r="DP13" i="5"/>
  <c r="DN13" i="5"/>
  <c r="DM13" i="5"/>
  <c r="DL13" i="5"/>
  <c r="DK13" i="5"/>
  <c r="DJ13" i="5"/>
  <c r="DJ11" i="5" s="1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S11" i="5" s="1"/>
  <c r="CR13" i="5"/>
  <c r="CQ13" i="5"/>
  <c r="CP13" i="5"/>
  <c r="CN13" i="5"/>
  <c r="CM13" i="5"/>
  <c r="CL13" i="5"/>
  <c r="CK13" i="5"/>
  <c r="CK11" i="5" s="1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U11" i="5" s="1"/>
  <c r="BT13" i="5"/>
  <c r="BS13" i="5"/>
  <c r="BR13" i="5"/>
  <c r="BP13" i="5"/>
  <c r="BN13" i="5"/>
  <c r="BL13" i="5"/>
  <c r="BK13" i="5"/>
  <c r="BK11" i="5" s="1"/>
  <c r="BJ13" i="5"/>
  <c r="BI13" i="5"/>
  <c r="BH13" i="5"/>
  <c r="BG13" i="5"/>
  <c r="BF13" i="5"/>
  <c r="BE13" i="5"/>
  <c r="BD13" i="5"/>
  <c r="BC13" i="5"/>
  <c r="BC11" i="5" s="1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W11" i="5" s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G11" i="5" s="1"/>
  <c r="F13" i="5"/>
  <c r="E13" i="5"/>
  <c r="D13" i="5"/>
  <c r="C13" i="5"/>
  <c r="DS12" i="5"/>
  <c r="DR12" i="5"/>
  <c r="DQ12" i="5"/>
  <c r="DQ11" i="5" s="1"/>
  <c r="DP12" i="5"/>
  <c r="DN12" i="5"/>
  <c r="DM12" i="5"/>
  <c r="DL12" i="5"/>
  <c r="DK12" i="5"/>
  <c r="DJ12" i="5"/>
  <c r="DI12" i="5"/>
  <c r="DI11" i="5" s="1"/>
  <c r="DH12" i="5"/>
  <c r="DG12" i="5"/>
  <c r="DF12" i="5"/>
  <c r="DE12" i="5"/>
  <c r="DD12" i="5"/>
  <c r="DC12" i="5"/>
  <c r="DO12" i="5" s="1"/>
  <c r="DA12" i="5"/>
  <c r="DA11" i="5" s="1"/>
  <c r="CZ12" i="5"/>
  <c r="CX12" i="5"/>
  <c r="CW12" i="5"/>
  <c r="CV12" i="5"/>
  <c r="CU12" i="5"/>
  <c r="CT12" i="5"/>
  <c r="CS12" i="5"/>
  <c r="CR12" i="5"/>
  <c r="CR11" i="5" s="1"/>
  <c r="CQ12" i="5"/>
  <c r="CP12" i="5"/>
  <c r="DB12" i="5" s="1"/>
  <c r="CN12" i="5"/>
  <c r="CM12" i="5"/>
  <c r="CL12" i="5"/>
  <c r="CK12" i="5"/>
  <c r="CJ12" i="5"/>
  <c r="CJ11" i="5" s="1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T11" i="5" s="1"/>
  <c r="BS12" i="5"/>
  <c r="BR12" i="5"/>
  <c r="BP12" i="5"/>
  <c r="BN12" i="5"/>
  <c r="BL12" i="5"/>
  <c r="BK12" i="5"/>
  <c r="BJ12" i="5"/>
  <c r="BJ11" i="5" s="1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T11" i="5" s="1"/>
  <c r="AS12" i="5"/>
  <c r="AR12" i="5"/>
  <c r="AQ12" i="5"/>
  <c r="AP12" i="5"/>
  <c r="AN12" i="5"/>
  <c r="AM12" i="5"/>
  <c r="AL12" i="5"/>
  <c r="AL11" i="5" s="1"/>
  <c r="AK12" i="5"/>
  <c r="AJ12" i="5"/>
  <c r="AI12" i="5"/>
  <c r="AH12" i="5"/>
  <c r="AG12" i="5"/>
  <c r="AF12" i="5"/>
  <c r="AE12" i="5"/>
  <c r="AD12" i="5"/>
  <c r="AD11" i="5" s="1"/>
  <c r="AC12" i="5"/>
  <c r="AA12" i="5"/>
  <c r="Z12" i="5"/>
  <c r="Y12" i="5"/>
  <c r="X12" i="5"/>
  <c r="W12" i="5"/>
  <c r="V12" i="5"/>
  <c r="V11" i="5" s="1"/>
  <c r="U12" i="5"/>
  <c r="T12" i="5"/>
  <c r="S12" i="5"/>
  <c r="R12" i="5"/>
  <c r="Q12" i="5"/>
  <c r="P12" i="5"/>
  <c r="N12" i="5"/>
  <c r="N11" i="5" s="1"/>
  <c r="M12" i="5"/>
  <c r="L12" i="5"/>
  <c r="K12" i="5"/>
  <c r="J12" i="5"/>
  <c r="I12" i="5"/>
  <c r="H12" i="5"/>
  <c r="G12" i="5"/>
  <c r="F12" i="5"/>
  <c r="F11" i="5" s="1"/>
  <c r="E12" i="5"/>
  <c r="D12" i="5"/>
  <c r="C12" i="5"/>
  <c r="DS11" i="5"/>
  <c r="DP11" i="5"/>
  <c r="DN11" i="5"/>
  <c r="DM11" i="5"/>
  <c r="DL11" i="5"/>
  <c r="DK11" i="5"/>
  <c r="DH11" i="5"/>
  <c r="DG11" i="5"/>
  <c r="DF11" i="5"/>
  <c r="DE11" i="5"/>
  <c r="DD11" i="5"/>
  <c r="DC11" i="5"/>
  <c r="DO11" i="5" s="1"/>
  <c r="CZ11" i="5"/>
  <c r="CX11" i="5"/>
  <c r="CW11" i="5"/>
  <c r="CV11" i="5"/>
  <c r="CU11" i="5"/>
  <c r="CT11" i="5"/>
  <c r="CQ11" i="5"/>
  <c r="CP11" i="5"/>
  <c r="DB11" i="5" s="1"/>
  <c r="CN11" i="5"/>
  <c r="CM11" i="5"/>
  <c r="CL11" i="5"/>
  <c r="CI11" i="5"/>
  <c r="CH11" i="5"/>
  <c r="CG11" i="5"/>
  <c r="CF11" i="5"/>
  <c r="CE11" i="5"/>
  <c r="CD11" i="5"/>
  <c r="CA11" i="5"/>
  <c r="BZ11" i="5"/>
  <c r="BY11" i="5"/>
  <c r="BX11" i="5"/>
  <c r="BW11" i="5"/>
  <c r="BV11" i="5"/>
  <c r="BS11" i="5"/>
  <c r="BR11" i="5"/>
  <c r="BP11" i="5"/>
  <c r="BN11" i="5"/>
  <c r="BL11" i="5"/>
  <c r="BI11" i="5"/>
  <c r="BH11" i="5"/>
  <c r="BG11" i="5"/>
  <c r="BF11" i="5"/>
  <c r="BE11" i="5"/>
  <c r="BD11" i="5"/>
  <c r="BA11" i="5"/>
  <c r="AZ11" i="5"/>
  <c r="AY11" i="5"/>
  <c r="AX11" i="5"/>
  <c r="AW11" i="5"/>
  <c r="AV11" i="5"/>
  <c r="AS11" i="5"/>
  <c r="AR11" i="5"/>
  <c r="AQ11" i="5"/>
  <c r="AP11" i="5"/>
  <c r="AN11" i="5"/>
  <c r="AK11" i="5"/>
  <c r="AJ11" i="5"/>
  <c r="AI11" i="5"/>
  <c r="AH11" i="5"/>
  <c r="AG11" i="5"/>
  <c r="AF11" i="5"/>
  <c r="AC11" i="5"/>
  <c r="AA11" i="5"/>
  <c r="Z11" i="5"/>
  <c r="Y11" i="5"/>
  <c r="X11" i="5"/>
  <c r="U11" i="5"/>
  <c r="T11" i="5"/>
  <c r="S11" i="5"/>
  <c r="R11" i="5"/>
  <c r="Q11" i="5"/>
  <c r="P11" i="5"/>
  <c r="M11" i="5"/>
  <c r="L11" i="5"/>
  <c r="K11" i="5"/>
  <c r="J11" i="5"/>
  <c r="I11" i="5"/>
  <c r="H11" i="5"/>
  <c r="E11" i="5"/>
  <c r="D11" i="5"/>
  <c r="C11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EB9" i="5"/>
  <c r="DO9" i="5"/>
  <c r="DB9" i="5"/>
  <c r="CO9" i="5"/>
  <c r="CB9" i="5"/>
  <c r="BO9" i="5"/>
  <c r="BO12" i="5" s="1"/>
  <c r="BB9" i="5"/>
  <c r="AO9" i="5"/>
  <c r="AO12" i="5" s="1"/>
  <c r="AO11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EB55" i="6" s="1"/>
  <c r="DO57" i="6"/>
  <c r="DB57" i="6"/>
  <c r="CO57" i="6"/>
  <c r="CO55" i="6" s="1"/>
  <c r="CB57" i="6"/>
  <c r="CB55" i="6" s="1"/>
  <c r="BE57" i="6"/>
  <c r="BD57" i="6"/>
  <c r="BO57" i="6" s="1"/>
  <c r="AT57" i="6"/>
  <c r="BB57" i="6" s="1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BD55" i="6" s="1"/>
  <c r="AT56" i="6"/>
  <c r="BB56" i="6" s="1"/>
  <c r="AF56" i="6"/>
  <c r="AF55" i="6" s="1"/>
  <c r="AB56" i="6"/>
  <c r="O56" i="6"/>
  <c r="GO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GB55" i="6" s="1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O55" i="6" s="1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GO49" i="6"/>
  <c r="GC49" i="6"/>
  <c r="GA49" i="6"/>
  <c r="GA47" i="6" s="1"/>
  <c r="FZ49" i="6"/>
  <c r="FY49" i="6"/>
  <c r="FX49" i="6"/>
  <c r="FW49" i="6"/>
  <c r="FV49" i="6"/>
  <c r="FU49" i="6"/>
  <c r="FT49" i="6"/>
  <c r="FS49" i="6"/>
  <c r="FS47" i="6" s="1"/>
  <c r="FR49" i="6"/>
  <c r="FQ49" i="6"/>
  <c r="FP49" i="6"/>
  <c r="FN49" i="6"/>
  <c r="FM49" i="6"/>
  <c r="FK49" i="6"/>
  <c r="FJ49" i="6"/>
  <c r="FJ47" i="6" s="1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T47" i="6" s="1"/>
  <c r="ES49" i="6"/>
  <c r="ER49" i="6"/>
  <c r="EQ49" i="6"/>
  <c r="EP49" i="6"/>
  <c r="EN49" i="6"/>
  <c r="EM49" i="6"/>
  <c r="EL49" i="6"/>
  <c r="EL47" i="6" s="1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T47" i="6" s="1"/>
  <c r="DS49" i="6"/>
  <c r="DR49" i="6"/>
  <c r="DQ49" i="6"/>
  <c r="DP49" i="6"/>
  <c r="DN49" i="6"/>
  <c r="DM49" i="6"/>
  <c r="DL49" i="6"/>
  <c r="DL47" i="6" s="1"/>
  <c r="DK49" i="6"/>
  <c r="DJ49" i="6"/>
  <c r="DI49" i="6"/>
  <c r="DH49" i="6"/>
  <c r="DG49" i="6"/>
  <c r="DF49" i="6"/>
  <c r="DE49" i="6"/>
  <c r="DD49" i="6"/>
  <c r="DD47" i="6" s="1"/>
  <c r="DC49" i="6"/>
  <c r="DA49" i="6"/>
  <c r="CZ49" i="6"/>
  <c r="CY49" i="6"/>
  <c r="CX49" i="6"/>
  <c r="CW49" i="6"/>
  <c r="CV49" i="6"/>
  <c r="CV47" i="6" s="1"/>
  <c r="CU49" i="6"/>
  <c r="CT49" i="6"/>
  <c r="CS49" i="6"/>
  <c r="CR49" i="6"/>
  <c r="CQ49" i="6"/>
  <c r="CP49" i="6"/>
  <c r="CN49" i="6"/>
  <c r="CN47" i="6" s="1"/>
  <c r="CM49" i="6"/>
  <c r="CL49" i="6"/>
  <c r="CK49" i="6"/>
  <c r="CJ49" i="6"/>
  <c r="CI49" i="6"/>
  <c r="CH49" i="6"/>
  <c r="CG49" i="6"/>
  <c r="CF49" i="6"/>
  <c r="CF47" i="6" s="1"/>
  <c r="CE49" i="6"/>
  <c r="CD49" i="6"/>
  <c r="CC49" i="6"/>
  <c r="CA49" i="6"/>
  <c r="BZ49" i="6"/>
  <c r="BY49" i="6"/>
  <c r="BX49" i="6"/>
  <c r="BX47" i="6" s="1"/>
  <c r="BW49" i="6"/>
  <c r="BV49" i="6"/>
  <c r="BU49" i="6"/>
  <c r="BT49" i="6"/>
  <c r="BS49" i="6"/>
  <c r="BR49" i="6"/>
  <c r="BQ49" i="6"/>
  <c r="BP49" i="6"/>
  <c r="BP47" i="6" s="1"/>
  <c r="BN49" i="6"/>
  <c r="BM49" i="6"/>
  <c r="BL49" i="6"/>
  <c r="BK49" i="6"/>
  <c r="BJ49" i="6"/>
  <c r="BI49" i="6"/>
  <c r="BH49" i="6"/>
  <c r="BH47" i="6" s="1"/>
  <c r="BG49" i="6"/>
  <c r="BF49" i="6"/>
  <c r="BE49" i="6"/>
  <c r="BD49" i="6"/>
  <c r="BC49" i="6"/>
  <c r="BA49" i="6"/>
  <c r="AZ49" i="6"/>
  <c r="AZ47" i="6" s="1"/>
  <c r="AY49" i="6"/>
  <c r="AX49" i="6"/>
  <c r="AW49" i="6"/>
  <c r="AV49" i="6"/>
  <c r="AU49" i="6"/>
  <c r="AT49" i="6"/>
  <c r="AS49" i="6"/>
  <c r="AR49" i="6"/>
  <c r="AR47" i="6" s="1"/>
  <c r="AQ49" i="6"/>
  <c r="AP49" i="6"/>
  <c r="AN49" i="6"/>
  <c r="AM49" i="6"/>
  <c r="AL49" i="6"/>
  <c r="AK49" i="6"/>
  <c r="AJ49" i="6"/>
  <c r="AJ47" i="6" s="1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T47" i="6" s="1"/>
  <c r="S49" i="6"/>
  <c r="R49" i="6"/>
  <c r="Q49" i="6"/>
  <c r="P49" i="6"/>
  <c r="N49" i="6"/>
  <c r="M49" i="6"/>
  <c r="L49" i="6"/>
  <c r="L47" i="6" s="1"/>
  <c r="K49" i="6"/>
  <c r="J49" i="6"/>
  <c r="I49" i="6"/>
  <c r="H49" i="6"/>
  <c r="G49" i="6"/>
  <c r="F49" i="6"/>
  <c r="E49" i="6"/>
  <c r="D49" i="6"/>
  <c r="D47" i="6" s="1"/>
  <c r="C49" i="6"/>
  <c r="GC48" i="6"/>
  <c r="GO48" i="6" s="1"/>
  <c r="GA48" i="6"/>
  <c r="FZ48" i="6"/>
  <c r="FY48" i="6"/>
  <c r="FX48" i="6"/>
  <c r="FX47" i="6" s="1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G47" i="6" s="1"/>
  <c r="FF48" i="6"/>
  <c r="FE48" i="6"/>
  <c r="FD48" i="6"/>
  <c r="FC48" i="6"/>
  <c r="FA48" i="6"/>
  <c r="EZ48" i="6"/>
  <c r="EY48" i="6"/>
  <c r="EY47" i="6" s="1"/>
  <c r="EX48" i="6"/>
  <c r="EW48" i="6"/>
  <c r="EV48" i="6"/>
  <c r="EU48" i="6"/>
  <c r="ET48" i="6"/>
  <c r="ES48" i="6"/>
  <c r="ER48" i="6"/>
  <c r="EQ48" i="6"/>
  <c r="EQ47" i="6" s="1"/>
  <c r="EP48" i="6"/>
  <c r="EN48" i="6"/>
  <c r="EM48" i="6"/>
  <c r="EL48" i="6"/>
  <c r="EK48" i="6"/>
  <c r="EJ48" i="6"/>
  <c r="EI48" i="6"/>
  <c r="EI47" i="6" s="1"/>
  <c r="EH48" i="6"/>
  <c r="EG48" i="6"/>
  <c r="EF48" i="6"/>
  <c r="EE48" i="6"/>
  <c r="EC48" i="6"/>
  <c r="EA48" i="6"/>
  <c r="DY48" i="6"/>
  <c r="DY47" i="6" s="1"/>
  <c r="DX48" i="6"/>
  <c r="DW48" i="6"/>
  <c r="DV48" i="6"/>
  <c r="DU48" i="6"/>
  <c r="DT48" i="6"/>
  <c r="DS48" i="6"/>
  <c r="DR48" i="6"/>
  <c r="DQ48" i="6"/>
  <c r="DQ47" i="6" s="1"/>
  <c r="DP48" i="6"/>
  <c r="DN48" i="6"/>
  <c r="DM48" i="6"/>
  <c r="DL48" i="6"/>
  <c r="DK48" i="6"/>
  <c r="DJ48" i="6"/>
  <c r="DI48" i="6"/>
  <c r="DI47" i="6" s="1"/>
  <c r="DH48" i="6"/>
  <c r="DG48" i="6"/>
  <c r="DF48" i="6"/>
  <c r="DE48" i="6"/>
  <c r="DD48" i="6"/>
  <c r="DC48" i="6"/>
  <c r="DA48" i="6"/>
  <c r="DA47" i="6" s="1"/>
  <c r="CZ48" i="6"/>
  <c r="CY48" i="6"/>
  <c r="CX48" i="6"/>
  <c r="CW48" i="6"/>
  <c r="CV48" i="6"/>
  <c r="CU48" i="6"/>
  <c r="CT48" i="6"/>
  <c r="CS48" i="6"/>
  <c r="CS47" i="6" s="1"/>
  <c r="CR48" i="6"/>
  <c r="CQ48" i="6"/>
  <c r="CP48" i="6"/>
  <c r="CN48" i="6"/>
  <c r="CM48" i="6"/>
  <c r="CL48" i="6"/>
  <c r="CK48" i="6"/>
  <c r="CK47" i="6" s="1"/>
  <c r="CJ48" i="6"/>
  <c r="CI48" i="6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S48" i="6"/>
  <c r="BR48" i="6"/>
  <c r="BQ48" i="6"/>
  <c r="BP48" i="6"/>
  <c r="BN48" i="6"/>
  <c r="BM48" i="6"/>
  <c r="BM47" i="6" s="1"/>
  <c r="BL48" i="6"/>
  <c r="BK48" i="6"/>
  <c r="BJ48" i="6"/>
  <c r="BI48" i="6"/>
  <c r="BH48" i="6"/>
  <c r="BG48" i="6"/>
  <c r="BF48" i="6"/>
  <c r="BE48" i="6"/>
  <c r="BE47" i="6" s="1"/>
  <c r="BD48" i="6"/>
  <c r="BC48" i="6"/>
  <c r="BA48" i="6"/>
  <c r="AZ48" i="6"/>
  <c r="AY48" i="6"/>
  <c r="AX48" i="6"/>
  <c r="AW48" i="6"/>
  <c r="AW47" i="6" s="1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G47" i="6" s="1"/>
  <c r="AF48" i="6"/>
  <c r="AE48" i="6"/>
  <c r="AD48" i="6"/>
  <c r="AC48" i="6"/>
  <c r="AA48" i="6"/>
  <c r="Z48" i="6"/>
  <c r="Y48" i="6"/>
  <c r="Y47" i="6" s="1"/>
  <c r="X48" i="6"/>
  <c r="W48" i="6"/>
  <c r="V48" i="6"/>
  <c r="U48" i="6"/>
  <c r="T48" i="6"/>
  <c r="S48" i="6"/>
  <c r="R48" i="6"/>
  <c r="Q48" i="6"/>
  <c r="Q47" i="6" s="1"/>
  <c r="P48" i="6"/>
  <c r="N48" i="6"/>
  <c r="M48" i="6"/>
  <c r="L48" i="6"/>
  <c r="K48" i="6"/>
  <c r="J48" i="6"/>
  <c r="I48" i="6"/>
  <c r="I47" i="6" s="1"/>
  <c r="H48" i="6"/>
  <c r="G48" i="6"/>
  <c r="F48" i="6"/>
  <c r="E48" i="6"/>
  <c r="D48" i="6"/>
  <c r="C48" i="6"/>
  <c r="GC47" i="6"/>
  <c r="GO47" i="6" s="1"/>
  <c r="FZ47" i="6"/>
  <c r="FY47" i="6"/>
  <c r="FW47" i="6"/>
  <c r="FV47" i="6"/>
  <c r="FU47" i="6"/>
  <c r="FT47" i="6"/>
  <c r="FR47" i="6"/>
  <c r="FQ47" i="6"/>
  <c r="FN47" i="6"/>
  <c r="FM47" i="6"/>
  <c r="FK47" i="6"/>
  <c r="FI47" i="6"/>
  <c r="FH47" i="6"/>
  <c r="FF47" i="6"/>
  <c r="FE47" i="6"/>
  <c r="FD47" i="6"/>
  <c r="FC47" i="6"/>
  <c r="FO47" i="6" s="1"/>
  <c r="FA47" i="6"/>
  <c r="EZ47" i="6"/>
  <c r="EX47" i="6"/>
  <c r="EW47" i="6"/>
  <c r="EV47" i="6"/>
  <c r="EU47" i="6"/>
  <c r="ES47" i="6"/>
  <c r="ER47" i="6"/>
  <c r="EP47" i="6"/>
  <c r="EN47" i="6"/>
  <c r="EM47" i="6"/>
  <c r="EK47" i="6"/>
  <c r="EJ47" i="6"/>
  <c r="EH47" i="6"/>
  <c r="EG47" i="6"/>
  <c r="EF47" i="6"/>
  <c r="EE47" i="6"/>
  <c r="EA47" i="6"/>
  <c r="DX47" i="6"/>
  <c r="DW47" i="6"/>
  <c r="DV47" i="6"/>
  <c r="DU47" i="6"/>
  <c r="DS47" i="6"/>
  <c r="DR47" i="6"/>
  <c r="DP47" i="6"/>
  <c r="DN47" i="6"/>
  <c r="DM47" i="6"/>
  <c r="DK47" i="6"/>
  <c r="DJ47" i="6"/>
  <c r="DH47" i="6"/>
  <c r="DG47" i="6"/>
  <c r="DF47" i="6"/>
  <c r="DE47" i="6"/>
  <c r="DC47" i="6"/>
  <c r="CZ47" i="6"/>
  <c r="CY47" i="6"/>
  <c r="CX47" i="6"/>
  <c r="CW47" i="6"/>
  <c r="CU47" i="6"/>
  <c r="CT47" i="6"/>
  <c r="CR47" i="6"/>
  <c r="CQ47" i="6"/>
  <c r="CP47" i="6"/>
  <c r="CM47" i="6"/>
  <c r="CL47" i="6"/>
  <c r="CJ47" i="6"/>
  <c r="CI47" i="6"/>
  <c r="CH47" i="6"/>
  <c r="CG47" i="6"/>
  <c r="CE47" i="6"/>
  <c r="CD47" i="6"/>
  <c r="CA47" i="6"/>
  <c r="BZ47" i="6"/>
  <c r="BY47" i="6"/>
  <c r="BW47" i="6"/>
  <c r="BV47" i="6"/>
  <c r="BT47" i="6"/>
  <c r="BS47" i="6"/>
  <c r="BR47" i="6"/>
  <c r="BQ47" i="6"/>
  <c r="BN47" i="6"/>
  <c r="BL47" i="6"/>
  <c r="BK47" i="6"/>
  <c r="BJ47" i="6"/>
  <c r="BI47" i="6"/>
  <c r="BG47" i="6"/>
  <c r="BF47" i="6"/>
  <c r="BD47" i="6"/>
  <c r="BC47" i="6"/>
  <c r="BA47" i="6"/>
  <c r="AY47" i="6"/>
  <c r="AX47" i="6"/>
  <c r="AV47" i="6"/>
  <c r="AU47" i="6"/>
  <c r="AT47" i="6"/>
  <c r="AS47" i="6"/>
  <c r="AQ47" i="6"/>
  <c r="AP47" i="6"/>
  <c r="AN47" i="6"/>
  <c r="AM47" i="6"/>
  <c r="AL47" i="6"/>
  <c r="AK47" i="6"/>
  <c r="AI47" i="6"/>
  <c r="AH47" i="6"/>
  <c r="AF47" i="6"/>
  <c r="AE47" i="6"/>
  <c r="AD47" i="6"/>
  <c r="AC47" i="6"/>
  <c r="AA47" i="6"/>
  <c r="Z47" i="6"/>
  <c r="X47" i="6"/>
  <c r="W47" i="6"/>
  <c r="V47" i="6"/>
  <c r="U47" i="6"/>
  <c r="S47" i="6"/>
  <c r="R47" i="6"/>
  <c r="P47" i="6"/>
  <c r="N47" i="6"/>
  <c r="M47" i="6"/>
  <c r="K47" i="6"/>
  <c r="J47" i="6"/>
  <c r="H47" i="6"/>
  <c r="G47" i="6"/>
  <c r="F47" i="6"/>
  <c r="E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O44" i="6" s="1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BB41" i="6" s="1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O41" i="6" s="1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O38" i="6" s="1"/>
  <c r="BF38" i="6"/>
  <c r="BE38" i="6"/>
  <c r="BD38" i="6"/>
  <c r="BC38" i="6"/>
  <c r="BA38" i="6"/>
  <c r="AZ38" i="6"/>
  <c r="AY38" i="6"/>
  <c r="AX38" i="6"/>
  <c r="AW38" i="6"/>
  <c r="AV38" i="6"/>
  <c r="AU38" i="6"/>
  <c r="AT38" i="6"/>
  <c r="BB38" i="6" s="1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O38" i="6" s="1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O35" i="6" s="1"/>
  <c r="BF35" i="6"/>
  <c r="BE35" i="6"/>
  <c r="BD35" i="6"/>
  <c r="BC35" i="6"/>
  <c r="BA35" i="6"/>
  <c r="AZ35" i="6"/>
  <c r="AY35" i="6"/>
  <c r="AX35" i="6"/>
  <c r="AW35" i="6"/>
  <c r="AV35" i="6"/>
  <c r="AU35" i="6"/>
  <c r="AT35" i="6"/>
  <c r="BB35" i="6" s="1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O35" i="6" s="1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O34" i="6"/>
  <c r="O49" i="6" s="1"/>
  <c r="FB33" i="6"/>
  <c r="EO33" i="6"/>
  <c r="EB33" i="6"/>
  <c r="EB48" i="6" s="1"/>
  <c r="DO33" i="6"/>
  <c r="DO48" i="6" s="1"/>
  <c r="DO47" i="6" s="1"/>
  <c r="DB33" i="6"/>
  <c r="DB48" i="6" s="1"/>
  <c r="CO33" i="6"/>
  <c r="CO48" i="6" s="1"/>
  <c r="CB33" i="6"/>
  <c r="CB48" i="6" s="1"/>
  <c r="CB47" i="6" s="1"/>
  <c r="BO33" i="6"/>
  <c r="BO48" i="6" s="1"/>
  <c r="BB33" i="6"/>
  <c r="AO33" i="6"/>
  <c r="AB33" i="6"/>
  <c r="AB48" i="6" s="1"/>
  <c r="AB47" i="6" s="1"/>
  <c r="O33" i="6"/>
  <c r="O48" i="6" s="1"/>
  <c r="O47" i="6" s="1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BB32" i="6" s="1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O32" i="6" s="1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Z23" i="6" s="1"/>
  <c r="FY25" i="6"/>
  <c r="FX25" i="6"/>
  <c r="FW25" i="6"/>
  <c r="FV25" i="6"/>
  <c r="FU25" i="6"/>
  <c r="FT25" i="6"/>
  <c r="FS25" i="6"/>
  <c r="FR25" i="6"/>
  <c r="FR23" i="6" s="1"/>
  <c r="FQ25" i="6"/>
  <c r="FP25" i="6"/>
  <c r="FN25" i="6"/>
  <c r="FM25" i="6"/>
  <c r="FK25" i="6"/>
  <c r="FJ25" i="6"/>
  <c r="FI25" i="6"/>
  <c r="FI23" i="6" s="1"/>
  <c r="FH25" i="6"/>
  <c r="FG25" i="6"/>
  <c r="FF25" i="6"/>
  <c r="FO25" i="6" s="1"/>
  <c r="FE25" i="6"/>
  <c r="FD25" i="6"/>
  <c r="FC25" i="6"/>
  <c r="FA25" i="6"/>
  <c r="FA23" i="6" s="1"/>
  <c r="EZ25" i="6"/>
  <c r="EY25" i="6"/>
  <c r="EX25" i="6"/>
  <c r="EW25" i="6"/>
  <c r="EV25" i="6"/>
  <c r="EU25" i="6"/>
  <c r="ET25" i="6"/>
  <c r="ES25" i="6"/>
  <c r="ES23" i="6" s="1"/>
  <c r="ER25" i="6"/>
  <c r="EQ25" i="6"/>
  <c r="EP25" i="6"/>
  <c r="EN25" i="6"/>
  <c r="EM25" i="6"/>
  <c r="EL25" i="6"/>
  <c r="EK25" i="6"/>
  <c r="EK23" i="6" s="1"/>
  <c r="EJ25" i="6"/>
  <c r="EI25" i="6"/>
  <c r="EH25" i="6"/>
  <c r="EG25" i="6"/>
  <c r="EF25" i="6"/>
  <c r="EE25" i="6"/>
  <c r="EC25" i="6"/>
  <c r="EO25" i="6" s="1"/>
  <c r="EB25" i="6"/>
  <c r="EA25" i="6"/>
  <c r="DY25" i="6"/>
  <c r="DX25" i="6"/>
  <c r="DW25" i="6"/>
  <c r="DV25" i="6"/>
  <c r="DU25" i="6"/>
  <c r="DT25" i="6"/>
  <c r="DS25" i="6"/>
  <c r="DS23" i="6" s="1"/>
  <c r="DR25" i="6"/>
  <c r="DQ25" i="6"/>
  <c r="DP25" i="6"/>
  <c r="DN25" i="6"/>
  <c r="DM25" i="6"/>
  <c r="DL25" i="6"/>
  <c r="DK25" i="6"/>
  <c r="DK23" i="6" s="1"/>
  <c r="DJ25" i="6"/>
  <c r="DI25" i="6"/>
  <c r="DH25" i="6"/>
  <c r="DG25" i="6"/>
  <c r="DF25" i="6"/>
  <c r="DE25" i="6"/>
  <c r="DD25" i="6"/>
  <c r="DC25" i="6"/>
  <c r="DC23" i="6" s="1"/>
  <c r="DA25" i="6"/>
  <c r="CZ25" i="6"/>
  <c r="CY25" i="6"/>
  <c r="CX25" i="6"/>
  <c r="CW25" i="6"/>
  <c r="CV25" i="6"/>
  <c r="CU25" i="6"/>
  <c r="CU23" i="6" s="1"/>
  <c r="CT25" i="6"/>
  <c r="CS25" i="6"/>
  <c r="CR25" i="6"/>
  <c r="CQ25" i="6"/>
  <c r="CP25" i="6"/>
  <c r="CN25" i="6"/>
  <c r="CM25" i="6"/>
  <c r="CM23" i="6" s="1"/>
  <c r="CL25" i="6"/>
  <c r="CK25" i="6"/>
  <c r="CJ25" i="6"/>
  <c r="CI25" i="6"/>
  <c r="CH25" i="6"/>
  <c r="CG25" i="6"/>
  <c r="CF25" i="6"/>
  <c r="CE25" i="6"/>
  <c r="CE23" i="6" s="1"/>
  <c r="CD25" i="6"/>
  <c r="CC25" i="6"/>
  <c r="CA25" i="6"/>
  <c r="BZ25" i="6"/>
  <c r="BY25" i="6"/>
  <c r="BX25" i="6"/>
  <c r="BW25" i="6"/>
  <c r="BW23" i="6" s="1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G23" i="6" s="1"/>
  <c r="BF25" i="6"/>
  <c r="BE25" i="6"/>
  <c r="BD25" i="6"/>
  <c r="BC25" i="6"/>
  <c r="BA25" i="6"/>
  <c r="AZ25" i="6"/>
  <c r="AY25" i="6"/>
  <c r="AY23" i="6" s="1"/>
  <c r="AX25" i="6"/>
  <c r="AW25" i="6"/>
  <c r="AV25" i="6"/>
  <c r="AU25" i="6"/>
  <c r="AT25" i="6"/>
  <c r="AS25" i="6"/>
  <c r="AR25" i="6"/>
  <c r="AQ25" i="6"/>
  <c r="AQ23" i="6" s="1"/>
  <c r="AP25" i="6"/>
  <c r="AN25" i="6"/>
  <c r="AM25" i="6"/>
  <c r="AL25" i="6"/>
  <c r="AK25" i="6"/>
  <c r="AJ25" i="6"/>
  <c r="AI25" i="6"/>
  <c r="AI23" i="6" s="1"/>
  <c r="AH25" i="6"/>
  <c r="AG25" i="6"/>
  <c r="AF25" i="6"/>
  <c r="AE25" i="6"/>
  <c r="AD25" i="6"/>
  <c r="AC25" i="6"/>
  <c r="AA25" i="6"/>
  <c r="AA23" i="6" s="1"/>
  <c r="Z25" i="6"/>
  <c r="Y25" i="6"/>
  <c r="X25" i="6"/>
  <c r="W25" i="6"/>
  <c r="V25" i="6"/>
  <c r="U25" i="6"/>
  <c r="T25" i="6"/>
  <c r="S25" i="6"/>
  <c r="S23" i="6" s="1"/>
  <c r="R25" i="6"/>
  <c r="Q25" i="6"/>
  <c r="P25" i="6"/>
  <c r="N25" i="6"/>
  <c r="M25" i="6"/>
  <c r="L25" i="6"/>
  <c r="K25" i="6"/>
  <c r="K23" i="6" s="1"/>
  <c r="J25" i="6"/>
  <c r="I25" i="6"/>
  <c r="H25" i="6"/>
  <c r="G25" i="6"/>
  <c r="F25" i="6"/>
  <c r="E25" i="6"/>
  <c r="D25" i="6"/>
  <c r="C25" i="6"/>
  <c r="C23" i="6" s="1"/>
  <c r="GO24" i="6"/>
  <c r="GC24" i="6"/>
  <c r="GA24" i="6"/>
  <c r="FZ24" i="6"/>
  <c r="FY24" i="6"/>
  <c r="FX24" i="6"/>
  <c r="FW24" i="6"/>
  <c r="FW23" i="6" s="1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F23" i="6" s="1"/>
  <c r="FE24" i="6"/>
  <c r="FD24" i="6"/>
  <c r="FC24" i="6"/>
  <c r="FA24" i="6"/>
  <c r="EZ24" i="6"/>
  <c r="EY24" i="6"/>
  <c r="EX24" i="6"/>
  <c r="EX23" i="6" s="1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H23" i="6" s="1"/>
  <c r="EG24" i="6"/>
  <c r="EF24" i="6"/>
  <c r="EE24" i="6"/>
  <c r="EC24" i="6"/>
  <c r="EO24" i="6" s="1"/>
  <c r="EA24" i="6"/>
  <c r="DY24" i="6"/>
  <c r="DX24" i="6"/>
  <c r="DX23" i="6" s="1"/>
  <c r="DW24" i="6"/>
  <c r="DV24" i="6"/>
  <c r="DU24" i="6"/>
  <c r="DT24" i="6"/>
  <c r="DS24" i="6"/>
  <c r="DR24" i="6"/>
  <c r="DQ24" i="6"/>
  <c r="DP24" i="6"/>
  <c r="DP23" i="6" s="1"/>
  <c r="DN24" i="6"/>
  <c r="DM24" i="6"/>
  <c r="DL24" i="6"/>
  <c r="DK24" i="6"/>
  <c r="DJ24" i="6"/>
  <c r="DI24" i="6"/>
  <c r="DH24" i="6"/>
  <c r="DH23" i="6" s="1"/>
  <c r="DG24" i="6"/>
  <c r="DF24" i="6"/>
  <c r="DE24" i="6"/>
  <c r="DD24" i="6"/>
  <c r="DC24" i="6"/>
  <c r="DA24" i="6"/>
  <c r="CZ24" i="6"/>
  <c r="CZ23" i="6" s="1"/>
  <c r="CY24" i="6"/>
  <c r="CX24" i="6"/>
  <c r="CW24" i="6"/>
  <c r="CV24" i="6"/>
  <c r="CU24" i="6"/>
  <c r="CT24" i="6"/>
  <c r="CS24" i="6"/>
  <c r="CR24" i="6"/>
  <c r="CR23" i="6" s="1"/>
  <c r="CQ24" i="6"/>
  <c r="CP24" i="6"/>
  <c r="CN24" i="6"/>
  <c r="CM24" i="6"/>
  <c r="CL24" i="6"/>
  <c r="CK24" i="6"/>
  <c r="CJ24" i="6"/>
  <c r="CJ23" i="6" s="1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T23" i="6" s="1"/>
  <c r="BS24" i="6"/>
  <c r="BR24" i="6"/>
  <c r="BQ24" i="6"/>
  <c r="BP24" i="6"/>
  <c r="BN24" i="6"/>
  <c r="BM24" i="6"/>
  <c r="BL24" i="6"/>
  <c r="BL23" i="6" s="1"/>
  <c r="BK24" i="6"/>
  <c r="BJ24" i="6"/>
  <c r="BI24" i="6"/>
  <c r="BH24" i="6"/>
  <c r="BG24" i="6"/>
  <c r="BF24" i="6"/>
  <c r="BE24" i="6"/>
  <c r="BD24" i="6"/>
  <c r="BD23" i="6" s="1"/>
  <c r="BC24" i="6"/>
  <c r="BA24" i="6"/>
  <c r="AZ24" i="6"/>
  <c r="AY24" i="6"/>
  <c r="AX24" i="6"/>
  <c r="AW24" i="6"/>
  <c r="AV24" i="6"/>
  <c r="AV23" i="6" s="1"/>
  <c r="AU24" i="6"/>
  <c r="AT24" i="6"/>
  <c r="AS24" i="6"/>
  <c r="AR24" i="6"/>
  <c r="AQ24" i="6"/>
  <c r="AP24" i="6"/>
  <c r="AN24" i="6"/>
  <c r="AN23" i="6" s="1"/>
  <c r="AM24" i="6"/>
  <c r="AL24" i="6"/>
  <c r="AK24" i="6"/>
  <c r="AJ24" i="6"/>
  <c r="AI24" i="6"/>
  <c r="AH24" i="6"/>
  <c r="AG24" i="6"/>
  <c r="AF24" i="6"/>
  <c r="AF23" i="6" s="1"/>
  <c r="AE24" i="6"/>
  <c r="AD24" i="6"/>
  <c r="AC24" i="6"/>
  <c r="AA24" i="6"/>
  <c r="Z24" i="6"/>
  <c r="Y24" i="6"/>
  <c r="X24" i="6"/>
  <c r="X23" i="6" s="1"/>
  <c r="W24" i="6"/>
  <c r="V24" i="6"/>
  <c r="U24" i="6"/>
  <c r="T24" i="6"/>
  <c r="S24" i="6"/>
  <c r="R24" i="6"/>
  <c r="Q24" i="6"/>
  <c r="P24" i="6"/>
  <c r="P23" i="6" s="1"/>
  <c r="N24" i="6"/>
  <c r="M24" i="6"/>
  <c r="L24" i="6"/>
  <c r="K24" i="6"/>
  <c r="J24" i="6"/>
  <c r="I24" i="6"/>
  <c r="H24" i="6"/>
  <c r="H23" i="6" s="1"/>
  <c r="G24" i="6"/>
  <c r="F24" i="6"/>
  <c r="E24" i="6"/>
  <c r="D24" i="6"/>
  <c r="C24" i="6"/>
  <c r="GC23" i="6"/>
  <c r="GO23" i="6" s="1"/>
  <c r="GA23" i="6"/>
  <c r="FY23" i="6"/>
  <c r="FX23" i="6"/>
  <c r="FV23" i="6"/>
  <c r="FU23" i="6"/>
  <c r="FT23" i="6"/>
  <c r="GB23" i="6" s="1"/>
  <c r="FS23" i="6"/>
  <c r="FQ23" i="6"/>
  <c r="FP23" i="6"/>
  <c r="FN23" i="6"/>
  <c r="FM23" i="6"/>
  <c r="FK23" i="6"/>
  <c r="FJ23" i="6"/>
  <c r="FH23" i="6"/>
  <c r="FG23" i="6"/>
  <c r="FE23" i="6"/>
  <c r="FD23" i="6"/>
  <c r="FC23" i="6"/>
  <c r="FO23" i="6" s="1"/>
  <c r="EZ23" i="6"/>
  <c r="EY23" i="6"/>
  <c r="EW23" i="6"/>
  <c r="EV23" i="6"/>
  <c r="EU23" i="6"/>
  <c r="ET23" i="6"/>
  <c r="ER23" i="6"/>
  <c r="EQ23" i="6"/>
  <c r="EN23" i="6"/>
  <c r="EM23" i="6"/>
  <c r="EL23" i="6"/>
  <c r="EJ23" i="6"/>
  <c r="EI23" i="6"/>
  <c r="EG23" i="6"/>
  <c r="EF23" i="6"/>
  <c r="EE23" i="6"/>
  <c r="EC23" i="6"/>
  <c r="EO23" i="6" s="1"/>
  <c r="EA23" i="6"/>
  <c r="DY23" i="6"/>
  <c r="DW23" i="6"/>
  <c r="DV23" i="6"/>
  <c r="DU23" i="6"/>
  <c r="DT23" i="6"/>
  <c r="DR23" i="6"/>
  <c r="DQ23" i="6"/>
  <c r="DN23" i="6"/>
  <c r="DM23" i="6"/>
  <c r="DL23" i="6"/>
  <c r="DJ23" i="6"/>
  <c r="DI23" i="6"/>
  <c r="DG23" i="6"/>
  <c r="DF23" i="6"/>
  <c r="DE23" i="6"/>
  <c r="DD23" i="6"/>
  <c r="DA23" i="6"/>
  <c r="CY23" i="6"/>
  <c r="CX23" i="6"/>
  <c r="CW23" i="6"/>
  <c r="CV23" i="6"/>
  <c r="CT23" i="6"/>
  <c r="CS23" i="6"/>
  <c r="CQ23" i="6"/>
  <c r="CP23" i="6"/>
  <c r="CO23" i="6"/>
  <c r="CN23" i="6"/>
  <c r="CL23" i="6"/>
  <c r="CK23" i="6"/>
  <c r="CI23" i="6"/>
  <c r="CH23" i="6"/>
  <c r="CG23" i="6"/>
  <c r="CF23" i="6"/>
  <c r="CD23" i="6"/>
  <c r="CC23" i="6"/>
  <c r="CA23" i="6"/>
  <c r="BZ23" i="6"/>
  <c r="BY23" i="6"/>
  <c r="BX23" i="6"/>
  <c r="BV23" i="6"/>
  <c r="BU23" i="6"/>
  <c r="BS23" i="6"/>
  <c r="BR23" i="6"/>
  <c r="BQ23" i="6"/>
  <c r="BP23" i="6"/>
  <c r="BN23" i="6"/>
  <c r="BM23" i="6"/>
  <c r="BK23" i="6"/>
  <c r="BJ23" i="6"/>
  <c r="BI23" i="6"/>
  <c r="BH23" i="6"/>
  <c r="BF23" i="6"/>
  <c r="BE23" i="6"/>
  <c r="BC23" i="6"/>
  <c r="BA23" i="6"/>
  <c r="AZ23" i="6"/>
  <c r="AX23" i="6"/>
  <c r="AW23" i="6"/>
  <c r="AU23" i="6"/>
  <c r="AT23" i="6"/>
  <c r="AS23" i="6"/>
  <c r="AR23" i="6"/>
  <c r="AP23" i="6"/>
  <c r="AM23" i="6"/>
  <c r="AL23" i="6"/>
  <c r="AK23" i="6"/>
  <c r="AJ23" i="6"/>
  <c r="AH23" i="6"/>
  <c r="AG23" i="6"/>
  <c r="AE23" i="6"/>
  <c r="AD23" i="6"/>
  <c r="AC23" i="6"/>
  <c r="Z23" i="6"/>
  <c r="Y23" i="6"/>
  <c r="W23" i="6"/>
  <c r="V23" i="6"/>
  <c r="U23" i="6"/>
  <c r="T23" i="6"/>
  <c r="R23" i="6"/>
  <c r="Q23" i="6"/>
  <c r="N23" i="6"/>
  <c r="M23" i="6"/>
  <c r="L23" i="6"/>
  <c r="J23" i="6"/>
  <c r="I23" i="6"/>
  <c r="G23" i="6"/>
  <c r="F23" i="6"/>
  <c r="E23" i="6"/>
  <c r="D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O20" i="6"/>
  <c r="GC20" i="6"/>
  <c r="GB20" i="6"/>
  <c r="GA20" i="6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DB20" i="6" s="1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O20" i="6" s="1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O17" i="6"/>
  <c r="GC17" i="6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DB17" i="6" s="1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O17" i="6" s="1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FB14" i="6" s="1"/>
  <c r="ES14" i="6"/>
  <c r="ER14" i="6"/>
  <c r="EQ14" i="6"/>
  <c r="EP14" i="6"/>
  <c r="EN14" i="6"/>
  <c r="EM14" i="6"/>
  <c r="EL14" i="6"/>
  <c r="EK14" i="6"/>
  <c r="EJ14" i="6"/>
  <c r="EI14" i="6"/>
  <c r="EH14" i="6"/>
  <c r="EG14" i="6"/>
  <c r="EO14" i="6" s="1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AB14" i="6" s="1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O14" i="6" s="1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EB11" i="6" s="1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FB11" i="6" s="1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O11" i="6" s="1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AB11" i="6" s="1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O25" i="6" s="1"/>
  <c r="CB10" i="6"/>
  <c r="BO10" i="6"/>
  <c r="BB10" i="6"/>
  <c r="BB25" i="6" s="1"/>
  <c r="AO10" i="6"/>
  <c r="AO25" i="6" s="1"/>
  <c r="AB10" i="6"/>
  <c r="AB25" i="6" s="1"/>
  <c r="O10" i="6"/>
  <c r="FB9" i="6"/>
  <c r="EO9" i="6"/>
  <c r="EB9" i="6"/>
  <c r="DO9" i="6"/>
  <c r="DO24" i="6" s="1"/>
  <c r="DB9" i="6"/>
  <c r="DB24" i="6" s="1"/>
  <c r="DB23" i="6" s="1"/>
  <c r="CO9" i="6"/>
  <c r="CO24" i="6" s="1"/>
  <c r="CB9" i="6"/>
  <c r="BO9" i="6"/>
  <c r="BB9" i="6"/>
  <c r="BB24" i="6" s="1"/>
  <c r="AO9" i="6"/>
  <c r="AO24" i="6" s="1"/>
  <c r="AO23" i="6" s="1"/>
  <c r="AB9" i="6"/>
  <c r="O9" i="6"/>
  <c r="O24" i="6" s="1"/>
  <c r="GC8" i="6"/>
  <c r="GO8" i="6" s="1"/>
  <c r="GB8" i="6"/>
  <c r="GA8" i="6"/>
  <c r="FK8" i="6"/>
  <c r="FJ8" i="6"/>
  <c r="FI8" i="6"/>
  <c r="FH8" i="6"/>
  <c r="FG8" i="6"/>
  <c r="FF8" i="6"/>
  <c r="FE8" i="6"/>
  <c r="FD8" i="6"/>
  <c r="FO8" i="6" s="1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BB8" i="6" s="1"/>
  <c r="AP8" i="6"/>
  <c r="AN8" i="6"/>
  <c r="AM8" i="6"/>
  <c r="AL8" i="6"/>
  <c r="AK8" i="6"/>
  <c r="AJ8" i="6"/>
  <c r="AI8" i="6"/>
  <c r="AH8" i="6"/>
  <c r="AG8" i="6"/>
  <c r="AF8" i="6"/>
  <c r="AE8" i="6"/>
  <c r="AD8" i="6"/>
  <c r="AO8" i="6" s="1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FB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O43" i="7" s="1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O43" i="7" s="1"/>
  <c r="AF43" i="7"/>
  <c r="AE43" i="7"/>
  <c r="AD43" i="7"/>
  <c r="AC43" i="7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B37" i="7"/>
  <c r="EN37" i="7"/>
  <c r="EM37" i="7"/>
  <c r="EL37" i="7"/>
  <c r="EK37" i="7"/>
  <c r="EJ37" i="7"/>
  <c r="EI37" i="7"/>
  <c r="EI35" i="7" s="1"/>
  <c r="EH37" i="7"/>
  <c r="EG37" i="7"/>
  <c r="EF37" i="7"/>
  <c r="EE37" i="7"/>
  <c r="ED37" i="7"/>
  <c r="EC37" i="7"/>
  <c r="EA37" i="7"/>
  <c r="EA35" i="7" s="1"/>
  <c r="DZ37" i="7"/>
  <c r="DX37" i="7"/>
  <c r="DW37" i="7"/>
  <c r="DV37" i="7"/>
  <c r="DU37" i="7"/>
  <c r="DT37" i="7"/>
  <c r="DS37" i="7"/>
  <c r="DR37" i="7"/>
  <c r="DR35" i="7" s="1"/>
  <c r="DQ37" i="7"/>
  <c r="DP37" i="7"/>
  <c r="DN37" i="7"/>
  <c r="DM37" i="7"/>
  <c r="DL37" i="7"/>
  <c r="DK37" i="7"/>
  <c r="DJ37" i="7"/>
  <c r="DJ35" i="7" s="1"/>
  <c r="DI37" i="7"/>
  <c r="DH37" i="7"/>
  <c r="DG37" i="7"/>
  <c r="DO37" i="7" s="1"/>
  <c r="DF37" i="7"/>
  <c r="DE37" i="7"/>
  <c r="DD37" i="7"/>
  <c r="DC37" i="7"/>
  <c r="DA37" i="7"/>
  <c r="CZ37" i="7"/>
  <c r="CY37" i="7"/>
  <c r="CX37" i="7"/>
  <c r="CW37" i="7"/>
  <c r="CV37" i="7"/>
  <c r="CU37" i="7"/>
  <c r="CT37" i="7"/>
  <c r="CT35" i="7" s="1"/>
  <c r="CS37" i="7"/>
  <c r="CR37" i="7"/>
  <c r="CP37" i="7"/>
  <c r="CN37" i="7"/>
  <c r="CL37" i="7"/>
  <c r="CK37" i="7"/>
  <c r="CJ37" i="7"/>
  <c r="CJ35" i="7" s="1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T35" i="7" s="1"/>
  <c r="BS37" i="7"/>
  <c r="BR37" i="7"/>
  <c r="BQ37" i="7"/>
  <c r="BP37" i="7"/>
  <c r="BN37" i="7"/>
  <c r="BM37" i="7"/>
  <c r="BL37" i="7"/>
  <c r="BL35" i="7" s="1"/>
  <c r="BK37" i="7"/>
  <c r="BJ37" i="7"/>
  <c r="BI37" i="7"/>
  <c r="BH37" i="7"/>
  <c r="BG37" i="7"/>
  <c r="BF37" i="7"/>
  <c r="BE37" i="7"/>
  <c r="BD37" i="7"/>
  <c r="BD35" i="7" s="1"/>
  <c r="BC37" i="7"/>
  <c r="BA37" i="7"/>
  <c r="AZ37" i="7"/>
  <c r="AY37" i="7"/>
  <c r="AX37" i="7"/>
  <c r="AW37" i="7"/>
  <c r="AV37" i="7"/>
  <c r="AV35" i="7" s="1"/>
  <c r="AU37" i="7"/>
  <c r="AT37" i="7"/>
  <c r="AS37" i="7"/>
  <c r="AR37" i="7"/>
  <c r="AQ37" i="7"/>
  <c r="AP37" i="7"/>
  <c r="AN37" i="7"/>
  <c r="AN35" i="7" s="1"/>
  <c r="AM37" i="7"/>
  <c r="AL37" i="7"/>
  <c r="AK37" i="7"/>
  <c r="AJ37" i="7"/>
  <c r="AI37" i="7"/>
  <c r="AH37" i="7"/>
  <c r="AG37" i="7"/>
  <c r="AF37" i="7"/>
  <c r="AF35" i="7" s="1"/>
  <c r="AE37" i="7"/>
  <c r="AD37" i="7"/>
  <c r="AC37" i="7"/>
  <c r="AA37" i="7"/>
  <c r="Z37" i="7"/>
  <c r="Y37" i="7"/>
  <c r="X37" i="7"/>
  <c r="X35" i="7" s="1"/>
  <c r="W37" i="7"/>
  <c r="V37" i="7"/>
  <c r="U37" i="7"/>
  <c r="T37" i="7"/>
  <c r="S37" i="7"/>
  <c r="R37" i="7"/>
  <c r="Q37" i="7"/>
  <c r="P37" i="7"/>
  <c r="P35" i="7" s="1"/>
  <c r="N37" i="7"/>
  <c r="M37" i="7"/>
  <c r="L37" i="7"/>
  <c r="K37" i="7"/>
  <c r="J37" i="7"/>
  <c r="I37" i="7"/>
  <c r="H37" i="7"/>
  <c r="H35" i="7" s="1"/>
  <c r="G37" i="7"/>
  <c r="F37" i="7"/>
  <c r="E37" i="7"/>
  <c r="D37" i="7"/>
  <c r="C37" i="7"/>
  <c r="FB36" i="7"/>
  <c r="EN36" i="7"/>
  <c r="EN35" i="7" s="1"/>
  <c r="EM36" i="7"/>
  <c r="EL36" i="7"/>
  <c r="EL35" i="7" s="1"/>
  <c r="EK36" i="7"/>
  <c r="EJ36" i="7"/>
  <c r="EI36" i="7"/>
  <c r="EH36" i="7"/>
  <c r="EG36" i="7"/>
  <c r="EF36" i="7"/>
  <c r="EF35" i="7" s="1"/>
  <c r="EE36" i="7"/>
  <c r="ED36" i="7"/>
  <c r="ED35" i="7" s="1"/>
  <c r="EC36" i="7"/>
  <c r="EA36" i="7"/>
  <c r="DZ36" i="7"/>
  <c r="DX36" i="7"/>
  <c r="DW36" i="7"/>
  <c r="DW35" i="7" s="1"/>
  <c r="DV36" i="7"/>
  <c r="DU36" i="7"/>
  <c r="DU35" i="7" s="1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G35" i="7" s="1"/>
  <c r="DF36" i="7"/>
  <c r="DE36" i="7"/>
  <c r="DD36" i="7"/>
  <c r="DC36" i="7"/>
  <c r="DA36" i="7"/>
  <c r="CZ36" i="7"/>
  <c r="CY36" i="7"/>
  <c r="CY35" i="7" s="1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G35" i="7" s="1"/>
  <c r="CF36" i="7"/>
  <c r="CE36" i="7"/>
  <c r="CD36" i="7"/>
  <c r="CC36" i="7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N36" i="7"/>
  <c r="BM36" i="7"/>
  <c r="BL36" i="7"/>
  <c r="BK36" i="7"/>
  <c r="BJ36" i="7"/>
  <c r="BI36" i="7"/>
  <c r="BI35" i="7" s="1"/>
  <c r="BH36" i="7"/>
  <c r="BG36" i="7"/>
  <c r="BF36" i="7"/>
  <c r="BE36" i="7"/>
  <c r="BD36" i="7"/>
  <c r="BC36" i="7"/>
  <c r="BA36" i="7"/>
  <c r="BA35" i="7" s="1"/>
  <c r="AZ36" i="7"/>
  <c r="AY36" i="7"/>
  <c r="AX36" i="7"/>
  <c r="AW36" i="7"/>
  <c r="AV36" i="7"/>
  <c r="AU36" i="7"/>
  <c r="AT36" i="7"/>
  <c r="AS36" i="7"/>
  <c r="AS35" i="7" s="1"/>
  <c r="AR36" i="7"/>
  <c r="AQ36" i="7"/>
  <c r="AP36" i="7"/>
  <c r="AN36" i="7"/>
  <c r="AM36" i="7"/>
  <c r="AL36" i="7"/>
  <c r="AK36" i="7"/>
  <c r="AK35" i="7" s="1"/>
  <c r="AJ36" i="7"/>
  <c r="AI36" i="7"/>
  <c r="AH36" i="7"/>
  <c r="AG36" i="7"/>
  <c r="AF36" i="7"/>
  <c r="AE36" i="7"/>
  <c r="AD36" i="7"/>
  <c r="AC36" i="7"/>
  <c r="AC35" i="7" s="1"/>
  <c r="AA36" i="7"/>
  <c r="Z36" i="7"/>
  <c r="Y36" i="7"/>
  <c r="X36" i="7"/>
  <c r="W36" i="7"/>
  <c r="V36" i="7"/>
  <c r="U36" i="7"/>
  <c r="U35" i="7" s="1"/>
  <c r="T36" i="7"/>
  <c r="S36" i="7"/>
  <c r="R36" i="7"/>
  <c r="Q36" i="7"/>
  <c r="P36" i="7"/>
  <c r="N36" i="7"/>
  <c r="M36" i="7"/>
  <c r="M35" i="7" s="1"/>
  <c r="L36" i="7"/>
  <c r="K36" i="7"/>
  <c r="J36" i="7"/>
  <c r="I36" i="7"/>
  <c r="H36" i="7"/>
  <c r="G36" i="7"/>
  <c r="F36" i="7"/>
  <c r="E36" i="7"/>
  <c r="E35" i="7" s="1"/>
  <c r="D36" i="7"/>
  <c r="C36" i="7"/>
  <c r="FB35" i="7"/>
  <c r="EM35" i="7"/>
  <c r="EK35" i="7"/>
  <c r="EJ35" i="7"/>
  <c r="EH35" i="7"/>
  <c r="EG35" i="7"/>
  <c r="EE35" i="7"/>
  <c r="EC35" i="7"/>
  <c r="DZ35" i="7"/>
  <c r="DX35" i="7"/>
  <c r="DV35" i="7"/>
  <c r="DT35" i="7"/>
  <c r="DS35" i="7"/>
  <c r="DQ35" i="7"/>
  <c r="DP35" i="7"/>
  <c r="EB35" i="7" s="1"/>
  <c r="DN35" i="7"/>
  <c r="DM35" i="7"/>
  <c r="DL35" i="7"/>
  <c r="DK35" i="7"/>
  <c r="DI35" i="7"/>
  <c r="DH35" i="7"/>
  <c r="DF35" i="7"/>
  <c r="DE35" i="7"/>
  <c r="DD35" i="7"/>
  <c r="DO35" i="7" s="1"/>
  <c r="DC35" i="7"/>
  <c r="DA35" i="7"/>
  <c r="CZ35" i="7"/>
  <c r="CX35" i="7"/>
  <c r="CW35" i="7"/>
  <c r="CV35" i="7"/>
  <c r="CU35" i="7"/>
  <c r="CS35" i="7"/>
  <c r="CR35" i="7"/>
  <c r="CN35" i="7"/>
  <c r="CL35" i="7"/>
  <c r="CK35" i="7"/>
  <c r="CI35" i="7"/>
  <c r="CH35" i="7"/>
  <c r="CF35" i="7"/>
  <c r="CE35" i="7"/>
  <c r="CD35" i="7"/>
  <c r="CC35" i="7"/>
  <c r="CA35" i="7"/>
  <c r="BZ35" i="7"/>
  <c r="BX35" i="7"/>
  <c r="BW35" i="7"/>
  <c r="BV35" i="7"/>
  <c r="BU35" i="7"/>
  <c r="BS35" i="7"/>
  <c r="BR35" i="7"/>
  <c r="BP35" i="7"/>
  <c r="BN35" i="7"/>
  <c r="BM35" i="7"/>
  <c r="BK35" i="7"/>
  <c r="BJ35" i="7"/>
  <c r="BH35" i="7"/>
  <c r="BG35" i="7"/>
  <c r="BF35" i="7"/>
  <c r="BE35" i="7"/>
  <c r="BC35" i="7"/>
  <c r="AZ35" i="7"/>
  <c r="AY35" i="7"/>
  <c r="AX35" i="7"/>
  <c r="AW35" i="7"/>
  <c r="AU35" i="7"/>
  <c r="AT35" i="7"/>
  <c r="AR35" i="7"/>
  <c r="AQ35" i="7"/>
  <c r="AP35" i="7"/>
  <c r="AM35" i="7"/>
  <c r="AL35" i="7"/>
  <c r="AJ35" i="7"/>
  <c r="AI35" i="7"/>
  <c r="AH35" i="7"/>
  <c r="AG35" i="7"/>
  <c r="AE35" i="7"/>
  <c r="AD35" i="7"/>
  <c r="AA35" i="7"/>
  <c r="Z35" i="7"/>
  <c r="Y35" i="7"/>
  <c r="W35" i="7"/>
  <c r="V35" i="7"/>
  <c r="T35" i="7"/>
  <c r="S35" i="7"/>
  <c r="R35" i="7"/>
  <c r="Q35" i="7"/>
  <c r="N35" i="7"/>
  <c r="L35" i="7"/>
  <c r="K35" i="7"/>
  <c r="J35" i="7"/>
  <c r="I35" i="7"/>
  <c r="G35" i="7"/>
  <c r="F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DB32" i="7" s="1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O32" i="7" s="1"/>
  <c r="AF32" i="7"/>
  <c r="AE32" i="7"/>
  <c r="AD32" i="7"/>
  <c r="AC32" i="7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O32" i="7" s="1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O29" i="7" s="1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O29" i="7" s="1"/>
  <c r="BF29" i="7"/>
  <c r="BE29" i="7"/>
  <c r="BD29" i="7"/>
  <c r="BC29" i="7"/>
  <c r="BA29" i="7"/>
  <c r="AZ29" i="7"/>
  <c r="AY29" i="7"/>
  <c r="AX29" i="7"/>
  <c r="AW29" i="7"/>
  <c r="AV29" i="7"/>
  <c r="AU29" i="7"/>
  <c r="AT29" i="7"/>
  <c r="BB29" i="7" s="1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O29" i="7" s="1"/>
  <c r="AC29" i="7"/>
  <c r="AA29" i="7"/>
  <c r="Z29" i="7"/>
  <c r="Y29" i="7"/>
  <c r="X29" i="7"/>
  <c r="W29" i="7"/>
  <c r="V29" i="7"/>
  <c r="U29" i="7"/>
  <c r="T29" i="7"/>
  <c r="S29" i="7"/>
  <c r="R29" i="7"/>
  <c r="Q29" i="7"/>
  <c r="AB29" i="7" s="1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O37" i="7" s="1"/>
  <c r="CB28" i="7"/>
  <c r="BO28" i="7"/>
  <c r="BO37" i="7" s="1"/>
  <c r="BB28" i="7"/>
  <c r="BB37" i="7" s="1"/>
  <c r="AO28" i="7"/>
  <c r="AB28" i="7"/>
  <c r="AB37" i="7" s="1"/>
  <c r="O28" i="7"/>
  <c r="O37" i="7" s="1"/>
  <c r="DO27" i="7"/>
  <c r="DB27" i="7"/>
  <c r="CO27" i="7"/>
  <c r="CO36" i="7" s="1"/>
  <c r="CB27" i="7"/>
  <c r="CB36" i="7" s="1"/>
  <c r="BO27" i="7"/>
  <c r="BO36" i="7" s="1"/>
  <c r="BB27" i="7"/>
  <c r="AO27" i="7"/>
  <c r="AO36" i="7" s="1"/>
  <c r="AB27" i="7"/>
  <c r="AB36" i="7" s="1"/>
  <c r="AB35" i="7" s="1"/>
  <c r="O27" i="7"/>
  <c r="O36" i="7" s="1"/>
  <c r="FB26" i="7"/>
  <c r="EO26" i="7"/>
  <c r="DX26" i="7"/>
  <c r="DW26" i="7"/>
  <c r="DV26" i="7"/>
  <c r="DU26" i="7"/>
  <c r="DT26" i="7"/>
  <c r="DS26" i="7"/>
  <c r="DR26" i="7"/>
  <c r="DQ26" i="7"/>
  <c r="EB26" i="7" s="1"/>
  <c r="DP26" i="7"/>
  <c r="DN26" i="7"/>
  <c r="DM26" i="7"/>
  <c r="DL26" i="7"/>
  <c r="DK26" i="7"/>
  <c r="DJ26" i="7"/>
  <c r="DI26" i="7"/>
  <c r="DH26" i="7"/>
  <c r="DG26" i="7"/>
  <c r="DF26" i="7"/>
  <c r="DE26" i="7"/>
  <c r="DD26" i="7"/>
  <c r="DO26" i="7" s="1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O26" i="7" s="1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FB19" i="7"/>
  <c r="EP19" i="7"/>
  <c r="EN19" i="7"/>
  <c r="EM19" i="7"/>
  <c r="EL19" i="7"/>
  <c r="EL17" i="7" s="1"/>
  <c r="EK19" i="7"/>
  <c r="EJ19" i="7"/>
  <c r="EI19" i="7"/>
  <c r="EH19" i="7"/>
  <c r="EG19" i="7"/>
  <c r="EG17" i="7" s="1"/>
  <c r="EF19" i="7"/>
  <c r="EE19" i="7"/>
  <c r="ED19" i="7"/>
  <c r="ED17" i="7" s="1"/>
  <c r="EC19" i="7"/>
  <c r="EA19" i="7"/>
  <c r="DZ19" i="7"/>
  <c r="DX19" i="7"/>
  <c r="DX17" i="7" s="1"/>
  <c r="DW19" i="7"/>
  <c r="DV19" i="7"/>
  <c r="DU19" i="7"/>
  <c r="DU17" i="7" s="1"/>
  <c r="DT19" i="7"/>
  <c r="DS19" i="7"/>
  <c r="DR19" i="7"/>
  <c r="DQ19" i="7"/>
  <c r="DP19" i="7"/>
  <c r="DN19" i="7"/>
  <c r="DM19" i="7"/>
  <c r="DM17" i="7" s="1"/>
  <c r="DL19" i="7"/>
  <c r="DK19" i="7"/>
  <c r="DJ19" i="7"/>
  <c r="DI19" i="7"/>
  <c r="DH19" i="7"/>
  <c r="DH17" i="7" s="1"/>
  <c r="DG19" i="7"/>
  <c r="DF19" i="7"/>
  <c r="DE19" i="7"/>
  <c r="DE17" i="7" s="1"/>
  <c r="DD19" i="7"/>
  <c r="DC19" i="7"/>
  <c r="DO19" i="7" s="1"/>
  <c r="DA19" i="7"/>
  <c r="CZ19" i="7"/>
  <c r="CZ17" i="7" s="1"/>
  <c r="CY19" i="7"/>
  <c r="CX19" i="7"/>
  <c r="CW19" i="7"/>
  <c r="CW17" i="7" s="1"/>
  <c r="CV19" i="7"/>
  <c r="CU19" i="7"/>
  <c r="CT19" i="7"/>
  <c r="CS19" i="7"/>
  <c r="CR19" i="7"/>
  <c r="CP19" i="7"/>
  <c r="CN19" i="7"/>
  <c r="CN17" i="7" s="1"/>
  <c r="CL19" i="7"/>
  <c r="CK19" i="7"/>
  <c r="CJ19" i="7"/>
  <c r="CI19" i="7"/>
  <c r="CH19" i="7"/>
  <c r="CH17" i="7" s="1"/>
  <c r="CG19" i="7"/>
  <c r="CF19" i="7"/>
  <c r="CE19" i="7"/>
  <c r="CE17" i="7" s="1"/>
  <c r="CD19" i="7"/>
  <c r="CC19" i="7"/>
  <c r="CA19" i="7"/>
  <c r="BZ19" i="7"/>
  <c r="BZ17" i="7" s="1"/>
  <c r="BY19" i="7"/>
  <c r="BX19" i="7"/>
  <c r="BW19" i="7"/>
  <c r="BW17" i="7" s="1"/>
  <c r="BV19" i="7"/>
  <c r="BU19" i="7"/>
  <c r="BT19" i="7"/>
  <c r="BS19" i="7"/>
  <c r="BR19" i="7"/>
  <c r="BR17" i="7" s="1"/>
  <c r="BQ19" i="7"/>
  <c r="BP19" i="7"/>
  <c r="BN19" i="7"/>
  <c r="BM19" i="7"/>
  <c r="BL19" i="7"/>
  <c r="BK19" i="7"/>
  <c r="BJ19" i="7"/>
  <c r="BJ17" i="7" s="1"/>
  <c r="BI19" i="7"/>
  <c r="BH19" i="7"/>
  <c r="BG19" i="7"/>
  <c r="BG17" i="7" s="1"/>
  <c r="BF19" i="7"/>
  <c r="BE19" i="7"/>
  <c r="BD19" i="7"/>
  <c r="BC19" i="7"/>
  <c r="BB19" i="7"/>
  <c r="BA19" i="7"/>
  <c r="AZ19" i="7"/>
  <c r="AY19" i="7"/>
  <c r="AY17" i="7" s="1"/>
  <c r="AX19" i="7"/>
  <c r="AW19" i="7"/>
  <c r="AV19" i="7"/>
  <c r="AU19" i="7"/>
  <c r="AT19" i="7"/>
  <c r="AT17" i="7" s="1"/>
  <c r="AS19" i="7"/>
  <c r="AR19" i="7"/>
  <c r="AQ19" i="7"/>
  <c r="AQ17" i="7" s="1"/>
  <c r="AP19" i="7"/>
  <c r="AN19" i="7"/>
  <c r="AM19" i="7"/>
  <c r="AL19" i="7"/>
  <c r="AL17" i="7" s="1"/>
  <c r="AK19" i="7"/>
  <c r="AJ19" i="7"/>
  <c r="AI19" i="7"/>
  <c r="AI17" i="7" s="1"/>
  <c r="AH19" i="7"/>
  <c r="AG19" i="7"/>
  <c r="AF19" i="7"/>
  <c r="AE19" i="7"/>
  <c r="AD19" i="7"/>
  <c r="AD17" i="7" s="1"/>
  <c r="AC19" i="7"/>
  <c r="AA19" i="7"/>
  <c r="AA17" i="7" s="1"/>
  <c r="Z19" i="7"/>
  <c r="Y19" i="7"/>
  <c r="X19" i="7"/>
  <c r="W19" i="7"/>
  <c r="V19" i="7"/>
  <c r="V17" i="7" s="1"/>
  <c r="U19" i="7"/>
  <c r="T19" i="7"/>
  <c r="S19" i="7"/>
  <c r="S17" i="7" s="1"/>
  <c r="R19" i="7"/>
  <c r="Q19" i="7"/>
  <c r="P19" i="7"/>
  <c r="N19" i="7"/>
  <c r="N17" i="7" s="1"/>
  <c r="M19" i="7"/>
  <c r="L19" i="7"/>
  <c r="K19" i="7"/>
  <c r="K17" i="7" s="1"/>
  <c r="J19" i="7"/>
  <c r="I19" i="7"/>
  <c r="H19" i="7"/>
  <c r="G19" i="7"/>
  <c r="F19" i="7"/>
  <c r="F17" i="7" s="1"/>
  <c r="E19" i="7"/>
  <c r="D19" i="7"/>
  <c r="C19" i="7"/>
  <c r="C17" i="7" s="1"/>
  <c r="EP18" i="7"/>
  <c r="FB18" i="7" s="1"/>
  <c r="EN18" i="7"/>
  <c r="EM18" i="7"/>
  <c r="EM17" i="7" s="1"/>
  <c r="EL18" i="7"/>
  <c r="EK18" i="7"/>
  <c r="EJ18" i="7"/>
  <c r="EJ17" i="7" s="1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V17" i="7" s="1"/>
  <c r="DU18" i="7"/>
  <c r="DT18" i="7"/>
  <c r="DS18" i="7"/>
  <c r="DS17" i="7" s="1"/>
  <c r="DR18" i="7"/>
  <c r="DQ18" i="7"/>
  <c r="DP18" i="7"/>
  <c r="DN18" i="7"/>
  <c r="DN17" i="7" s="1"/>
  <c r="DM18" i="7"/>
  <c r="DL18" i="7"/>
  <c r="DK18" i="7"/>
  <c r="DK17" i="7" s="1"/>
  <c r="DJ18" i="7"/>
  <c r="DI18" i="7"/>
  <c r="DH18" i="7"/>
  <c r="DG18" i="7"/>
  <c r="DF18" i="7"/>
  <c r="DF17" i="7" s="1"/>
  <c r="DE18" i="7"/>
  <c r="DD18" i="7"/>
  <c r="DC18" i="7"/>
  <c r="DC17" i="7" s="1"/>
  <c r="DA18" i="7"/>
  <c r="CZ18" i="7"/>
  <c r="CY18" i="7"/>
  <c r="CX18" i="7"/>
  <c r="CX17" i="7" s="1"/>
  <c r="CW18" i="7"/>
  <c r="CV18" i="7"/>
  <c r="CU18" i="7"/>
  <c r="CU17" i="7" s="1"/>
  <c r="CT18" i="7"/>
  <c r="CS18" i="7"/>
  <c r="CR18" i="7"/>
  <c r="CP18" i="7"/>
  <c r="DB18" i="7" s="1"/>
  <c r="CO18" i="7"/>
  <c r="CN18" i="7"/>
  <c r="CL18" i="7"/>
  <c r="CK18" i="7"/>
  <c r="CK17" i="7" s="1"/>
  <c r="CJ18" i="7"/>
  <c r="CI18" i="7"/>
  <c r="CH18" i="7"/>
  <c r="CG18" i="7"/>
  <c r="CF18" i="7"/>
  <c r="CF17" i="7" s="1"/>
  <c r="CE18" i="7"/>
  <c r="CD18" i="7"/>
  <c r="CC18" i="7"/>
  <c r="CC17" i="7" s="1"/>
  <c r="CA18" i="7"/>
  <c r="BZ18" i="7"/>
  <c r="BY18" i="7"/>
  <c r="BX18" i="7"/>
  <c r="BX17" i="7" s="1"/>
  <c r="BW18" i="7"/>
  <c r="BV18" i="7"/>
  <c r="BU18" i="7"/>
  <c r="BU17" i="7" s="1"/>
  <c r="BT18" i="7"/>
  <c r="BS18" i="7"/>
  <c r="BR18" i="7"/>
  <c r="BQ18" i="7"/>
  <c r="BP18" i="7"/>
  <c r="BP17" i="7" s="1"/>
  <c r="BN18" i="7"/>
  <c r="BM18" i="7"/>
  <c r="BM17" i="7" s="1"/>
  <c r="BL18" i="7"/>
  <c r="BK18" i="7"/>
  <c r="BJ18" i="7"/>
  <c r="BI18" i="7"/>
  <c r="BH18" i="7"/>
  <c r="BH17" i="7" s="1"/>
  <c r="BG18" i="7"/>
  <c r="BF18" i="7"/>
  <c r="BE18" i="7"/>
  <c r="BE17" i="7" s="1"/>
  <c r="BD18" i="7"/>
  <c r="BC18" i="7"/>
  <c r="BA18" i="7"/>
  <c r="AZ18" i="7"/>
  <c r="AZ17" i="7" s="1"/>
  <c r="AY18" i="7"/>
  <c r="AX18" i="7"/>
  <c r="AW18" i="7"/>
  <c r="AW17" i="7" s="1"/>
  <c r="AV18" i="7"/>
  <c r="AU18" i="7"/>
  <c r="AT18" i="7"/>
  <c r="AS18" i="7"/>
  <c r="AR18" i="7"/>
  <c r="AR17" i="7" s="1"/>
  <c r="AQ18" i="7"/>
  <c r="AP18" i="7"/>
  <c r="AN18" i="7"/>
  <c r="AM18" i="7"/>
  <c r="AL18" i="7"/>
  <c r="AK18" i="7"/>
  <c r="AJ18" i="7"/>
  <c r="AJ17" i="7" s="1"/>
  <c r="AI18" i="7"/>
  <c r="AH18" i="7"/>
  <c r="AG18" i="7"/>
  <c r="AG17" i="7" s="1"/>
  <c r="AF18" i="7"/>
  <c r="AE18" i="7"/>
  <c r="AD18" i="7"/>
  <c r="AC18" i="7"/>
  <c r="AA18" i="7"/>
  <c r="Z18" i="7"/>
  <c r="Y18" i="7"/>
  <c r="Y17" i="7" s="1"/>
  <c r="X18" i="7"/>
  <c r="W18" i="7"/>
  <c r="V18" i="7"/>
  <c r="U18" i="7"/>
  <c r="T18" i="7"/>
  <c r="T17" i="7" s="1"/>
  <c r="S18" i="7"/>
  <c r="R18" i="7"/>
  <c r="Q18" i="7"/>
  <c r="Q17" i="7" s="1"/>
  <c r="P18" i="7"/>
  <c r="N18" i="7"/>
  <c r="M18" i="7"/>
  <c r="L18" i="7"/>
  <c r="L17" i="7" s="1"/>
  <c r="K18" i="7"/>
  <c r="J18" i="7"/>
  <c r="I18" i="7"/>
  <c r="I17" i="7" s="1"/>
  <c r="H18" i="7"/>
  <c r="G18" i="7"/>
  <c r="F18" i="7"/>
  <c r="E18" i="7"/>
  <c r="D18" i="7"/>
  <c r="D17" i="7" s="1"/>
  <c r="C18" i="7"/>
  <c r="EP17" i="7"/>
  <c r="FB17" i="7" s="1"/>
  <c r="EN17" i="7"/>
  <c r="EK17" i="7"/>
  <c r="EI17" i="7"/>
  <c r="EH17" i="7"/>
  <c r="EF17" i="7"/>
  <c r="EC17" i="7"/>
  <c r="EA17" i="7"/>
  <c r="DZ17" i="7"/>
  <c r="DW17" i="7"/>
  <c r="DT17" i="7"/>
  <c r="DR17" i="7"/>
  <c r="DQ17" i="7"/>
  <c r="DL17" i="7"/>
  <c r="DJ17" i="7"/>
  <c r="DI17" i="7"/>
  <c r="DG17" i="7"/>
  <c r="DD17" i="7"/>
  <c r="DA17" i="7"/>
  <c r="CY17" i="7"/>
  <c r="CV17" i="7"/>
  <c r="CT17" i="7"/>
  <c r="CS17" i="7"/>
  <c r="CP17" i="7"/>
  <c r="CL17" i="7"/>
  <c r="CJ17" i="7"/>
  <c r="CI17" i="7"/>
  <c r="CG17" i="7"/>
  <c r="CD17" i="7"/>
  <c r="CA17" i="7"/>
  <c r="BY17" i="7"/>
  <c r="BV17" i="7"/>
  <c r="BT17" i="7"/>
  <c r="BS17" i="7"/>
  <c r="BQ17" i="7"/>
  <c r="BN17" i="7"/>
  <c r="BL17" i="7"/>
  <c r="BK17" i="7"/>
  <c r="BI17" i="7"/>
  <c r="BF17" i="7"/>
  <c r="BD17" i="7"/>
  <c r="BC17" i="7"/>
  <c r="BA17" i="7"/>
  <c r="AX17" i="7"/>
  <c r="AV17" i="7"/>
  <c r="AU17" i="7"/>
  <c r="AS17" i="7"/>
  <c r="AP17" i="7"/>
  <c r="AN17" i="7"/>
  <c r="AM17" i="7"/>
  <c r="AK17" i="7"/>
  <c r="AH17" i="7"/>
  <c r="AF17" i="7"/>
  <c r="AE17" i="7"/>
  <c r="AC17" i="7"/>
  <c r="Z17" i="7"/>
  <c r="X17" i="7"/>
  <c r="W17" i="7"/>
  <c r="U17" i="7"/>
  <c r="R17" i="7"/>
  <c r="P17" i="7"/>
  <c r="M17" i="7"/>
  <c r="J17" i="7"/>
  <c r="H17" i="7"/>
  <c r="G17" i="7"/>
  <c r="E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AB18" i="7" s="1"/>
  <c r="AB17" i="7" s="1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EB14" i="7" s="1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B11" i="7"/>
  <c r="EP11" i="7"/>
  <c r="EO11" i="7"/>
  <c r="DX11" i="7"/>
  <c r="DW11" i="7"/>
  <c r="DV11" i="7"/>
  <c r="DU11" i="7"/>
  <c r="DT11" i="7"/>
  <c r="DS11" i="7"/>
  <c r="DR11" i="7"/>
  <c r="DQ11" i="7"/>
  <c r="EB11" i="7" s="1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O11" i="7" s="1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O19" i="7" s="1"/>
  <c r="CB10" i="7"/>
  <c r="CB19" i="7" s="1"/>
  <c r="BO10" i="7"/>
  <c r="BO19" i="7" s="1"/>
  <c r="BB10" i="7"/>
  <c r="AO10" i="7"/>
  <c r="AO19" i="7" s="1"/>
  <c r="AB10" i="7"/>
  <c r="AB19" i="7" s="1"/>
  <c r="O10" i="7"/>
  <c r="DO9" i="7"/>
  <c r="DB9" i="7"/>
  <c r="CO9" i="7"/>
  <c r="CB9" i="7"/>
  <c r="CB18" i="7" s="1"/>
  <c r="CB17" i="7" s="1"/>
  <c r="BO9" i="7"/>
  <c r="BO18" i="7" s="1"/>
  <c r="BB9" i="7"/>
  <c r="BB18" i="7" s="1"/>
  <c r="BB17" i="7" s="1"/>
  <c r="AO9" i="7"/>
  <c r="AO18" i="7" s="1"/>
  <c r="AB9" i="7"/>
  <c r="O9" i="7"/>
  <c r="O18" i="7" s="1"/>
  <c r="FB8" i="7"/>
  <c r="EP8" i="7"/>
  <c r="EO8" i="7"/>
  <c r="DX8" i="7"/>
  <c r="DW8" i="7"/>
  <c r="DV8" i="7"/>
  <c r="DU8" i="7"/>
  <c r="DT8" i="7"/>
  <c r="DS8" i="7"/>
  <c r="DR8" i="7"/>
  <c r="DQ8" i="7"/>
  <c r="EB8" i="7" s="1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O8" i="7" s="1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O8" i="7" s="1"/>
  <c r="HB87" i="8"/>
  <c r="GO87" i="8"/>
  <c r="GB87" i="8"/>
  <c r="FO87" i="8"/>
  <c r="FB87" i="8"/>
  <c r="EO87" i="8"/>
  <c r="EB87" i="8"/>
  <c r="DO87" i="8"/>
  <c r="DB87" i="8"/>
  <c r="CO87" i="8"/>
  <c r="CB87" i="8"/>
  <c r="CB85" i="8" s="1"/>
  <c r="BO87" i="8"/>
  <c r="AS87" i="8"/>
  <c r="BB87" i="8" s="1"/>
  <c r="AO87" i="8"/>
  <c r="AB87" i="8"/>
  <c r="AB85" i="8" s="1"/>
  <c r="O87" i="8"/>
  <c r="HB86" i="8"/>
  <c r="GO86" i="8"/>
  <c r="GB86" i="8"/>
  <c r="FO86" i="8"/>
  <c r="FB86" i="8"/>
  <c r="EO86" i="8"/>
  <c r="EB86" i="8"/>
  <c r="EB85" i="8" s="1"/>
  <c r="DO86" i="8"/>
  <c r="DB86" i="8"/>
  <c r="CO86" i="8"/>
  <c r="CB86" i="8"/>
  <c r="BO86" i="8"/>
  <c r="AS86" i="8"/>
  <c r="BB86" i="8" s="1"/>
  <c r="AO86" i="8"/>
  <c r="AO85" i="8" s="1"/>
  <c r="AB86" i="8"/>
  <c r="O86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HB79" i="8"/>
  <c r="GS79" i="8"/>
  <c r="GR79" i="8"/>
  <c r="GQ79" i="8"/>
  <c r="GP79" i="8"/>
  <c r="GN79" i="8"/>
  <c r="GN77" i="8" s="1"/>
  <c r="GM79" i="8"/>
  <c r="GL79" i="8"/>
  <c r="GK79" i="8"/>
  <c r="GJ79" i="8"/>
  <c r="GI79" i="8"/>
  <c r="GH79" i="8"/>
  <c r="GG79" i="8"/>
  <c r="GF79" i="8"/>
  <c r="GF77" i="8" s="1"/>
  <c r="GE79" i="8"/>
  <c r="GD79" i="8"/>
  <c r="GC79" i="8"/>
  <c r="GO79" i="8" s="1"/>
  <c r="GA79" i="8"/>
  <c r="FZ79" i="8"/>
  <c r="FY79" i="8"/>
  <c r="FX79" i="8"/>
  <c r="FX77" i="8" s="1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H77" i="8" s="1"/>
  <c r="FG79" i="8"/>
  <c r="FF79" i="8"/>
  <c r="FE79" i="8"/>
  <c r="FD79" i="8"/>
  <c r="FC79" i="8"/>
  <c r="FO79" i="8" s="1"/>
  <c r="FA79" i="8"/>
  <c r="EZ79" i="8"/>
  <c r="EZ77" i="8" s="1"/>
  <c r="EY79" i="8"/>
  <c r="EX79" i="8"/>
  <c r="EW79" i="8"/>
  <c r="EV79" i="8"/>
  <c r="EU79" i="8"/>
  <c r="ET79" i="8"/>
  <c r="ES79" i="8"/>
  <c r="ER79" i="8"/>
  <c r="ER77" i="8" s="1"/>
  <c r="EP79" i="8"/>
  <c r="EN79" i="8"/>
  <c r="EL79" i="8"/>
  <c r="EK79" i="8"/>
  <c r="EJ79" i="8"/>
  <c r="EI79" i="8"/>
  <c r="EH79" i="8"/>
  <c r="EH77" i="8" s="1"/>
  <c r="EG79" i="8"/>
  <c r="EF79" i="8"/>
  <c r="EE79" i="8"/>
  <c r="ED79" i="8"/>
  <c r="EC79" i="8"/>
  <c r="EA79" i="8"/>
  <c r="DZ79" i="8"/>
  <c r="DZ77" i="8" s="1"/>
  <c r="DY79" i="8"/>
  <c r="DX79" i="8"/>
  <c r="DW79" i="8"/>
  <c r="DV79" i="8"/>
  <c r="DU79" i="8"/>
  <c r="DT79" i="8"/>
  <c r="DS79" i="8"/>
  <c r="DR79" i="8"/>
  <c r="DR77" i="8" s="1"/>
  <c r="DQ79" i="8"/>
  <c r="DP79" i="8"/>
  <c r="DN79" i="8"/>
  <c r="DM79" i="8"/>
  <c r="DL79" i="8"/>
  <c r="DK79" i="8"/>
  <c r="DJ79" i="8"/>
  <c r="DJ77" i="8" s="1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T77" i="8" s="1"/>
  <c r="CS79" i="8"/>
  <c r="CR79" i="8"/>
  <c r="CQ79" i="8"/>
  <c r="CP79" i="8"/>
  <c r="CN79" i="8"/>
  <c r="CM79" i="8"/>
  <c r="CL79" i="8"/>
  <c r="CL77" i="8" s="1"/>
  <c r="CK79" i="8"/>
  <c r="CJ79" i="8"/>
  <c r="CI79" i="8"/>
  <c r="CH79" i="8"/>
  <c r="CG79" i="8"/>
  <c r="CF79" i="8"/>
  <c r="CE79" i="8"/>
  <c r="CD79" i="8"/>
  <c r="CD77" i="8" s="1"/>
  <c r="CC79" i="8"/>
  <c r="CA79" i="8"/>
  <c r="BZ79" i="8"/>
  <c r="BY79" i="8"/>
  <c r="BX79" i="8"/>
  <c r="BW79" i="8"/>
  <c r="BV79" i="8"/>
  <c r="BV77" i="8" s="1"/>
  <c r="BU79" i="8"/>
  <c r="BT79" i="8"/>
  <c r="BS79" i="8"/>
  <c r="BR79" i="8"/>
  <c r="BQ79" i="8"/>
  <c r="BP79" i="8"/>
  <c r="BN79" i="8"/>
  <c r="BN77" i="8" s="1"/>
  <c r="BM79" i="8"/>
  <c r="BL79" i="8"/>
  <c r="BK79" i="8"/>
  <c r="BJ79" i="8"/>
  <c r="BI79" i="8"/>
  <c r="BH79" i="8"/>
  <c r="BG79" i="8"/>
  <c r="BF79" i="8"/>
  <c r="BF77" i="8" s="1"/>
  <c r="BE79" i="8"/>
  <c r="BD79" i="8"/>
  <c r="BC79" i="8"/>
  <c r="BA79" i="8"/>
  <c r="AZ79" i="8"/>
  <c r="AY79" i="8"/>
  <c r="AX79" i="8"/>
  <c r="AX77" i="8" s="1"/>
  <c r="AW79" i="8"/>
  <c r="AV79" i="8"/>
  <c r="AU79" i="8"/>
  <c r="AT79" i="8"/>
  <c r="AS79" i="8"/>
  <c r="AR79" i="8"/>
  <c r="AQ79" i="8"/>
  <c r="AP79" i="8"/>
  <c r="AP77" i="8" s="1"/>
  <c r="AN79" i="8"/>
  <c r="AM79" i="8"/>
  <c r="AL79" i="8"/>
  <c r="AK79" i="8"/>
  <c r="AJ79" i="8"/>
  <c r="AI79" i="8"/>
  <c r="AH79" i="8"/>
  <c r="AH77" i="8" s="1"/>
  <c r="AG79" i="8"/>
  <c r="AF79" i="8"/>
  <c r="AE79" i="8"/>
  <c r="AD79" i="8"/>
  <c r="AC79" i="8"/>
  <c r="AA79" i="8"/>
  <c r="Z79" i="8"/>
  <c r="Z77" i="8" s="1"/>
  <c r="Y79" i="8"/>
  <c r="X79" i="8"/>
  <c r="W79" i="8"/>
  <c r="V79" i="8"/>
  <c r="U79" i="8"/>
  <c r="T79" i="8"/>
  <c r="S79" i="8"/>
  <c r="R79" i="8"/>
  <c r="R77" i="8" s="1"/>
  <c r="Q79" i="8"/>
  <c r="P79" i="8"/>
  <c r="N79" i="8"/>
  <c r="M79" i="8"/>
  <c r="L79" i="8"/>
  <c r="K79" i="8"/>
  <c r="J79" i="8"/>
  <c r="J77" i="8" s="1"/>
  <c r="I79" i="8"/>
  <c r="H79" i="8"/>
  <c r="G79" i="8"/>
  <c r="F79" i="8"/>
  <c r="E79" i="8"/>
  <c r="GS78" i="8"/>
  <c r="GR78" i="8"/>
  <c r="HB78" i="8" s="1"/>
  <c r="GQ78" i="8"/>
  <c r="GP78" i="8"/>
  <c r="GN78" i="8"/>
  <c r="GM78" i="8"/>
  <c r="GL78" i="8"/>
  <c r="GL77" i="8" s="1"/>
  <c r="GK78" i="8"/>
  <c r="GJ78" i="8"/>
  <c r="GJ77" i="8" s="1"/>
  <c r="GI78" i="8"/>
  <c r="GH78" i="8"/>
  <c r="GG78" i="8"/>
  <c r="GF78" i="8"/>
  <c r="GE78" i="8"/>
  <c r="GD78" i="8"/>
  <c r="GD77" i="8" s="1"/>
  <c r="GC78" i="8"/>
  <c r="GO78" i="8" s="1"/>
  <c r="GA78" i="8"/>
  <c r="FZ78" i="8"/>
  <c r="FY78" i="8"/>
  <c r="FX78" i="8"/>
  <c r="FW78" i="8"/>
  <c r="FV78" i="8"/>
  <c r="FU78" i="8"/>
  <c r="FT78" i="8"/>
  <c r="GB78" i="8" s="1"/>
  <c r="FS78" i="8"/>
  <c r="FR78" i="8"/>
  <c r="FQ78" i="8"/>
  <c r="FP78" i="8"/>
  <c r="FN78" i="8"/>
  <c r="FN77" i="8" s="1"/>
  <c r="FM78" i="8"/>
  <c r="FL78" i="8"/>
  <c r="FK78" i="8"/>
  <c r="FJ78" i="8"/>
  <c r="FI78" i="8"/>
  <c r="FH78" i="8"/>
  <c r="FG78" i="8"/>
  <c r="FF78" i="8"/>
  <c r="FF77" i="8" s="1"/>
  <c r="FE78" i="8"/>
  <c r="FD78" i="8"/>
  <c r="FD77" i="8" s="1"/>
  <c r="FC78" i="8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X77" i="8" s="1"/>
  <c r="DW78" i="8"/>
  <c r="DV78" i="8"/>
  <c r="DU78" i="8"/>
  <c r="DT78" i="8"/>
  <c r="DS78" i="8"/>
  <c r="DR78" i="8"/>
  <c r="DQ78" i="8"/>
  <c r="DP78" i="8"/>
  <c r="DP77" i="8" s="1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X77" i="8" s="1"/>
  <c r="CW78" i="8"/>
  <c r="CV78" i="8"/>
  <c r="CU78" i="8"/>
  <c r="CT78" i="8"/>
  <c r="CS78" i="8"/>
  <c r="CR78" i="8"/>
  <c r="CQ78" i="8"/>
  <c r="CP78" i="8"/>
  <c r="CP77" i="8" s="1"/>
  <c r="CN78" i="8"/>
  <c r="CM78" i="8"/>
  <c r="CL78" i="8"/>
  <c r="CK78" i="8"/>
  <c r="CJ78" i="8"/>
  <c r="CJ77" i="8" s="1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T77" i="8" s="1"/>
  <c r="BS78" i="8"/>
  <c r="BR78" i="8"/>
  <c r="BR77" i="8" s="1"/>
  <c r="BQ78" i="8"/>
  <c r="BP78" i="8"/>
  <c r="BN78" i="8"/>
  <c r="BM78" i="8"/>
  <c r="BL78" i="8"/>
  <c r="BL77" i="8" s="1"/>
  <c r="BK78" i="8"/>
  <c r="BJ78" i="8"/>
  <c r="BJ77" i="8" s="1"/>
  <c r="BI78" i="8"/>
  <c r="BH78" i="8"/>
  <c r="BG78" i="8"/>
  <c r="BF78" i="8"/>
  <c r="BE78" i="8"/>
  <c r="BD78" i="8"/>
  <c r="BD77" i="8" s="1"/>
  <c r="BC78" i="8"/>
  <c r="BA78" i="8"/>
  <c r="AZ78" i="8"/>
  <c r="AY78" i="8"/>
  <c r="AX78" i="8"/>
  <c r="AW78" i="8"/>
  <c r="AV78" i="8"/>
  <c r="AV77" i="8" s="1"/>
  <c r="AU78" i="8"/>
  <c r="AT78" i="8"/>
  <c r="AT77" i="8" s="1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X77" i="8" s="1"/>
  <c r="W78" i="8"/>
  <c r="V78" i="8"/>
  <c r="U78" i="8"/>
  <c r="T78" i="8"/>
  <c r="S78" i="8"/>
  <c r="R78" i="8"/>
  <c r="Q78" i="8"/>
  <c r="P78" i="8"/>
  <c r="P77" i="8" s="1"/>
  <c r="N78" i="8"/>
  <c r="N77" i="8" s="1"/>
  <c r="M78" i="8"/>
  <c r="L78" i="8"/>
  <c r="K78" i="8"/>
  <c r="J78" i="8"/>
  <c r="I78" i="8"/>
  <c r="H78" i="8"/>
  <c r="G78" i="8"/>
  <c r="F78" i="8"/>
  <c r="E78" i="8"/>
  <c r="GS77" i="8"/>
  <c r="GQ77" i="8"/>
  <c r="GP77" i="8"/>
  <c r="GM77" i="8"/>
  <c r="GK77" i="8"/>
  <c r="GI77" i="8"/>
  <c r="GH77" i="8"/>
  <c r="GG77" i="8"/>
  <c r="GE77" i="8"/>
  <c r="GC77" i="8"/>
  <c r="GA77" i="8"/>
  <c r="FZ77" i="8"/>
  <c r="FY77" i="8"/>
  <c r="FW77" i="8"/>
  <c r="FU77" i="8"/>
  <c r="FT77" i="8"/>
  <c r="FS77" i="8"/>
  <c r="FR77" i="8"/>
  <c r="FQ77" i="8"/>
  <c r="FM77" i="8"/>
  <c r="FL77" i="8"/>
  <c r="FK77" i="8"/>
  <c r="FJ77" i="8"/>
  <c r="FI77" i="8"/>
  <c r="FG77" i="8"/>
  <c r="FE77" i="8"/>
  <c r="FC77" i="8"/>
  <c r="FA77" i="8"/>
  <c r="EY77" i="8"/>
  <c r="EW77" i="8"/>
  <c r="EV77" i="8"/>
  <c r="EU77" i="8"/>
  <c r="ET77" i="8"/>
  <c r="ES77" i="8"/>
  <c r="EP77" i="8"/>
  <c r="EN77" i="8"/>
  <c r="EL77" i="8"/>
  <c r="EK77" i="8"/>
  <c r="EJ77" i="8"/>
  <c r="EI77" i="8"/>
  <c r="EG77" i="8"/>
  <c r="EE77" i="8"/>
  <c r="ED77" i="8"/>
  <c r="EC77" i="8"/>
  <c r="EA77" i="8"/>
  <c r="DY77" i="8"/>
  <c r="DW77" i="8"/>
  <c r="DV77" i="8"/>
  <c r="DU77" i="8"/>
  <c r="DT77" i="8"/>
  <c r="DS77" i="8"/>
  <c r="DQ77" i="8"/>
  <c r="DN77" i="8"/>
  <c r="DM77" i="8"/>
  <c r="DL77" i="8"/>
  <c r="DK77" i="8"/>
  <c r="DI77" i="8"/>
  <c r="DG77" i="8"/>
  <c r="DF77" i="8"/>
  <c r="DE77" i="8"/>
  <c r="DD77" i="8"/>
  <c r="DC77" i="8"/>
  <c r="DA77" i="8"/>
  <c r="CY77" i="8"/>
  <c r="CW77" i="8"/>
  <c r="CV77" i="8"/>
  <c r="CU77" i="8"/>
  <c r="CS77" i="8"/>
  <c r="CQ77" i="8"/>
  <c r="CN77" i="8"/>
  <c r="CM77" i="8"/>
  <c r="CK77" i="8"/>
  <c r="CI77" i="8"/>
  <c r="CH77" i="8"/>
  <c r="CG77" i="8"/>
  <c r="CF77" i="8"/>
  <c r="CE77" i="8"/>
  <c r="CC77" i="8"/>
  <c r="CA77" i="8"/>
  <c r="BZ77" i="8"/>
  <c r="BY77" i="8"/>
  <c r="BX77" i="8"/>
  <c r="BW77" i="8"/>
  <c r="BU77" i="8"/>
  <c r="BS77" i="8"/>
  <c r="BQ77" i="8"/>
  <c r="BP77" i="8"/>
  <c r="BM77" i="8"/>
  <c r="BK77" i="8"/>
  <c r="BI77" i="8"/>
  <c r="BH77" i="8"/>
  <c r="BG77" i="8"/>
  <c r="BE77" i="8"/>
  <c r="BC77" i="8"/>
  <c r="BA77" i="8"/>
  <c r="AZ77" i="8"/>
  <c r="AY77" i="8"/>
  <c r="AW77" i="8"/>
  <c r="AU77" i="8"/>
  <c r="AS77" i="8"/>
  <c r="AR77" i="8"/>
  <c r="AQ77" i="8"/>
  <c r="AM77" i="8"/>
  <c r="AL77" i="8"/>
  <c r="AK77" i="8"/>
  <c r="AJ77" i="8"/>
  <c r="AI77" i="8"/>
  <c r="AG77" i="8"/>
  <c r="AE77" i="8"/>
  <c r="AD77" i="8"/>
  <c r="AC77" i="8"/>
  <c r="AA77" i="8"/>
  <c r="Y77" i="8"/>
  <c r="W77" i="8"/>
  <c r="V77" i="8"/>
  <c r="U77" i="8"/>
  <c r="T77" i="8"/>
  <c r="S77" i="8"/>
  <c r="Q77" i="8"/>
  <c r="M77" i="8"/>
  <c r="L77" i="8"/>
  <c r="K77" i="8"/>
  <c r="I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O74" i="8" s="1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O74" i="8" s="1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GB71" i="8" s="1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CB71" i="8" s="1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BB71" i="8" s="1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O79" i="8" s="1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GB68" i="8" s="1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FB68" i="8" s="1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O68" i="8" s="1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O68" i="8" s="1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BB65" i="8" s="1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AB65" i="8" s="1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GB62" i="8" s="1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FB62" i="8" s="1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O62" i="8" s="1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O62" i="8" s="1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DB59" i="8" s="1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AB59" i="8" s="1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O59" i="8" s="1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BB78" i="8" s="1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O56" i="8" s="1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O53" i="8" s="1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CB53" i="8" s="1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GB50" i="8" s="1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O50" i="8" s="1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BB50" i="8" s="1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O79" i="8" s="1"/>
  <c r="DB49" i="8"/>
  <c r="DB79" i="8" s="1"/>
  <c r="CO49" i="8"/>
  <c r="CB49" i="8"/>
  <c r="CB79" i="8" s="1"/>
  <c r="BO49" i="8"/>
  <c r="BB49" i="8"/>
  <c r="AO49" i="8"/>
  <c r="AB49" i="8"/>
  <c r="O49" i="8"/>
  <c r="O79" i="8" s="1"/>
  <c r="FO48" i="8"/>
  <c r="FB48" i="8"/>
  <c r="EO48" i="8"/>
  <c r="EO78" i="8" s="1"/>
  <c r="EO77" i="8" s="1"/>
  <c r="EB48" i="8"/>
  <c r="DO48" i="8"/>
  <c r="DB48" i="8"/>
  <c r="CO48" i="8"/>
  <c r="CB48" i="8"/>
  <c r="CB78" i="8" s="1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GB47" i="8" s="1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FB47" i="8" s="1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O47" i="8" s="1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BB47" i="8" s="1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GS40" i="8"/>
  <c r="GR40" i="8"/>
  <c r="GQ40" i="8"/>
  <c r="GP40" i="8"/>
  <c r="HB40" i="8" s="1"/>
  <c r="GN40" i="8"/>
  <c r="GN38" i="8" s="1"/>
  <c r="GM40" i="8"/>
  <c r="GL40" i="8"/>
  <c r="GK40" i="8"/>
  <c r="GJ40" i="8"/>
  <c r="GI40" i="8"/>
  <c r="GH40" i="8"/>
  <c r="GG40" i="8"/>
  <c r="GO40" i="8" s="1"/>
  <c r="GF40" i="8"/>
  <c r="GF38" i="8" s="1"/>
  <c r="GE40" i="8"/>
  <c r="GD40" i="8"/>
  <c r="GC40" i="8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HB39" i="8" s="1"/>
  <c r="GR39" i="8"/>
  <c r="GQ39" i="8"/>
  <c r="GP39" i="8"/>
  <c r="GN39" i="8"/>
  <c r="GM39" i="8"/>
  <c r="GM38" i="8" s="1"/>
  <c r="GL39" i="8"/>
  <c r="GL38" i="8" s="1"/>
  <c r="GK39" i="8"/>
  <c r="GJ39" i="8"/>
  <c r="GI39" i="8"/>
  <c r="GH39" i="8"/>
  <c r="GG39" i="8"/>
  <c r="GG38" i="8" s="1"/>
  <c r="GF39" i="8"/>
  <c r="GE39" i="8"/>
  <c r="GE38" i="8" s="1"/>
  <c r="GD39" i="8"/>
  <c r="GD38" i="8" s="1"/>
  <c r="GC39" i="8"/>
  <c r="GO39" i="8" s="1"/>
  <c r="GA39" i="8"/>
  <c r="FZ39" i="8"/>
  <c r="FY39" i="8"/>
  <c r="FY38" i="8" s="1"/>
  <c r="FX39" i="8"/>
  <c r="FW39" i="8"/>
  <c r="FW38" i="8" s="1"/>
  <c r="FV39" i="8"/>
  <c r="FV38" i="8" s="1"/>
  <c r="FU39" i="8"/>
  <c r="FT39" i="8"/>
  <c r="FS39" i="8"/>
  <c r="FR39" i="8"/>
  <c r="FQ39" i="8"/>
  <c r="FQ38" i="8" s="1"/>
  <c r="FP39" i="8"/>
  <c r="GB39" i="8" s="1"/>
  <c r="FN39" i="8"/>
  <c r="FN38" i="8" s="1"/>
  <c r="FM39" i="8"/>
  <c r="FL39" i="8"/>
  <c r="FK39" i="8"/>
  <c r="FJ39" i="8"/>
  <c r="FI39" i="8"/>
  <c r="FI38" i="8" s="1"/>
  <c r="FH39" i="8"/>
  <c r="FG39" i="8"/>
  <c r="FG38" i="8" s="1"/>
  <c r="FF39" i="8"/>
  <c r="FF38" i="8" s="1"/>
  <c r="FE39" i="8"/>
  <c r="FO39" i="8" s="1"/>
  <c r="FD39" i="8"/>
  <c r="FC39" i="8"/>
  <c r="FA39" i="8"/>
  <c r="FA38" i="8" s="1"/>
  <c r="EZ39" i="8"/>
  <c r="EY39" i="8"/>
  <c r="EY38" i="8" s="1"/>
  <c r="EX39" i="8"/>
  <c r="EX38" i="8" s="1"/>
  <c r="EW39" i="8"/>
  <c r="EV39" i="8"/>
  <c r="EU39" i="8"/>
  <c r="ET39" i="8"/>
  <c r="ES39" i="8"/>
  <c r="ES38" i="8" s="1"/>
  <c r="ER39" i="8"/>
  <c r="EP39" i="8"/>
  <c r="EN39" i="8"/>
  <c r="EL39" i="8"/>
  <c r="EK39" i="8"/>
  <c r="EJ39" i="8"/>
  <c r="EI39" i="8"/>
  <c r="EI38" i="8" s="1"/>
  <c r="EH39" i="8"/>
  <c r="EG39" i="8"/>
  <c r="EG38" i="8" s="1"/>
  <c r="EF39" i="8"/>
  <c r="EF38" i="8" s="1"/>
  <c r="EE39" i="8"/>
  <c r="ED39" i="8"/>
  <c r="EC39" i="8"/>
  <c r="EA39" i="8"/>
  <c r="EA38" i="8" s="1"/>
  <c r="DZ39" i="8"/>
  <c r="DZ38" i="8" s="1"/>
  <c r="DY39" i="8"/>
  <c r="DY38" i="8" s="1"/>
  <c r="DX39" i="8"/>
  <c r="DX38" i="8" s="1"/>
  <c r="DW39" i="8"/>
  <c r="DV39" i="8"/>
  <c r="DU39" i="8"/>
  <c r="DT39" i="8"/>
  <c r="DS39" i="8"/>
  <c r="DS38" i="8" s="1"/>
  <c r="DR39" i="8"/>
  <c r="DR38" i="8" s="1"/>
  <c r="DQ39" i="8"/>
  <c r="DQ38" i="8" s="1"/>
  <c r="DP39" i="8"/>
  <c r="DP38" i="8" s="1"/>
  <c r="DN39" i="8"/>
  <c r="DM39" i="8"/>
  <c r="DL39" i="8"/>
  <c r="DK39" i="8"/>
  <c r="DK38" i="8" s="1"/>
  <c r="DJ39" i="8"/>
  <c r="DJ38" i="8" s="1"/>
  <c r="DI39" i="8"/>
  <c r="DI38" i="8" s="1"/>
  <c r="DH39" i="8"/>
  <c r="DH38" i="8" s="1"/>
  <c r="DG39" i="8"/>
  <c r="DF39" i="8"/>
  <c r="DE39" i="8"/>
  <c r="DD39" i="8"/>
  <c r="DC39" i="8"/>
  <c r="DC38" i="8" s="1"/>
  <c r="DA39" i="8"/>
  <c r="DA38" i="8" s="1"/>
  <c r="CZ39" i="8"/>
  <c r="CZ38" i="8" s="1"/>
  <c r="CY39" i="8"/>
  <c r="CX39" i="8"/>
  <c r="CW39" i="8"/>
  <c r="CV39" i="8"/>
  <c r="CU39" i="8"/>
  <c r="CU38" i="8" s="1"/>
  <c r="CT39" i="8"/>
  <c r="CT38" i="8" s="1"/>
  <c r="CS39" i="8"/>
  <c r="CS38" i="8" s="1"/>
  <c r="CR39" i="8"/>
  <c r="CR38" i="8" s="1"/>
  <c r="CQ39" i="8"/>
  <c r="CQ38" i="8" s="1"/>
  <c r="CP39" i="8"/>
  <c r="CN39" i="8"/>
  <c r="CM39" i="8"/>
  <c r="CM38" i="8" s="1"/>
  <c r="CL39" i="8"/>
  <c r="CL38" i="8" s="1"/>
  <c r="CK39" i="8"/>
  <c r="CK38" i="8" s="1"/>
  <c r="CJ39" i="8"/>
  <c r="CJ38" i="8" s="1"/>
  <c r="CI39" i="8"/>
  <c r="CH39" i="8"/>
  <c r="CG39" i="8"/>
  <c r="CF39" i="8"/>
  <c r="CE39" i="8"/>
  <c r="CE38" i="8" s="1"/>
  <c r="CD39" i="8"/>
  <c r="CD38" i="8" s="1"/>
  <c r="CC39" i="8"/>
  <c r="CC38" i="8" s="1"/>
  <c r="CA39" i="8"/>
  <c r="BZ39" i="8"/>
  <c r="BY39" i="8"/>
  <c r="BX39" i="8"/>
  <c r="BW39" i="8"/>
  <c r="BV39" i="8"/>
  <c r="BV38" i="8" s="1"/>
  <c r="BU39" i="8"/>
  <c r="BU38" i="8" s="1"/>
  <c r="BT39" i="8"/>
  <c r="BT38" i="8" s="1"/>
  <c r="BS39" i="8"/>
  <c r="BR39" i="8"/>
  <c r="BQ39" i="8"/>
  <c r="BP39" i="8"/>
  <c r="BN39" i="8"/>
  <c r="BN38" i="8" s="1"/>
  <c r="BM39" i="8"/>
  <c r="BM38" i="8" s="1"/>
  <c r="BL39" i="8"/>
  <c r="BL38" i="8" s="1"/>
  <c r="BK39" i="8"/>
  <c r="BK38" i="8" s="1"/>
  <c r="BJ39" i="8"/>
  <c r="BI39" i="8"/>
  <c r="BH39" i="8"/>
  <c r="BG39" i="8"/>
  <c r="BG38" i="8" s="1"/>
  <c r="BF39" i="8"/>
  <c r="BF38" i="8" s="1"/>
  <c r="BE39" i="8"/>
  <c r="BE38" i="8" s="1"/>
  <c r="BD39" i="8"/>
  <c r="BD38" i="8" s="1"/>
  <c r="BC39" i="8"/>
  <c r="BC38" i="8" s="1"/>
  <c r="BA39" i="8"/>
  <c r="AZ39" i="8"/>
  <c r="AY39" i="8"/>
  <c r="AY38" i="8" s="1"/>
  <c r="AX39" i="8"/>
  <c r="AX38" i="8" s="1"/>
  <c r="AW39" i="8"/>
  <c r="AW38" i="8" s="1"/>
  <c r="AV39" i="8"/>
  <c r="AV38" i="8" s="1"/>
  <c r="AU39" i="8"/>
  <c r="AT39" i="8"/>
  <c r="AS39" i="8"/>
  <c r="AR39" i="8"/>
  <c r="AQ39" i="8"/>
  <c r="AQ38" i="8" s="1"/>
  <c r="AP39" i="8"/>
  <c r="AP38" i="8" s="1"/>
  <c r="AN39" i="8"/>
  <c r="AN38" i="8" s="1"/>
  <c r="AM39" i="8"/>
  <c r="AL39" i="8"/>
  <c r="AK39" i="8"/>
  <c r="AJ39" i="8"/>
  <c r="AI39" i="8"/>
  <c r="AH39" i="8"/>
  <c r="AH38" i="8" s="1"/>
  <c r="AG39" i="8"/>
  <c r="AG38" i="8" s="1"/>
  <c r="AF39" i="8"/>
  <c r="AF38" i="8" s="1"/>
  <c r="AE39" i="8"/>
  <c r="AD39" i="8"/>
  <c r="AC39" i="8"/>
  <c r="AA39" i="8"/>
  <c r="AA38" i="8" s="1"/>
  <c r="Z39" i="8"/>
  <c r="Z38" i="8" s="1"/>
  <c r="Y39" i="8"/>
  <c r="Y38" i="8" s="1"/>
  <c r="X39" i="8"/>
  <c r="X38" i="8" s="1"/>
  <c r="W39" i="8"/>
  <c r="V39" i="8"/>
  <c r="U39" i="8"/>
  <c r="T39" i="8"/>
  <c r="S39" i="8"/>
  <c r="S38" i="8" s="1"/>
  <c r="R39" i="8"/>
  <c r="R38" i="8" s="1"/>
  <c r="Q39" i="8"/>
  <c r="Q38" i="8" s="1"/>
  <c r="P39" i="8"/>
  <c r="P38" i="8" s="1"/>
  <c r="N39" i="8"/>
  <c r="M39" i="8"/>
  <c r="L39" i="8"/>
  <c r="K39" i="8"/>
  <c r="J39" i="8"/>
  <c r="J38" i="8" s="1"/>
  <c r="I39" i="8"/>
  <c r="I38" i="8" s="1"/>
  <c r="H39" i="8"/>
  <c r="H38" i="8" s="1"/>
  <c r="G39" i="8"/>
  <c r="F39" i="8"/>
  <c r="E39" i="8"/>
  <c r="D39" i="8"/>
  <c r="C39" i="8"/>
  <c r="GS38" i="8"/>
  <c r="GR38" i="8"/>
  <c r="GQ38" i="8"/>
  <c r="GP38" i="8"/>
  <c r="GK38" i="8"/>
  <c r="GJ38" i="8"/>
  <c r="GI38" i="8"/>
  <c r="GH38" i="8"/>
  <c r="GC38" i="8"/>
  <c r="GO38" i="8" s="1"/>
  <c r="GA38" i="8"/>
  <c r="FZ38" i="8"/>
  <c r="FU38" i="8"/>
  <c r="FT38" i="8"/>
  <c r="FS38" i="8"/>
  <c r="FR38" i="8"/>
  <c r="FM38" i="8"/>
  <c r="FL38" i="8"/>
  <c r="FK38" i="8"/>
  <c r="FJ38" i="8"/>
  <c r="FD38" i="8"/>
  <c r="FC38" i="8"/>
  <c r="EW38" i="8"/>
  <c r="EV38" i="8"/>
  <c r="EU38" i="8"/>
  <c r="ET38" i="8"/>
  <c r="EN38" i="8"/>
  <c r="EL38" i="8"/>
  <c r="EK38" i="8"/>
  <c r="EJ38" i="8"/>
  <c r="EE38" i="8"/>
  <c r="ED38" i="8"/>
  <c r="EC38" i="8"/>
  <c r="DW38" i="8"/>
  <c r="DV38" i="8"/>
  <c r="DU38" i="8"/>
  <c r="DT38" i="8"/>
  <c r="DN38" i="8"/>
  <c r="DM38" i="8"/>
  <c r="DL38" i="8"/>
  <c r="DG38" i="8"/>
  <c r="DF38" i="8"/>
  <c r="DE38" i="8"/>
  <c r="DD38" i="8"/>
  <c r="CY38" i="8"/>
  <c r="CX38" i="8"/>
  <c r="CW38" i="8"/>
  <c r="CV38" i="8"/>
  <c r="CP38" i="8"/>
  <c r="CN38" i="8"/>
  <c r="CI38" i="8"/>
  <c r="CH38" i="8"/>
  <c r="CG38" i="8"/>
  <c r="CF38" i="8"/>
  <c r="CA38" i="8"/>
  <c r="BZ38" i="8"/>
  <c r="BY38" i="8"/>
  <c r="BX38" i="8"/>
  <c r="BS38" i="8"/>
  <c r="BR38" i="8"/>
  <c r="BQ38" i="8"/>
  <c r="BP38" i="8"/>
  <c r="BJ38" i="8"/>
  <c r="BI38" i="8"/>
  <c r="BH38" i="8"/>
  <c r="BA38" i="8"/>
  <c r="AZ38" i="8"/>
  <c r="AU38" i="8"/>
  <c r="AT38" i="8"/>
  <c r="AS38" i="8"/>
  <c r="AR38" i="8"/>
  <c r="AM38" i="8"/>
  <c r="AL38" i="8"/>
  <c r="AK38" i="8"/>
  <c r="AJ38" i="8"/>
  <c r="AE38" i="8"/>
  <c r="AD38" i="8"/>
  <c r="AC38" i="8"/>
  <c r="W38" i="8"/>
  <c r="V38" i="8"/>
  <c r="U38" i="8"/>
  <c r="T38" i="8"/>
  <c r="N38" i="8"/>
  <c r="M38" i="8"/>
  <c r="L38" i="8"/>
  <c r="G38" i="8"/>
  <c r="F38" i="8"/>
  <c r="E38" i="8"/>
  <c r="D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O35" i="8" s="1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O35" i="8" s="1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O32" i="8" s="1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CB32" i="8" s="1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O32" i="8" s="1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O32" i="8" s="1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FB29" i="8" s="1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O29" i="8" s="1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O29" i="8" s="1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CB29" i="8" s="1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O29" i="8" s="1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GB26" i="8" s="1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O26" i="8" s="1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BB26" i="8" s="1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AB26" i="8" s="1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GB23" i="8" s="1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FB23" i="8" s="1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O23" i="8" s="1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AB23" i="8" s="1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O20" i="8" s="1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AB20" i="8" s="1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O17" i="8" s="1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O17" i="8" s="1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O17" i="8" s="1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O14" i="8" s="1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DB14" i="8" s="1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O14" i="8" s="1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O40" i="8" s="1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O11" i="8" s="1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CB11" i="8" s="1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O11" i="8" s="1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DO10" i="8"/>
  <c r="DB10" i="8"/>
  <c r="CO10" i="8"/>
  <c r="CO40" i="8" s="1"/>
  <c r="CB10" i="8"/>
  <c r="BO10" i="8"/>
  <c r="BB10" i="8"/>
  <c r="BB40" i="8" s="1"/>
  <c r="AO10" i="8"/>
  <c r="AO40" i="8" s="1"/>
  <c r="AB10" i="8"/>
  <c r="O10" i="8"/>
  <c r="FO9" i="8"/>
  <c r="FB9" i="8"/>
  <c r="EO9" i="8"/>
  <c r="EB9" i="8"/>
  <c r="EB39" i="8" s="1"/>
  <c r="DO9" i="8"/>
  <c r="DO39" i="8" s="1"/>
  <c r="DB9" i="8"/>
  <c r="DB39" i="8" s="1"/>
  <c r="CO9" i="8"/>
  <c r="CB9" i="8"/>
  <c r="BO9" i="8"/>
  <c r="BB9" i="8"/>
  <c r="BB39" i="8" s="1"/>
  <c r="BB38" i="8" s="1"/>
  <c r="AO9" i="8"/>
  <c r="AO39" i="8" s="1"/>
  <c r="AO38" i="8" s="1"/>
  <c r="AB9" i="8"/>
  <c r="AB39" i="8" s="1"/>
  <c r="O9" i="8"/>
  <c r="O39" i="8" s="1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O8" i="8" s="1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O8" i="8" s="1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CB8" i="8" s="1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O8" i="8" s="1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O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O42" i="9" s="1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D34" i="9" s="1"/>
  <c r="HC36" i="9"/>
  <c r="HA36" i="9"/>
  <c r="GZ36" i="9"/>
  <c r="GZ34" i="9" s="1"/>
  <c r="GY36" i="9"/>
  <c r="GX36" i="9"/>
  <c r="GW36" i="9"/>
  <c r="GV36" i="9"/>
  <c r="GU36" i="9"/>
  <c r="GT36" i="9"/>
  <c r="GS36" i="9"/>
  <c r="GR36" i="9"/>
  <c r="GR34" i="9" s="1"/>
  <c r="GQ36" i="9"/>
  <c r="GP36" i="9"/>
  <c r="GN36" i="9"/>
  <c r="GM36" i="9"/>
  <c r="GL36" i="9"/>
  <c r="GK36" i="9"/>
  <c r="GJ36" i="9"/>
  <c r="GJ34" i="9" s="1"/>
  <c r="GI36" i="9"/>
  <c r="GH36" i="9"/>
  <c r="GG36" i="9"/>
  <c r="GO36" i="9" s="1"/>
  <c r="GF36" i="9"/>
  <c r="GE36" i="9"/>
  <c r="GD36" i="9"/>
  <c r="GC36" i="9"/>
  <c r="GA36" i="9"/>
  <c r="FZ36" i="9"/>
  <c r="FY36" i="9"/>
  <c r="FX36" i="9"/>
  <c r="FW36" i="9"/>
  <c r="FV36" i="9"/>
  <c r="FU36" i="9"/>
  <c r="FT36" i="9"/>
  <c r="FT34" i="9" s="1"/>
  <c r="FS36" i="9"/>
  <c r="FR36" i="9"/>
  <c r="FQ36" i="9"/>
  <c r="FP36" i="9"/>
  <c r="FN36" i="9"/>
  <c r="FM36" i="9"/>
  <c r="FL36" i="9"/>
  <c r="FL34" i="9" s="1"/>
  <c r="FK36" i="9"/>
  <c r="FJ36" i="9"/>
  <c r="FJ34" i="9" s="1"/>
  <c r="FI36" i="9"/>
  <c r="FH36" i="9"/>
  <c r="FG36" i="9"/>
  <c r="FF36" i="9"/>
  <c r="FE36" i="9"/>
  <c r="FC36" i="9"/>
  <c r="FA36" i="9"/>
  <c r="FA34" i="9" s="1"/>
  <c r="EY36" i="9"/>
  <c r="EX36" i="9"/>
  <c r="EW36" i="9"/>
  <c r="EV36" i="9"/>
  <c r="EU36" i="9"/>
  <c r="ET36" i="9"/>
  <c r="ET34" i="9" s="1"/>
  <c r="ES36" i="9"/>
  <c r="ER36" i="9"/>
  <c r="ER34" i="9" s="1"/>
  <c r="EQ36" i="9"/>
  <c r="EP36" i="9"/>
  <c r="EN36" i="9"/>
  <c r="EM36" i="9"/>
  <c r="EL36" i="9"/>
  <c r="EL34" i="9" s="1"/>
  <c r="EK36" i="9"/>
  <c r="EJ36" i="9"/>
  <c r="EI36" i="9"/>
  <c r="EH36" i="9"/>
  <c r="EE36" i="9"/>
  <c r="ED36" i="9"/>
  <c r="EC36" i="9"/>
  <c r="EA36" i="9"/>
  <c r="DZ36" i="9"/>
  <c r="DZ34" i="9" s="1"/>
  <c r="DY36" i="9"/>
  <c r="DY34" i="9" s="1"/>
  <c r="DX36" i="9"/>
  <c r="DW36" i="9"/>
  <c r="DV36" i="9"/>
  <c r="DU36" i="9"/>
  <c r="DT36" i="9"/>
  <c r="DT34" i="9" s="1"/>
  <c r="DS36" i="9"/>
  <c r="DR36" i="9"/>
  <c r="DQ36" i="9"/>
  <c r="DQ34" i="9" s="1"/>
  <c r="DP36" i="9"/>
  <c r="DN36" i="9"/>
  <c r="DM36" i="9"/>
  <c r="DL36" i="9"/>
  <c r="DK36" i="9"/>
  <c r="DJ36" i="9"/>
  <c r="DJ34" i="9" s="1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T34" i="9" s="1"/>
  <c r="CS36" i="9"/>
  <c r="CR36" i="9"/>
  <c r="CQ36" i="9"/>
  <c r="CP36" i="9"/>
  <c r="CN36" i="9"/>
  <c r="CM36" i="9"/>
  <c r="CL36" i="9"/>
  <c r="CL34" i="9" s="1"/>
  <c r="CK36" i="9"/>
  <c r="CK34" i="9" s="1"/>
  <c r="CJ36" i="9"/>
  <c r="CI36" i="9"/>
  <c r="CH36" i="9"/>
  <c r="CG36" i="9"/>
  <c r="CF36" i="9"/>
  <c r="CE36" i="9"/>
  <c r="CD36" i="9"/>
  <c r="CD34" i="9" s="1"/>
  <c r="CC36" i="9"/>
  <c r="CC34" i="9" s="1"/>
  <c r="CA36" i="9"/>
  <c r="BZ36" i="9"/>
  <c r="BY36" i="9"/>
  <c r="BX36" i="9"/>
  <c r="BW36" i="9"/>
  <c r="BV36" i="9"/>
  <c r="BV34" i="9" s="1"/>
  <c r="BU36" i="9"/>
  <c r="BU34" i="9" s="1"/>
  <c r="BT36" i="9"/>
  <c r="BS36" i="9"/>
  <c r="BR36" i="9"/>
  <c r="BQ36" i="9"/>
  <c r="BP36" i="9"/>
  <c r="BN36" i="9"/>
  <c r="BM36" i="9"/>
  <c r="BL36" i="9"/>
  <c r="BL34" i="9" s="1"/>
  <c r="BK36" i="9"/>
  <c r="BJ36" i="9"/>
  <c r="BI36" i="9"/>
  <c r="BH36" i="9"/>
  <c r="BG36" i="9"/>
  <c r="BF36" i="9"/>
  <c r="BE36" i="9"/>
  <c r="BD36" i="9"/>
  <c r="BD34" i="9" s="1"/>
  <c r="BC36" i="9"/>
  <c r="BA36" i="9"/>
  <c r="AZ36" i="9"/>
  <c r="AZ34" i="9" s="1"/>
  <c r="AY36" i="9"/>
  <c r="AX36" i="9"/>
  <c r="AW36" i="9"/>
  <c r="AV36" i="9"/>
  <c r="AU36" i="9"/>
  <c r="AT36" i="9"/>
  <c r="AS36" i="9"/>
  <c r="AR36" i="9"/>
  <c r="AR34" i="9" s="1"/>
  <c r="AQ36" i="9"/>
  <c r="AP36" i="9"/>
  <c r="AN36" i="9"/>
  <c r="AM36" i="9"/>
  <c r="AL36" i="9"/>
  <c r="AK36" i="9"/>
  <c r="AJ36" i="9"/>
  <c r="AJ34" i="9" s="1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T34" i="9" s="1"/>
  <c r="S36" i="9"/>
  <c r="R36" i="9"/>
  <c r="Q36" i="9"/>
  <c r="P36" i="9"/>
  <c r="N36" i="9"/>
  <c r="M36" i="9"/>
  <c r="L36" i="9"/>
  <c r="L34" i="9" s="1"/>
  <c r="K36" i="9"/>
  <c r="J36" i="9"/>
  <c r="I36" i="9"/>
  <c r="H36" i="9"/>
  <c r="G36" i="9"/>
  <c r="F36" i="9"/>
  <c r="E36" i="9"/>
  <c r="D36" i="9"/>
  <c r="D34" i="9" s="1"/>
  <c r="C36" i="9"/>
  <c r="HO35" i="9"/>
  <c r="HD35" i="9"/>
  <c r="HC35" i="9"/>
  <c r="HA35" i="9"/>
  <c r="GZ35" i="9"/>
  <c r="GY35" i="9"/>
  <c r="GY34" i="9" s="1"/>
  <c r="GX35" i="9"/>
  <c r="GW35" i="9"/>
  <c r="GW34" i="9" s="1"/>
  <c r="GV35" i="9"/>
  <c r="GU35" i="9"/>
  <c r="GT35" i="9"/>
  <c r="GS35" i="9"/>
  <c r="GR35" i="9"/>
  <c r="GQ35" i="9"/>
  <c r="GQ34" i="9" s="1"/>
  <c r="GP35" i="9"/>
  <c r="HB35" i="9" s="1"/>
  <c r="GN35" i="9"/>
  <c r="GN34" i="9" s="1"/>
  <c r="GM35" i="9"/>
  <c r="GL35" i="9"/>
  <c r="GK35" i="9"/>
  <c r="GJ35" i="9"/>
  <c r="GI35" i="9"/>
  <c r="GI34" i="9" s="1"/>
  <c r="GH35" i="9"/>
  <c r="GG35" i="9"/>
  <c r="GG34" i="9" s="1"/>
  <c r="GF35" i="9"/>
  <c r="GE35" i="9"/>
  <c r="GD35" i="9"/>
  <c r="GC35" i="9"/>
  <c r="GA35" i="9"/>
  <c r="GA34" i="9" s="1"/>
  <c r="FZ35" i="9"/>
  <c r="FY35" i="9"/>
  <c r="FY34" i="9" s="1"/>
  <c r="FX35" i="9"/>
  <c r="FW35" i="9"/>
  <c r="FV35" i="9"/>
  <c r="FU35" i="9"/>
  <c r="FT35" i="9"/>
  <c r="FS35" i="9"/>
  <c r="FS34" i="9" s="1"/>
  <c r="FR35" i="9"/>
  <c r="FQ35" i="9"/>
  <c r="FQ34" i="9" s="1"/>
  <c r="FP35" i="9"/>
  <c r="FP34" i="9" s="1"/>
  <c r="GB34" i="9" s="1"/>
  <c r="FN35" i="9"/>
  <c r="FM35" i="9"/>
  <c r="FL35" i="9"/>
  <c r="FK35" i="9"/>
  <c r="FK34" i="9" s="1"/>
  <c r="FJ35" i="9"/>
  <c r="FI35" i="9"/>
  <c r="FI34" i="9" s="1"/>
  <c r="FH35" i="9"/>
  <c r="FG35" i="9"/>
  <c r="FO35" i="9" s="1"/>
  <c r="FF35" i="9"/>
  <c r="FE35" i="9"/>
  <c r="FC35" i="9"/>
  <c r="FB35" i="9"/>
  <c r="FA35" i="9"/>
  <c r="EY35" i="9"/>
  <c r="EY34" i="9" s="1"/>
  <c r="EX35" i="9"/>
  <c r="EX34" i="9" s="1"/>
  <c r="EW35" i="9"/>
  <c r="EV35" i="9"/>
  <c r="EU35" i="9"/>
  <c r="ET35" i="9"/>
  <c r="ES35" i="9"/>
  <c r="ES34" i="9" s="1"/>
  <c r="ER35" i="9"/>
  <c r="EQ35" i="9"/>
  <c r="EQ34" i="9" s="1"/>
  <c r="EP35" i="9"/>
  <c r="EP34" i="9" s="1"/>
  <c r="EN35" i="9"/>
  <c r="EM35" i="9"/>
  <c r="EL35" i="9"/>
  <c r="EK35" i="9"/>
  <c r="EK34" i="9" s="1"/>
  <c r="EJ35" i="9"/>
  <c r="EI35" i="9"/>
  <c r="EI34" i="9" s="1"/>
  <c r="EH35" i="9"/>
  <c r="EH34" i="9" s="1"/>
  <c r="EE35" i="9"/>
  <c r="ED35" i="9"/>
  <c r="EC35" i="9"/>
  <c r="EA35" i="9"/>
  <c r="EA34" i="9" s="1"/>
  <c r="DZ35" i="9"/>
  <c r="DY35" i="9"/>
  <c r="DX35" i="9"/>
  <c r="DW35" i="9"/>
  <c r="DW34" i="9" s="1"/>
  <c r="DV35" i="9"/>
  <c r="DU35" i="9"/>
  <c r="DT35" i="9"/>
  <c r="DS35" i="9"/>
  <c r="DS34" i="9" s="1"/>
  <c r="DR35" i="9"/>
  <c r="DQ35" i="9"/>
  <c r="DP35" i="9"/>
  <c r="DO35" i="9"/>
  <c r="DO34" i="9" s="1"/>
  <c r="DN35" i="9"/>
  <c r="DM35" i="9"/>
  <c r="DL35" i="9"/>
  <c r="DK35" i="9"/>
  <c r="DK34" i="9" s="1"/>
  <c r="DJ35" i="9"/>
  <c r="DI35" i="9"/>
  <c r="DH35" i="9"/>
  <c r="DG35" i="9"/>
  <c r="DG34" i="9" s="1"/>
  <c r="DF35" i="9"/>
  <c r="DE35" i="9"/>
  <c r="DD35" i="9"/>
  <c r="DC35" i="9"/>
  <c r="DC34" i="9" s="1"/>
  <c r="DA35" i="9"/>
  <c r="DA34" i="9" s="1"/>
  <c r="CZ35" i="9"/>
  <c r="CY35" i="9"/>
  <c r="CY34" i="9" s="1"/>
  <c r="CX35" i="9"/>
  <c r="CW35" i="9"/>
  <c r="CV35" i="9"/>
  <c r="CU35" i="9"/>
  <c r="CT35" i="9"/>
  <c r="CS35" i="9"/>
  <c r="CS34" i="9" s="1"/>
  <c r="CR35" i="9"/>
  <c r="CQ35" i="9"/>
  <c r="CQ34" i="9" s="1"/>
  <c r="CP35" i="9"/>
  <c r="CN35" i="9"/>
  <c r="CM35" i="9"/>
  <c r="CL35" i="9"/>
  <c r="CK35" i="9"/>
  <c r="CJ35" i="9"/>
  <c r="CJ34" i="9" s="1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T34" i="9" s="1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Y34" i="9" s="1"/>
  <c r="AX35" i="9"/>
  <c r="AW35" i="9"/>
  <c r="AV35" i="9"/>
  <c r="AU35" i="9"/>
  <c r="AU34" i="9" s="1"/>
  <c r="AT35" i="9"/>
  <c r="AS35" i="9"/>
  <c r="AR35" i="9"/>
  <c r="AQ35" i="9"/>
  <c r="AQ34" i="9" s="1"/>
  <c r="AP35" i="9"/>
  <c r="AN35" i="9"/>
  <c r="AM35" i="9"/>
  <c r="AM34" i="9" s="1"/>
  <c r="AL35" i="9"/>
  <c r="AK35" i="9"/>
  <c r="AJ35" i="9"/>
  <c r="AI35" i="9"/>
  <c r="AI34" i="9" s="1"/>
  <c r="AH35" i="9"/>
  <c r="AG35" i="9"/>
  <c r="AF35" i="9"/>
  <c r="AE35" i="9"/>
  <c r="AE34" i="9" s="1"/>
  <c r="AD35" i="9"/>
  <c r="AC35" i="9"/>
  <c r="AA35" i="9"/>
  <c r="AA34" i="9" s="1"/>
  <c r="Z35" i="9"/>
  <c r="Y35" i="9"/>
  <c r="X35" i="9"/>
  <c r="W35" i="9"/>
  <c r="W34" i="9" s="1"/>
  <c r="V35" i="9"/>
  <c r="U35" i="9"/>
  <c r="T35" i="9"/>
  <c r="S35" i="9"/>
  <c r="S34" i="9" s="1"/>
  <c r="R35" i="9"/>
  <c r="Q35" i="9"/>
  <c r="P35" i="9"/>
  <c r="O35" i="9"/>
  <c r="O34" i="9" s="1"/>
  <c r="N35" i="9"/>
  <c r="M35" i="9"/>
  <c r="L35" i="9"/>
  <c r="K35" i="9"/>
  <c r="K34" i="9" s="1"/>
  <c r="J35" i="9"/>
  <c r="I35" i="9"/>
  <c r="H35" i="9"/>
  <c r="G35" i="9"/>
  <c r="G34" i="9" s="1"/>
  <c r="F35" i="9"/>
  <c r="E35" i="9"/>
  <c r="D35" i="9"/>
  <c r="C35" i="9"/>
  <c r="C34" i="9" s="1"/>
  <c r="HC34" i="9"/>
  <c r="HA34" i="9"/>
  <c r="GX34" i="9"/>
  <c r="GV34" i="9"/>
  <c r="GU34" i="9"/>
  <c r="GT34" i="9"/>
  <c r="GS34" i="9"/>
  <c r="GP34" i="9"/>
  <c r="GM34" i="9"/>
  <c r="GL34" i="9"/>
  <c r="GK34" i="9"/>
  <c r="GH34" i="9"/>
  <c r="GF34" i="9"/>
  <c r="GE34" i="9"/>
  <c r="GD34" i="9"/>
  <c r="GC34" i="9"/>
  <c r="FZ34" i="9"/>
  <c r="FX34" i="9"/>
  <c r="FW34" i="9"/>
  <c r="FV34" i="9"/>
  <c r="FU34" i="9"/>
  <c r="FR34" i="9"/>
  <c r="FN34" i="9"/>
  <c r="FM34" i="9"/>
  <c r="FH34" i="9"/>
  <c r="FG34" i="9"/>
  <c r="FF34" i="9"/>
  <c r="FE34" i="9"/>
  <c r="EW34" i="9"/>
  <c r="EV34" i="9"/>
  <c r="EU34" i="9"/>
  <c r="EN34" i="9"/>
  <c r="EM34" i="9"/>
  <c r="EJ34" i="9"/>
  <c r="EF34" i="9"/>
  <c r="EE34" i="9"/>
  <c r="ED34" i="9"/>
  <c r="EC34" i="9"/>
  <c r="DX34" i="9"/>
  <c r="DV34" i="9"/>
  <c r="DU34" i="9"/>
  <c r="DR34" i="9"/>
  <c r="DP34" i="9"/>
  <c r="DN34" i="9"/>
  <c r="DM34" i="9"/>
  <c r="DL34" i="9"/>
  <c r="DI34" i="9"/>
  <c r="DH34" i="9"/>
  <c r="DF34" i="9"/>
  <c r="DE34" i="9"/>
  <c r="DD34" i="9"/>
  <c r="CZ34" i="9"/>
  <c r="CX34" i="9"/>
  <c r="CW34" i="9"/>
  <c r="CV34" i="9"/>
  <c r="CU34" i="9"/>
  <c r="CR34" i="9"/>
  <c r="CP34" i="9"/>
  <c r="CN34" i="9"/>
  <c r="CM34" i="9"/>
  <c r="CI34" i="9"/>
  <c r="CH34" i="9"/>
  <c r="CG34" i="9"/>
  <c r="CF34" i="9"/>
  <c r="CE34" i="9"/>
  <c r="CB34" i="9"/>
  <c r="CA34" i="9"/>
  <c r="BZ34" i="9"/>
  <c r="BY34" i="9"/>
  <c r="BX34" i="9"/>
  <c r="BW34" i="9"/>
  <c r="BS34" i="9"/>
  <c r="BR34" i="9"/>
  <c r="BQ34" i="9"/>
  <c r="BP34" i="9"/>
  <c r="BN34" i="9"/>
  <c r="BM34" i="9"/>
  <c r="BK34" i="9"/>
  <c r="BJ34" i="9"/>
  <c r="BI34" i="9"/>
  <c r="BH34" i="9"/>
  <c r="BG34" i="9"/>
  <c r="BF34" i="9"/>
  <c r="BE34" i="9"/>
  <c r="BC34" i="9"/>
  <c r="BA34" i="9"/>
  <c r="AX34" i="9"/>
  <c r="AW34" i="9"/>
  <c r="AV34" i="9"/>
  <c r="AT34" i="9"/>
  <c r="AS34" i="9"/>
  <c r="AP34" i="9"/>
  <c r="AN34" i="9"/>
  <c r="AL34" i="9"/>
  <c r="AK34" i="9"/>
  <c r="AH34" i="9"/>
  <c r="AG34" i="9"/>
  <c r="AF34" i="9"/>
  <c r="AD34" i="9"/>
  <c r="AC34" i="9"/>
  <c r="Z34" i="9"/>
  <c r="Y34" i="9"/>
  <c r="X34" i="9"/>
  <c r="V34" i="9"/>
  <c r="U34" i="9"/>
  <c r="R34" i="9"/>
  <c r="Q34" i="9"/>
  <c r="P34" i="9"/>
  <c r="N34" i="9"/>
  <c r="M34" i="9"/>
  <c r="J34" i="9"/>
  <c r="I34" i="9"/>
  <c r="H34" i="9"/>
  <c r="F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GB31" i="9" s="1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CB31" i="9" s="1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O31" i="9" s="1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O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O28" i="9" s="1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CB28" i="9" s="1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FB36" i="9" s="1"/>
  <c r="EO27" i="9"/>
  <c r="EO36" i="9" s="1"/>
  <c r="EB27" i="9"/>
  <c r="EB36" i="9" s="1"/>
  <c r="DO27" i="9"/>
  <c r="DO36" i="9" s="1"/>
  <c r="DB27" i="9"/>
  <c r="CO27" i="9"/>
  <c r="CO36" i="9" s="1"/>
  <c r="CB27" i="9"/>
  <c r="CB36" i="9" s="1"/>
  <c r="BO27" i="9"/>
  <c r="BO36" i="9" s="1"/>
  <c r="BB27" i="9"/>
  <c r="BB36" i="9" s="1"/>
  <c r="BB34" i="9" s="1"/>
  <c r="AO27" i="9"/>
  <c r="AO36" i="9" s="1"/>
  <c r="AB27" i="9"/>
  <c r="AB36" i="9" s="1"/>
  <c r="O27" i="9"/>
  <c r="O36" i="9" s="1"/>
  <c r="GB26" i="9"/>
  <c r="FO26" i="9"/>
  <c r="FB26" i="9"/>
  <c r="EO26" i="9"/>
  <c r="EO35" i="9" s="1"/>
  <c r="EO34" i="9" s="1"/>
  <c r="EB26" i="9"/>
  <c r="EB35" i="9" s="1"/>
  <c r="DO26" i="9"/>
  <c r="DB26" i="9"/>
  <c r="DB35" i="9" s="1"/>
  <c r="DB34" i="9" s="1"/>
  <c r="CO26" i="9"/>
  <c r="CO35" i="9" s="1"/>
  <c r="CO34" i="9" s="1"/>
  <c r="CB26" i="9"/>
  <c r="BO26" i="9"/>
  <c r="BO35" i="9" s="1"/>
  <c r="BO34" i="9" s="1"/>
  <c r="BB26" i="9"/>
  <c r="BB35" i="9" s="1"/>
  <c r="AO26" i="9"/>
  <c r="AO35" i="9" s="1"/>
  <c r="AB26" i="9"/>
  <c r="AB35" i="9" s="1"/>
  <c r="O26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GB25" i="9" s="1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O25" i="9" s="1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CB25" i="9" s="1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BB25" i="9" s="1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O25" i="9" s="1"/>
  <c r="D25" i="9"/>
  <c r="C25" i="9"/>
  <c r="HD19" i="9"/>
  <c r="HC19" i="9"/>
  <c r="HO19" i="9" s="1"/>
  <c r="HA19" i="9"/>
  <c r="GZ19" i="9"/>
  <c r="GY19" i="9"/>
  <c r="GX19" i="9"/>
  <c r="GW19" i="9"/>
  <c r="GV19" i="9"/>
  <c r="GU19" i="9"/>
  <c r="GU17" i="9" s="1"/>
  <c r="GT19" i="9"/>
  <c r="GS19" i="9"/>
  <c r="GR19" i="9"/>
  <c r="GQ19" i="9"/>
  <c r="GP19" i="9"/>
  <c r="GN19" i="9"/>
  <c r="GM19" i="9"/>
  <c r="GM17" i="9" s="1"/>
  <c r="GL19" i="9"/>
  <c r="GK19" i="9"/>
  <c r="GJ19" i="9"/>
  <c r="GI19" i="9"/>
  <c r="GH19" i="9"/>
  <c r="GG19" i="9"/>
  <c r="GF19" i="9"/>
  <c r="GE19" i="9"/>
  <c r="GE17" i="9" s="1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O19" i="9" s="1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HB18" i="9" s="1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W17" i="9" s="1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G17" i="9" s="1"/>
  <c r="FO17" i="9" s="1"/>
  <c r="FF18" i="9"/>
  <c r="FE18" i="9"/>
  <c r="FC18" i="9"/>
  <c r="FA18" i="9"/>
  <c r="EY18" i="9"/>
  <c r="EX18" i="9"/>
  <c r="EW18" i="9"/>
  <c r="EW17" i="9" s="1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G17" i="9" s="1"/>
  <c r="EE18" i="9"/>
  <c r="ED18" i="9"/>
  <c r="ED17" i="9" s="1"/>
  <c r="EC18" i="9"/>
  <c r="EC17" i="9" s="1"/>
  <c r="EA18" i="9"/>
  <c r="DZ18" i="9"/>
  <c r="DY18" i="9"/>
  <c r="DX18" i="9"/>
  <c r="DW18" i="9"/>
  <c r="DV18" i="9"/>
  <c r="DV17" i="9" s="1"/>
  <c r="DU18" i="9"/>
  <c r="DU17" i="9" s="1"/>
  <c r="DT18" i="9"/>
  <c r="DS18" i="9"/>
  <c r="DR18" i="9"/>
  <c r="DQ18" i="9"/>
  <c r="DP18" i="9"/>
  <c r="DN18" i="9"/>
  <c r="DN17" i="9" s="1"/>
  <c r="DM18" i="9"/>
  <c r="DM17" i="9" s="1"/>
  <c r="DL18" i="9"/>
  <c r="DK18" i="9"/>
  <c r="DJ18" i="9"/>
  <c r="DI18" i="9"/>
  <c r="DH18" i="9"/>
  <c r="DG18" i="9"/>
  <c r="DF18" i="9"/>
  <c r="DF17" i="9" s="1"/>
  <c r="DE18" i="9"/>
  <c r="DE17" i="9" s="1"/>
  <c r="DD18" i="9"/>
  <c r="DC18" i="9"/>
  <c r="DA18" i="9"/>
  <c r="CZ18" i="9"/>
  <c r="CZ17" i="9" s="1"/>
  <c r="CY18" i="9"/>
  <c r="CX18" i="9"/>
  <c r="CX17" i="9" s="1"/>
  <c r="CW18" i="9"/>
  <c r="CW17" i="9" s="1"/>
  <c r="CV18" i="9"/>
  <c r="CU18" i="9"/>
  <c r="CT18" i="9"/>
  <c r="CS18" i="9"/>
  <c r="CR18" i="9"/>
  <c r="CR17" i="9" s="1"/>
  <c r="CQ18" i="9"/>
  <c r="CP18" i="9"/>
  <c r="CP17" i="9" s="1"/>
  <c r="CO18" i="9"/>
  <c r="CO17" i="9" s="1"/>
  <c r="CN18" i="9"/>
  <c r="CM18" i="9"/>
  <c r="CL18" i="9"/>
  <c r="CK18" i="9"/>
  <c r="CJ18" i="9"/>
  <c r="CJ17" i="9" s="1"/>
  <c r="CI18" i="9"/>
  <c r="CH18" i="9"/>
  <c r="CH17" i="9" s="1"/>
  <c r="CG18" i="9"/>
  <c r="CG17" i="9" s="1"/>
  <c r="CF18" i="9"/>
  <c r="CE18" i="9"/>
  <c r="CD18" i="9"/>
  <c r="CC18" i="9"/>
  <c r="CB18" i="9"/>
  <c r="CA18" i="9"/>
  <c r="BZ18" i="9"/>
  <c r="BZ17" i="9" s="1"/>
  <c r="BY18" i="9"/>
  <c r="BY17" i="9" s="1"/>
  <c r="BX18" i="9"/>
  <c r="BW18" i="9"/>
  <c r="BV18" i="9"/>
  <c r="BU18" i="9"/>
  <c r="BT18" i="9"/>
  <c r="BT17" i="9" s="1"/>
  <c r="BS18" i="9"/>
  <c r="BR18" i="9"/>
  <c r="BR17" i="9" s="1"/>
  <c r="BQ18" i="9"/>
  <c r="BQ17" i="9" s="1"/>
  <c r="BP18" i="9"/>
  <c r="BN18" i="9"/>
  <c r="BM18" i="9"/>
  <c r="BL18" i="9"/>
  <c r="BK18" i="9"/>
  <c r="BJ18" i="9"/>
  <c r="BJ17" i="9" s="1"/>
  <c r="BI18" i="9"/>
  <c r="BI17" i="9" s="1"/>
  <c r="BH18" i="9"/>
  <c r="BG18" i="9"/>
  <c r="BF18" i="9"/>
  <c r="BE18" i="9"/>
  <c r="BD18" i="9"/>
  <c r="BC18" i="9"/>
  <c r="BA18" i="9"/>
  <c r="BA17" i="9" s="1"/>
  <c r="AZ18" i="9"/>
  <c r="AY18" i="9"/>
  <c r="AX18" i="9"/>
  <c r="AW18" i="9"/>
  <c r="AV18" i="9"/>
  <c r="AU18" i="9"/>
  <c r="AT18" i="9"/>
  <c r="AT17" i="9" s="1"/>
  <c r="AS18" i="9"/>
  <c r="AS17" i="9" s="1"/>
  <c r="AR18" i="9"/>
  <c r="AQ18" i="9"/>
  <c r="AP18" i="9"/>
  <c r="AN18" i="9"/>
  <c r="AN17" i="9" s="1"/>
  <c r="AM18" i="9"/>
  <c r="AL18" i="9"/>
  <c r="AL17" i="9" s="1"/>
  <c r="AK18" i="9"/>
  <c r="AK17" i="9" s="1"/>
  <c r="AJ18" i="9"/>
  <c r="AI18" i="9"/>
  <c r="AH18" i="9"/>
  <c r="AG18" i="9"/>
  <c r="AF18" i="9"/>
  <c r="AF17" i="9" s="1"/>
  <c r="AE18" i="9"/>
  <c r="AD18" i="9"/>
  <c r="AD17" i="9" s="1"/>
  <c r="AC18" i="9"/>
  <c r="AC17" i="9" s="1"/>
  <c r="AA18" i="9"/>
  <c r="Z18" i="9"/>
  <c r="Y18" i="9"/>
  <c r="X18" i="9"/>
  <c r="X17" i="9" s="1"/>
  <c r="W18" i="9"/>
  <c r="V18" i="9"/>
  <c r="V17" i="9" s="1"/>
  <c r="U18" i="9"/>
  <c r="U17" i="9" s="1"/>
  <c r="T18" i="9"/>
  <c r="S18" i="9"/>
  <c r="R18" i="9"/>
  <c r="Q18" i="9"/>
  <c r="P18" i="9"/>
  <c r="P17" i="9" s="1"/>
  <c r="N18" i="9"/>
  <c r="N17" i="9" s="1"/>
  <c r="M18" i="9"/>
  <c r="M17" i="9" s="1"/>
  <c r="L18" i="9"/>
  <c r="K18" i="9"/>
  <c r="J18" i="9"/>
  <c r="I18" i="9"/>
  <c r="H18" i="9"/>
  <c r="H17" i="9" s="1"/>
  <c r="G18" i="9"/>
  <c r="F18" i="9"/>
  <c r="F17" i="9" s="1"/>
  <c r="E18" i="9"/>
  <c r="E17" i="9" s="1"/>
  <c r="D18" i="9"/>
  <c r="C18" i="9"/>
  <c r="HD17" i="9"/>
  <c r="HA17" i="9"/>
  <c r="GZ17" i="9"/>
  <c r="GY17" i="9"/>
  <c r="GX17" i="9"/>
  <c r="GW17" i="9"/>
  <c r="GV17" i="9"/>
  <c r="GT17" i="9"/>
  <c r="GS17" i="9"/>
  <c r="GR17" i="9"/>
  <c r="GQ17" i="9"/>
  <c r="GP17" i="9"/>
  <c r="GN17" i="9"/>
  <c r="GL17" i="9"/>
  <c r="GK17" i="9"/>
  <c r="GJ17" i="9"/>
  <c r="GI17" i="9"/>
  <c r="GH17" i="9"/>
  <c r="GG17" i="9"/>
  <c r="GF17" i="9"/>
  <c r="GD17" i="9"/>
  <c r="GC17" i="9"/>
  <c r="GA17" i="9"/>
  <c r="FZ17" i="9"/>
  <c r="FY17" i="9"/>
  <c r="FX17" i="9"/>
  <c r="FV17" i="9"/>
  <c r="FU17" i="9"/>
  <c r="FT17" i="9"/>
  <c r="FS17" i="9"/>
  <c r="FR17" i="9"/>
  <c r="FQ17" i="9"/>
  <c r="FP17" i="9"/>
  <c r="FN17" i="9"/>
  <c r="FM17" i="9"/>
  <c r="FL17" i="9"/>
  <c r="FK17" i="9"/>
  <c r="FJ17" i="9"/>
  <c r="FI17" i="9"/>
  <c r="FH17" i="9"/>
  <c r="FF17" i="9"/>
  <c r="FE17" i="9"/>
  <c r="FC17" i="9"/>
  <c r="FA17" i="9"/>
  <c r="EY17" i="9"/>
  <c r="EX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F17" i="9"/>
  <c r="EE17" i="9"/>
  <c r="EA17" i="9"/>
  <c r="DZ17" i="9"/>
  <c r="DY17" i="9"/>
  <c r="DW17" i="9"/>
  <c r="DT17" i="9"/>
  <c r="DS17" i="9"/>
  <c r="DR17" i="9"/>
  <c r="DQ17" i="9"/>
  <c r="DL17" i="9"/>
  <c r="DK17" i="9"/>
  <c r="DJ17" i="9"/>
  <c r="DI17" i="9"/>
  <c r="DG17" i="9"/>
  <c r="DD17" i="9"/>
  <c r="DC17" i="9"/>
  <c r="DA17" i="9"/>
  <c r="CY17" i="9"/>
  <c r="CV17" i="9"/>
  <c r="CU17" i="9"/>
  <c r="CT17" i="9"/>
  <c r="CS17" i="9"/>
  <c r="CQ17" i="9"/>
  <c r="CN17" i="9"/>
  <c r="CM17" i="9"/>
  <c r="CL17" i="9"/>
  <c r="CK17" i="9"/>
  <c r="CI17" i="9"/>
  <c r="CF17" i="9"/>
  <c r="CE17" i="9"/>
  <c r="CD17" i="9"/>
  <c r="CC17" i="9"/>
  <c r="CA17" i="9"/>
  <c r="BX17" i="9"/>
  <c r="BW17" i="9"/>
  <c r="BV17" i="9"/>
  <c r="BU17" i="9"/>
  <c r="BS17" i="9"/>
  <c r="BP17" i="9"/>
  <c r="BN17" i="9"/>
  <c r="BM17" i="9"/>
  <c r="BK17" i="9"/>
  <c r="BH17" i="9"/>
  <c r="BG17" i="9"/>
  <c r="BF17" i="9"/>
  <c r="BE17" i="9"/>
  <c r="BC17" i="9"/>
  <c r="AZ17" i="9"/>
  <c r="AY17" i="9"/>
  <c r="AX17" i="9"/>
  <c r="AW17" i="9"/>
  <c r="AU17" i="9"/>
  <c r="AR17" i="9"/>
  <c r="AQ17" i="9"/>
  <c r="AP17" i="9"/>
  <c r="AM17" i="9"/>
  <c r="AJ17" i="9"/>
  <c r="AI17" i="9"/>
  <c r="AH17" i="9"/>
  <c r="AG17" i="9"/>
  <c r="AE17" i="9"/>
  <c r="AA17" i="9"/>
  <c r="Z17" i="9"/>
  <c r="Y17" i="9"/>
  <c r="W17" i="9"/>
  <c r="T17" i="9"/>
  <c r="S17" i="9"/>
  <c r="R17" i="9"/>
  <c r="Q17" i="9"/>
  <c r="L17" i="9"/>
  <c r="K17" i="9"/>
  <c r="J17" i="9"/>
  <c r="I17" i="9"/>
  <c r="G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O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O14" i="9" s="1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O14" i="9" s="1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CB19" i="9" s="1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BB18" i="9" s="1"/>
  <c r="BB17" i="9" s="1"/>
  <c r="AO12" i="9"/>
  <c r="AB12" i="9"/>
  <c r="O12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O11" i="9" s="1"/>
  <c r="GD11" i="9"/>
  <c r="GC11" i="9"/>
  <c r="GA11" i="9"/>
  <c r="FZ11" i="9"/>
  <c r="FY11" i="9"/>
  <c r="FX11" i="9"/>
  <c r="FW11" i="9"/>
  <c r="FV11" i="9"/>
  <c r="FU11" i="9"/>
  <c r="FT11" i="9"/>
  <c r="GB11" i="9" s="1"/>
  <c r="FS11" i="9"/>
  <c r="FR11" i="9"/>
  <c r="FQ11" i="9"/>
  <c r="FP11" i="9"/>
  <c r="FN11" i="9"/>
  <c r="FM11" i="9"/>
  <c r="FL11" i="9"/>
  <c r="FK11" i="9"/>
  <c r="FJ11" i="9"/>
  <c r="FI11" i="9"/>
  <c r="FH11" i="9"/>
  <c r="FG11" i="9"/>
  <c r="FO11" i="9" s="1"/>
  <c r="FF11" i="9"/>
  <c r="FE11" i="9"/>
  <c r="FC11" i="9"/>
  <c r="FB11" i="9"/>
  <c r="EY11" i="9"/>
  <c r="EX11" i="9"/>
  <c r="EO11" i="9"/>
  <c r="DZ11" i="9"/>
  <c r="DY11" i="9"/>
  <c r="DX11" i="9"/>
  <c r="DW11" i="9"/>
  <c r="DV11" i="9"/>
  <c r="DU11" i="9"/>
  <c r="DT11" i="9"/>
  <c r="DS11" i="9"/>
  <c r="EB11" i="9" s="1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O11" i="9" s="1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O11" i="9" s="1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EB19" i="9" s="1"/>
  <c r="DO10" i="9"/>
  <c r="DO19" i="9" s="1"/>
  <c r="DB10" i="9"/>
  <c r="DB19" i="9" s="1"/>
  <c r="CO10" i="9"/>
  <c r="CO19" i="9" s="1"/>
  <c r="CB10" i="9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DO9" i="9"/>
  <c r="DO18" i="9" s="1"/>
  <c r="DB9" i="9"/>
  <c r="DB18" i="9" s="1"/>
  <c r="DB17" i="9" s="1"/>
  <c r="CO9" i="9"/>
  <c r="CB9" i="9"/>
  <c r="BO9" i="9"/>
  <c r="BO18" i="9" s="1"/>
  <c r="BB9" i="9"/>
  <c r="AO9" i="9"/>
  <c r="AO18" i="9" s="1"/>
  <c r="AO17" i="9" s="1"/>
  <c r="AB9" i="9"/>
  <c r="AB18" i="9" s="1"/>
  <c r="O9" i="9"/>
  <c r="O18" i="9" s="1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DB8" i="9" s="1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AB8" i="9" s="1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O43" i="10" s="1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O43" i="10" s="1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O43" i="10" s="1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O43" i="10" s="1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O43" i="10" s="1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O43" i="10" s="1"/>
  <c r="F43" i="10"/>
  <c r="E43" i="10"/>
  <c r="D43" i="10"/>
  <c r="C43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N35" i="10" s="1"/>
  <c r="HM37" i="10"/>
  <c r="HL37" i="10"/>
  <c r="HK37" i="10"/>
  <c r="HJ37" i="10"/>
  <c r="HI37" i="10"/>
  <c r="HH37" i="10"/>
  <c r="HG37" i="10"/>
  <c r="HF37" i="10"/>
  <c r="HF35" i="10" s="1"/>
  <c r="HE37" i="10"/>
  <c r="HD37" i="10"/>
  <c r="HC37" i="10"/>
  <c r="HA37" i="10"/>
  <c r="GZ37" i="10"/>
  <c r="GZ35" i="10" s="1"/>
  <c r="GY37" i="10"/>
  <c r="GX37" i="10"/>
  <c r="GW37" i="10"/>
  <c r="GV37" i="10"/>
  <c r="GU37" i="10"/>
  <c r="GT37" i="10"/>
  <c r="GS37" i="10"/>
  <c r="GR37" i="10"/>
  <c r="GR35" i="10" s="1"/>
  <c r="GQ37" i="10"/>
  <c r="GP37" i="10"/>
  <c r="GN37" i="10"/>
  <c r="GM37" i="10"/>
  <c r="GL37" i="10"/>
  <c r="GK37" i="10"/>
  <c r="GJ37" i="10"/>
  <c r="GJ35" i="10" s="1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Q35" i="10" s="1"/>
  <c r="FP37" i="10"/>
  <c r="FN37" i="10"/>
  <c r="FM37" i="10"/>
  <c r="FL37" i="10"/>
  <c r="FK37" i="10"/>
  <c r="FJ37" i="10"/>
  <c r="FI37" i="10"/>
  <c r="FI35" i="10" s="1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V35" i="10" s="1"/>
  <c r="U37" i="10"/>
  <c r="U35" i="10" s="1"/>
  <c r="T37" i="10"/>
  <c r="S37" i="10"/>
  <c r="R37" i="10"/>
  <c r="Q37" i="10"/>
  <c r="P37" i="10"/>
  <c r="N37" i="10"/>
  <c r="M37" i="10"/>
  <c r="M35" i="10" s="1"/>
  <c r="L37" i="10"/>
  <c r="K37" i="10"/>
  <c r="J37" i="10"/>
  <c r="I37" i="10"/>
  <c r="H37" i="10"/>
  <c r="G37" i="10"/>
  <c r="F37" i="10"/>
  <c r="E37" i="10"/>
  <c r="E35" i="10" s="1"/>
  <c r="D37" i="10"/>
  <c r="C37" i="10"/>
  <c r="IE36" i="10"/>
  <c r="ID36" i="10"/>
  <c r="IC36" i="10"/>
  <c r="IO36" i="10" s="1"/>
  <c r="IA36" i="10"/>
  <c r="HZ36" i="10"/>
  <c r="HZ35" i="10" s="1"/>
  <c r="HY36" i="10"/>
  <c r="HX36" i="10"/>
  <c r="HW36" i="10"/>
  <c r="HV36" i="10"/>
  <c r="HU36" i="10"/>
  <c r="HT36" i="10"/>
  <c r="HT35" i="10" s="1"/>
  <c r="HS36" i="10"/>
  <c r="HR36" i="10"/>
  <c r="HR35" i="10" s="1"/>
  <c r="HQ36" i="10"/>
  <c r="HP36" i="10"/>
  <c r="HN36" i="10"/>
  <c r="HM36" i="10"/>
  <c r="HL36" i="10"/>
  <c r="HL35" i="10" s="1"/>
  <c r="HK36" i="10"/>
  <c r="HJ36" i="10"/>
  <c r="HJ35" i="10" s="1"/>
  <c r="HI36" i="10"/>
  <c r="HH36" i="10"/>
  <c r="HG36" i="10"/>
  <c r="HF36" i="10"/>
  <c r="HE36" i="10"/>
  <c r="HD36" i="10"/>
  <c r="HD35" i="10" s="1"/>
  <c r="HC36" i="10"/>
  <c r="HA36" i="10"/>
  <c r="GZ36" i="10"/>
  <c r="GY36" i="10"/>
  <c r="GX36" i="10"/>
  <c r="GW36" i="10"/>
  <c r="GV36" i="10"/>
  <c r="GU36" i="10"/>
  <c r="GT36" i="10"/>
  <c r="GT35" i="10" s="1"/>
  <c r="GS36" i="10"/>
  <c r="GR36" i="10"/>
  <c r="GQ36" i="10"/>
  <c r="GP36" i="10"/>
  <c r="GN36" i="10"/>
  <c r="GM36" i="10"/>
  <c r="GL36" i="10"/>
  <c r="GL35" i="10" s="1"/>
  <c r="GK36" i="10"/>
  <c r="GJ36" i="10"/>
  <c r="GI36" i="10"/>
  <c r="GH36" i="10"/>
  <c r="GG36" i="10"/>
  <c r="GF36" i="10"/>
  <c r="GE36" i="10"/>
  <c r="GD36" i="10"/>
  <c r="GD35" i="10" s="1"/>
  <c r="GC36" i="10"/>
  <c r="GA36" i="10"/>
  <c r="FW36" i="10"/>
  <c r="FV36" i="10"/>
  <c r="FU36" i="10"/>
  <c r="FT36" i="10"/>
  <c r="FS36" i="10"/>
  <c r="FS35" i="10" s="1"/>
  <c r="FR36" i="10"/>
  <c r="FR35" i="10" s="1"/>
  <c r="FQ36" i="10"/>
  <c r="FP36" i="10"/>
  <c r="FN36" i="10"/>
  <c r="FN35" i="10" s="1"/>
  <c r="FM36" i="10"/>
  <c r="FL36" i="10"/>
  <c r="FK36" i="10"/>
  <c r="FJ36" i="10"/>
  <c r="FJ35" i="10" s="1"/>
  <c r="FI36" i="10"/>
  <c r="FH36" i="10"/>
  <c r="FG36" i="10"/>
  <c r="FF36" i="10"/>
  <c r="FF35" i="10" s="1"/>
  <c r="FE36" i="10"/>
  <c r="FD36" i="10"/>
  <c r="FC36" i="10"/>
  <c r="FA36" i="10"/>
  <c r="EZ36" i="10"/>
  <c r="EY36" i="10"/>
  <c r="EX36" i="10"/>
  <c r="EX35" i="10" s="1"/>
  <c r="EW36" i="10"/>
  <c r="EV36" i="10"/>
  <c r="EU36" i="10"/>
  <c r="ET36" i="10"/>
  <c r="ET35" i="10" s="1"/>
  <c r="ES36" i="10"/>
  <c r="ER36" i="10"/>
  <c r="EQ36" i="10"/>
  <c r="EP36" i="10"/>
  <c r="EP35" i="10" s="1"/>
  <c r="EN36" i="10"/>
  <c r="EM36" i="10"/>
  <c r="EL36" i="10"/>
  <c r="EL35" i="10" s="1"/>
  <c r="EK36" i="10"/>
  <c r="EJ36" i="10"/>
  <c r="EI36" i="10"/>
  <c r="EH36" i="10"/>
  <c r="EH35" i="10" s="1"/>
  <c r="EG36" i="10"/>
  <c r="EF36" i="10"/>
  <c r="EE36" i="10"/>
  <c r="ED36" i="10"/>
  <c r="ED35" i="10" s="1"/>
  <c r="EC36" i="10"/>
  <c r="EA36" i="10"/>
  <c r="DZ36" i="10"/>
  <c r="DY36" i="10"/>
  <c r="DY35" i="10" s="1"/>
  <c r="DX36" i="10"/>
  <c r="DW36" i="10"/>
  <c r="DV36" i="10"/>
  <c r="DU36" i="10"/>
  <c r="DT36" i="10"/>
  <c r="DS36" i="10"/>
  <c r="DR36" i="10"/>
  <c r="DQ36" i="10"/>
  <c r="DQ35" i="10" s="1"/>
  <c r="DP36" i="10"/>
  <c r="DN36" i="10"/>
  <c r="DM36" i="10"/>
  <c r="DL36" i="10"/>
  <c r="DK36" i="10"/>
  <c r="DJ36" i="10"/>
  <c r="DI36" i="10"/>
  <c r="DI35" i="10" s="1"/>
  <c r="DH36" i="10"/>
  <c r="DG36" i="10"/>
  <c r="DF36" i="10"/>
  <c r="DE36" i="10"/>
  <c r="DD36" i="10"/>
  <c r="DC36" i="10"/>
  <c r="DA36" i="10"/>
  <c r="DA35" i="10" s="1"/>
  <c r="CZ36" i="10"/>
  <c r="CY36" i="10"/>
  <c r="CX36" i="10"/>
  <c r="CW36" i="10"/>
  <c r="CV36" i="10"/>
  <c r="CU36" i="10"/>
  <c r="CT36" i="10"/>
  <c r="CS36" i="10"/>
  <c r="CS35" i="10" s="1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CA35" i="10" s="1"/>
  <c r="BZ36" i="10"/>
  <c r="BY36" i="10"/>
  <c r="BX36" i="10"/>
  <c r="BW36" i="10"/>
  <c r="BV36" i="10"/>
  <c r="BV35" i="10" s="1"/>
  <c r="BU36" i="10"/>
  <c r="BT36" i="10"/>
  <c r="BS36" i="10"/>
  <c r="BS35" i="10" s="1"/>
  <c r="BR36" i="10"/>
  <c r="BQ36" i="10"/>
  <c r="BP36" i="10"/>
  <c r="BN36" i="10"/>
  <c r="BN35" i="10" s="1"/>
  <c r="BM36" i="10"/>
  <c r="BM35" i="10" s="1"/>
  <c r="BL36" i="10"/>
  <c r="BK36" i="10"/>
  <c r="BJ36" i="10"/>
  <c r="BJ35" i="10" s="1"/>
  <c r="BI36" i="10"/>
  <c r="BH36" i="10"/>
  <c r="BG36" i="10"/>
  <c r="BF36" i="10"/>
  <c r="BF35" i="10" s="1"/>
  <c r="BE36" i="10"/>
  <c r="BE35" i="10" s="1"/>
  <c r="BD36" i="10"/>
  <c r="BC36" i="10"/>
  <c r="BA36" i="10"/>
  <c r="AZ36" i="10"/>
  <c r="AY36" i="10"/>
  <c r="AX36" i="10"/>
  <c r="AX35" i="10" s="1"/>
  <c r="AW36" i="10"/>
  <c r="AW35" i="10" s="1"/>
  <c r="AV36" i="10"/>
  <c r="AU36" i="10"/>
  <c r="AT36" i="10"/>
  <c r="AT35" i="10" s="1"/>
  <c r="AS36" i="10"/>
  <c r="AR36" i="10"/>
  <c r="AQ36" i="10"/>
  <c r="AP36" i="10"/>
  <c r="AP35" i="10" s="1"/>
  <c r="AN36" i="10"/>
  <c r="AM36" i="10"/>
  <c r="AL36" i="10"/>
  <c r="AL35" i="10" s="1"/>
  <c r="AK36" i="10"/>
  <c r="AJ36" i="10"/>
  <c r="AI36" i="10"/>
  <c r="AH36" i="10"/>
  <c r="AH35" i="10" s="1"/>
  <c r="AG36" i="10"/>
  <c r="AG35" i="10" s="1"/>
  <c r="AF36" i="10"/>
  <c r="AE36" i="10"/>
  <c r="AD36" i="10"/>
  <c r="AD35" i="10" s="1"/>
  <c r="AC36" i="10"/>
  <c r="AA36" i="10"/>
  <c r="Z36" i="10"/>
  <c r="Y36" i="10"/>
  <c r="Y35" i="10" s="1"/>
  <c r="X36" i="10"/>
  <c r="W36" i="10"/>
  <c r="V36" i="10"/>
  <c r="U36" i="10"/>
  <c r="T36" i="10"/>
  <c r="S36" i="10"/>
  <c r="R36" i="10"/>
  <c r="Q36" i="10"/>
  <c r="Q35" i="10" s="1"/>
  <c r="P36" i="10"/>
  <c r="N36" i="10"/>
  <c r="M36" i="10"/>
  <c r="L36" i="10"/>
  <c r="K36" i="10"/>
  <c r="J36" i="10"/>
  <c r="I36" i="10"/>
  <c r="I35" i="10" s="1"/>
  <c r="H36" i="10"/>
  <c r="G36" i="10"/>
  <c r="F36" i="10"/>
  <c r="E36" i="10"/>
  <c r="D36" i="10"/>
  <c r="C36" i="10"/>
  <c r="IE35" i="10"/>
  <c r="ID35" i="10"/>
  <c r="IC35" i="10"/>
  <c r="IA35" i="10"/>
  <c r="HY35" i="10"/>
  <c r="HX35" i="10"/>
  <c r="HW35" i="10"/>
  <c r="HV35" i="10"/>
  <c r="HU35" i="10"/>
  <c r="HS35" i="10"/>
  <c r="HQ35" i="10"/>
  <c r="HP35" i="10"/>
  <c r="HM35" i="10"/>
  <c r="HK35" i="10"/>
  <c r="HI35" i="10"/>
  <c r="HH35" i="10"/>
  <c r="HG35" i="10"/>
  <c r="HE35" i="10"/>
  <c r="HC35" i="10"/>
  <c r="HA35" i="10"/>
  <c r="GY35" i="10"/>
  <c r="GX35" i="10"/>
  <c r="GW35" i="10"/>
  <c r="GV35" i="10"/>
  <c r="GU35" i="10"/>
  <c r="GS35" i="10"/>
  <c r="GQ35" i="10"/>
  <c r="GP35" i="10"/>
  <c r="GN35" i="10"/>
  <c r="GM35" i="10"/>
  <c r="GK35" i="10"/>
  <c r="GI35" i="10"/>
  <c r="GH35" i="10"/>
  <c r="GG35" i="10"/>
  <c r="GF35" i="10"/>
  <c r="GE35" i="10"/>
  <c r="GC35" i="10"/>
  <c r="GA35" i="10"/>
  <c r="FW35" i="10"/>
  <c r="FV35" i="10"/>
  <c r="FU35" i="10"/>
  <c r="FT35" i="10"/>
  <c r="FP35" i="10"/>
  <c r="FM35" i="10"/>
  <c r="FL35" i="10"/>
  <c r="FK35" i="10"/>
  <c r="FH35" i="10"/>
  <c r="FG35" i="10"/>
  <c r="FE35" i="10"/>
  <c r="FD35" i="10"/>
  <c r="FC35" i="10"/>
  <c r="FA35" i="10"/>
  <c r="EZ35" i="10"/>
  <c r="EY35" i="10"/>
  <c r="EW35" i="10"/>
  <c r="EV35" i="10"/>
  <c r="EU35" i="10"/>
  <c r="ES35" i="10"/>
  <c r="ER35" i="10"/>
  <c r="EQ35" i="10"/>
  <c r="EN35" i="10"/>
  <c r="EM35" i="10"/>
  <c r="EK35" i="10"/>
  <c r="EJ35" i="10"/>
  <c r="EI35" i="10"/>
  <c r="EG35" i="10"/>
  <c r="EF35" i="10"/>
  <c r="EE35" i="10"/>
  <c r="EC35" i="10"/>
  <c r="EA35" i="10"/>
  <c r="DZ35" i="10"/>
  <c r="DX35" i="10"/>
  <c r="DW35" i="10"/>
  <c r="DV35" i="10"/>
  <c r="DU35" i="10"/>
  <c r="DT35" i="10"/>
  <c r="DS35" i="10"/>
  <c r="DR35" i="10"/>
  <c r="DP35" i="10"/>
  <c r="DN35" i="10"/>
  <c r="DM35" i="10"/>
  <c r="DL35" i="10"/>
  <c r="DK35" i="10"/>
  <c r="DJ35" i="10"/>
  <c r="DH35" i="10"/>
  <c r="DG35" i="10"/>
  <c r="DF35" i="10"/>
  <c r="DE35" i="10"/>
  <c r="DD35" i="10"/>
  <c r="DC35" i="10"/>
  <c r="CZ35" i="10"/>
  <c r="CY35" i="10"/>
  <c r="CX35" i="10"/>
  <c r="CW35" i="10"/>
  <c r="CV35" i="10"/>
  <c r="CU35" i="10"/>
  <c r="CT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BZ35" i="10"/>
  <c r="BY35" i="10"/>
  <c r="BX35" i="10"/>
  <c r="BW35" i="10"/>
  <c r="BU35" i="10"/>
  <c r="BT35" i="10"/>
  <c r="BR35" i="10"/>
  <c r="BQ35" i="10"/>
  <c r="BP35" i="10"/>
  <c r="BL35" i="10"/>
  <c r="BK35" i="10"/>
  <c r="BI35" i="10"/>
  <c r="BH35" i="10"/>
  <c r="BG35" i="10"/>
  <c r="BD35" i="10"/>
  <c r="BC35" i="10"/>
  <c r="BA35" i="10"/>
  <c r="AZ35" i="10"/>
  <c r="AY35" i="10"/>
  <c r="AV35" i="10"/>
  <c r="AU35" i="10"/>
  <c r="AS35" i="10"/>
  <c r="AR35" i="10"/>
  <c r="AQ35" i="10"/>
  <c r="AN35" i="10"/>
  <c r="AM35" i="10"/>
  <c r="AK35" i="10"/>
  <c r="AJ35" i="10"/>
  <c r="AI35" i="10"/>
  <c r="AF35" i="10"/>
  <c r="AE35" i="10"/>
  <c r="AC35" i="10"/>
  <c r="AA35" i="10"/>
  <c r="Z35" i="10"/>
  <c r="X35" i="10"/>
  <c r="W35" i="10"/>
  <c r="T35" i="10"/>
  <c r="S35" i="10"/>
  <c r="R35" i="10"/>
  <c r="P35" i="10"/>
  <c r="N35" i="10"/>
  <c r="L35" i="10"/>
  <c r="K35" i="10"/>
  <c r="J35" i="10"/>
  <c r="H35" i="10"/>
  <c r="G35" i="10"/>
  <c r="F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O32" i="10" s="1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O32" i="10" s="1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CB32" i="10" s="1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O32" i="10" s="1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O29" i="10" s="1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O29" i="10" s="1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FB29" i="10" s="1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O29" i="10" s="1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BB29" i="10" s="1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O35" i="10" s="1"/>
  <c r="FB28" i="10"/>
  <c r="FB37" i="10" s="1"/>
  <c r="EO28" i="10"/>
  <c r="EO37" i="10" s="1"/>
  <c r="EB28" i="10"/>
  <c r="DO28" i="10"/>
  <c r="DB28" i="10"/>
  <c r="DB37" i="10" s="1"/>
  <c r="CO28" i="10"/>
  <c r="CO37" i="10" s="1"/>
  <c r="CB28" i="10"/>
  <c r="BO28" i="10"/>
  <c r="BO37" i="10" s="1"/>
  <c r="BO35" i="10" s="1"/>
  <c r="BB28" i="10"/>
  <c r="BB37" i="10" s="1"/>
  <c r="AO28" i="10"/>
  <c r="AO37" i="10" s="1"/>
  <c r="AB28" i="10"/>
  <c r="O28" i="10"/>
  <c r="HB27" i="10"/>
  <c r="GO27" i="10"/>
  <c r="GB27" i="10"/>
  <c r="FO27" i="10"/>
  <c r="FO36" i="10" s="1"/>
  <c r="FB27" i="10"/>
  <c r="FB36" i="10" s="1"/>
  <c r="FB35" i="10" s="1"/>
  <c r="EO27" i="10"/>
  <c r="EO36" i="10" s="1"/>
  <c r="EO35" i="10" s="1"/>
  <c r="EB27" i="10"/>
  <c r="DO27" i="10"/>
  <c r="DO36" i="10" s="1"/>
  <c r="DB27" i="10"/>
  <c r="DB36" i="10" s="1"/>
  <c r="DB35" i="10" s="1"/>
  <c r="CO27" i="10"/>
  <c r="CB27" i="10"/>
  <c r="BO27" i="10"/>
  <c r="BO36" i="10" s="1"/>
  <c r="BB27" i="10"/>
  <c r="BB36" i="10" s="1"/>
  <c r="BB35" i="10" s="1"/>
  <c r="AO27" i="10"/>
  <c r="AO36" i="10" s="1"/>
  <c r="AO35" i="10" s="1"/>
  <c r="AB27" i="10"/>
  <c r="O27" i="10"/>
  <c r="O36" i="10" s="1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HB26" i="10" s="1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DB26" i="10" s="1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O26" i="10" s="1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AB26" i="10" s="1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IO19" i="10"/>
  <c r="IE19" i="10"/>
  <c r="IC19" i="10"/>
  <c r="IA19" i="10"/>
  <c r="HZ19" i="10"/>
  <c r="HY19" i="10"/>
  <c r="HX19" i="10"/>
  <c r="HX17" i="10" s="1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H17" i="10" s="1"/>
  <c r="HG19" i="10"/>
  <c r="HF19" i="10"/>
  <c r="HE19" i="10"/>
  <c r="HD19" i="10"/>
  <c r="HC19" i="10"/>
  <c r="HO19" i="10" s="1"/>
  <c r="HA19" i="10"/>
  <c r="GZ19" i="10"/>
  <c r="GZ17" i="10" s="1"/>
  <c r="GY19" i="10"/>
  <c r="GX19" i="10"/>
  <c r="GW19" i="10"/>
  <c r="GV19" i="10"/>
  <c r="GU19" i="10"/>
  <c r="GT19" i="10"/>
  <c r="GS19" i="10"/>
  <c r="GR19" i="10"/>
  <c r="GR17" i="10" s="1"/>
  <c r="GQ19" i="10"/>
  <c r="GP19" i="10"/>
  <c r="HB19" i="10" s="1"/>
  <c r="GN19" i="10"/>
  <c r="GM19" i="10"/>
  <c r="GL19" i="10"/>
  <c r="GK19" i="10"/>
  <c r="GJ19" i="10"/>
  <c r="GJ17" i="10" s="1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S17" i="10" s="1"/>
  <c r="FR19" i="10"/>
  <c r="FQ19" i="10"/>
  <c r="FP19" i="10"/>
  <c r="FN19" i="10"/>
  <c r="FM19" i="10"/>
  <c r="FL19" i="10"/>
  <c r="FK19" i="10"/>
  <c r="FK17" i="10" s="1"/>
  <c r="FJ19" i="10"/>
  <c r="FI19" i="10"/>
  <c r="FH19" i="10"/>
  <c r="FG19" i="10"/>
  <c r="FF19" i="10"/>
  <c r="FE19" i="10"/>
  <c r="FD19" i="10"/>
  <c r="FC19" i="10"/>
  <c r="FC17" i="10" s="1"/>
  <c r="FA19" i="10"/>
  <c r="EZ19" i="10"/>
  <c r="EY19" i="10"/>
  <c r="EX19" i="10"/>
  <c r="EW19" i="10"/>
  <c r="EV19" i="10"/>
  <c r="EU19" i="10"/>
  <c r="EU17" i="10" s="1"/>
  <c r="ET19" i="10"/>
  <c r="ES19" i="10"/>
  <c r="ER19" i="10"/>
  <c r="EQ19" i="10"/>
  <c r="EP19" i="10"/>
  <c r="EN19" i="10"/>
  <c r="EM19" i="10"/>
  <c r="EM17" i="10" s="1"/>
  <c r="EL19" i="10"/>
  <c r="EK19" i="10"/>
  <c r="EJ19" i="10"/>
  <c r="EI19" i="10"/>
  <c r="EH19" i="10"/>
  <c r="EG19" i="10"/>
  <c r="EF19" i="10"/>
  <c r="EE19" i="10"/>
  <c r="EE17" i="10" s="1"/>
  <c r="ED19" i="10"/>
  <c r="EC19" i="10"/>
  <c r="EA19" i="10"/>
  <c r="DZ19" i="10"/>
  <c r="DY19" i="10"/>
  <c r="DX19" i="10"/>
  <c r="DW19" i="10"/>
  <c r="DW17" i="10" s="1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G17" i="10" s="1"/>
  <c r="DF19" i="10"/>
  <c r="DE19" i="10"/>
  <c r="DD19" i="10"/>
  <c r="DC19" i="10"/>
  <c r="DA19" i="10"/>
  <c r="CZ19" i="10"/>
  <c r="CY19" i="10"/>
  <c r="CY17" i="10" s="1"/>
  <c r="CX19" i="10"/>
  <c r="CW19" i="10"/>
  <c r="CV19" i="10"/>
  <c r="CU19" i="10"/>
  <c r="CT19" i="10"/>
  <c r="CS19" i="10"/>
  <c r="CR19" i="10"/>
  <c r="CQ19" i="10"/>
  <c r="CQ17" i="10" s="1"/>
  <c r="CP19" i="10"/>
  <c r="CN19" i="10"/>
  <c r="CM19" i="10"/>
  <c r="CL19" i="10"/>
  <c r="CK19" i="10"/>
  <c r="CJ19" i="10"/>
  <c r="CI19" i="10"/>
  <c r="CI17" i="10" s="1"/>
  <c r="CH19" i="10"/>
  <c r="CG19" i="10"/>
  <c r="CF19" i="10"/>
  <c r="CE19" i="10"/>
  <c r="CD19" i="10"/>
  <c r="CC19" i="10"/>
  <c r="CA19" i="10"/>
  <c r="CA17" i="10" s="1"/>
  <c r="BZ19" i="10"/>
  <c r="BY19" i="10"/>
  <c r="BX19" i="10"/>
  <c r="BW19" i="10"/>
  <c r="BV19" i="10"/>
  <c r="BU19" i="10"/>
  <c r="BT19" i="10"/>
  <c r="BS19" i="10"/>
  <c r="BS17" i="10" s="1"/>
  <c r="BR19" i="10"/>
  <c r="BQ19" i="10"/>
  <c r="BP19" i="10"/>
  <c r="BN19" i="10"/>
  <c r="BM19" i="10"/>
  <c r="BL19" i="10"/>
  <c r="BK19" i="10"/>
  <c r="BK17" i="10" s="1"/>
  <c r="BJ19" i="10"/>
  <c r="BI19" i="10"/>
  <c r="BH19" i="10"/>
  <c r="BG19" i="10"/>
  <c r="BF19" i="10"/>
  <c r="BE19" i="10"/>
  <c r="BD19" i="10"/>
  <c r="BC19" i="10"/>
  <c r="BC17" i="10" s="1"/>
  <c r="BA19" i="10"/>
  <c r="AZ19" i="10"/>
  <c r="AY19" i="10"/>
  <c r="AX19" i="10"/>
  <c r="AW19" i="10"/>
  <c r="AV19" i="10"/>
  <c r="AU19" i="10"/>
  <c r="AU17" i="10" s="1"/>
  <c r="AT19" i="10"/>
  <c r="AS19" i="10"/>
  <c r="AR19" i="10"/>
  <c r="AQ19" i="10"/>
  <c r="AP19" i="10"/>
  <c r="AN19" i="10"/>
  <c r="AM19" i="10"/>
  <c r="AM17" i="10" s="1"/>
  <c r="AL19" i="10"/>
  <c r="AK19" i="10"/>
  <c r="AJ19" i="10"/>
  <c r="AI19" i="10"/>
  <c r="AH19" i="10"/>
  <c r="AG19" i="10"/>
  <c r="AF19" i="10"/>
  <c r="AE19" i="10"/>
  <c r="AE17" i="10" s="1"/>
  <c r="AD19" i="10"/>
  <c r="AC19" i="10"/>
  <c r="AA19" i="10"/>
  <c r="Z19" i="10"/>
  <c r="Y19" i="10"/>
  <c r="X19" i="10"/>
  <c r="W19" i="10"/>
  <c r="W17" i="10" s="1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G17" i="10" s="1"/>
  <c r="F19" i="10"/>
  <c r="E19" i="10"/>
  <c r="D19" i="10"/>
  <c r="C19" i="10"/>
  <c r="IE18" i="10"/>
  <c r="IE17" i="10" s="1"/>
  <c r="IC18" i="10"/>
  <c r="IC17" i="10" s="1"/>
  <c r="IA18" i="10"/>
  <c r="HZ18" i="10"/>
  <c r="HY18" i="10"/>
  <c r="HX18" i="10"/>
  <c r="HW18" i="10"/>
  <c r="HV18" i="10"/>
  <c r="HV17" i="10" s="1"/>
  <c r="HU18" i="10"/>
  <c r="HU17" i="10" s="1"/>
  <c r="HT18" i="10"/>
  <c r="HS18" i="10"/>
  <c r="HR18" i="10"/>
  <c r="HQ18" i="10"/>
  <c r="HP18" i="10"/>
  <c r="IB18" i="10" s="1"/>
  <c r="HN18" i="10"/>
  <c r="HN17" i="10" s="1"/>
  <c r="HM18" i="10"/>
  <c r="HM17" i="10" s="1"/>
  <c r="HL18" i="10"/>
  <c r="HK18" i="10"/>
  <c r="HJ18" i="10"/>
  <c r="HI18" i="10"/>
  <c r="HH18" i="10"/>
  <c r="HG18" i="10"/>
  <c r="HF18" i="10"/>
  <c r="HF17" i="10" s="1"/>
  <c r="HE18" i="10"/>
  <c r="HE17" i="10" s="1"/>
  <c r="HD18" i="10"/>
  <c r="HC18" i="10"/>
  <c r="HO18" i="10" s="1"/>
  <c r="HA18" i="10"/>
  <c r="GZ18" i="10"/>
  <c r="GY18" i="10"/>
  <c r="GX18" i="10"/>
  <c r="GX17" i="10" s="1"/>
  <c r="GW18" i="10"/>
  <c r="GW17" i="10" s="1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H17" i="10" s="1"/>
  <c r="GG18" i="10"/>
  <c r="GG17" i="10" s="1"/>
  <c r="GF18" i="10"/>
  <c r="GE18" i="10"/>
  <c r="GD18" i="10"/>
  <c r="GC18" i="10"/>
  <c r="GA18" i="10"/>
  <c r="FY18" i="10"/>
  <c r="FY17" i="10" s="1"/>
  <c r="FX18" i="10"/>
  <c r="FX17" i="10" s="1"/>
  <c r="FW18" i="10"/>
  <c r="FV18" i="10"/>
  <c r="FU18" i="10"/>
  <c r="FT18" i="10"/>
  <c r="FS18" i="10"/>
  <c r="FR18" i="10"/>
  <c r="FQ18" i="10"/>
  <c r="FQ17" i="10" s="1"/>
  <c r="FP18" i="10"/>
  <c r="FP17" i="10" s="1"/>
  <c r="FN18" i="10"/>
  <c r="FM18" i="10"/>
  <c r="FL18" i="10"/>
  <c r="FK18" i="10"/>
  <c r="FJ18" i="10"/>
  <c r="FI18" i="10"/>
  <c r="FI17" i="10" s="1"/>
  <c r="FH18" i="10"/>
  <c r="FH17" i="10" s="1"/>
  <c r="FG18" i="10"/>
  <c r="FF18" i="10"/>
  <c r="FE18" i="10"/>
  <c r="FD18" i="10"/>
  <c r="FC18" i="10"/>
  <c r="FA18" i="10"/>
  <c r="FA17" i="10" s="1"/>
  <c r="EZ18" i="10"/>
  <c r="EZ17" i="10" s="1"/>
  <c r="EY18" i="10"/>
  <c r="EX18" i="10"/>
  <c r="EW18" i="10"/>
  <c r="EV18" i="10"/>
  <c r="EU18" i="10"/>
  <c r="ET18" i="10"/>
  <c r="ES18" i="10"/>
  <c r="ES17" i="10" s="1"/>
  <c r="ER18" i="10"/>
  <c r="ER17" i="10" s="1"/>
  <c r="EQ18" i="10"/>
  <c r="EP18" i="10"/>
  <c r="EN18" i="10"/>
  <c r="EM18" i="10"/>
  <c r="EL18" i="10"/>
  <c r="EK18" i="10"/>
  <c r="EK17" i="10" s="1"/>
  <c r="EJ18" i="10"/>
  <c r="EJ17" i="10" s="1"/>
  <c r="EI18" i="10"/>
  <c r="EH18" i="10"/>
  <c r="EG18" i="10"/>
  <c r="EF18" i="10"/>
  <c r="EE18" i="10"/>
  <c r="ED18" i="10"/>
  <c r="EC18" i="10"/>
  <c r="EC17" i="10" s="1"/>
  <c r="EB18" i="10"/>
  <c r="EA18" i="10"/>
  <c r="DZ18" i="10"/>
  <c r="DY18" i="10"/>
  <c r="DX18" i="10"/>
  <c r="DW18" i="10"/>
  <c r="DV18" i="10"/>
  <c r="DU18" i="10"/>
  <c r="DU17" i="10" s="1"/>
  <c r="DT18" i="10"/>
  <c r="DT17" i="10" s="1"/>
  <c r="DS18" i="10"/>
  <c r="DR18" i="10"/>
  <c r="DQ18" i="10"/>
  <c r="DP18" i="10"/>
  <c r="DN18" i="10"/>
  <c r="DM18" i="10"/>
  <c r="DM17" i="10" s="1"/>
  <c r="DL18" i="10"/>
  <c r="DL17" i="10" s="1"/>
  <c r="DK18" i="10"/>
  <c r="DJ18" i="10"/>
  <c r="DI18" i="10"/>
  <c r="DH18" i="10"/>
  <c r="DG18" i="10"/>
  <c r="DF18" i="10"/>
  <c r="DE18" i="10"/>
  <c r="DE17" i="10" s="1"/>
  <c r="DD18" i="10"/>
  <c r="DD17" i="10" s="1"/>
  <c r="DC18" i="10"/>
  <c r="DA18" i="10"/>
  <c r="CZ18" i="10"/>
  <c r="CY18" i="10"/>
  <c r="CX18" i="10"/>
  <c r="CW18" i="10"/>
  <c r="CW17" i="10" s="1"/>
  <c r="CV18" i="10"/>
  <c r="CV17" i="10" s="1"/>
  <c r="CU18" i="10"/>
  <c r="CT18" i="10"/>
  <c r="CS18" i="10"/>
  <c r="CR18" i="10"/>
  <c r="CQ18" i="10"/>
  <c r="CP18" i="10"/>
  <c r="CN18" i="10"/>
  <c r="CN17" i="10" s="1"/>
  <c r="CM18" i="10"/>
  <c r="CL18" i="10"/>
  <c r="CK18" i="10"/>
  <c r="CJ18" i="10"/>
  <c r="CI18" i="10"/>
  <c r="CH18" i="10"/>
  <c r="CG18" i="10"/>
  <c r="CG17" i="10" s="1"/>
  <c r="CF18" i="10"/>
  <c r="CF17" i="10" s="1"/>
  <c r="CE18" i="10"/>
  <c r="CD18" i="10"/>
  <c r="CC18" i="10"/>
  <c r="CA18" i="10"/>
  <c r="BZ18" i="10"/>
  <c r="BY18" i="10"/>
  <c r="BY17" i="10" s="1"/>
  <c r="BX18" i="10"/>
  <c r="BX17" i="10" s="1"/>
  <c r="BW18" i="10"/>
  <c r="BV18" i="10"/>
  <c r="BU18" i="10"/>
  <c r="BT18" i="10"/>
  <c r="BS18" i="10"/>
  <c r="BR18" i="10"/>
  <c r="BQ18" i="10"/>
  <c r="BQ17" i="10" s="1"/>
  <c r="BP18" i="10"/>
  <c r="BP17" i="10" s="1"/>
  <c r="BN18" i="10"/>
  <c r="BM18" i="10"/>
  <c r="BL18" i="10"/>
  <c r="BK18" i="10"/>
  <c r="BJ18" i="10"/>
  <c r="BI18" i="10"/>
  <c r="BI17" i="10" s="1"/>
  <c r="BH18" i="10"/>
  <c r="BH17" i="10" s="1"/>
  <c r="BG18" i="10"/>
  <c r="BF18" i="10"/>
  <c r="BE18" i="10"/>
  <c r="BD18" i="10"/>
  <c r="BC18" i="10"/>
  <c r="BA18" i="10"/>
  <c r="BA17" i="10" s="1"/>
  <c r="AZ18" i="10"/>
  <c r="AZ17" i="10" s="1"/>
  <c r="AY18" i="10"/>
  <c r="AX18" i="10"/>
  <c r="AW18" i="10"/>
  <c r="AV18" i="10"/>
  <c r="AU18" i="10"/>
  <c r="AT18" i="10"/>
  <c r="AS18" i="10"/>
  <c r="AS17" i="10" s="1"/>
  <c r="AR18" i="10"/>
  <c r="AR17" i="10" s="1"/>
  <c r="AQ18" i="10"/>
  <c r="AP18" i="10"/>
  <c r="AN18" i="10"/>
  <c r="AM18" i="10"/>
  <c r="AL18" i="10"/>
  <c r="AK18" i="10"/>
  <c r="AK17" i="10" s="1"/>
  <c r="AJ18" i="10"/>
  <c r="AJ17" i="10" s="1"/>
  <c r="AI18" i="10"/>
  <c r="AH18" i="10"/>
  <c r="AG18" i="10"/>
  <c r="AF18" i="10"/>
  <c r="AE18" i="10"/>
  <c r="AD18" i="10"/>
  <c r="AC18" i="10"/>
  <c r="AC17" i="10" s="1"/>
  <c r="AB18" i="10"/>
  <c r="AB17" i="10" s="1"/>
  <c r="AA18" i="10"/>
  <c r="Z18" i="10"/>
  <c r="Y18" i="10"/>
  <c r="X18" i="10"/>
  <c r="W18" i="10"/>
  <c r="V18" i="10"/>
  <c r="U18" i="10"/>
  <c r="U17" i="10" s="1"/>
  <c r="T18" i="10"/>
  <c r="T17" i="10" s="1"/>
  <c r="S18" i="10"/>
  <c r="R18" i="10"/>
  <c r="Q18" i="10"/>
  <c r="P18" i="10"/>
  <c r="N18" i="10"/>
  <c r="M18" i="10"/>
  <c r="M17" i="10" s="1"/>
  <c r="L18" i="10"/>
  <c r="L17" i="10" s="1"/>
  <c r="K18" i="10"/>
  <c r="J18" i="10"/>
  <c r="I18" i="10"/>
  <c r="H18" i="10"/>
  <c r="G18" i="10"/>
  <c r="F18" i="10"/>
  <c r="E18" i="10"/>
  <c r="E17" i="10" s="1"/>
  <c r="D18" i="10"/>
  <c r="D17" i="10" s="1"/>
  <c r="C18" i="10"/>
  <c r="IA17" i="10"/>
  <c r="HZ17" i="10"/>
  <c r="HY17" i="10"/>
  <c r="HW17" i="10"/>
  <c r="HT17" i="10"/>
  <c r="HS17" i="10"/>
  <c r="HR17" i="10"/>
  <c r="HQ17" i="10"/>
  <c r="HL17" i="10"/>
  <c r="HK17" i="10"/>
  <c r="HJ17" i="10"/>
  <c r="HI17" i="10"/>
  <c r="HG17" i="10"/>
  <c r="HD17" i="10"/>
  <c r="HC17" i="10"/>
  <c r="HA17" i="10"/>
  <c r="GY17" i="10"/>
  <c r="GV17" i="10"/>
  <c r="GU17" i="10"/>
  <c r="GT17" i="10"/>
  <c r="GS17" i="10"/>
  <c r="GQ17" i="10"/>
  <c r="GN17" i="10"/>
  <c r="GM17" i="10"/>
  <c r="GL17" i="10"/>
  <c r="GK17" i="10"/>
  <c r="GI17" i="10"/>
  <c r="GF17" i="10"/>
  <c r="GE17" i="10"/>
  <c r="GD17" i="10"/>
  <c r="GC17" i="10"/>
  <c r="GA17" i="10"/>
  <c r="FW17" i="10"/>
  <c r="FV17" i="10"/>
  <c r="FU17" i="10"/>
  <c r="FT17" i="10"/>
  <c r="FR17" i="10"/>
  <c r="FN17" i="10"/>
  <c r="FM17" i="10"/>
  <c r="FL17" i="10"/>
  <c r="FJ17" i="10"/>
  <c r="FG17" i="10"/>
  <c r="FF17" i="10"/>
  <c r="FE17" i="10"/>
  <c r="FD17" i="10"/>
  <c r="EY17" i="10"/>
  <c r="EX17" i="10"/>
  <c r="EW17" i="10"/>
  <c r="EV17" i="10"/>
  <c r="ET17" i="10"/>
  <c r="EQ17" i="10"/>
  <c r="EP17" i="10"/>
  <c r="EN17" i="10"/>
  <c r="EL17" i="10"/>
  <c r="EI17" i="10"/>
  <c r="EH17" i="10"/>
  <c r="EG17" i="10"/>
  <c r="EF17" i="10"/>
  <c r="ED17" i="10"/>
  <c r="EA17" i="10"/>
  <c r="DZ17" i="10"/>
  <c r="DY17" i="10"/>
  <c r="DX17" i="10"/>
  <c r="DV17" i="10"/>
  <c r="DS17" i="10"/>
  <c r="DR17" i="10"/>
  <c r="DQ17" i="10"/>
  <c r="DP17" i="10"/>
  <c r="DN17" i="10"/>
  <c r="DK17" i="10"/>
  <c r="DJ17" i="10"/>
  <c r="DI17" i="10"/>
  <c r="DH17" i="10"/>
  <c r="DF17" i="10"/>
  <c r="DC17" i="10"/>
  <c r="DA17" i="10"/>
  <c r="CZ17" i="10"/>
  <c r="CX17" i="10"/>
  <c r="CU17" i="10"/>
  <c r="CT17" i="10"/>
  <c r="CS17" i="10"/>
  <c r="CR17" i="10"/>
  <c r="CP17" i="10"/>
  <c r="CM17" i="10"/>
  <c r="CL17" i="10"/>
  <c r="CK17" i="10"/>
  <c r="CJ17" i="10"/>
  <c r="CH17" i="10"/>
  <c r="CE17" i="10"/>
  <c r="CD17" i="10"/>
  <c r="CC17" i="10"/>
  <c r="BZ17" i="10"/>
  <c r="BW17" i="10"/>
  <c r="BV17" i="10"/>
  <c r="BU17" i="10"/>
  <c r="BT17" i="10"/>
  <c r="BR17" i="10"/>
  <c r="BN17" i="10"/>
  <c r="BM17" i="10"/>
  <c r="BL17" i="10"/>
  <c r="BJ17" i="10"/>
  <c r="BG17" i="10"/>
  <c r="BF17" i="10"/>
  <c r="BE17" i="10"/>
  <c r="BD17" i="10"/>
  <c r="AY17" i="10"/>
  <c r="AX17" i="10"/>
  <c r="AW17" i="10"/>
  <c r="AV17" i="10"/>
  <c r="AT17" i="10"/>
  <c r="AQ17" i="10"/>
  <c r="AP17" i="10"/>
  <c r="AN17" i="10"/>
  <c r="AL17" i="10"/>
  <c r="AI17" i="10"/>
  <c r="AH17" i="10"/>
  <c r="AG17" i="10"/>
  <c r="AF17" i="10"/>
  <c r="AD17" i="10"/>
  <c r="AA17" i="10"/>
  <c r="Z17" i="10"/>
  <c r="Y17" i="10"/>
  <c r="X17" i="10"/>
  <c r="V17" i="10"/>
  <c r="S17" i="10"/>
  <c r="R17" i="10"/>
  <c r="Q17" i="10"/>
  <c r="P17" i="10"/>
  <c r="N17" i="10"/>
  <c r="K17" i="10"/>
  <c r="J17" i="10"/>
  <c r="I17" i="10"/>
  <c r="H17" i="10"/>
  <c r="F17" i="10"/>
  <c r="C17" i="10"/>
  <c r="HB16" i="10"/>
  <c r="GO16" i="10"/>
  <c r="GB16" i="10"/>
  <c r="GB19" i="10" s="1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O14" i="10" s="1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O14" i="10" s="1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FB14" i="10" s="1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O14" i="10" s="1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BB14" i="10" s="1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HB11" i="10" s="1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EB11" i="10" s="1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DB11" i="10" s="1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O11" i="10" s="1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O11" i="10" s="1"/>
  <c r="AD11" i="10"/>
  <c r="AC11" i="10"/>
  <c r="AA11" i="10"/>
  <c r="Z11" i="10"/>
  <c r="Y11" i="10"/>
  <c r="X11" i="10"/>
  <c r="W11" i="10"/>
  <c r="V11" i="10"/>
  <c r="U11" i="10"/>
  <c r="T11" i="10"/>
  <c r="S11" i="10"/>
  <c r="R11" i="10"/>
  <c r="AB11" i="10" s="1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FO10" i="10"/>
  <c r="FO19" i="10" s="1"/>
  <c r="FB10" i="10"/>
  <c r="FB19" i="10" s="1"/>
  <c r="EO10" i="10"/>
  <c r="EO19" i="10" s="1"/>
  <c r="EB10" i="10"/>
  <c r="EB19" i="10" s="1"/>
  <c r="DO10" i="10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O9" i="10"/>
  <c r="O18" i="10" s="1"/>
  <c r="O17" i="10" s="1"/>
  <c r="IO8" i="10"/>
  <c r="IB8" i="10"/>
  <c r="HL8" i="10"/>
  <c r="HK8" i="10"/>
  <c r="HJ8" i="10"/>
  <c r="HI8" i="10"/>
  <c r="HH8" i="10"/>
  <c r="HG8" i="10"/>
  <c r="HF8" i="10"/>
  <c r="HE8" i="10"/>
  <c r="HD8" i="10"/>
  <c r="HO8" i="10" s="1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FB8" i="10" s="1"/>
  <c r="EQ8" i="10"/>
  <c r="EP8" i="10"/>
  <c r="EN8" i="10"/>
  <c r="EM8" i="10"/>
  <c r="EL8" i="10"/>
  <c r="EK8" i="10"/>
  <c r="EJ8" i="10"/>
  <c r="EI8" i="10"/>
  <c r="EH8" i="10"/>
  <c r="EG8" i="10"/>
  <c r="EF8" i="10"/>
  <c r="EE8" i="10"/>
  <c r="EO8" i="10" s="1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O8" i="10" s="1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CB8" i="10" s="1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BB8" i="10" s="1"/>
  <c r="AQ8" i="10"/>
  <c r="AP8" i="10"/>
  <c r="AN8" i="10"/>
  <c r="AM8" i="10"/>
  <c r="AL8" i="10"/>
  <c r="AK8" i="10"/>
  <c r="AJ8" i="10"/>
  <c r="AI8" i="10"/>
  <c r="AH8" i="10"/>
  <c r="AG8" i="10"/>
  <c r="AF8" i="10"/>
  <c r="AE8" i="10"/>
  <c r="AO8" i="10" s="1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O8" i="10" s="1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O48" i="11" s="1"/>
  <c r="AB50" i="11"/>
  <c r="AB48" i="11" s="1"/>
  <c r="O50" i="11"/>
  <c r="O48" i="11" s="1"/>
  <c r="FO49" i="11"/>
  <c r="FB49" i="11"/>
  <c r="EB49" i="11"/>
  <c r="DO49" i="11"/>
  <c r="DB49" i="11"/>
  <c r="CO49" i="11"/>
  <c r="CO48" i="11" s="1"/>
  <c r="CB49" i="11"/>
  <c r="BO49" i="11"/>
  <c r="BO48" i="11" s="1"/>
  <c r="BB49" i="11"/>
  <c r="AO49" i="11"/>
  <c r="AB49" i="11"/>
  <c r="O49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O48" i="11" s="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U40" i="11" s="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O42" i="11" s="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N40" i="11" s="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X40" i="11" s="1"/>
  <c r="BW42" i="11"/>
  <c r="BV42" i="11"/>
  <c r="BU42" i="11"/>
  <c r="BT42" i="11"/>
  <c r="BS42" i="11"/>
  <c r="BR42" i="11"/>
  <c r="BQ42" i="11"/>
  <c r="BP42" i="11"/>
  <c r="BP40" i="11" s="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V40" i="11" s="1"/>
  <c r="AU42" i="11"/>
  <c r="AT42" i="11"/>
  <c r="AS42" i="11"/>
  <c r="AR42" i="11"/>
  <c r="AQ42" i="11"/>
  <c r="AP42" i="11"/>
  <c r="AN42" i="11"/>
  <c r="AM42" i="11"/>
  <c r="AL42" i="11"/>
  <c r="AK42" i="11"/>
  <c r="AK40" i="11" s="1"/>
  <c r="AJ42" i="11"/>
  <c r="AI42" i="11"/>
  <c r="AH42" i="11"/>
  <c r="AG42" i="11"/>
  <c r="AF42" i="11"/>
  <c r="AE42" i="11"/>
  <c r="AD42" i="11"/>
  <c r="AC42" i="11"/>
  <c r="AC40" i="11" s="1"/>
  <c r="AA42" i="11"/>
  <c r="Z42" i="11"/>
  <c r="Y42" i="11"/>
  <c r="X42" i="11"/>
  <c r="W42" i="11"/>
  <c r="V42" i="11"/>
  <c r="U42" i="11"/>
  <c r="U40" i="11" s="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Y40" i="11" s="1"/>
  <c r="EX41" i="11"/>
  <c r="EW41" i="11"/>
  <c r="EV41" i="11"/>
  <c r="EU41" i="11"/>
  <c r="ET41" i="11"/>
  <c r="ES41" i="11"/>
  <c r="ER41" i="11"/>
  <c r="EQ41" i="11"/>
  <c r="EQ40" i="11" s="1"/>
  <c r="EP41" i="11"/>
  <c r="EN41" i="11"/>
  <c r="EM41" i="11"/>
  <c r="EL41" i="11"/>
  <c r="EK41" i="11"/>
  <c r="EJ41" i="11"/>
  <c r="EI41" i="11"/>
  <c r="EI40" i="11" s="1"/>
  <c r="EH41" i="11"/>
  <c r="EH40" i="11" s="1"/>
  <c r="EG41" i="11"/>
  <c r="EF41" i="11"/>
  <c r="EE41" i="11"/>
  <c r="ED41" i="11"/>
  <c r="EC41" i="11"/>
  <c r="EA41" i="11"/>
  <c r="EA40" i="11" s="1"/>
  <c r="DZ41" i="11"/>
  <c r="DY41" i="11"/>
  <c r="DX41" i="11"/>
  <c r="DW41" i="11"/>
  <c r="DV41" i="11"/>
  <c r="DU41" i="11"/>
  <c r="DT41" i="11"/>
  <c r="DS41" i="11"/>
  <c r="DS40" i="11" s="1"/>
  <c r="DR41" i="11"/>
  <c r="DQ41" i="11"/>
  <c r="DP41" i="11"/>
  <c r="DN41" i="11"/>
  <c r="DM41" i="11"/>
  <c r="DL41" i="11"/>
  <c r="DK41" i="11"/>
  <c r="DK40" i="11" s="1"/>
  <c r="DJ41" i="11"/>
  <c r="DJ40" i="11" s="1"/>
  <c r="DI41" i="11"/>
  <c r="DH41" i="11"/>
  <c r="DG41" i="11"/>
  <c r="DF41" i="11"/>
  <c r="DF40" i="11" s="1"/>
  <c r="DE41" i="11"/>
  <c r="DC41" i="11"/>
  <c r="DA41" i="11"/>
  <c r="DA40" i="11" s="1"/>
  <c r="CY41" i="11"/>
  <c r="CX41" i="11"/>
  <c r="CW41" i="11"/>
  <c r="CV41" i="11"/>
  <c r="CU41" i="11"/>
  <c r="CT41" i="11"/>
  <c r="CS41" i="11"/>
  <c r="CS40" i="11" s="1"/>
  <c r="CR41" i="11"/>
  <c r="CR40" i="11" s="1"/>
  <c r="CQ41" i="11"/>
  <c r="CP41" i="11"/>
  <c r="CN41" i="11"/>
  <c r="CM41" i="11"/>
  <c r="CL41" i="11"/>
  <c r="CK41" i="11"/>
  <c r="CK40" i="11" s="1"/>
  <c r="CJ41" i="11"/>
  <c r="CI41" i="11"/>
  <c r="CH41" i="11"/>
  <c r="CG41" i="11"/>
  <c r="CF41" i="11"/>
  <c r="CE41" i="11"/>
  <c r="CD41" i="11"/>
  <c r="CC41" i="11"/>
  <c r="CC40" i="11" s="1"/>
  <c r="CA41" i="11"/>
  <c r="BZ41" i="11"/>
  <c r="BY41" i="11"/>
  <c r="BX41" i="11"/>
  <c r="BW41" i="11"/>
  <c r="BV41" i="11"/>
  <c r="BU41" i="11"/>
  <c r="BU40" i="11" s="1"/>
  <c r="BT41" i="11"/>
  <c r="BS41" i="11"/>
  <c r="BR41" i="11"/>
  <c r="BQ41" i="11"/>
  <c r="BP41" i="11"/>
  <c r="BN41" i="11"/>
  <c r="BM41" i="11"/>
  <c r="BM40" i="11" s="1"/>
  <c r="BL41" i="11"/>
  <c r="BK41" i="11"/>
  <c r="BJ41" i="11"/>
  <c r="BI41" i="11"/>
  <c r="BH41" i="11"/>
  <c r="BG41" i="11"/>
  <c r="BF41" i="11"/>
  <c r="BE41" i="11"/>
  <c r="BE40" i="11" s="1"/>
  <c r="BD41" i="11"/>
  <c r="BC41" i="11"/>
  <c r="BA41" i="11"/>
  <c r="AZ41" i="11"/>
  <c r="AY41" i="11"/>
  <c r="AX41" i="11"/>
  <c r="AW41" i="11"/>
  <c r="AW40" i="11" s="1"/>
  <c r="AV41" i="11"/>
  <c r="AU41" i="11"/>
  <c r="AT41" i="11"/>
  <c r="AS41" i="11"/>
  <c r="AR41" i="11"/>
  <c r="AQ41" i="11"/>
  <c r="AP41" i="11"/>
  <c r="AO41" i="11"/>
  <c r="AO40" i="11" s="1"/>
  <c r="AN41" i="11"/>
  <c r="AM41" i="11"/>
  <c r="AL41" i="11"/>
  <c r="AK41" i="1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W41" i="11"/>
  <c r="V41" i="11"/>
  <c r="U41" i="11"/>
  <c r="T41" i="11"/>
  <c r="S41" i="11"/>
  <c r="R41" i="11"/>
  <c r="Q41" i="11"/>
  <c r="Q40" i="11" s="1"/>
  <c r="P41" i="11"/>
  <c r="N41" i="11"/>
  <c r="M41" i="11"/>
  <c r="L41" i="11"/>
  <c r="K41" i="11"/>
  <c r="J41" i="11"/>
  <c r="I41" i="11"/>
  <c r="I40" i="11" s="1"/>
  <c r="H41" i="11"/>
  <c r="H40" i="11" s="1"/>
  <c r="G41" i="11"/>
  <c r="F41" i="11"/>
  <c r="E41" i="11"/>
  <c r="D41" i="11"/>
  <c r="D40" i="11" s="1"/>
  <c r="C41" i="11"/>
  <c r="FC40" i="11"/>
  <c r="FO40" i="11" s="1"/>
  <c r="FA40" i="11"/>
  <c r="EZ40" i="11"/>
  <c r="EX40" i="11"/>
  <c r="EW40" i="11"/>
  <c r="EV40" i="11"/>
  <c r="ET40" i="11"/>
  <c r="ES40" i="11"/>
  <c r="ER40" i="11"/>
  <c r="EP40" i="11"/>
  <c r="EN40" i="11"/>
  <c r="EM40" i="11"/>
  <c r="EL40" i="11"/>
  <c r="EK40" i="11"/>
  <c r="EJ40" i="11"/>
  <c r="EG40" i="11"/>
  <c r="EF40" i="11"/>
  <c r="EE40" i="11"/>
  <c r="ED40" i="11"/>
  <c r="EC40" i="11"/>
  <c r="DZ40" i="11"/>
  <c r="DY40" i="11"/>
  <c r="DX40" i="11"/>
  <c r="DW40" i="11"/>
  <c r="DV40" i="11"/>
  <c r="DU40" i="11"/>
  <c r="DT40" i="11"/>
  <c r="DR40" i="11"/>
  <c r="DQ40" i="11"/>
  <c r="DP40" i="11"/>
  <c r="EB40" i="11" s="1"/>
  <c r="DN40" i="11"/>
  <c r="DM40" i="11"/>
  <c r="DL40" i="11"/>
  <c r="DI40" i="11"/>
  <c r="DH40" i="11"/>
  <c r="DG40" i="11"/>
  <c r="DE40" i="11"/>
  <c r="DC40" i="11"/>
  <c r="CY40" i="11"/>
  <c r="CX40" i="11"/>
  <c r="CW40" i="11"/>
  <c r="CV40" i="11"/>
  <c r="CU40" i="11"/>
  <c r="CT40" i="11"/>
  <c r="CQ40" i="11"/>
  <c r="CP40" i="11"/>
  <c r="CM40" i="11"/>
  <c r="CL40" i="11"/>
  <c r="CJ40" i="11"/>
  <c r="CI40" i="11"/>
  <c r="CH40" i="11"/>
  <c r="CG40" i="11"/>
  <c r="CF40" i="11"/>
  <c r="CE40" i="11"/>
  <c r="CD40" i="11"/>
  <c r="CA40" i="11"/>
  <c r="BZ40" i="11"/>
  <c r="BY40" i="11"/>
  <c r="BW40" i="11"/>
  <c r="BV40" i="11"/>
  <c r="BT40" i="11"/>
  <c r="BS40" i="11"/>
  <c r="BR40" i="11"/>
  <c r="BQ40" i="11"/>
  <c r="BN40" i="11"/>
  <c r="BL40" i="11"/>
  <c r="BK40" i="11"/>
  <c r="BJ40" i="11"/>
  <c r="BI40" i="11"/>
  <c r="BH40" i="11"/>
  <c r="BG40" i="11"/>
  <c r="BF40" i="11"/>
  <c r="BD40" i="11"/>
  <c r="BC40" i="11"/>
  <c r="BA40" i="11"/>
  <c r="AZ40" i="11"/>
  <c r="AY40" i="11"/>
  <c r="AX40" i="11"/>
  <c r="AU40" i="11"/>
  <c r="AT40" i="11"/>
  <c r="AS40" i="11"/>
  <c r="AR40" i="11"/>
  <c r="AQ40" i="11"/>
  <c r="AP40" i="11"/>
  <c r="AN40" i="11"/>
  <c r="AM40" i="11"/>
  <c r="AL40" i="11"/>
  <c r="AJ40" i="11"/>
  <c r="AI40" i="11"/>
  <c r="AH40" i="11"/>
  <c r="AF40" i="11"/>
  <c r="AE40" i="11"/>
  <c r="AD40" i="11"/>
  <c r="AA40" i="11"/>
  <c r="Z40" i="11"/>
  <c r="X40" i="11"/>
  <c r="W40" i="11"/>
  <c r="V40" i="11"/>
  <c r="T40" i="11"/>
  <c r="S40" i="11"/>
  <c r="R40" i="11"/>
  <c r="P40" i="11"/>
  <c r="N40" i="11"/>
  <c r="M40" i="11"/>
  <c r="L40" i="11"/>
  <c r="K40" i="11"/>
  <c r="J40" i="11"/>
  <c r="G40" i="11"/>
  <c r="F40" i="11"/>
  <c r="E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AB41" i="11" s="1"/>
  <c r="AB40" i="11" s="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CB37" i="11" s="1"/>
  <c r="BR37" i="11"/>
  <c r="BQ37" i="11"/>
  <c r="BP37" i="11"/>
  <c r="BN37" i="11"/>
  <c r="BM37" i="11"/>
  <c r="BL37" i="11"/>
  <c r="BK37" i="11"/>
  <c r="BJ37" i="11"/>
  <c r="BI37" i="11"/>
  <c r="BH37" i="11"/>
  <c r="BG37" i="11"/>
  <c r="BO37" i="11" s="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O42" i="11" s="1"/>
  <c r="CB36" i="11"/>
  <c r="BO36" i="11"/>
  <c r="BB36" i="11"/>
  <c r="AO36" i="11"/>
  <c r="AB36" i="11"/>
  <c r="O36" i="11"/>
  <c r="EB35" i="11"/>
  <c r="DO35" i="11"/>
  <c r="DB35" i="11"/>
  <c r="CO35" i="11"/>
  <c r="CB35" i="11"/>
  <c r="CB41" i="11" s="1"/>
  <c r="CB40" i="11" s="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O34" i="11" s="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DB41" i="11" s="1"/>
  <c r="DB40" i="11" s="1"/>
  <c r="CO32" i="11"/>
  <c r="CB32" i="11"/>
  <c r="BO32" i="11"/>
  <c r="BB32" i="11"/>
  <c r="AO32" i="11"/>
  <c r="AB32" i="11"/>
  <c r="O32" i="11"/>
  <c r="FO31" i="11"/>
  <c r="FC31" i="11"/>
  <c r="FB31" i="11"/>
  <c r="EL31" i="11"/>
  <c r="EK31" i="11"/>
  <c r="EJ31" i="11"/>
  <c r="EI31" i="11"/>
  <c r="EH31" i="11"/>
  <c r="EG31" i="11"/>
  <c r="EF31" i="11"/>
  <c r="EE31" i="11"/>
  <c r="ED31" i="11"/>
  <c r="EO31" i="11" s="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O31" i="11" s="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BB31" i="11" s="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DB42" i="11" s="1"/>
  <c r="CO30" i="11"/>
  <c r="CB30" i="11"/>
  <c r="BO30" i="1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CO29" i="11"/>
  <c r="CB29" i="11"/>
  <c r="BO29" i="11"/>
  <c r="BO41" i="11" s="1"/>
  <c r="BB29" i="11"/>
  <c r="BB41" i="11" s="1"/>
  <c r="BB40" i="11" s="1"/>
  <c r="AO29" i="11"/>
  <c r="AB29" i="11"/>
  <c r="O29" i="11"/>
  <c r="O41" i="11" s="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AB28" i="11" s="1"/>
  <c r="S28" i="11"/>
  <c r="R28" i="11"/>
  <c r="Q28" i="11"/>
  <c r="P28" i="11"/>
  <c r="O28" i="11"/>
  <c r="FC22" i="11"/>
  <c r="FO22" i="11" s="1"/>
  <c r="FA22" i="11"/>
  <c r="EZ22" i="11"/>
  <c r="EY22" i="11"/>
  <c r="EX22" i="11"/>
  <c r="EX20" i="11" s="1"/>
  <c r="EW22" i="11"/>
  <c r="EV22" i="11"/>
  <c r="EU22" i="11"/>
  <c r="ET22" i="11"/>
  <c r="ES22" i="11"/>
  <c r="ER22" i="11"/>
  <c r="EQ22" i="11"/>
  <c r="EP22" i="11"/>
  <c r="EP20" i="11" s="1"/>
  <c r="EN22" i="11"/>
  <c r="EM22" i="11"/>
  <c r="EL22" i="11"/>
  <c r="EL20" i="11" s="1"/>
  <c r="EK22" i="11"/>
  <c r="EJ22" i="11"/>
  <c r="EJ20" i="11" s="1"/>
  <c r="EI22" i="11"/>
  <c r="EH22" i="11"/>
  <c r="EH20" i="11" s="1"/>
  <c r="EG22" i="11"/>
  <c r="EF22" i="11"/>
  <c r="EE22" i="11"/>
  <c r="ED22" i="11"/>
  <c r="EC22" i="11"/>
  <c r="EA22" i="11"/>
  <c r="DZ22" i="11"/>
  <c r="DZ20" i="11" s="1"/>
  <c r="DY22" i="11"/>
  <c r="DX22" i="11"/>
  <c r="DW22" i="11"/>
  <c r="DV22" i="11"/>
  <c r="DV20" i="11" s="1"/>
  <c r="DU22" i="11"/>
  <c r="DT22" i="11"/>
  <c r="DT20" i="11" s="1"/>
  <c r="DS22" i="11"/>
  <c r="DR22" i="11"/>
  <c r="DR20" i="11" s="1"/>
  <c r="DQ22" i="11"/>
  <c r="DP22" i="11"/>
  <c r="DN22" i="11"/>
  <c r="DM22" i="11"/>
  <c r="DL22" i="11"/>
  <c r="DK22" i="11"/>
  <c r="DJ22" i="11"/>
  <c r="DJ20" i="11" s="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H20" i="11" s="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EZ21" i="11"/>
  <c r="EY21" i="11"/>
  <c r="EY20" i="11" s="1"/>
  <c r="EX21" i="11"/>
  <c r="EW21" i="11"/>
  <c r="EV21" i="11"/>
  <c r="EU21" i="11"/>
  <c r="EU20" i="11" s="1"/>
  <c r="ET21" i="11"/>
  <c r="ES21" i="11"/>
  <c r="ER21" i="11"/>
  <c r="EQ21" i="11"/>
  <c r="EQ20" i="11" s="1"/>
  <c r="FB20" i="11" s="1"/>
  <c r="EP21" i="11"/>
  <c r="EN21" i="11"/>
  <c r="EM21" i="11"/>
  <c r="EM20" i="11" s="1"/>
  <c r="EL21" i="11"/>
  <c r="EK21" i="11"/>
  <c r="EJ21" i="11"/>
  <c r="EI21" i="11"/>
  <c r="EI20" i="11" s="1"/>
  <c r="EH21" i="11"/>
  <c r="EG21" i="11"/>
  <c r="EF21" i="11"/>
  <c r="EE21" i="11"/>
  <c r="EE20" i="11" s="1"/>
  <c r="ED21" i="11"/>
  <c r="EC21" i="11"/>
  <c r="EA21" i="11"/>
  <c r="EA20" i="11" s="1"/>
  <c r="DZ21" i="11"/>
  <c r="DY21" i="11"/>
  <c r="DX21" i="11"/>
  <c r="DW21" i="11"/>
  <c r="DW20" i="11" s="1"/>
  <c r="DV21" i="11"/>
  <c r="DU21" i="11"/>
  <c r="DT21" i="11"/>
  <c r="DS21" i="11"/>
  <c r="DS20" i="11" s="1"/>
  <c r="EB20" i="11" s="1"/>
  <c r="DR21" i="11"/>
  <c r="DQ21" i="11"/>
  <c r="DP21" i="11"/>
  <c r="DN21" i="11"/>
  <c r="DM21" i="11"/>
  <c r="DL21" i="11"/>
  <c r="DK21" i="11"/>
  <c r="DK20" i="11" s="1"/>
  <c r="DJ21" i="11"/>
  <c r="DI21" i="11"/>
  <c r="DH21" i="11"/>
  <c r="DG21" i="11"/>
  <c r="DG20" i="11" s="1"/>
  <c r="DF21" i="11"/>
  <c r="DE21" i="11"/>
  <c r="DC21" i="11"/>
  <c r="DA21" i="11"/>
  <c r="CZ21" i="11"/>
  <c r="CY21" i="11"/>
  <c r="CX21" i="11"/>
  <c r="CX20" i="11" s="1"/>
  <c r="CW21" i="11"/>
  <c r="CV21" i="11"/>
  <c r="CU21" i="11"/>
  <c r="CT21" i="11"/>
  <c r="CT20" i="11" s="1"/>
  <c r="CS21" i="11"/>
  <c r="CR21" i="11"/>
  <c r="CQ21" i="11"/>
  <c r="CP21" i="11"/>
  <c r="CP20" i="11" s="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N20" i="11" s="1"/>
  <c r="AM21" i="11"/>
  <c r="AL21" i="11"/>
  <c r="AK21" i="11"/>
  <c r="AJ21" i="11"/>
  <c r="AI21" i="11"/>
  <c r="AH21" i="11"/>
  <c r="AH20" i="11" s="1"/>
  <c r="AG21" i="11"/>
  <c r="AF21" i="11"/>
  <c r="AF20" i="11" s="1"/>
  <c r="AE21" i="11"/>
  <c r="AD21" i="11"/>
  <c r="AC21" i="11"/>
  <c r="AA21" i="11"/>
  <c r="Z21" i="11"/>
  <c r="Y21" i="11"/>
  <c r="X21" i="11"/>
  <c r="X20" i="11" s="1"/>
  <c r="W21" i="11"/>
  <c r="V21" i="11"/>
  <c r="U21" i="11"/>
  <c r="T21" i="11"/>
  <c r="S21" i="11"/>
  <c r="R21" i="11"/>
  <c r="Q21" i="11"/>
  <c r="P21" i="11"/>
  <c r="P20" i="11" s="1"/>
  <c r="N21" i="11"/>
  <c r="N20" i="11" s="1"/>
  <c r="M21" i="11"/>
  <c r="L21" i="11"/>
  <c r="K21" i="11"/>
  <c r="J21" i="11"/>
  <c r="J20" i="11" s="1"/>
  <c r="I21" i="11"/>
  <c r="H21" i="11"/>
  <c r="H20" i="11" s="1"/>
  <c r="G21" i="11"/>
  <c r="F21" i="11"/>
  <c r="F20" i="11" s="1"/>
  <c r="E21" i="11"/>
  <c r="D21" i="11"/>
  <c r="C21" i="11"/>
  <c r="FA20" i="11"/>
  <c r="EZ20" i="11"/>
  <c r="EW20" i="11"/>
  <c r="EV20" i="11"/>
  <c r="ET20" i="11"/>
  <c r="ES20" i="11"/>
  <c r="ER20" i="11"/>
  <c r="EN20" i="11"/>
  <c r="EK20" i="11"/>
  <c r="EG20" i="11"/>
  <c r="EF20" i="11"/>
  <c r="ED20" i="11"/>
  <c r="EC20" i="11"/>
  <c r="DY20" i="11"/>
  <c r="DX20" i="11"/>
  <c r="DU20" i="11"/>
  <c r="DQ20" i="11"/>
  <c r="DP20" i="11"/>
  <c r="DN20" i="11"/>
  <c r="DM20" i="11"/>
  <c r="DL20" i="11"/>
  <c r="DI20" i="11"/>
  <c r="DH20" i="11"/>
  <c r="DF20" i="11"/>
  <c r="DE20" i="11"/>
  <c r="DA20" i="11"/>
  <c r="CZ20" i="11"/>
  <c r="CY20" i="11"/>
  <c r="CW20" i="11"/>
  <c r="CV20" i="11"/>
  <c r="CU20" i="11"/>
  <c r="CS20" i="11"/>
  <c r="CR20" i="11"/>
  <c r="CQ20" i="11"/>
  <c r="CN20" i="11"/>
  <c r="CM20" i="11"/>
  <c r="CL20" i="11"/>
  <c r="CK20" i="11"/>
  <c r="CJ20" i="11"/>
  <c r="CI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M20" i="11"/>
  <c r="AL20" i="11"/>
  <c r="AK20" i="11"/>
  <c r="AJ20" i="11"/>
  <c r="AI20" i="11"/>
  <c r="AG20" i="11"/>
  <c r="AE20" i="11"/>
  <c r="AD20" i="11"/>
  <c r="AC20" i="11"/>
  <c r="AA20" i="11"/>
  <c r="Z20" i="11"/>
  <c r="Y20" i="11"/>
  <c r="W20" i="11"/>
  <c r="V20" i="11"/>
  <c r="U20" i="11"/>
  <c r="T20" i="11"/>
  <c r="S20" i="11"/>
  <c r="R20" i="11"/>
  <c r="Q20" i="11"/>
  <c r="M20" i="11"/>
  <c r="L20" i="11"/>
  <c r="K20" i="11"/>
  <c r="I20" i="11"/>
  <c r="G20" i="11"/>
  <c r="E20" i="11"/>
  <c r="D20" i="11"/>
  <c r="C20" i="11"/>
  <c r="EB19" i="11"/>
  <c r="DO19" i="11"/>
  <c r="DB19" i="11"/>
  <c r="CO19" i="11"/>
  <c r="CB19" i="11"/>
  <c r="BO19" i="11"/>
  <c r="BO22" i="11" s="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O17" i="11" s="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BB17" i="11" s="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EB14" i="11" s="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O14" i="11" s="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O22" i="11" s="1"/>
  <c r="AB13" i="11"/>
  <c r="O13" i="11"/>
  <c r="EB12" i="11"/>
  <c r="DO12" i="11"/>
  <c r="DB12" i="11"/>
  <c r="CO12" i="11"/>
  <c r="CB12" i="11"/>
  <c r="BO12" i="11"/>
  <c r="BO21" i="11" s="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O11" i="11" s="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O11" i="11" s="1"/>
  <c r="AC11" i="11"/>
  <c r="AA11" i="11"/>
  <c r="Z11" i="11"/>
  <c r="Y11" i="11"/>
  <c r="X11" i="11"/>
  <c r="W11" i="11"/>
  <c r="V11" i="11"/>
  <c r="U11" i="11"/>
  <c r="T11" i="11"/>
  <c r="S11" i="11"/>
  <c r="R11" i="11"/>
  <c r="AB11" i="11" s="1"/>
  <c r="Q11" i="11"/>
  <c r="P11" i="11"/>
  <c r="O11" i="11"/>
  <c r="EB10" i="11"/>
  <c r="DO10" i="11"/>
  <c r="DB10" i="11"/>
  <c r="CO10" i="11"/>
  <c r="CO22" i="11" s="1"/>
  <c r="CB10" i="11"/>
  <c r="CB22" i="11" s="1"/>
  <c r="BO10" i="11"/>
  <c r="BB10" i="11"/>
  <c r="BB22" i="11" s="1"/>
  <c r="AO10" i="11"/>
  <c r="AB10" i="11"/>
  <c r="AB22" i="11" s="1"/>
  <c r="O10" i="11"/>
  <c r="EB9" i="11"/>
  <c r="DO9" i="11"/>
  <c r="DB9" i="11"/>
  <c r="DB21" i="11" s="1"/>
  <c r="CO9" i="11"/>
  <c r="CB9" i="11"/>
  <c r="CB21" i="11" s="1"/>
  <c r="CB20" i="11" s="1"/>
  <c r="BO9" i="11"/>
  <c r="BB9" i="11"/>
  <c r="BB21" i="11" s="1"/>
  <c r="BB20" i="11" s="1"/>
  <c r="AO9" i="11"/>
  <c r="AB9" i="11"/>
  <c r="O9" i="11"/>
  <c r="FO8" i="11"/>
  <c r="FC8" i="11"/>
  <c r="FB8" i="11"/>
  <c r="EL8" i="11"/>
  <c r="EK8" i="11"/>
  <c r="EJ8" i="11"/>
  <c r="EI8" i="11"/>
  <c r="EH8" i="11"/>
  <c r="EG8" i="11"/>
  <c r="EF8" i="11"/>
  <c r="EE8" i="11"/>
  <c r="ED8" i="11"/>
  <c r="EO8" i="11" s="1"/>
  <c r="EC8" i="11"/>
  <c r="EA8" i="11"/>
  <c r="DZ8" i="11"/>
  <c r="DY8" i="11"/>
  <c r="DX8" i="11"/>
  <c r="DW8" i="11"/>
  <c r="DV8" i="11"/>
  <c r="DU8" i="11"/>
  <c r="DT8" i="11"/>
  <c r="DS8" i="11"/>
  <c r="DR8" i="11"/>
  <c r="EB8" i="11" s="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O8" i="11" s="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O8" i="11" s="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O54" i="13" s="1"/>
  <c r="DB55" i="13"/>
  <c r="CO55" i="13"/>
  <c r="CB55" i="13"/>
  <c r="BO55" i="13"/>
  <c r="BB55" i="13"/>
  <c r="AO55" i="13"/>
  <c r="AB55" i="13"/>
  <c r="O55" i="13"/>
  <c r="FF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DB54" i="13" s="1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O54" i="13" s="1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O54" i="13"/>
  <c r="N54" i="13"/>
  <c r="M54" i="13"/>
  <c r="L54" i="13"/>
  <c r="K54" i="13"/>
  <c r="FO48" i="13"/>
  <c r="FA48" i="13"/>
  <c r="EZ48" i="13"/>
  <c r="EY48" i="13"/>
  <c r="EX48" i="13"/>
  <c r="EW48" i="13"/>
  <c r="EV48" i="13"/>
  <c r="EU48" i="13"/>
  <c r="ET48" i="13"/>
  <c r="FB48" i="13" s="1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O48" i="13" s="1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EB48" i="13" s="1"/>
  <c r="DN48" i="13"/>
  <c r="DM48" i="13"/>
  <c r="DL48" i="13"/>
  <c r="DK48" i="13"/>
  <c r="DJ48" i="13"/>
  <c r="DI48" i="13"/>
  <c r="DH48" i="13"/>
  <c r="DG48" i="13"/>
  <c r="DF48" i="13"/>
  <c r="DE48" i="13"/>
  <c r="DC48" i="13"/>
  <c r="DO48" i="13" s="1"/>
  <c r="DA48" i="13"/>
  <c r="CW48" i="13"/>
  <c r="CV48" i="13"/>
  <c r="CU48" i="13"/>
  <c r="CT48" i="13"/>
  <c r="CT46" i="13" s="1"/>
  <c r="CS48" i="13"/>
  <c r="CR48" i="13"/>
  <c r="CQ48" i="13"/>
  <c r="CP48" i="13"/>
  <c r="CN48" i="13"/>
  <c r="CM48" i="13"/>
  <c r="CL48" i="13"/>
  <c r="CL46" i="13" s="1"/>
  <c r="CK48" i="13"/>
  <c r="CJ48" i="13"/>
  <c r="CI48" i="13"/>
  <c r="CH48" i="13"/>
  <c r="CG48" i="13"/>
  <c r="CF48" i="13"/>
  <c r="CE48" i="13"/>
  <c r="CD48" i="13"/>
  <c r="CD46" i="13" s="1"/>
  <c r="CC48" i="13"/>
  <c r="CA48" i="13"/>
  <c r="BZ48" i="13"/>
  <c r="BY48" i="13"/>
  <c r="BX48" i="13"/>
  <c r="BW48" i="13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G48" i="13"/>
  <c r="BF48" i="13"/>
  <c r="BF46" i="13" s="1"/>
  <c r="BE48" i="13"/>
  <c r="BD48" i="13"/>
  <c r="BC48" i="13"/>
  <c r="BA48" i="13"/>
  <c r="AZ48" i="13"/>
  <c r="AY48" i="13"/>
  <c r="AX48" i="13"/>
  <c r="AX46" i="13" s="1"/>
  <c r="AW48" i="13"/>
  <c r="AV48" i="13"/>
  <c r="AU48" i="13"/>
  <c r="AT48" i="13"/>
  <c r="AS48" i="13"/>
  <c r="AR48" i="13"/>
  <c r="AQ48" i="13"/>
  <c r="AP48" i="13"/>
  <c r="AP46" i="13" s="1"/>
  <c r="AN48" i="13"/>
  <c r="AM48" i="13"/>
  <c r="AL48" i="13"/>
  <c r="AK48" i="13"/>
  <c r="AJ48" i="13"/>
  <c r="AI48" i="13"/>
  <c r="AH48" i="13"/>
  <c r="AH46" i="13" s="1"/>
  <c r="AG48" i="13"/>
  <c r="AF48" i="13"/>
  <c r="AE48" i="13"/>
  <c r="AD48" i="13"/>
  <c r="AC48" i="13"/>
  <c r="AB48" i="13"/>
  <c r="AA48" i="13"/>
  <c r="Z48" i="13"/>
  <c r="Z46" i="13" s="1"/>
  <c r="Y48" i="13"/>
  <c r="X48" i="13"/>
  <c r="W48" i="13"/>
  <c r="V48" i="13"/>
  <c r="U48" i="13"/>
  <c r="T48" i="13"/>
  <c r="S48" i="13"/>
  <c r="R48" i="13"/>
  <c r="R46" i="13" s="1"/>
  <c r="Q48" i="13"/>
  <c r="P48" i="13"/>
  <c r="N48" i="13"/>
  <c r="M48" i="13"/>
  <c r="L48" i="13"/>
  <c r="K48" i="13"/>
  <c r="J48" i="13"/>
  <c r="J46" i="13" s="1"/>
  <c r="I48" i="13"/>
  <c r="H48" i="13"/>
  <c r="G48" i="13"/>
  <c r="F48" i="13"/>
  <c r="E48" i="13"/>
  <c r="D48" i="13"/>
  <c r="C48" i="13"/>
  <c r="FO47" i="13"/>
  <c r="FA47" i="13"/>
  <c r="FA46" i="13" s="1"/>
  <c r="EZ47" i="13"/>
  <c r="EY47" i="13"/>
  <c r="EY46" i="13" s="1"/>
  <c r="EX47" i="13"/>
  <c r="EW47" i="13"/>
  <c r="EW46" i="13" s="1"/>
  <c r="EV47" i="13"/>
  <c r="EU47" i="13"/>
  <c r="ET47" i="13"/>
  <c r="ES47" i="13"/>
  <c r="ES46" i="13" s="1"/>
  <c r="ER47" i="13"/>
  <c r="EQ47" i="13"/>
  <c r="EQ46" i="13" s="1"/>
  <c r="EP47" i="13"/>
  <c r="FB47" i="13" s="1"/>
  <c r="EN47" i="13"/>
  <c r="EM47" i="13"/>
  <c r="EL47" i="13"/>
  <c r="EK47" i="13"/>
  <c r="EK46" i="13" s="1"/>
  <c r="EJ47" i="13"/>
  <c r="EI47" i="13"/>
  <c r="EI46" i="13" s="1"/>
  <c r="EH47" i="13"/>
  <c r="EG47" i="13"/>
  <c r="EG46" i="13" s="1"/>
  <c r="EF47" i="13"/>
  <c r="EE47" i="13"/>
  <c r="ED47" i="13"/>
  <c r="EC47" i="13"/>
  <c r="EC46" i="13" s="1"/>
  <c r="EA47" i="13"/>
  <c r="EA46" i="13" s="1"/>
  <c r="DZ47" i="13"/>
  <c r="DY47" i="13"/>
  <c r="DY46" i="13" s="1"/>
  <c r="DX47" i="13"/>
  <c r="DW47" i="13"/>
  <c r="DV47" i="13"/>
  <c r="DU47" i="13"/>
  <c r="DU46" i="13" s="1"/>
  <c r="DT47" i="13"/>
  <c r="DS47" i="13"/>
  <c r="DS46" i="13" s="1"/>
  <c r="DR47" i="13"/>
  <c r="DQ47" i="13"/>
  <c r="DQ46" i="13" s="1"/>
  <c r="DP47" i="13"/>
  <c r="EB47" i="13" s="1"/>
  <c r="DN47" i="13"/>
  <c r="DM47" i="13"/>
  <c r="DM46" i="13" s="1"/>
  <c r="DL47" i="13"/>
  <c r="DK47" i="13"/>
  <c r="DK46" i="13" s="1"/>
  <c r="DJ47" i="13"/>
  <c r="DI47" i="13"/>
  <c r="DI46" i="13" s="1"/>
  <c r="DH47" i="13"/>
  <c r="DG47" i="13"/>
  <c r="DF47" i="13"/>
  <c r="DE47" i="13"/>
  <c r="DE46" i="13" s="1"/>
  <c r="DC47" i="13"/>
  <c r="DO47" i="13" s="1"/>
  <c r="DA47" i="13"/>
  <c r="CY47" i="13"/>
  <c r="CY46" i="13" s="1"/>
  <c r="CX47" i="13"/>
  <c r="CW47" i="13"/>
  <c r="CV47" i="13"/>
  <c r="CU47" i="13"/>
  <c r="CU46" i="13" s="1"/>
  <c r="CT47" i="13"/>
  <c r="CS47" i="13"/>
  <c r="CS46" i="13" s="1"/>
  <c r="CR47" i="13"/>
  <c r="CQ47" i="13"/>
  <c r="CQ46" i="13" s="1"/>
  <c r="CP47" i="13"/>
  <c r="CN47" i="13"/>
  <c r="CM47" i="13"/>
  <c r="CM46" i="13" s="1"/>
  <c r="CL47" i="13"/>
  <c r="CK47" i="13"/>
  <c r="CK46" i="13" s="1"/>
  <c r="CJ47" i="13"/>
  <c r="CI47" i="13"/>
  <c r="CI46" i="13" s="1"/>
  <c r="CH47" i="13"/>
  <c r="CG47" i="13"/>
  <c r="CF47" i="13"/>
  <c r="CE47" i="13"/>
  <c r="CE46" i="13" s="1"/>
  <c r="CD47" i="13"/>
  <c r="CC47" i="13"/>
  <c r="CC46" i="13" s="1"/>
  <c r="CA47" i="13"/>
  <c r="CA46" i="13" s="1"/>
  <c r="BZ47" i="13"/>
  <c r="BY47" i="13"/>
  <c r="BX47" i="13"/>
  <c r="BW47" i="13"/>
  <c r="BW46" i="13" s="1"/>
  <c r="BV47" i="13"/>
  <c r="BU47" i="13"/>
  <c r="BU46" i="13" s="1"/>
  <c r="BT47" i="13"/>
  <c r="BS47" i="13"/>
  <c r="BS46" i="13" s="1"/>
  <c r="BR47" i="13"/>
  <c r="BQ47" i="13"/>
  <c r="BP47" i="13"/>
  <c r="BO47" i="13"/>
  <c r="BO46" i="13" s="1"/>
  <c r="BN47" i="13"/>
  <c r="BM47" i="13"/>
  <c r="BM46" i="13" s="1"/>
  <c r="BL47" i="13"/>
  <c r="BK47" i="13"/>
  <c r="BK46" i="13" s="1"/>
  <c r="BJ47" i="13"/>
  <c r="BI47" i="13"/>
  <c r="BH47" i="13"/>
  <c r="BG47" i="13"/>
  <c r="BG46" i="13" s="1"/>
  <c r="BF47" i="13"/>
  <c r="BE47" i="13"/>
  <c r="BE46" i="13" s="1"/>
  <c r="BD47" i="13"/>
  <c r="BC47" i="13"/>
  <c r="BC46" i="13" s="1"/>
  <c r="BA47" i="13"/>
  <c r="AZ47" i="13"/>
  <c r="AY47" i="13"/>
  <c r="AY46" i="13" s="1"/>
  <c r="AX47" i="13"/>
  <c r="AW47" i="13"/>
  <c r="AW46" i="13" s="1"/>
  <c r="AV47" i="13"/>
  <c r="AU47" i="13"/>
  <c r="AU46" i="13" s="1"/>
  <c r="AT47" i="13"/>
  <c r="AS47" i="13"/>
  <c r="AR47" i="13"/>
  <c r="AQ47" i="13"/>
  <c r="AQ46" i="13" s="1"/>
  <c r="AP47" i="13"/>
  <c r="AO47" i="13"/>
  <c r="AN47" i="13"/>
  <c r="AM47" i="13"/>
  <c r="AM46" i="13" s="1"/>
  <c r="AL47" i="13"/>
  <c r="AK47" i="13"/>
  <c r="AJ47" i="13"/>
  <c r="AI47" i="13"/>
  <c r="AI46" i="13" s="1"/>
  <c r="AH47" i="13"/>
  <c r="AG47" i="13"/>
  <c r="AG46" i="13" s="1"/>
  <c r="AF47" i="13"/>
  <c r="AE47" i="13"/>
  <c r="AE46" i="13" s="1"/>
  <c r="AD47" i="13"/>
  <c r="AC47" i="13"/>
  <c r="AA47" i="13"/>
  <c r="AA46" i="13" s="1"/>
  <c r="Z47" i="13"/>
  <c r="Y47" i="13"/>
  <c r="Y46" i="13" s="1"/>
  <c r="X47" i="13"/>
  <c r="W47" i="13"/>
  <c r="W46" i="13" s="1"/>
  <c r="V47" i="13"/>
  <c r="U47" i="13"/>
  <c r="T47" i="13"/>
  <c r="S47" i="13"/>
  <c r="S46" i="13" s="1"/>
  <c r="R47" i="13"/>
  <c r="Q47" i="13"/>
  <c r="Q46" i="13" s="1"/>
  <c r="P47" i="13"/>
  <c r="O47" i="13"/>
  <c r="N47" i="13"/>
  <c r="M47" i="13"/>
  <c r="L47" i="13"/>
  <c r="K47" i="13"/>
  <c r="K46" i="13" s="1"/>
  <c r="J47" i="13"/>
  <c r="I47" i="13"/>
  <c r="I46" i="13" s="1"/>
  <c r="H47" i="13"/>
  <c r="G47" i="13"/>
  <c r="G46" i="13" s="1"/>
  <c r="F47" i="13"/>
  <c r="E47" i="13"/>
  <c r="D47" i="13"/>
  <c r="C47" i="13"/>
  <c r="C46" i="13" s="1"/>
  <c r="EZ46" i="13"/>
  <c r="EX46" i="13"/>
  <c r="EV46" i="13"/>
  <c r="EU46" i="13"/>
  <c r="ET46" i="13"/>
  <c r="ER46" i="13"/>
  <c r="EP46" i="13"/>
  <c r="EN46" i="13"/>
  <c r="EM46" i="13"/>
  <c r="EL46" i="13"/>
  <c r="EJ46" i="13"/>
  <c r="EH46" i="13"/>
  <c r="EF46" i="13"/>
  <c r="EE46" i="13"/>
  <c r="ED46" i="13"/>
  <c r="DZ46" i="13"/>
  <c r="DX46" i="13"/>
  <c r="DW46" i="13"/>
  <c r="DV46" i="13"/>
  <c r="DT46" i="13"/>
  <c r="DR46" i="13"/>
  <c r="DP46" i="13"/>
  <c r="EB46" i="13" s="1"/>
  <c r="DN46" i="13"/>
  <c r="DL46" i="13"/>
  <c r="DJ46" i="13"/>
  <c r="DH46" i="13"/>
  <c r="DG46" i="13"/>
  <c r="DF46" i="13"/>
  <c r="DC46" i="13"/>
  <c r="DA46" i="13"/>
  <c r="CX46" i="13"/>
  <c r="CW46" i="13"/>
  <c r="CV46" i="13"/>
  <c r="CR46" i="13"/>
  <c r="CP46" i="13"/>
  <c r="CN46" i="13"/>
  <c r="CJ46" i="13"/>
  <c r="CH46" i="13"/>
  <c r="CG46" i="13"/>
  <c r="CF46" i="13"/>
  <c r="BZ46" i="13"/>
  <c r="BY46" i="13"/>
  <c r="BX46" i="13"/>
  <c r="BT46" i="13"/>
  <c r="BR46" i="13"/>
  <c r="BQ46" i="13"/>
  <c r="BP46" i="13"/>
  <c r="BL46" i="13"/>
  <c r="BJ46" i="13"/>
  <c r="BI46" i="13"/>
  <c r="BH46" i="13"/>
  <c r="BD46" i="13"/>
  <c r="BA46" i="13"/>
  <c r="AZ46" i="13"/>
  <c r="AV46" i="13"/>
  <c r="AT46" i="13"/>
  <c r="AS46" i="13"/>
  <c r="AR46" i="13"/>
  <c r="AN46" i="13"/>
  <c r="AL46" i="13"/>
  <c r="AK46" i="13"/>
  <c r="AJ46" i="13"/>
  <c r="AF46" i="13"/>
  <c r="AD46" i="13"/>
  <c r="AC46" i="13"/>
  <c r="X46" i="13"/>
  <c r="V46" i="13"/>
  <c r="U46" i="13"/>
  <c r="T46" i="13"/>
  <c r="P46" i="13"/>
  <c r="N46" i="13"/>
  <c r="M46" i="13"/>
  <c r="L46" i="13"/>
  <c r="H46" i="13"/>
  <c r="F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FB43" i="13" s="1"/>
  <c r="EL43" i="13"/>
  <c r="EK43" i="13"/>
  <c r="EJ43" i="13"/>
  <c r="EI43" i="13"/>
  <c r="EH43" i="13"/>
  <c r="EG43" i="13"/>
  <c r="EF43" i="13"/>
  <c r="EE43" i="13"/>
  <c r="EO43" i="13" s="1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EB43" i="13" s="1"/>
  <c r="DN43" i="13"/>
  <c r="DM43" i="13"/>
  <c r="DL43" i="13"/>
  <c r="DK43" i="13"/>
  <c r="DJ43" i="13"/>
  <c r="DI43" i="13"/>
  <c r="DH43" i="13"/>
  <c r="DG43" i="13"/>
  <c r="DO43" i="13" s="1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FB40" i="13" s="1"/>
  <c r="EL40" i="13"/>
  <c r="EK40" i="13"/>
  <c r="EJ40" i="13"/>
  <c r="EI40" i="13"/>
  <c r="EH40" i="13"/>
  <c r="EG40" i="13"/>
  <c r="EF40" i="13"/>
  <c r="EE40" i="13"/>
  <c r="EO40" i="13" s="1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EB40" i="13" s="1"/>
  <c r="DN40" i="13"/>
  <c r="DM40" i="13"/>
  <c r="DL40" i="13"/>
  <c r="DK40" i="13"/>
  <c r="DJ40" i="13"/>
  <c r="DI40" i="13"/>
  <c r="DH40" i="13"/>
  <c r="DG40" i="13"/>
  <c r="DO40" i="13" s="1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O40" i="13" s="1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FB37" i="13" s="1"/>
  <c r="EL37" i="13"/>
  <c r="EK37" i="13"/>
  <c r="EJ37" i="13"/>
  <c r="EI37" i="13"/>
  <c r="EH37" i="13"/>
  <c r="EG37" i="13"/>
  <c r="EF37" i="13"/>
  <c r="EE37" i="13"/>
  <c r="EO37" i="13" s="1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O37" i="13" s="1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FB34" i="13" s="1"/>
  <c r="EL34" i="13"/>
  <c r="EK34" i="13"/>
  <c r="EJ34" i="13"/>
  <c r="EI34" i="13"/>
  <c r="EH34" i="13"/>
  <c r="EG34" i="13"/>
  <c r="EF34" i="13"/>
  <c r="EE34" i="13"/>
  <c r="EO34" i="13" s="1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EB34" i="13" s="1"/>
  <c r="DN34" i="13"/>
  <c r="DM34" i="13"/>
  <c r="DL34" i="13"/>
  <c r="DK34" i="13"/>
  <c r="DJ34" i="13"/>
  <c r="DI34" i="13"/>
  <c r="DH34" i="13"/>
  <c r="DG34" i="13"/>
  <c r="DO34" i="13" s="1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O34" i="13" s="1"/>
  <c r="EB33" i="13"/>
  <c r="DO33" i="13"/>
  <c r="DB33" i="13"/>
  <c r="DB48" i="13" s="1"/>
  <c r="CO33" i="13"/>
  <c r="CO48" i="13" s="1"/>
  <c r="CB33" i="13"/>
  <c r="CB48" i="13" s="1"/>
  <c r="BO33" i="13"/>
  <c r="BO48" i="13" s="1"/>
  <c r="BB33" i="13"/>
  <c r="BB48" i="13" s="1"/>
  <c r="AO33" i="13"/>
  <c r="AO48" i="13" s="1"/>
  <c r="AB33" i="13"/>
  <c r="O33" i="13"/>
  <c r="O48" i="13" s="1"/>
  <c r="EB32" i="13"/>
  <c r="DO32" i="13"/>
  <c r="DB32" i="13"/>
  <c r="DB47" i="13" s="1"/>
  <c r="DB46" i="13" s="1"/>
  <c r="CO32" i="13"/>
  <c r="CO47" i="13" s="1"/>
  <c r="CO46" i="13" s="1"/>
  <c r="CB32" i="13"/>
  <c r="CB47" i="13" s="1"/>
  <c r="BO32" i="13"/>
  <c r="BB32" i="13"/>
  <c r="BB47" i="13" s="1"/>
  <c r="AO32" i="13"/>
  <c r="AB32" i="13"/>
  <c r="AB47" i="13" s="1"/>
  <c r="AB46" i="13" s="1"/>
  <c r="O32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FB31" i="13" s="1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EB31" i="13" s="1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O31" i="13" s="1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FO25" i="13"/>
  <c r="FA25" i="13"/>
  <c r="EZ25" i="13"/>
  <c r="EY25" i="13"/>
  <c r="EX25" i="13"/>
  <c r="EW25" i="13"/>
  <c r="EV25" i="13"/>
  <c r="EU25" i="13"/>
  <c r="ET25" i="13"/>
  <c r="ES25" i="13"/>
  <c r="ER25" i="13"/>
  <c r="FB25" i="13" s="1"/>
  <c r="EQ28" i="13" s="1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O25" i="13" s="1"/>
  <c r="EA25" i="13"/>
  <c r="DZ25" i="13"/>
  <c r="DY25" i="13"/>
  <c r="DX25" i="13"/>
  <c r="DW25" i="13"/>
  <c r="DV25" i="13"/>
  <c r="DV23" i="13" s="1"/>
  <c r="DU25" i="13"/>
  <c r="DT25" i="13"/>
  <c r="EB25" i="13" s="1"/>
  <c r="DS25" i="13"/>
  <c r="DR25" i="13"/>
  <c r="DQ25" i="13"/>
  <c r="DP25" i="13"/>
  <c r="DN25" i="13"/>
  <c r="DN23" i="13" s="1"/>
  <c r="DM25" i="13"/>
  <c r="DL25" i="13"/>
  <c r="DK25" i="13"/>
  <c r="DJ25" i="13"/>
  <c r="DI25" i="13"/>
  <c r="DH25" i="13"/>
  <c r="DG25" i="13"/>
  <c r="DF25" i="13"/>
  <c r="DF23" i="13" s="1"/>
  <c r="DE25" i="13"/>
  <c r="DD25" i="13"/>
  <c r="DC25" i="13"/>
  <c r="DO25" i="13" s="1"/>
  <c r="DA25" i="13"/>
  <c r="CY25" i="13"/>
  <c r="CX25" i="13"/>
  <c r="CW25" i="13"/>
  <c r="CW23" i="13" s="1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G23" i="13" s="1"/>
  <c r="CF25" i="13"/>
  <c r="CE25" i="13"/>
  <c r="CD25" i="13"/>
  <c r="CC25" i="13"/>
  <c r="CA25" i="13"/>
  <c r="BZ25" i="13"/>
  <c r="BY25" i="13"/>
  <c r="BY23" i="13" s="1"/>
  <c r="BX25" i="13"/>
  <c r="BW25" i="13"/>
  <c r="BV25" i="13"/>
  <c r="BU25" i="13"/>
  <c r="BT25" i="13"/>
  <c r="BS25" i="13"/>
  <c r="BR25" i="13"/>
  <c r="BQ25" i="13"/>
  <c r="BQ23" i="13" s="1"/>
  <c r="BP25" i="13"/>
  <c r="BN25" i="13"/>
  <c r="BM25" i="13"/>
  <c r="BL25" i="13"/>
  <c r="BK25" i="13"/>
  <c r="BJ25" i="13"/>
  <c r="BI25" i="13"/>
  <c r="BI23" i="13" s="1"/>
  <c r="BH25" i="13"/>
  <c r="BG25" i="13"/>
  <c r="BF25" i="13"/>
  <c r="BE25" i="13"/>
  <c r="BD25" i="13"/>
  <c r="BC25" i="13"/>
  <c r="BA25" i="13"/>
  <c r="BA23" i="13" s="1"/>
  <c r="AZ25" i="13"/>
  <c r="AY25" i="13"/>
  <c r="AX25" i="13"/>
  <c r="AW25" i="13"/>
  <c r="AV25" i="13"/>
  <c r="AU25" i="13"/>
  <c r="AT25" i="13"/>
  <c r="AS25" i="13"/>
  <c r="AS23" i="13" s="1"/>
  <c r="AR25" i="13"/>
  <c r="AQ25" i="13"/>
  <c r="AP25" i="13"/>
  <c r="AN25" i="13"/>
  <c r="AM25" i="13"/>
  <c r="AL25" i="13"/>
  <c r="AK25" i="13"/>
  <c r="AK23" i="13" s="1"/>
  <c r="AJ25" i="13"/>
  <c r="AI25" i="13"/>
  <c r="AH25" i="13"/>
  <c r="AG25" i="13"/>
  <c r="AF25" i="13"/>
  <c r="AE25" i="13"/>
  <c r="AD25" i="13"/>
  <c r="AC25" i="13"/>
  <c r="AC23" i="13" s="1"/>
  <c r="AA25" i="13"/>
  <c r="Z25" i="13"/>
  <c r="Y25" i="13"/>
  <c r="X25" i="13"/>
  <c r="W25" i="13"/>
  <c r="V25" i="13"/>
  <c r="U25" i="13"/>
  <c r="U23" i="13" s="1"/>
  <c r="T25" i="13"/>
  <c r="S25" i="13"/>
  <c r="R25" i="13"/>
  <c r="Q25" i="13"/>
  <c r="P25" i="13"/>
  <c r="N25" i="13"/>
  <c r="M25" i="13"/>
  <c r="M23" i="13" s="1"/>
  <c r="L25" i="13"/>
  <c r="K25" i="13"/>
  <c r="J25" i="13"/>
  <c r="I25" i="13"/>
  <c r="H25" i="13"/>
  <c r="G25" i="13"/>
  <c r="F25" i="13"/>
  <c r="E25" i="13"/>
  <c r="E23" i="13" s="1"/>
  <c r="D25" i="13"/>
  <c r="C25" i="13"/>
  <c r="FO24" i="13"/>
  <c r="FA24" i="13"/>
  <c r="EZ24" i="13"/>
  <c r="EZ23" i="13" s="1"/>
  <c r="EY24" i="13"/>
  <c r="EX24" i="13"/>
  <c r="EW24" i="13"/>
  <c r="EV24" i="13"/>
  <c r="EU24" i="13"/>
  <c r="ET24" i="13"/>
  <c r="ES24" i="13"/>
  <c r="ER24" i="13"/>
  <c r="ER23" i="13" s="1"/>
  <c r="EQ24" i="13"/>
  <c r="EP24" i="13"/>
  <c r="FB24" i="13" s="1"/>
  <c r="EN24" i="13"/>
  <c r="EM24" i="13"/>
  <c r="EL24" i="13"/>
  <c r="EK24" i="13"/>
  <c r="EJ24" i="13"/>
  <c r="EJ23" i="13" s="1"/>
  <c r="EI24" i="13"/>
  <c r="EH24" i="13"/>
  <c r="EG24" i="13"/>
  <c r="EF24" i="13"/>
  <c r="EE24" i="13"/>
  <c r="ED24" i="13"/>
  <c r="EC24" i="13"/>
  <c r="EO24" i="13" s="1"/>
  <c r="EA24" i="13"/>
  <c r="DZ24" i="13"/>
  <c r="DY24" i="13"/>
  <c r="DX24" i="13"/>
  <c r="DW24" i="13"/>
  <c r="DV24" i="13"/>
  <c r="DU24" i="13"/>
  <c r="DT24" i="13"/>
  <c r="DT23" i="13" s="1"/>
  <c r="DS24" i="13"/>
  <c r="DR24" i="13"/>
  <c r="EB24" i="13" s="1"/>
  <c r="DQ24" i="13"/>
  <c r="DP24" i="13"/>
  <c r="DN24" i="13"/>
  <c r="DM24" i="13"/>
  <c r="DL24" i="13"/>
  <c r="DL23" i="13" s="1"/>
  <c r="DK24" i="13"/>
  <c r="DJ24" i="13"/>
  <c r="DI24" i="13"/>
  <c r="DH24" i="13"/>
  <c r="DG24" i="13"/>
  <c r="DF24" i="13"/>
  <c r="DE24" i="13"/>
  <c r="DD24" i="13"/>
  <c r="DD23" i="13" s="1"/>
  <c r="DC24" i="13"/>
  <c r="DO24" i="13" s="1"/>
  <c r="DB24" i="13"/>
  <c r="DA24" i="13"/>
  <c r="CY24" i="13"/>
  <c r="CX24" i="13"/>
  <c r="CW24" i="13"/>
  <c r="CV24" i="13"/>
  <c r="CU24" i="13"/>
  <c r="CU23" i="13" s="1"/>
  <c r="CT24" i="13"/>
  <c r="CS24" i="13"/>
  <c r="CR24" i="13"/>
  <c r="CQ24" i="13"/>
  <c r="CP24" i="13"/>
  <c r="CN24" i="13"/>
  <c r="CM24" i="13"/>
  <c r="CM23" i="13" s="1"/>
  <c r="CL24" i="13"/>
  <c r="CK24" i="13"/>
  <c r="CJ24" i="13"/>
  <c r="CI24" i="13"/>
  <c r="CH24" i="13"/>
  <c r="CG24" i="13"/>
  <c r="CF24" i="13"/>
  <c r="CE24" i="13"/>
  <c r="CE23" i="13" s="1"/>
  <c r="CD24" i="13"/>
  <c r="CC24" i="13"/>
  <c r="CA24" i="13"/>
  <c r="BZ24" i="13"/>
  <c r="BY24" i="13"/>
  <c r="BX24" i="13"/>
  <c r="BW24" i="13"/>
  <c r="BW23" i="13" s="1"/>
  <c r="BV24" i="13"/>
  <c r="BU24" i="13"/>
  <c r="BT24" i="13"/>
  <c r="BS24" i="13"/>
  <c r="BR24" i="13"/>
  <c r="BQ24" i="13"/>
  <c r="BP24" i="13"/>
  <c r="BN24" i="13"/>
  <c r="BM24" i="13"/>
  <c r="BL24" i="13"/>
  <c r="BK24" i="13"/>
  <c r="BJ24" i="13"/>
  <c r="BI24" i="13"/>
  <c r="BH24" i="13"/>
  <c r="BG24" i="13"/>
  <c r="BG23" i="13" s="1"/>
  <c r="BF24" i="13"/>
  <c r="BE24" i="13"/>
  <c r="BD24" i="13"/>
  <c r="BC24" i="13"/>
  <c r="BA24" i="13"/>
  <c r="AZ24" i="13"/>
  <c r="AY24" i="13"/>
  <c r="AY23" i="13" s="1"/>
  <c r="AX24" i="13"/>
  <c r="AW24" i="13"/>
  <c r="AV24" i="13"/>
  <c r="AU24" i="13"/>
  <c r="AT24" i="13"/>
  <c r="AS24" i="13"/>
  <c r="AR24" i="13"/>
  <c r="AQ24" i="13"/>
  <c r="AQ23" i="13" s="1"/>
  <c r="AP24" i="13"/>
  <c r="AN24" i="13"/>
  <c r="AM24" i="13"/>
  <c r="AL24" i="13"/>
  <c r="AK24" i="13"/>
  <c r="AJ24" i="13"/>
  <c r="AI24" i="13"/>
  <c r="AI23" i="13" s="1"/>
  <c r="AH24" i="13"/>
  <c r="AG24" i="13"/>
  <c r="AF24" i="13"/>
  <c r="AE24" i="13"/>
  <c r="AD24" i="13"/>
  <c r="AC24" i="13"/>
  <c r="AA24" i="13"/>
  <c r="AA23" i="13" s="1"/>
  <c r="Z24" i="13"/>
  <c r="Y24" i="13"/>
  <c r="X24" i="13"/>
  <c r="W24" i="13"/>
  <c r="V24" i="13"/>
  <c r="U24" i="13"/>
  <c r="T24" i="13"/>
  <c r="S24" i="13"/>
  <c r="S23" i="13" s="1"/>
  <c r="R24" i="13"/>
  <c r="Q24" i="13"/>
  <c r="P24" i="13"/>
  <c r="N24" i="13"/>
  <c r="M24" i="13"/>
  <c r="L24" i="13"/>
  <c r="K24" i="13"/>
  <c r="K23" i="13" s="1"/>
  <c r="J24" i="13"/>
  <c r="I24" i="13"/>
  <c r="H24" i="13"/>
  <c r="G24" i="13"/>
  <c r="F24" i="13"/>
  <c r="E24" i="13"/>
  <c r="D24" i="13"/>
  <c r="C24" i="13"/>
  <c r="C23" i="13" s="1"/>
  <c r="FA23" i="13"/>
  <c r="EY23" i="13"/>
  <c r="EX23" i="13"/>
  <c r="EW23" i="13"/>
  <c r="EV23" i="13"/>
  <c r="EU23" i="13"/>
  <c r="ET23" i="13"/>
  <c r="ES23" i="13"/>
  <c r="EQ23" i="13"/>
  <c r="EP23" i="13"/>
  <c r="EN23" i="13"/>
  <c r="EM23" i="13"/>
  <c r="EL23" i="13"/>
  <c r="EK23" i="13"/>
  <c r="EI23" i="13"/>
  <c r="EH23" i="13"/>
  <c r="EG23" i="13"/>
  <c r="EF23" i="13"/>
  <c r="EE23" i="13"/>
  <c r="ED23" i="13"/>
  <c r="EC23" i="13"/>
  <c r="EA23" i="13"/>
  <c r="DZ23" i="13"/>
  <c r="DY23" i="13"/>
  <c r="DX23" i="13"/>
  <c r="DW23" i="13"/>
  <c r="DU23" i="13"/>
  <c r="DS23" i="13"/>
  <c r="DR23" i="13"/>
  <c r="DQ23" i="13"/>
  <c r="DP23" i="13"/>
  <c r="DM23" i="13"/>
  <c r="DK23" i="13"/>
  <c r="DJ23" i="13"/>
  <c r="DI23" i="13"/>
  <c r="DH23" i="13"/>
  <c r="DG23" i="13"/>
  <c r="DE23" i="13"/>
  <c r="DC23" i="13"/>
  <c r="DO23" i="13" s="1"/>
  <c r="DA23" i="13"/>
  <c r="CY23" i="13"/>
  <c r="CX23" i="13"/>
  <c r="CV23" i="13"/>
  <c r="CT23" i="13"/>
  <c r="CS23" i="13"/>
  <c r="CR23" i="13"/>
  <c r="CQ23" i="13"/>
  <c r="CP23" i="13"/>
  <c r="CN23" i="13"/>
  <c r="CL23" i="13"/>
  <c r="CK23" i="13"/>
  <c r="CJ23" i="13"/>
  <c r="CI23" i="13"/>
  <c r="CH23" i="13"/>
  <c r="CF23" i="13"/>
  <c r="CD23" i="13"/>
  <c r="CC23" i="13"/>
  <c r="CA23" i="13"/>
  <c r="BZ23" i="13"/>
  <c r="BX23" i="13"/>
  <c r="BV23" i="13"/>
  <c r="BU23" i="13"/>
  <c r="BT23" i="13"/>
  <c r="BS23" i="13"/>
  <c r="BR23" i="13"/>
  <c r="BP23" i="13"/>
  <c r="BN23" i="13"/>
  <c r="BM23" i="13"/>
  <c r="BL23" i="13"/>
  <c r="BK23" i="13"/>
  <c r="BJ23" i="13"/>
  <c r="BH23" i="13"/>
  <c r="BF23" i="13"/>
  <c r="BE23" i="13"/>
  <c r="BD23" i="13"/>
  <c r="BC23" i="13"/>
  <c r="AZ23" i="13"/>
  <c r="AX23" i="13"/>
  <c r="AW23" i="13"/>
  <c r="AV23" i="13"/>
  <c r="AU23" i="13"/>
  <c r="AT23" i="13"/>
  <c r="AR23" i="13"/>
  <c r="AP23" i="13"/>
  <c r="AN23" i="13"/>
  <c r="AM23" i="13"/>
  <c r="AL23" i="13"/>
  <c r="AJ23" i="13"/>
  <c r="AH23" i="13"/>
  <c r="AG23" i="13"/>
  <c r="AF23" i="13"/>
  <c r="AE23" i="13"/>
  <c r="AD23" i="13"/>
  <c r="Z23" i="13"/>
  <c r="Y23" i="13"/>
  <c r="X23" i="13"/>
  <c r="W23" i="13"/>
  <c r="V23" i="13"/>
  <c r="T23" i="13"/>
  <c r="R23" i="13"/>
  <c r="Q23" i="13"/>
  <c r="P23" i="13"/>
  <c r="N23" i="13"/>
  <c r="L23" i="13"/>
  <c r="J23" i="13"/>
  <c r="I23" i="13"/>
  <c r="H23" i="13"/>
  <c r="G23" i="13"/>
  <c r="F23" i="13"/>
  <c r="D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D20" i="13"/>
  <c r="EC20" i="13"/>
  <c r="EO20" i="13" s="1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EB20" i="13" s="1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O20" i="13" s="1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FB17" i="13" s="1"/>
  <c r="EL17" i="13"/>
  <c r="EK17" i="13"/>
  <c r="EJ17" i="13"/>
  <c r="EI17" i="13"/>
  <c r="EH17" i="13"/>
  <c r="EG17" i="13"/>
  <c r="EO17" i="13" s="1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EB17" i="13" s="1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O17" i="13" s="1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O17" i="13" s="1"/>
  <c r="EB16" i="13"/>
  <c r="DO16" i="13"/>
  <c r="DB16" i="13"/>
  <c r="CO16" i="13"/>
  <c r="CO25" i="13" s="1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O24" i="13" s="1"/>
  <c r="AO23" i="13" s="1"/>
  <c r="AB15" i="13"/>
  <c r="O15" i="13"/>
  <c r="O24" i="13" s="1"/>
  <c r="FO14" i="13"/>
  <c r="FA14" i="13"/>
  <c r="EZ14" i="13"/>
  <c r="EY14" i="13"/>
  <c r="EX14" i="13"/>
  <c r="EW14" i="13"/>
  <c r="EV14" i="13"/>
  <c r="EU14" i="13"/>
  <c r="ET14" i="13"/>
  <c r="ES14" i="13"/>
  <c r="ER14" i="13"/>
  <c r="FB14" i="13" s="1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O14" i="13" s="1"/>
  <c r="EA14" i="13"/>
  <c r="DZ14" i="13"/>
  <c r="DY14" i="13"/>
  <c r="DX14" i="13"/>
  <c r="DW14" i="13"/>
  <c r="DV14" i="13"/>
  <c r="DU14" i="13"/>
  <c r="DT14" i="13"/>
  <c r="DS14" i="13"/>
  <c r="DR14" i="13"/>
  <c r="EB14" i="13" s="1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O14" i="13" s="1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DB25" i="13" s="1"/>
  <c r="DB23" i="13" s="1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FB11" i="13" s="1"/>
  <c r="EL11" i="13"/>
  <c r="EK11" i="13"/>
  <c r="EJ11" i="13"/>
  <c r="EI11" i="13"/>
  <c r="EH11" i="13"/>
  <c r="EG11" i="13"/>
  <c r="EF11" i="13"/>
  <c r="EE11" i="13"/>
  <c r="ED11" i="13"/>
  <c r="EC11" i="13"/>
  <c r="EO11" i="13" s="1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O11" i="13" s="1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CO10" i="13"/>
  <c r="CB10" i="13"/>
  <c r="CB25" i="13" s="1"/>
  <c r="BO10" i="13"/>
  <c r="BO25" i="13" s="1"/>
  <c r="BB10" i="13"/>
  <c r="BB25" i="13" s="1"/>
  <c r="AO10" i="13"/>
  <c r="AO25" i="13" s="1"/>
  <c r="AB10" i="13"/>
  <c r="AB25" i="13" s="1"/>
  <c r="O10" i="13"/>
  <c r="O25" i="13" s="1"/>
  <c r="EB9" i="13"/>
  <c r="DO9" i="13"/>
  <c r="DB9" i="13"/>
  <c r="CO9" i="13"/>
  <c r="CO24" i="13" s="1"/>
  <c r="CO23" i="13" s="1"/>
  <c r="CB9" i="13"/>
  <c r="CB24" i="13" s="1"/>
  <c r="BO9" i="13"/>
  <c r="BO24" i="13" s="1"/>
  <c r="BO23" i="13" s="1"/>
  <c r="BB9" i="13"/>
  <c r="BB24" i="13" s="1"/>
  <c r="BB23" i="13" s="1"/>
  <c r="AO9" i="13"/>
  <c r="AB9" i="13"/>
  <c r="AB24" i="13" s="1"/>
  <c r="AB23" i="13" s="1"/>
  <c r="O9" i="13"/>
  <c r="FO8" i="13"/>
  <c r="FA8" i="13"/>
  <c r="EZ8" i="13"/>
  <c r="EY8" i="13"/>
  <c r="EX8" i="13"/>
  <c r="EW8" i="13"/>
  <c r="EV8" i="13"/>
  <c r="EU8" i="13"/>
  <c r="ET8" i="13"/>
  <c r="FB8" i="13" s="1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O8" i="13" s="1"/>
  <c r="EC8" i="13"/>
  <c r="EA8" i="13"/>
  <c r="DZ8" i="13"/>
  <c r="DY8" i="13"/>
  <c r="DX8" i="13"/>
  <c r="DW8" i="13"/>
  <c r="DV8" i="13"/>
  <c r="DU8" i="13"/>
  <c r="DT8" i="13"/>
  <c r="EB8" i="13" s="1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O8" i="13" s="1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O8" i="13" s="1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AB36" i="14" s="1"/>
  <c r="O37" i="14"/>
  <c r="DB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CP30" i="14"/>
  <c r="CP28" i="14" s="1"/>
  <c r="DB28" i="14" s="1"/>
  <c r="CN30" i="14"/>
  <c r="CM30" i="14"/>
  <c r="CL30" i="14"/>
  <c r="CK30" i="14"/>
  <c r="CJ30" i="14"/>
  <c r="CI30" i="14"/>
  <c r="CH30" i="14"/>
  <c r="CH28" i="14" s="1"/>
  <c r="CG30" i="14"/>
  <c r="CF30" i="14"/>
  <c r="CE30" i="14"/>
  <c r="CD30" i="14"/>
  <c r="CC30" i="14"/>
  <c r="CO30" i="14" s="1"/>
  <c r="CA30" i="14"/>
  <c r="BZ30" i="14"/>
  <c r="BZ28" i="14" s="1"/>
  <c r="BY30" i="14"/>
  <c r="BX30" i="14"/>
  <c r="BW30" i="14"/>
  <c r="BV30" i="14"/>
  <c r="BU30" i="14"/>
  <c r="BT30" i="14"/>
  <c r="BS30" i="14"/>
  <c r="BR30" i="14"/>
  <c r="BR28" i="14" s="1"/>
  <c r="BQ30" i="14"/>
  <c r="BP30" i="14"/>
  <c r="CB30" i="14" s="1"/>
  <c r="BN30" i="14"/>
  <c r="BM30" i="14"/>
  <c r="BL30" i="14"/>
  <c r="BK30" i="14"/>
  <c r="BJ30" i="14"/>
  <c r="BJ28" i="14" s="1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T28" i="14" s="1"/>
  <c r="AS30" i="14"/>
  <c r="AR30" i="14"/>
  <c r="BB30" i="14" s="1"/>
  <c r="AP30" i="14"/>
  <c r="AN30" i="14"/>
  <c r="AL30" i="14"/>
  <c r="AK30" i="14"/>
  <c r="AJ30" i="14"/>
  <c r="AJ28" i="14" s="1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T28" i="14" s="1"/>
  <c r="S30" i="14"/>
  <c r="R30" i="14"/>
  <c r="Q30" i="14"/>
  <c r="P30" i="14"/>
  <c r="N30" i="14"/>
  <c r="M30" i="14"/>
  <c r="L30" i="14"/>
  <c r="L28" i="14" s="1"/>
  <c r="K30" i="14"/>
  <c r="J30" i="14"/>
  <c r="I30" i="14"/>
  <c r="H30" i="14"/>
  <c r="G30" i="14"/>
  <c r="F30" i="14"/>
  <c r="E30" i="14"/>
  <c r="D30" i="14"/>
  <c r="D28" i="14" s="1"/>
  <c r="C30" i="14"/>
  <c r="DB29" i="14"/>
  <c r="CP29" i="14"/>
  <c r="CN29" i="14"/>
  <c r="CM29" i="14"/>
  <c r="CL29" i="14"/>
  <c r="CK29" i="14"/>
  <c r="CK28" i="14" s="1"/>
  <c r="CJ29" i="14"/>
  <c r="CI29" i="14"/>
  <c r="CI28" i="14" s="1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Y28" i="14" s="1"/>
  <c r="BX29" i="14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CB29" i="14" s="1"/>
  <c r="BN29" i="14"/>
  <c r="BM29" i="14"/>
  <c r="BM28" i="14" s="1"/>
  <c r="BL29" i="14"/>
  <c r="BK29" i="14"/>
  <c r="BK28" i="14" s="1"/>
  <c r="BJ29" i="14"/>
  <c r="BI29" i="14"/>
  <c r="BI28" i="14" s="1"/>
  <c r="BH29" i="14"/>
  <c r="BG29" i="14"/>
  <c r="BF29" i="14"/>
  <c r="BE29" i="14"/>
  <c r="BE28" i="14" s="1"/>
  <c r="BD29" i="14"/>
  <c r="BC29" i="14"/>
  <c r="BC28" i="14" s="1"/>
  <c r="BA29" i="14"/>
  <c r="BA28" i="14" s="1"/>
  <c r="AZ29" i="14"/>
  <c r="AY29" i="14"/>
  <c r="AX29" i="14"/>
  <c r="AW29" i="14"/>
  <c r="AW28" i="14" s="1"/>
  <c r="AV29" i="14"/>
  <c r="AU29" i="14"/>
  <c r="AU28" i="14" s="1"/>
  <c r="AT29" i="14"/>
  <c r="AS29" i="14"/>
  <c r="AS28" i="14" s="1"/>
  <c r="AR29" i="14"/>
  <c r="AP29" i="14"/>
  <c r="BB29" i="14" s="1"/>
  <c r="AN29" i="14"/>
  <c r="AN28" i="14" s="1"/>
  <c r="AL29" i="14"/>
  <c r="AK29" i="14"/>
  <c r="AK28" i="14" s="1"/>
  <c r="AJ29" i="14"/>
  <c r="AI29" i="14"/>
  <c r="AI28" i="14" s="1"/>
  <c r="AH29" i="14"/>
  <c r="AG29" i="14"/>
  <c r="AF29" i="14"/>
  <c r="AE29" i="14"/>
  <c r="AE28" i="14" s="1"/>
  <c r="AD29" i="14"/>
  <c r="AC29" i="14"/>
  <c r="AC28" i="14" s="1"/>
  <c r="AA29" i="14"/>
  <c r="AA28" i="14" s="1"/>
  <c r="Z29" i="14"/>
  <c r="Y29" i="14"/>
  <c r="X29" i="14"/>
  <c r="W29" i="14"/>
  <c r="W28" i="14" s="1"/>
  <c r="V29" i="14"/>
  <c r="U29" i="14"/>
  <c r="U28" i="14" s="1"/>
  <c r="T29" i="14"/>
  <c r="S29" i="14"/>
  <c r="S28" i="14" s="1"/>
  <c r="R29" i="14"/>
  <c r="Q29" i="14"/>
  <c r="P29" i="14"/>
  <c r="N29" i="14"/>
  <c r="M29" i="14"/>
  <c r="M28" i="14" s="1"/>
  <c r="L29" i="14"/>
  <c r="K29" i="14"/>
  <c r="K28" i="14" s="1"/>
  <c r="J29" i="14"/>
  <c r="I29" i="14"/>
  <c r="H29" i="14"/>
  <c r="G29" i="14"/>
  <c r="G28" i="14" s="1"/>
  <c r="F29" i="14"/>
  <c r="E29" i="14"/>
  <c r="E28" i="14" s="1"/>
  <c r="D29" i="14"/>
  <c r="C29" i="14"/>
  <c r="C28" i="14" s="1"/>
  <c r="CN28" i="14"/>
  <c r="CM28" i="14"/>
  <c r="CL28" i="14"/>
  <c r="CJ28" i="14"/>
  <c r="CF28" i="14"/>
  <c r="CE28" i="14"/>
  <c r="CD28" i="14"/>
  <c r="BX28" i="14"/>
  <c r="BW28" i="14"/>
  <c r="BV28" i="14"/>
  <c r="BT28" i="14"/>
  <c r="BP28" i="14"/>
  <c r="BN28" i="14"/>
  <c r="BL28" i="14"/>
  <c r="BH28" i="14"/>
  <c r="BG28" i="14"/>
  <c r="BF28" i="14"/>
  <c r="BD28" i="14"/>
  <c r="AZ28" i="14"/>
  <c r="AY28" i="14"/>
  <c r="AX28" i="14"/>
  <c r="AV28" i="14"/>
  <c r="AR28" i="14"/>
  <c r="AP28" i="14"/>
  <c r="AL28" i="14"/>
  <c r="AH28" i="14"/>
  <c r="AG28" i="14"/>
  <c r="AF28" i="14"/>
  <c r="AD28" i="14"/>
  <c r="Z28" i="14"/>
  <c r="Y28" i="14"/>
  <c r="X28" i="14"/>
  <c r="V28" i="14"/>
  <c r="R28" i="14"/>
  <c r="Q28" i="14"/>
  <c r="P28" i="14"/>
  <c r="N28" i="14"/>
  <c r="J28" i="14"/>
  <c r="I28" i="14"/>
  <c r="H28" i="14"/>
  <c r="F28" i="14"/>
  <c r="DB27" i="14"/>
  <c r="CO27" i="14"/>
  <c r="BO27" i="14"/>
  <c r="BB27" i="14"/>
  <c r="AO27" i="14"/>
  <c r="AO30" i="14" s="1"/>
  <c r="AB27" i="14"/>
  <c r="O27" i="14"/>
  <c r="DB26" i="14"/>
  <c r="CO26" i="14"/>
  <c r="BO26" i="14"/>
  <c r="BB26" i="14"/>
  <c r="AO26" i="14"/>
  <c r="AB26" i="14"/>
  <c r="O26" i="14"/>
  <c r="DB25" i="14"/>
  <c r="CP25" i="14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BB25" i="14" s="1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O25" i="14" s="1"/>
  <c r="D25" i="14"/>
  <c r="C25" i="14"/>
  <c r="DB24" i="14"/>
  <c r="CO24" i="14"/>
  <c r="BO24" i="14"/>
  <c r="BB24" i="14"/>
  <c r="AO24" i="14"/>
  <c r="AB24" i="14"/>
  <c r="AB30" i="14" s="1"/>
  <c r="O24" i="14"/>
  <c r="O30" i="14" s="1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O22" i="14" s="1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B16" i="14"/>
  <c r="CP16" i="14"/>
  <c r="CN16" i="14"/>
  <c r="CM16" i="14"/>
  <c r="CL16" i="14"/>
  <c r="CK16" i="14"/>
  <c r="CJ16" i="14"/>
  <c r="CI16" i="14"/>
  <c r="CI14" i="14" s="1"/>
  <c r="CH16" i="14"/>
  <c r="CG16" i="14"/>
  <c r="CG14" i="14" s="1"/>
  <c r="CF16" i="14"/>
  <c r="CE16" i="14"/>
  <c r="CD16" i="14"/>
  <c r="CC16" i="14"/>
  <c r="CO16" i="14" s="1"/>
  <c r="CA16" i="14"/>
  <c r="CA14" i="14" s="1"/>
  <c r="BZ16" i="14"/>
  <c r="BY16" i="14"/>
  <c r="BY14" i="14" s="1"/>
  <c r="BX16" i="14"/>
  <c r="BW16" i="14"/>
  <c r="BV16" i="14"/>
  <c r="BU16" i="14"/>
  <c r="BT16" i="14"/>
  <c r="BS16" i="14"/>
  <c r="BS14" i="14" s="1"/>
  <c r="BR16" i="14"/>
  <c r="BQ16" i="14"/>
  <c r="BQ14" i="14" s="1"/>
  <c r="BP16" i="14"/>
  <c r="CB16" i="14" s="1"/>
  <c r="BN16" i="14"/>
  <c r="BM16" i="14"/>
  <c r="BL16" i="14"/>
  <c r="BK16" i="14"/>
  <c r="BK14" i="14" s="1"/>
  <c r="BJ16" i="14"/>
  <c r="BI16" i="14"/>
  <c r="BI14" i="14" s="1"/>
  <c r="BH16" i="14"/>
  <c r="BG16" i="14"/>
  <c r="BF16" i="14"/>
  <c r="BE16" i="14"/>
  <c r="BD16" i="14"/>
  <c r="BC16" i="14"/>
  <c r="BO16" i="14" s="1"/>
  <c r="BA16" i="14"/>
  <c r="BA14" i="14" s="1"/>
  <c r="AZ16" i="14"/>
  <c r="AY16" i="14"/>
  <c r="AX16" i="14"/>
  <c r="AW16" i="14"/>
  <c r="AV16" i="14"/>
  <c r="AU16" i="14"/>
  <c r="AU14" i="14" s="1"/>
  <c r="AT16" i="14"/>
  <c r="AS16" i="14"/>
  <c r="AS14" i="14" s="1"/>
  <c r="AR16" i="14"/>
  <c r="AQ16" i="14"/>
  <c r="AP16" i="14"/>
  <c r="BB16" i="14" s="1"/>
  <c r="AO16" i="14"/>
  <c r="AN16" i="14"/>
  <c r="AM16" i="14"/>
  <c r="AM14" i="14" s="1"/>
  <c r="AL16" i="14"/>
  <c r="AK16" i="14"/>
  <c r="AK14" i="14" s="1"/>
  <c r="AJ16" i="14"/>
  <c r="AI16" i="14"/>
  <c r="AH16" i="14"/>
  <c r="AG16" i="14"/>
  <c r="AF16" i="14"/>
  <c r="AE16" i="14"/>
  <c r="AE14" i="14" s="1"/>
  <c r="AD16" i="14"/>
  <c r="AC16" i="14"/>
  <c r="AC14" i="14" s="1"/>
  <c r="AA16" i="14"/>
  <c r="Z16" i="14"/>
  <c r="Y16" i="14"/>
  <c r="X16" i="14"/>
  <c r="W16" i="14"/>
  <c r="W14" i="14" s="1"/>
  <c r="V16" i="14"/>
  <c r="U16" i="14"/>
  <c r="U14" i="14" s="1"/>
  <c r="T16" i="14"/>
  <c r="S16" i="14"/>
  <c r="R16" i="14"/>
  <c r="Q16" i="14"/>
  <c r="P16" i="14"/>
  <c r="O16" i="14"/>
  <c r="N16" i="14"/>
  <c r="M16" i="14"/>
  <c r="M14" i="14" s="1"/>
  <c r="L16" i="14"/>
  <c r="K16" i="14"/>
  <c r="J16" i="14"/>
  <c r="I16" i="14"/>
  <c r="H16" i="14"/>
  <c r="G16" i="14"/>
  <c r="G14" i="14" s="1"/>
  <c r="F16" i="14"/>
  <c r="E16" i="14"/>
  <c r="E14" i="14" s="1"/>
  <c r="D16" i="14"/>
  <c r="C16" i="14"/>
  <c r="CP15" i="14"/>
  <c r="CP14" i="14" s="1"/>
  <c r="DB14" i="14" s="1"/>
  <c r="CN15" i="14"/>
  <c r="CN14" i="14" s="1"/>
  <c r="CM15" i="14"/>
  <c r="CL15" i="14"/>
  <c r="CL14" i="14" s="1"/>
  <c r="CK15" i="14"/>
  <c r="CJ15" i="14"/>
  <c r="CI15" i="14"/>
  <c r="CH15" i="14"/>
  <c r="CH14" i="14" s="1"/>
  <c r="CG15" i="14"/>
  <c r="CF15" i="14"/>
  <c r="CF14" i="14" s="1"/>
  <c r="CE15" i="14"/>
  <c r="CD15" i="14"/>
  <c r="CD14" i="14" s="1"/>
  <c r="CC15" i="14"/>
  <c r="CO15" i="14" s="1"/>
  <c r="CA15" i="14"/>
  <c r="BZ15" i="14"/>
  <c r="BZ14" i="14" s="1"/>
  <c r="BY15" i="14"/>
  <c r="BX15" i="14"/>
  <c r="BX14" i="14" s="1"/>
  <c r="BW15" i="14"/>
  <c r="BV15" i="14"/>
  <c r="BV14" i="14" s="1"/>
  <c r="BU15" i="14"/>
  <c r="BT15" i="14"/>
  <c r="BS15" i="14"/>
  <c r="BR15" i="14"/>
  <c r="BR14" i="14" s="1"/>
  <c r="BQ15" i="14"/>
  <c r="BP15" i="14"/>
  <c r="CB15" i="14" s="1"/>
  <c r="BN15" i="14"/>
  <c r="BN14" i="14" s="1"/>
  <c r="BM15" i="14"/>
  <c r="BL15" i="14"/>
  <c r="BK15" i="14"/>
  <c r="BJ15" i="14"/>
  <c r="BJ14" i="14" s="1"/>
  <c r="BI15" i="14"/>
  <c r="BH15" i="14"/>
  <c r="BH14" i="14" s="1"/>
  <c r="BG15" i="14"/>
  <c r="BF15" i="14"/>
  <c r="BF14" i="14" s="1"/>
  <c r="BE15" i="14"/>
  <c r="BD15" i="14"/>
  <c r="BC15" i="14"/>
  <c r="BO15" i="14" s="1"/>
  <c r="BA15" i="14"/>
  <c r="AZ15" i="14"/>
  <c r="AZ14" i="14" s="1"/>
  <c r="AY15" i="14"/>
  <c r="AX15" i="14"/>
  <c r="AX14" i="14" s="1"/>
  <c r="AW15" i="14"/>
  <c r="AV15" i="14"/>
  <c r="AU15" i="14"/>
  <c r="AT15" i="14"/>
  <c r="AT14" i="14" s="1"/>
  <c r="AS15" i="14"/>
  <c r="AR15" i="14"/>
  <c r="AR14" i="14" s="1"/>
  <c r="AQ15" i="14"/>
  <c r="AP15" i="14"/>
  <c r="AP14" i="14" s="1"/>
  <c r="AN15" i="14"/>
  <c r="AM15" i="14"/>
  <c r="AL15" i="14"/>
  <c r="AL14" i="14" s="1"/>
  <c r="AK15" i="14"/>
  <c r="AJ15" i="14"/>
  <c r="AJ14" i="14" s="1"/>
  <c r="AI15" i="14"/>
  <c r="AH15" i="14"/>
  <c r="AH14" i="14" s="1"/>
  <c r="AG15" i="14"/>
  <c r="AF15" i="14"/>
  <c r="AE15" i="14"/>
  <c r="AD15" i="14"/>
  <c r="AD14" i="14" s="1"/>
  <c r="AC15" i="14"/>
  <c r="AB15" i="14"/>
  <c r="AA15" i="14"/>
  <c r="Z15" i="14"/>
  <c r="Z14" i="14" s="1"/>
  <c r="Y15" i="14"/>
  <c r="X15" i="14"/>
  <c r="W15" i="14"/>
  <c r="V15" i="14"/>
  <c r="V14" i="14" s="1"/>
  <c r="U15" i="14"/>
  <c r="T15" i="14"/>
  <c r="T14" i="14" s="1"/>
  <c r="S15" i="14"/>
  <c r="R15" i="14"/>
  <c r="R14" i="14" s="1"/>
  <c r="Q15" i="14"/>
  <c r="P15" i="14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M14" i="14"/>
  <c r="CK14" i="14"/>
  <c r="CJ14" i="14"/>
  <c r="CE14" i="14"/>
  <c r="CC14" i="14"/>
  <c r="CO14" i="14" s="1"/>
  <c r="BW14" i="14"/>
  <c r="BU14" i="14"/>
  <c r="BT14" i="14"/>
  <c r="BM14" i="14"/>
  <c r="BL14" i="14"/>
  <c r="BG14" i="14"/>
  <c r="BE14" i="14"/>
  <c r="BD14" i="14"/>
  <c r="AY14" i="14"/>
  <c r="AW14" i="14"/>
  <c r="AV14" i="14"/>
  <c r="AQ14" i="14"/>
  <c r="AN14" i="14"/>
  <c r="AI14" i="14"/>
  <c r="AG14" i="14"/>
  <c r="AF14" i="14"/>
  <c r="AA14" i="14"/>
  <c r="Y14" i="14"/>
  <c r="X14" i="14"/>
  <c r="S14" i="14"/>
  <c r="Q14" i="14"/>
  <c r="P14" i="14"/>
  <c r="K14" i="14"/>
  <c r="I14" i="14"/>
  <c r="H14" i="14"/>
  <c r="C14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CB11" i="14" s="1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O11" i="14" s="1"/>
  <c r="F11" i="14"/>
  <c r="E11" i="14"/>
  <c r="D11" i="14"/>
  <c r="C11" i="14"/>
  <c r="DB10" i="14"/>
  <c r="CO10" i="14"/>
  <c r="BO10" i="14"/>
  <c r="BB10" i="14"/>
  <c r="AO10" i="14"/>
  <c r="AB10" i="14"/>
  <c r="AB16" i="14" s="1"/>
  <c r="O10" i="14"/>
  <c r="DB9" i="14"/>
  <c r="CO9" i="14"/>
  <c r="BO9" i="14"/>
  <c r="BB9" i="14"/>
  <c r="AO9" i="14"/>
  <c r="AO15" i="14" s="1"/>
  <c r="AO14" i="14" s="1"/>
  <c r="AB9" i="14"/>
  <c r="O9" i="14"/>
  <c r="O15" i="14" s="1"/>
  <c r="O14" i="14" s="1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CB8" i="14" s="1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O8" i="14" s="1"/>
  <c r="D8" i="14"/>
  <c r="C8" i="14"/>
  <c r="FB32" i="12"/>
  <c r="EO32" i="12"/>
  <c r="DO32" i="12"/>
  <c r="DB32" i="12"/>
  <c r="CO32" i="12"/>
  <c r="CB32" i="12"/>
  <c r="CB30" i="12" s="1"/>
  <c r="BO32" i="12"/>
  <c r="BB32" i="12"/>
  <c r="AO32" i="12"/>
  <c r="AB32" i="12"/>
  <c r="O32" i="12"/>
  <c r="FB31" i="12"/>
  <c r="EO31" i="12"/>
  <c r="DO31" i="12"/>
  <c r="DB31" i="12"/>
  <c r="CO31" i="12"/>
  <c r="CO30" i="12" s="1"/>
  <c r="CB31" i="12"/>
  <c r="BO31" i="12"/>
  <c r="BB31" i="12"/>
  <c r="AO31" i="12"/>
  <c r="AO30" i="12" s="1"/>
  <c r="AB31" i="12"/>
  <c r="O31" i="12"/>
  <c r="O30" i="12" s="1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EB30" i="12" s="1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B24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B23" i="12"/>
  <c r="EP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DB23" i="12" s="1"/>
  <c r="CR23" i="12"/>
  <c r="CP23" i="12"/>
  <c r="CN23" i="12"/>
  <c r="CM23" i="12"/>
  <c r="CL23" i="12"/>
  <c r="CK23" i="12"/>
  <c r="CJ23" i="12"/>
  <c r="CJ22" i="12" s="1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B22" i="12"/>
  <c r="EP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DB22" i="12" s="1"/>
  <c r="CR22" i="12"/>
  <c r="CP22" i="12"/>
  <c r="CN22" i="12"/>
  <c r="CM22" i="12"/>
  <c r="CL22" i="12"/>
  <c r="CK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BO20" i="12"/>
  <c r="BO23" i="12" s="1"/>
  <c r="BB20" i="12"/>
  <c r="BB23" i="12" s="1"/>
  <c r="BB22" i="12" s="1"/>
  <c r="AO20" i="12"/>
  <c r="AO23" i="12" s="1"/>
  <c r="AB20" i="12"/>
  <c r="AB23" i="12" s="1"/>
  <c r="AB22" i="12" s="1"/>
  <c r="O20" i="12"/>
  <c r="O23" i="12" s="1"/>
  <c r="FB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BB19" i="12" s="1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O13" i="12" s="1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DB13" i="12" s="1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S11" i="12" s="1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O12" i="12" s="1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DB12" i="12" s="1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EP11" i="12"/>
  <c r="FB11" i="12" s="1"/>
  <c r="EN11" i="12"/>
  <c r="EM11" i="12"/>
  <c r="EL11" i="12"/>
  <c r="EK11" i="12"/>
  <c r="EJ11" i="12"/>
  <c r="EI11" i="12"/>
  <c r="EH11" i="12"/>
  <c r="EG11" i="12"/>
  <c r="EO11" i="12" s="1"/>
  <c r="EF11" i="12"/>
  <c r="EE11" i="12"/>
  <c r="ED11" i="12"/>
  <c r="EC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A11" i="12"/>
  <c r="CZ11" i="12"/>
  <c r="CY11" i="12"/>
  <c r="CX11" i="12"/>
  <c r="CW11" i="12"/>
  <c r="CV11" i="12"/>
  <c r="CU11" i="12"/>
  <c r="CT11" i="12"/>
  <c r="CS11" i="12"/>
  <c r="CR11" i="12"/>
  <c r="DB11" i="12" s="1"/>
  <c r="CP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CB11" i="12" s="1"/>
  <c r="BO10" i="12"/>
  <c r="BO13" i="12" s="1"/>
  <c r="BB10" i="12"/>
  <c r="BB13" i="12" s="1"/>
  <c r="AO10" i="12"/>
  <c r="AB10" i="12"/>
  <c r="AB13" i="12" s="1"/>
  <c r="O10" i="12"/>
  <c r="DO9" i="12"/>
  <c r="DB9" i="12"/>
  <c r="CO9" i="12"/>
  <c r="CO12" i="12" s="1"/>
  <c r="CB9" i="12"/>
  <c r="BO9" i="12"/>
  <c r="BO12" i="12" s="1"/>
  <c r="BB9" i="12"/>
  <c r="BB12" i="12" s="1"/>
  <c r="BB11" i="12" s="1"/>
  <c r="AO9" i="12"/>
  <c r="AB9" i="12"/>
  <c r="AB12" i="12" s="1"/>
  <c r="AB11" i="12" s="1"/>
  <c r="O9" i="12"/>
  <c r="FB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AO49" i="3"/>
  <c r="AO48" i="3" s="1"/>
  <c r="AB49" i="3"/>
  <c r="O49" i="3"/>
  <c r="DN48" i="3"/>
  <c r="DM48" i="3"/>
  <c r="DL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O42" i="3"/>
  <c r="DC42" i="3"/>
  <c r="DA42" i="3"/>
  <c r="CZ42" i="3"/>
  <c r="CZ40" i="3" s="1"/>
  <c r="CY42" i="3"/>
  <c r="CX42" i="3"/>
  <c r="CW42" i="3"/>
  <c r="CV42" i="3"/>
  <c r="CU42" i="3"/>
  <c r="CT42" i="3"/>
  <c r="CS42" i="3"/>
  <c r="CR42" i="3"/>
  <c r="CR40" i="3" s="1"/>
  <c r="CQ42" i="3"/>
  <c r="CP42" i="3"/>
  <c r="CM42" i="3"/>
  <c r="CL42" i="3"/>
  <c r="CK42" i="3"/>
  <c r="CJ42" i="3"/>
  <c r="CI42" i="3"/>
  <c r="CI40" i="3" s="1"/>
  <c r="CH42" i="3"/>
  <c r="CG42" i="3"/>
  <c r="CF42" i="3"/>
  <c r="CE42" i="3"/>
  <c r="CD42" i="3"/>
  <c r="CC42" i="3"/>
  <c r="CO42" i="3" s="1"/>
  <c r="CA42" i="3"/>
  <c r="CA40" i="3" s="1"/>
  <c r="BZ42" i="3"/>
  <c r="BY42" i="3"/>
  <c r="BX42" i="3"/>
  <c r="BW42" i="3"/>
  <c r="BV42" i="3"/>
  <c r="BU42" i="3"/>
  <c r="BT42" i="3"/>
  <c r="BS42" i="3"/>
  <c r="BS40" i="3" s="1"/>
  <c r="BR42" i="3"/>
  <c r="BQ42" i="3"/>
  <c r="BP42" i="3"/>
  <c r="BN42" i="3"/>
  <c r="BM42" i="3"/>
  <c r="BL42" i="3"/>
  <c r="BK42" i="3"/>
  <c r="BK40" i="3" s="1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T40" i="3" s="1"/>
  <c r="AS42" i="3"/>
  <c r="AR42" i="3"/>
  <c r="AQ42" i="3"/>
  <c r="AP42" i="3"/>
  <c r="AN42" i="3"/>
  <c r="AM42" i="3"/>
  <c r="AL42" i="3"/>
  <c r="AL40" i="3" s="1"/>
  <c r="AK42" i="3"/>
  <c r="AJ42" i="3"/>
  <c r="AI42" i="3"/>
  <c r="AH42" i="3"/>
  <c r="AF42" i="3"/>
  <c r="AE42" i="3"/>
  <c r="AD42" i="3"/>
  <c r="AC42" i="3"/>
  <c r="AC40" i="3" s="1"/>
  <c r="AB42" i="3"/>
  <c r="AA42" i="3"/>
  <c r="Z42" i="3"/>
  <c r="Y42" i="3"/>
  <c r="X42" i="3"/>
  <c r="W42" i="3"/>
  <c r="V42" i="3"/>
  <c r="U42" i="3"/>
  <c r="U40" i="3" s="1"/>
  <c r="T42" i="3"/>
  <c r="S42" i="3"/>
  <c r="S40" i="3" s="1"/>
  <c r="R42" i="3"/>
  <c r="Q42" i="3"/>
  <c r="P42" i="3"/>
  <c r="N42" i="3"/>
  <c r="M42" i="3"/>
  <c r="M40" i="3" s="1"/>
  <c r="L42" i="3"/>
  <c r="K42" i="3"/>
  <c r="J42" i="3"/>
  <c r="I42" i="3"/>
  <c r="H42" i="3"/>
  <c r="G42" i="3"/>
  <c r="F42" i="3"/>
  <c r="E42" i="3"/>
  <c r="E40" i="3" s="1"/>
  <c r="D42" i="3"/>
  <c r="C42" i="3"/>
  <c r="DC41" i="3"/>
  <c r="DO41" i="3" s="1"/>
  <c r="DA41" i="3"/>
  <c r="DA40" i="3" s="1"/>
  <c r="CZ41" i="3"/>
  <c r="CY41" i="3"/>
  <c r="CY40" i="3" s="1"/>
  <c r="CX41" i="3"/>
  <c r="CX40" i="3" s="1"/>
  <c r="CW41" i="3"/>
  <c r="CV41" i="3"/>
  <c r="CU41" i="3"/>
  <c r="CU40" i="3" s="1"/>
  <c r="CT41" i="3"/>
  <c r="CS41" i="3"/>
  <c r="CS40" i="3" s="1"/>
  <c r="CR41" i="3"/>
  <c r="CQ41" i="3"/>
  <c r="CP41" i="3"/>
  <c r="DB41" i="3" s="1"/>
  <c r="CM41" i="3"/>
  <c r="CL41" i="3"/>
  <c r="CL40" i="3" s="1"/>
  <c r="CK41" i="3"/>
  <c r="CJ41" i="3"/>
  <c r="CJ40" i="3" s="1"/>
  <c r="CI41" i="3"/>
  <c r="CH41" i="3"/>
  <c r="CH40" i="3" s="1"/>
  <c r="CG41" i="3"/>
  <c r="CF41" i="3"/>
  <c r="CO41" i="3" s="1"/>
  <c r="CE41" i="3"/>
  <c r="CD41" i="3"/>
  <c r="CD40" i="3" s="1"/>
  <c r="CO40" i="3" s="1"/>
  <c r="CC41" i="3"/>
  <c r="CA41" i="3"/>
  <c r="BZ41" i="3"/>
  <c r="BZ40" i="3" s="1"/>
  <c r="BY41" i="3"/>
  <c r="BX41" i="3"/>
  <c r="BW41" i="3"/>
  <c r="BV41" i="3"/>
  <c r="BV40" i="3" s="1"/>
  <c r="BU41" i="3"/>
  <c r="BT41" i="3"/>
  <c r="BT40" i="3" s="1"/>
  <c r="BS41" i="3"/>
  <c r="BR41" i="3"/>
  <c r="BR40" i="3" s="1"/>
  <c r="BQ41" i="3"/>
  <c r="BP41" i="3"/>
  <c r="CB41" i="3" s="1"/>
  <c r="BN41" i="3"/>
  <c r="BN40" i="3" s="1"/>
  <c r="BM41" i="3"/>
  <c r="BL41" i="3"/>
  <c r="BL40" i="3" s="1"/>
  <c r="BK41" i="3"/>
  <c r="BJ41" i="3"/>
  <c r="BJ40" i="3" s="1"/>
  <c r="BI41" i="3"/>
  <c r="BH41" i="3"/>
  <c r="BG41" i="3"/>
  <c r="BF41" i="3"/>
  <c r="BF40" i="3" s="1"/>
  <c r="BE41" i="3"/>
  <c r="BC41" i="3"/>
  <c r="BC40" i="3" s="1"/>
  <c r="BO40" i="3" s="1"/>
  <c r="BA41" i="3"/>
  <c r="BA40" i="3" s="1"/>
  <c r="AZ41" i="3"/>
  <c r="AY41" i="3"/>
  <c r="AX41" i="3"/>
  <c r="AW41" i="3"/>
  <c r="AW40" i="3" s="1"/>
  <c r="AV41" i="3"/>
  <c r="AU41" i="3"/>
  <c r="AU40" i="3" s="1"/>
  <c r="AT41" i="3"/>
  <c r="AS41" i="3"/>
  <c r="AS40" i="3" s="1"/>
  <c r="AR41" i="3"/>
  <c r="AQ41" i="3"/>
  <c r="AP41" i="3"/>
  <c r="AN41" i="3"/>
  <c r="AM41" i="3"/>
  <c r="AM40" i="3" s="1"/>
  <c r="AL41" i="3"/>
  <c r="AK41" i="3"/>
  <c r="AK40" i="3" s="1"/>
  <c r="AJ41" i="3"/>
  <c r="AJ40" i="3" s="1"/>
  <c r="AI41" i="3"/>
  <c r="AH41" i="3"/>
  <c r="AF41" i="3"/>
  <c r="AF40" i="3" s="1"/>
  <c r="AE41" i="3"/>
  <c r="AD41" i="3"/>
  <c r="AD40" i="3" s="1"/>
  <c r="AC41" i="3"/>
  <c r="AA41" i="3"/>
  <c r="AA40" i="3" s="1"/>
  <c r="Z41" i="3"/>
  <c r="Z40" i="3" s="1"/>
  <c r="Y41" i="3"/>
  <c r="X41" i="3"/>
  <c r="X40" i="3" s="1"/>
  <c r="W41" i="3"/>
  <c r="V41" i="3"/>
  <c r="V40" i="3" s="1"/>
  <c r="U41" i="3"/>
  <c r="T41" i="3"/>
  <c r="T40" i="3" s="1"/>
  <c r="S41" i="3"/>
  <c r="R41" i="3"/>
  <c r="Q41" i="3"/>
  <c r="P41" i="3"/>
  <c r="P40" i="3" s="1"/>
  <c r="N41" i="3"/>
  <c r="N40" i="3" s="1"/>
  <c r="M41" i="3"/>
  <c r="L41" i="3"/>
  <c r="K41" i="3"/>
  <c r="K40" i="3" s="1"/>
  <c r="J41" i="3"/>
  <c r="J40" i="3" s="1"/>
  <c r="I41" i="3"/>
  <c r="H41" i="3"/>
  <c r="H40" i="3" s="1"/>
  <c r="G41" i="3"/>
  <c r="F41" i="3"/>
  <c r="F40" i="3" s="1"/>
  <c r="E41" i="3"/>
  <c r="D41" i="3"/>
  <c r="C41" i="3"/>
  <c r="CW40" i="3"/>
  <c r="CV40" i="3"/>
  <c r="CT40" i="3"/>
  <c r="CP40" i="3"/>
  <c r="CM40" i="3"/>
  <c r="CK40" i="3"/>
  <c r="CG40" i="3"/>
  <c r="CF40" i="3"/>
  <c r="CE40" i="3"/>
  <c r="CC40" i="3"/>
  <c r="BY40" i="3"/>
  <c r="BX40" i="3"/>
  <c r="BW40" i="3"/>
  <c r="BU40" i="3"/>
  <c r="BQ40" i="3"/>
  <c r="BP40" i="3"/>
  <c r="BM40" i="3"/>
  <c r="BI40" i="3"/>
  <c r="BH40" i="3"/>
  <c r="BG40" i="3"/>
  <c r="BE40" i="3"/>
  <c r="AZ40" i="3"/>
  <c r="AY40" i="3"/>
  <c r="AX40" i="3"/>
  <c r="AV40" i="3"/>
  <c r="AR40" i="3"/>
  <c r="AQ40" i="3"/>
  <c r="AP40" i="3"/>
  <c r="AN40" i="3"/>
  <c r="AI40" i="3"/>
  <c r="AH40" i="3"/>
  <c r="AE40" i="3"/>
  <c r="Y40" i="3"/>
  <c r="W40" i="3"/>
  <c r="R40" i="3"/>
  <c r="Q40" i="3"/>
  <c r="I40" i="3"/>
  <c r="G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CB37" i="3" s="1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O37" i="3" s="1"/>
  <c r="F37" i="3"/>
  <c r="E37" i="3"/>
  <c r="D37" i="3"/>
  <c r="C37" i="3"/>
  <c r="CB36" i="3"/>
  <c r="BO36" i="3"/>
  <c r="BB36" i="3"/>
  <c r="BB42" i="3" s="1"/>
  <c r="AO36" i="3"/>
  <c r="AB36" i="3"/>
  <c r="O36" i="3"/>
  <c r="CB35" i="3"/>
  <c r="BO35" i="3"/>
  <c r="BB35" i="3"/>
  <c r="AO35" i="3"/>
  <c r="AB35" i="3"/>
  <c r="AB41" i="3" s="1"/>
  <c r="AB40" i="3" s="1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CB34" i="3" s="1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AB31" i="3" s="1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AO30" i="3"/>
  <c r="AB30" i="3"/>
  <c r="O30" i="3"/>
  <c r="O42" i="3" s="1"/>
  <c r="CB29" i="3"/>
  <c r="BO29" i="3"/>
  <c r="BB29" i="3"/>
  <c r="AO29" i="3"/>
  <c r="AO41" i="3" s="1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O28" i="3" s="1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O28" i="3" s="1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AB28" i="3" s="1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DB22" i="3" s="1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E20" i="3" s="1"/>
  <c r="CD22" i="3"/>
  <c r="CC22" i="3"/>
  <c r="CA22" i="3"/>
  <c r="BZ22" i="3"/>
  <c r="BY22" i="3"/>
  <c r="BX22" i="3"/>
  <c r="BW22" i="3"/>
  <c r="BV22" i="3"/>
  <c r="BV20" i="3" s="1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G20" i="3" s="1"/>
  <c r="BF22" i="3"/>
  <c r="BF20" i="3" s="1"/>
  <c r="BE22" i="3"/>
  <c r="BD22" i="3"/>
  <c r="BC22" i="3"/>
  <c r="BA22" i="3"/>
  <c r="AZ22" i="3"/>
  <c r="AY22" i="3"/>
  <c r="AY20" i="3" s="1"/>
  <c r="AX22" i="3"/>
  <c r="AW22" i="3"/>
  <c r="AW20" i="3" s="1"/>
  <c r="AV22" i="3"/>
  <c r="AU22" i="3"/>
  <c r="AT22" i="3"/>
  <c r="AS22" i="3"/>
  <c r="AR22" i="3"/>
  <c r="AQ22" i="3"/>
  <c r="AQ20" i="3" s="1"/>
  <c r="AP22" i="3"/>
  <c r="AO22" i="3"/>
  <c r="AN22" i="3"/>
  <c r="AM22" i="3"/>
  <c r="AL22" i="3"/>
  <c r="AK22" i="3"/>
  <c r="AJ22" i="3"/>
  <c r="AI22" i="3"/>
  <c r="AI20" i="3" s="1"/>
  <c r="AH22" i="3"/>
  <c r="AG22" i="3"/>
  <c r="AG20" i="3" s="1"/>
  <c r="AF22" i="3"/>
  <c r="AE22" i="3"/>
  <c r="AD22" i="3"/>
  <c r="AC22" i="3"/>
  <c r="AA22" i="3"/>
  <c r="Z22" i="3"/>
  <c r="Z20" i="3" s="1"/>
  <c r="Y22" i="3"/>
  <c r="X22" i="3"/>
  <c r="W22" i="3"/>
  <c r="V22" i="3"/>
  <c r="U22" i="3"/>
  <c r="T22" i="3"/>
  <c r="S22" i="3"/>
  <c r="R22" i="3"/>
  <c r="R20" i="3" s="1"/>
  <c r="Q22" i="3"/>
  <c r="P22" i="3"/>
  <c r="N22" i="3"/>
  <c r="M22" i="3"/>
  <c r="L22" i="3"/>
  <c r="K22" i="3"/>
  <c r="J22" i="3"/>
  <c r="I22" i="3"/>
  <c r="I20" i="3" s="1"/>
  <c r="H22" i="3"/>
  <c r="G22" i="3"/>
  <c r="F22" i="3"/>
  <c r="E22" i="3"/>
  <c r="D22" i="3"/>
  <c r="C22" i="3"/>
  <c r="DO21" i="3"/>
  <c r="DA21" i="3"/>
  <c r="CZ21" i="3"/>
  <c r="CY21" i="3"/>
  <c r="CX21" i="3"/>
  <c r="CW21" i="3"/>
  <c r="CV21" i="3"/>
  <c r="CU21" i="3"/>
  <c r="CT21" i="3"/>
  <c r="CT20" i="3" s="1"/>
  <c r="DB20" i="3" s="1"/>
  <c r="CS21" i="3"/>
  <c r="CR21" i="3"/>
  <c r="CQ21" i="3"/>
  <c r="CP21" i="3"/>
  <c r="CN21" i="3"/>
  <c r="CM21" i="3"/>
  <c r="CK21" i="3"/>
  <c r="CK20" i="3" s="1"/>
  <c r="CJ21" i="3"/>
  <c r="CI21" i="3"/>
  <c r="CI20" i="3" s="1"/>
  <c r="CH21" i="3"/>
  <c r="CG21" i="3"/>
  <c r="CG20" i="3" s="1"/>
  <c r="CF21" i="3"/>
  <c r="CE21" i="3"/>
  <c r="CD21" i="3"/>
  <c r="CD20" i="3" s="1"/>
  <c r="CC21" i="3"/>
  <c r="CA21" i="3"/>
  <c r="CA20" i="3" s="1"/>
  <c r="BZ21" i="3"/>
  <c r="BY21" i="3"/>
  <c r="BY20" i="3" s="1"/>
  <c r="BX21" i="3"/>
  <c r="BW21" i="3"/>
  <c r="BV21" i="3"/>
  <c r="BU21" i="3"/>
  <c r="BU20" i="3" s="1"/>
  <c r="BT21" i="3"/>
  <c r="BS21" i="3"/>
  <c r="BS20" i="3" s="1"/>
  <c r="BR21" i="3"/>
  <c r="BQ21" i="3"/>
  <c r="BQ20" i="3" s="1"/>
  <c r="BP21" i="3"/>
  <c r="BN21" i="3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O20" i="3" s="1"/>
  <c r="BA21" i="3"/>
  <c r="BA20" i="3" s="1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AA20" i="3" s="1"/>
  <c r="Z21" i="3"/>
  <c r="Y21" i="3"/>
  <c r="X21" i="3"/>
  <c r="W21" i="3"/>
  <c r="V21" i="3"/>
  <c r="U21" i="3"/>
  <c r="T21" i="3"/>
  <c r="S21" i="3"/>
  <c r="S20" i="3" s="1"/>
  <c r="R21" i="3"/>
  <c r="Q21" i="3"/>
  <c r="P21" i="3"/>
  <c r="N21" i="3"/>
  <c r="M21" i="3"/>
  <c r="L21" i="3"/>
  <c r="K21" i="3"/>
  <c r="K20" i="3" s="1"/>
  <c r="J21" i="3"/>
  <c r="J20" i="3" s="1"/>
  <c r="I21" i="3"/>
  <c r="H21" i="3"/>
  <c r="G21" i="3"/>
  <c r="F21" i="3"/>
  <c r="E21" i="3"/>
  <c r="D21" i="3"/>
  <c r="C21" i="3"/>
  <c r="C20" i="3" s="1"/>
  <c r="DO20" i="3"/>
  <c r="DA20" i="3"/>
  <c r="CZ20" i="3"/>
  <c r="CY20" i="3"/>
  <c r="CX20" i="3"/>
  <c r="CW20" i="3"/>
  <c r="CV20" i="3"/>
  <c r="CU20" i="3"/>
  <c r="CS20" i="3"/>
  <c r="CR20" i="3"/>
  <c r="CQ20" i="3"/>
  <c r="CP20" i="3"/>
  <c r="CN20" i="3"/>
  <c r="CM20" i="3"/>
  <c r="CL20" i="3"/>
  <c r="CJ20" i="3"/>
  <c r="CH20" i="3"/>
  <c r="CF20" i="3"/>
  <c r="BZ20" i="3"/>
  <c r="BX20" i="3"/>
  <c r="BW20" i="3"/>
  <c r="BT20" i="3"/>
  <c r="BR20" i="3"/>
  <c r="BP20" i="3"/>
  <c r="BN20" i="3"/>
  <c r="BL20" i="3"/>
  <c r="BJ20" i="3"/>
  <c r="BH20" i="3"/>
  <c r="BD20" i="3"/>
  <c r="AX20" i="3"/>
  <c r="AV20" i="3"/>
  <c r="AU20" i="3"/>
  <c r="AT20" i="3"/>
  <c r="AS20" i="3"/>
  <c r="AR20" i="3"/>
  <c r="AP20" i="3"/>
  <c r="AN20" i="3"/>
  <c r="AM20" i="3"/>
  <c r="AL20" i="3"/>
  <c r="AK20" i="3"/>
  <c r="AJ20" i="3"/>
  <c r="AH20" i="3"/>
  <c r="AF20" i="3"/>
  <c r="AE20" i="3"/>
  <c r="AD20" i="3"/>
  <c r="AC20" i="3"/>
  <c r="Y20" i="3"/>
  <c r="X20" i="3"/>
  <c r="W20" i="3"/>
  <c r="V20" i="3"/>
  <c r="U20" i="3"/>
  <c r="T20" i="3"/>
  <c r="Q20" i="3"/>
  <c r="P20" i="3"/>
  <c r="N20" i="3"/>
  <c r="M20" i="3"/>
  <c r="L20" i="3"/>
  <c r="H20" i="3"/>
  <c r="G20" i="3"/>
  <c r="F20" i="3"/>
  <c r="E20" i="3"/>
  <c r="D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AB17" i="3" s="1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O21" i="3" s="1"/>
  <c r="DO11" i="3"/>
  <c r="DB11" i="3"/>
  <c r="CL11" i="3"/>
  <c r="CK11" i="3"/>
  <c r="CJ11" i="3"/>
  <c r="CI11" i="3"/>
  <c r="CH11" i="3"/>
  <c r="CG11" i="3"/>
  <c r="CF11" i="3"/>
  <c r="CE11" i="3"/>
  <c r="CD11" i="3"/>
  <c r="CO11" i="3" s="1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BB11" i="3" s="1"/>
  <c r="AO11" i="3"/>
  <c r="AA11" i="3"/>
  <c r="Z11" i="3"/>
  <c r="Y11" i="3"/>
  <c r="X11" i="3"/>
  <c r="W11" i="3"/>
  <c r="V11" i="3"/>
  <c r="U11" i="3"/>
  <c r="T11" i="3"/>
  <c r="AB11" i="3" s="1"/>
  <c r="S11" i="3"/>
  <c r="R11" i="3"/>
  <c r="Q11" i="3"/>
  <c r="P11" i="3"/>
  <c r="O11" i="3"/>
  <c r="CB10" i="3"/>
  <c r="BO10" i="3"/>
  <c r="BB10" i="3"/>
  <c r="AO10" i="3"/>
  <c r="AB10" i="3"/>
  <c r="AB22" i="3" s="1"/>
  <c r="O10" i="3"/>
  <c r="CB9" i="3"/>
  <c r="BO9" i="3"/>
  <c r="BB9" i="3"/>
  <c r="AO9" i="3"/>
  <c r="AO21" i="3" s="1"/>
  <c r="AO20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CB8" i="3" s="1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HB85" i="8" l="1"/>
  <c r="BB55" i="6"/>
  <c r="DO48" i="3"/>
  <c r="AM8" i="16"/>
  <c r="AO67" i="1"/>
  <c r="BB85" i="8"/>
  <c r="CB14" i="3"/>
  <c r="CB48" i="3"/>
  <c r="CB46" i="13"/>
  <c r="FB40" i="11"/>
  <c r="CB31" i="3"/>
  <c r="CB40" i="3"/>
  <c r="BO22" i="3"/>
  <c r="AB34" i="3"/>
  <c r="DB19" i="12"/>
  <c r="BO22" i="12"/>
  <c r="CB28" i="14"/>
  <c r="EB23" i="13"/>
  <c r="FB46" i="13"/>
  <c r="BO20" i="11"/>
  <c r="DB21" i="3"/>
  <c r="AB21" i="3"/>
  <c r="AB20" i="3" s="1"/>
  <c r="BB22" i="3"/>
  <c r="AB14" i="3"/>
  <c r="BO14" i="3"/>
  <c r="CO14" i="3"/>
  <c r="CO21" i="3"/>
  <c r="CC20" i="3"/>
  <c r="CO20" i="3" s="1"/>
  <c r="BB41" i="3"/>
  <c r="BB40" i="3" s="1"/>
  <c r="D40" i="3"/>
  <c r="L40" i="3"/>
  <c r="DB42" i="3"/>
  <c r="DB8" i="12"/>
  <c r="EB8" i="12"/>
  <c r="CO22" i="12"/>
  <c r="BO28" i="14"/>
  <c r="CO28" i="14"/>
  <c r="EO23" i="13"/>
  <c r="DO46" i="13"/>
  <c r="EO46" i="13"/>
  <c r="EQ51" i="13"/>
  <c r="CB20" i="3"/>
  <c r="CO31" i="3"/>
  <c r="DO11" i="12"/>
  <c r="DO12" i="12"/>
  <c r="DO13" i="12"/>
  <c r="DO40" i="11"/>
  <c r="BB21" i="3"/>
  <c r="BB20" i="3" s="1"/>
  <c r="CB11" i="3"/>
  <c r="BO17" i="3"/>
  <c r="CO17" i="3"/>
  <c r="CB28" i="3"/>
  <c r="BO31" i="3"/>
  <c r="DB40" i="3"/>
  <c r="CQ40" i="3"/>
  <c r="CB42" i="3"/>
  <c r="BO8" i="12"/>
  <c r="BO11" i="12"/>
  <c r="O22" i="12"/>
  <c r="AB14" i="14"/>
  <c r="O28" i="14"/>
  <c r="BB28" i="14"/>
  <c r="AB8" i="3"/>
  <c r="O20" i="3"/>
  <c r="BO21" i="3"/>
  <c r="CO22" i="3"/>
  <c r="O41" i="3"/>
  <c r="O40" i="3" s="1"/>
  <c r="AO42" i="3"/>
  <c r="AO40" i="3" s="1"/>
  <c r="EO8" i="12"/>
  <c r="DO19" i="12"/>
  <c r="CB23" i="13"/>
  <c r="FB23" i="13"/>
  <c r="EQ27" i="13"/>
  <c r="BB46" i="13"/>
  <c r="O46" i="13"/>
  <c r="EO20" i="11"/>
  <c r="BB14" i="14"/>
  <c r="CB21" i="3"/>
  <c r="O28" i="3"/>
  <c r="BO34" i="3"/>
  <c r="CO34" i="3"/>
  <c r="CO11" i="12"/>
  <c r="EB19" i="12"/>
  <c r="AO22" i="12"/>
  <c r="O23" i="13"/>
  <c r="AO46" i="13"/>
  <c r="EO47" i="13"/>
  <c r="ED50" i="13" s="1"/>
  <c r="EB22" i="11"/>
  <c r="CB34" i="11"/>
  <c r="BC14" i="14"/>
  <c r="BO14" i="14" s="1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GO17" i="10"/>
  <c r="HO17" i="10"/>
  <c r="EB17" i="10"/>
  <c r="AB21" i="11"/>
  <c r="AB20" i="11" s="1"/>
  <c r="DB22" i="11"/>
  <c r="DB20" i="11" s="1"/>
  <c r="DC20" i="11"/>
  <c r="DO20" i="11" s="1"/>
  <c r="AO21" i="11"/>
  <c r="AO20" i="11" s="1"/>
  <c r="O22" i="11"/>
  <c r="FC20" i="11"/>
  <c r="FO20" i="11" s="1"/>
  <c r="FO21" i="11"/>
  <c r="EO28" i="11"/>
  <c r="BO40" i="11"/>
  <c r="BO31" i="11"/>
  <c r="AO34" i="11"/>
  <c r="DO21" i="11"/>
  <c r="AB31" i="11"/>
  <c r="EO40" i="11"/>
  <c r="BB15" i="14"/>
  <c r="BP14" i="14"/>
  <c r="CB14" i="14" s="1"/>
  <c r="DB15" i="14"/>
  <c r="DB30" i="14"/>
  <c r="BB28" i="11"/>
  <c r="CO41" i="11"/>
  <c r="CO40" i="11" s="1"/>
  <c r="BO42" i="11"/>
  <c r="FB41" i="11"/>
  <c r="EB42" i="11"/>
  <c r="FB42" i="11"/>
  <c r="BO29" i="14"/>
  <c r="EO21" i="11"/>
  <c r="CB31" i="11"/>
  <c r="AO37" i="11"/>
  <c r="DO41" i="11"/>
  <c r="EO41" i="11"/>
  <c r="CO21" i="11"/>
  <c r="CO20" i="11" s="1"/>
  <c r="FB21" i="11"/>
  <c r="EB28" i="11"/>
  <c r="O40" i="11"/>
  <c r="AB34" i="11"/>
  <c r="GO35" i="10"/>
  <c r="O37" i="10"/>
  <c r="O35" i="10" s="1"/>
  <c r="DO37" i="10"/>
  <c r="DO35" i="10" s="1"/>
  <c r="GO37" i="10"/>
  <c r="HB37" i="10"/>
  <c r="IB37" i="10"/>
  <c r="GB43" i="10"/>
  <c r="HB43" i="10"/>
  <c r="O8" i="9"/>
  <c r="O17" i="9"/>
  <c r="DO17" i="9"/>
  <c r="AB11" i="9"/>
  <c r="GB14" i="9"/>
  <c r="AV17" i="9"/>
  <c r="CO25" i="9"/>
  <c r="DB25" i="9"/>
  <c r="O28" i="9"/>
  <c r="CO31" i="9"/>
  <c r="DB31" i="9"/>
  <c r="BB77" i="8"/>
  <c r="HP17" i="10"/>
  <c r="IB17" i="10" s="1"/>
  <c r="AB36" i="10"/>
  <c r="EB36" i="10"/>
  <c r="EB35" i="10" s="1"/>
  <c r="AB37" i="10"/>
  <c r="EB37" i="10"/>
  <c r="IB43" i="10"/>
  <c r="BO8" i="9"/>
  <c r="CO8" i="9"/>
  <c r="AB17" i="9"/>
  <c r="EB17" i="9"/>
  <c r="BB11" i="9"/>
  <c r="O14" i="9"/>
  <c r="AB14" i="9"/>
  <c r="FO14" i="9"/>
  <c r="HB17" i="9"/>
  <c r="GB19" i="9"/>
  <c r="GO19" i="9"/>
  <c r="GO18" i="10"/>
  <c r="HB35" i="10"/>
  <c r="HB36" i="10"/>
  <c r="FO18" i="9"/>
  <c r="HO36" i="10"/>
  <c r="IB36" i="10"/>
  <c r="HO37" i="10"/>
  <c r="IO37" i="10"/>
  <c r="FB43" i="10"/>
  <c r="FO43" i="10"/>
  <c r="GO43" i="10"/>
  <c r="FO8" i="9"/>
  <c r="BO17" i="9"/>
  <c r="O11" i="9"/>
  <c r="GB17" i="9"/>
  <c r="GO17" i="9"/>
  <c r="HC17" i="9"/>
  <c r="HO17" i="9" s="1"/>
  <c r="DP17" i="9"/>
  <c r="DX17" i="9"/>
  <c r="AB34" i="9"/>
  <c r="EB34" i="9"/>
  <c r="CO28" i="9"/>
  <c r="DB28" i="9"/>
  <c r="IO18" i="10"/>
  <c r="CB36" i="10"/>
  <c r="CB35" i="10" s="1"/>
  <c r="GB36" i="10"/>
  <c r="GB35" i="10" s="1"/>
  <c r="CB37" i="10"/>
  <c r="GO36" i="10"/>
  <c r="AB43" i="10"/>
  <c r="AO8" i="9"/>
  <c r="BB8" i="9"/>
  <c r="CB8" i="9"/>
  <c r="AO14" i="9"/>
  <c r="CB14" i="9"/>
  <c r="CO14" i="9"/>
  <c r="DH17" i="9"/>
  <c r="AO34" i="9"/>
  <c r="DO31" i="9"/>
  <c r="CO36" i="10"/>
  <c r="CO35" i="10" s="1"/>
  <c r="HO35" i="10"/>
  <c r="CB43" i="10"/>
  <c r="DB43" i="10"/>
  <c r="CB11" i="9"/>
  <c r="CB17" i="9"/>
  <c r="FO25" i="9"/>
  <c r="GB28" i="9"/>
  <c r="FO31" i="9"/>
  <c r="HB34" i="9"/>
  <c r="FB34" i="9"/>
  <c r="BB8" i="8"/>
  <c r="GP17" i="10"/>
  <c r="HB17" i="10" s="1"/>
  <c r="IB35" i="10"/>
  <c r="EB8" i="9"/>
  <c r="BD17" i="9"/>
  <c r="BL17" i="9"/>
  <c r="GB18" i="9"/>
  <c r="HB19" i="9"/>
  <c r="AO28" i="9"/>
  <c r="GB36" i="9"/>
  <c r="EB38" i="8"/>
  <c r="O23" i="8"/>
  <c r="O26" i="8"/>
  <c r="DB35" i="8"/>
  <c r="C38" i="8"/>
  <c r="K38" i="8"/>
  <c r="AB50" i="8"/>
  <c r="FO59" i="8"/>
  <c r="FO36" i="9"/>
  <c r="FC34" i="9"/>
  <c r="FO34" i="9" s="1"/>
  <c r="AB42" i="9"/>
  <c r="DO42" i="9"/>
  <c r="AO8" i="8"/>
  <c r="EO39" i="8"/>
  <c r="EO38" i="8" s="1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BO38" i="8" s="1"/>
  <c r="DB40" i="8"/>
  <c r="CB17" i="8"/>
  <c r="AO20" i="8"/>
  <c r="CB77" i="8"/>
  <c r="GO34" i="9"/>
  <c r="HO36" i="9"/>
  <c r="CB39" i="8"/>
  <c r="CB38" i="8" s="1"/>
  <c r="O40" i="8"/>
  <c r="O38" i="8" s="1"/>
  <c r="DO40" i="8"/>
  <c r="DO38" i="8" s="1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FO38" i="8" s="1"/>
  <c r="CO50" i="8"/>
  <c r="HO34" i="9"/>
  <c r="O42" i="9"/>
  <c r="EB42" i="9"/>
  <c r="AB8" i="8"/>
  <c r="CO39" i="8"/>
  <c r="CO38" i="8" s="1"/>
  <c r="AB40" i="8"/>
  <c r="AB38" i="8" s="1"/>
  <c r="EB40" i="8"/>
  <c r="FO11" i="8"/>
  <c r="O17" i="8"/>
  <c r="FB17" i="8"/>
  <c r="BB23" i="8"/>
  <c r="CB23" i="8"/>
  <c r="CB26" i="8"/>
  <c r="DB26" i="8"/>
  <c r="AO29" i="8"/>
  <c r="BO29" i="8"/>
  <c r="GB29" i="8"/>
  <c r="CB35" i="8"/>
  <c r="HB38" i="8"/>
  <c r="BW38" i="8"/>
  <c r="FO40" i="8"/>
  <c r="GB40" i="8"/>
  <c r="CB50" i="8"/>
  <c r="CR77" i="8"/>
  <c r="CZ77" i="8"/>
  <c r="HB36" i="9"/>
  <c r="FB42" i="9"/>
  <c r="DB38" i="8"/>
  <c r="AB11" i="8"/>
  <c r="DB17" i="8"/>
  <c r="BO20" i="8"/>
  <c r="DB23" i="8"/>
  <c r="FB39" i="8"/>
  <c r="EP38" i="8"/>
  <c r="FB38" i="8" s="1"/>
  <c r="FB40" i="8"/>
  <c r="BO47" i="8"/>
  <c r="CB47" i="8"/>
  <c r="GR77" i="8"/>
  <c r="HB77" i="8" s="1"/>
  <c r="FO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O77" i="8"/>
  <c r="GB79" i="8"/>
  <c r="FP77" i="8"/>
  <c r="EO17" i="7"/>
  <c r="CR17" i="7"/>
  <c r="DB19" i="7"/>
  <c r="EB37" i="7"/>
  <c r="BO78" i="8"/>
  <c r="BB56" i="8"/>
  <c r="GB59" i="8"/>
  <c r="DB68" i="8"/>
  <c r="DH77" i="8"/>
  <c r="FB79" i="8"/>
  <c r="BO17" i="7"/>
  <c r="DB14" i="7"/>
  <c r="O35" i="7"/>
  <c r="EO35" i="7"/>
  <c r="CO78" i="8"/>
  <c r="CO77" i="8" s="1"/>
  <c r="AB79" i="8"/>
  <c r="EB79" i="8"/>
  <c r="GB56" i="8"/>
  <c r="DO59" i="8"/>
  <c r="AB62" i="8"/>
  <c r="BB62" i="8"/>
  <c r="FO62" i="8"/>
  <c r="AO71" i="8"/>
  <c r="AB74" i="8"/>
  <c r="D78" i="8"/>
  <c r="D77" i="8" s="1"/>
  <c r="D74" i="8"/>
  <c r="FO78" i="8"/>
  <c r="AO8" i="7"/>
  <c r="BB11" i="7"/>
  <c r="BO14" i="7"/>
  <c r="CO17" i="7"/>
  <c r="O29" i="7"/>
  <c r="EB29" i="7"/>
  <c r="DO36" i="7"/>
  <c r="DB37" i="7"/>
  <c r="DB78" i="8"/>
  <c r="DB77" i="8" s="1"/>
  <c r="AO79" i="8"/>
  <c r="O56" i="8"/>
  <c r="DB65" i="8"/>
  <c r="BO68" i="8"/>
  <c r="BB36" i="7"/>
  <c r="BB35" i="7" s="1"/>
  <c r="AO37" i="7"/>
  <c r="AO35" i="7" s="1"/>
  <c r="DB36" i="7"/>
  <c r="CP35" i="7"/>
  <c r="DB35" i="7" s="1"/>
  <c r="EO37" i="7"/>
  <c r="FP38" i="8"/>
  <c r="GB38" i="8" s="1"/>
  <c r="DO78" i="8"/>
  <c r="DO77" i="8" s="1"/>
  <c r="BB79" i="8"/>
  <c r="DB62" i="8"/>
  <c r="GB65" i="8"/>
  <c r="O71" i="8"/>
  <c r="CO71" i="8"/>
  <c r="AF77" i="8"/>
  <c r="AN77" i="8"/>
  <c r="FV77" i="8"/>
  <c r="DO8" i="7"/>
  <c r="O17" i="7"/>
  <c r="EO19" i="7"/>
  <c r="BB26" i="7"/>
  <c r="BO35" i="7"/>
  <c r="EB32" i="7"/>
  <c r="EB36" i="7"/>
  <c r="DB43" i="7"/>
  <c r="AB78" i="8"/>
  <c r="AB77" i="8" s="1"/>
  <c r="EB78" i="8"/>
  <c r="EB77" i="8" s="1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7" i="7" s="1"/>
  <c r="EB19" i="7"/>
  <c r="DB26" i="7"/>
  <c r="CB35" i="7"/>
  <c r="AO78" i="8"/>
  <c r="AO77" i="8" s="1"/>
  <c r="CO53" i="8"/>
  <c r="FO56" i="8"/>
  <c r="O62" i="8"/>
  <c r="AO62" i="8"/>
  <c r="AO65" i="8"/>
  <c r="AB71" i="8"/>
  <c r="DO71" i="8"/>
  <c r="FB74" i="8"/>
  <c r="GB74" i="8"/>
  <c r="H77" i="8"/>
  <c r="EF77" i="8"/>
  <c r="EX77" i="8"/>
  <c r="FB77" i="8" s="1"/>
  <c r="AB8" i="7"/>
  <c r="BB8" i="7"/>
  <c r="AO17" i="7"/>
  <c r="O11" i="7"/>
  <c r="AO11" i="7"/>
  <c r="AB14" i="7"/>
  <c r="BB14" i="7"/>
  <c r="DB17" i="7"/>
  <c r="DO17" i="7"/>
  <c r="CO35" i="7"/>
  <c r="EO36" i="7"/>
  <c r="DO18" i="7"/>
  <c r="CO8" i="6"/>
  <c r="O11" i="6"/>
  <c r="FO14" i="6"/>
  <c r="BB17" i="6"/>
  <c r="CB17" i="6"/>
  <c r="O32" i="6"/>
  <c r="BB48" i="6"/>
  <c r="BB47" i="6" s="1"/>
  <c r="DB49" i="6"/>
  <c r="EO35" i="6"/>
  <c r="FB38" i="6"/>
  <c r="CO41" i="6"/>
  <c r="GB48" i="6"/>
  <c r="FP47" i="6"/>
  <c r="GB47" i="6" s="1"/>
  <c r="GB49" i="6"/>
  <c r="AB8" i="5"/>
  <c r="AB24" i="6"/>
  <c r="AB23" i="6" s="1"/>
  <c r="EB24" i="6"/>
  <c r="EB23" i="6" s="1"/>
  <c r="CB25" i="6"/>
  <c r="CB23" i="6" s="1"/>
  <c r="BB11" i="6"/>
  <c r="O20" i="6"/>
  <c r="CB20" i="6"/>
  <c r="FO24" i="6"/>
  <c r="BO47" i="6"/>
  <c r="AB35" i="6"/>
  <c r="BO44" i="6"/>
  <c r="FB48" i="6"/>
  <c r="O75" i="8"/>
  <c r="O78" i="8" s="1"/>
  <c r="O77" i="8" s="1"/>
  <c r="AB8" i="6"/>
  <c r="BO14" i="6"/>
  <c r="FB24" i="6"/>
  <c r="EP23" i="6"/>
  <c r="FB23" i="6" s="1"/>
  <c r="CB35" i="6"/>
  <c r="FB44" i="6"/>
  <c r="AO47" i="6"/>
  <c r="BE55" i="6"/>
  <c r="BO56" i="6"/>
  <c r="BO55" i="6" s="1"/>
  <c r="BB23" i="6"/>
  <c r="GB25" i="6"/>
  <c r="EO32" i="6"/>
  <c r="CO47" i="6"/>
  <c r="AB41" i="6"/>
  <c r="FB47" i="6"/>
  <c r="EB18" i="7"/>
  <c r="BO24" i="6"/>
  <c r="BO23" i="6" s="1"/>
  <c r="O25" i="6"/>
  <c r="O23" i="6" s="1"/>
  <c r="DO25" i="6"/>
  <c r="DO23" i="6" s="1"/>
  <c r="AB17" i="6"/>
  <c r="FB25" i="6"/>
  <c r="DB47" i="6"/>
  <c r="BO41" i="6"/>
  <c r="O44" i="6"/>
  <c r="FB49" i="6"/>
  <c r="O8" i="5"/>
  <c r="EO8" i="6"/>
  <c r="CB11" i="6"/>
  <c r="FB17" i="6"/>
  <c r="CB32" i="6"/>
  <c r="CO44" i="6"/>
  <c r="EC47" i="6"/>
  <c r="EO47" i="6" s="1"/>
  <c r="EO49" i="6"/>
  <c r="FO49" i="6"/>
  <c r="CB12" i="5"/>
  <c r="O8" i="6"/>
  <c r="FO11" i="6"/>
  <c r="AO14" i="6"/>
  <c r="DB14" i="6"/>
  <c r="GB24" i="6"/>
  <c r="FB32" i="6"/>
  <c r="EB47" i="6"/>
  <c r="CO35" i="6"/>
  <c r="AB38" i="6"/>
  <c r="EO48" i="6"/>
  <c r="FO48" i="6"/>
  <c r="BB11" i="5"/>
  <c r="CO12" i="5"/>
  <c r="O28" i="4"/>
  <c r="DB35" i="4"/>
  <c r="DC17" i="2"/>
  <c r="DO17" i="2" s="1"/>
  <c r="DO19" i="2"/>
  <c r="EB8" i="6"/>
  <c r="O11" i="5"/>
  <c r="O22" i="5"/>
  <c r="EB23" i="5"/>
  <c r="DP22" i="5"/>
  <c r="EB22" i="5" s="1"/>
  <c r="DB24" i="5"/>
  <c r="EB24" i="5"/>
  <c r="DQ22" i="5"/>
  <c r="BB17" i="4"/>
  <c r="AB11" i="4"/>
  <c r="DB14" i="4"/>
  <c r="O36" i="4"/>
  <c r="CO31" i="4"/>
  <c r="CB35" i="4"/>
  <c r="BB19" i="2"/>
  <c r="BB17" i="2" s="1"/>
  <c r="DO11" i="2"/>
  <c r="DB17" i="2"/>
  <c r="DB18" i="2"/>
  <c r="EB18" i="2"/>
  <c r="DP17" i="2"/>
  <c r="EB17" i="2" s="1"/>
  <c r="CO19" i="2"/>
  <c r="AB11" i="5"/>
  <c r="CB11" i="5"/>
  <c r="CB22" i="5"/>
  <c r="CO22" i="5"/>
  <c r="DB23" i="5"/>
  <c r="CB14" i="4"/>
  <c r="DO19" i="4"/>
  <c r="O34" i="4"/>
  <c r="AO42" i="4"/>
  <c r="O28" i="2"/>
  <c r="AB58" i="1"/>
  <c r="AT55" i="6"/>
  <c r="AO56" i="6"/>
  <c r="AO55" i="6" s="1"/>
  <c r="EB12" i="5"/>
  <c r="CB13" i="5"/>
  <c r="DB8" i="4"/>
  <c r="AB25" i="4"/>
  <c r="CO25" i="4"/>
  <c r="AB31" i="4"/>
  <c r="CB34" i="4"/>
  <c r="DO35" i="4"/>
  <c r="DC34" i="4"/>
  <c r="DO34" i="4" s="1"/>
  <c r="AO8" i="2"/>
  <c r="EO17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BB34" i="4"/>
  <c r="DB31" i="4"/>
  <c r="CO34" i="4"/>
  <c r="BB8" i="2"/>
  <c r="AO25" i="2"/>
  <c r="AO8" i="5"/>
  <c r="EB11" i="5"/>
  <c r="CO13" i="5"/>
  <c r="CC11" i="5"/>
  <c r="CO11" i="5" s="1"/>
  <c r="CO23" i="5"/>
  <c r="O18" i="4"/>
  <c r="O17" i="4" s="1"/>
  <c r="AB19" i="4"/>
  <c r="AB17" i="4" s="1"/>
  <c r="CB17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FO58" i="1"/>
  <c r="ES58" i="1"/>
  <c r="FB59" i="1"/>
  <c r="Z8" i="16"/>
  <c r="O36" i="2"/>
  <c r="O34" i="2" s="1"/>
  <c r="EO34" i="2"/>
  <c r="O42" i="2"/>
  <c r="CO11" i="1"/>
  <c r="GB29" i="1"/>
  <c r="DB59" i="1"/>
  <c r="DB58" i="1" s="1"/>
  <c r="BB60" i="1"/>
  <c r="CO40" i="1"/>
  <c r="CO46" i="1"/>
  <c r="FO49" i="1"/>
  <c r="FO55" i="1"/>
  <c r="EC58" i="1"/>
  <c r="EO58" i="1" s="1"/>
  <c r="EO59" i="1"/>
  <c r="FO59" i="1"/>
  <c r="O22" i="16"/>
  <c r="Z22" i="16" s="1"/>
  <c r="Z19" i="16"/>
  <c r="O11" i="17"/>
  <c r="AB12" i="17"/>
  <c r="AB2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O66" i="1"/>
  <c r="AZ13" i="16"/>
  <c r="M30" i="16"/>
  <c r="AB23" i="17"/>
  <c r="DB36" i="2"/>
  <c r="EB29" i="1"/>
  <c r="FB29" i="1"/>
  <c r="ES29" i="1"/>
  <c r="FB31" i="1"/>
  <c r="EB58" i="1"/>
  <c r="FO40" i="1"/>
  <c r="CB49" i="1"/>
  <c r="FB60" i="1"/>
  <c r="EP58" i="1"/>
  <c r="FB58" i="1" s="1"/>
  <c r="AZ11" i="16"/>
  <c r="O8" i="17"/>
  <c r="O13" i="17"/>
  <c r="BB35" i="2"/>
  <c r="BB36" i="2"/>
  <c r="CO36" i="2"/>
  <c r="DO36" i="2"/>
  <c r="AO8" i="1"/>
  <c r="CB8" i="1"/>
  <c r="AO29" i="1"/>
  <c r="BB11" i="1"/>
  <c r="DB17" i="1"/>
  <c r="AO20" i="1"/>
  <c r="CB20" i="1"/>
  <c r="BO26" i="1"/>
  <c r="CO26" i="1"/>
  <c r="FO31" i="1"/>
  <c r="BB40" i="1"/>
  <c r="EO66" i="1"/>
  <c r="F22" i="17"/>
  <c r="O19" i="17"/>
  <c r="CC34" i="2"/>
  <c r="CO34" i="2" s="1"/>
  <c r="DJ34" i="2"/>
  <c r="AB42" i="2"/>
  <c r="BO42" i="2"/>
  <c r="CB42" i="2"/>
  <c r="BO8" i="1"/>
  <c r="BB29" i="1"/>
  <c r="EO14" i="1"/>
  <c r="BO20" i="1"/>
  <c r="BB23" i="1"/>
  <c r="EO29" i="1"/>
  <c r="BO37" i="1"/>
  <c r="BB58" i="1"/>
  <c r="DB46" i="1"/>
  <c r="EO52" i="1"/>
  <c r="FO52" i="1"/>
  <c r="M8" i="16"/>
  <c r="Z11" i="16"/>
  <c r="M12" i="16"/>
  <c r="AZ12" i="16"/>
  <c r="M24" i="16"/>
  <c r="O22" i="17"/>
  <c r="DO34" i="2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GB58" i="1" s="1"/>
  <c r="M19" i="16"/>
  <c r="GO42" i="9"/>
  <c r="EO43" i="7"/>
  <c r="EB43" i="7"/>
  <c r="BB34" i="2" l="1"/>
  <c r="ED21" i="7"/>
  <c r="O74" i="8"/>
  <c r="GB77" i="8"/>
  <c r="O20" i="11"/>
  <c r="EQ50" i="13"/>
  <c r="EF21" i="7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<sst xmlns="http://schemas.openxmlformats.org/spreadsheetml/2006/main" count="8587" uniqueCount="173">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</sst>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185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136</v>
      </c>
    </row>
    <row r="3" spans="2:4" x14ac:dyDescent="0.2">
      <c r="B3" s="2" t="s">
        <v>106</v>
      </c>
    </row>
    <row r="4" spans="2:4" ht="15" thickBot="1" x14ac:dyDescent="0.25"/>
    <row r="5" spans="2:4" s="5" customFormat="1" ht="15.75" thickBot="1" x14ac:dyDescent="0.3">
      <c r="B5" s="3"/>
      <c r="C5" s="4" t="s">
        <v>107</v>
      </c>
      <c r="D5" s="4" t="s">
        <v>121</v>
      </c>
    </row>
    <row r="6" spans="2:4" ht="15" thickTop="1" x14ac:dyDescent="0.2">
      <c r="B6" s="6">
        <v>1</v>
      </c>
      <c r="C6" s="6" t="s">
        <v>120</v>
      </c>
      <c r="D6" s="2" t="s">
        <v>122</v>
      </c>
    </row>
    <row r="7" spans="2:4" x14ac:dyDescent="0.2">
      <c r="B7" s="6">
        <v>2</v>
      </c>
      <c r="C7" s="7" t="s">
        <v>110</v>
      </c>
      <c r="D7" s="8" t="s">
        <v>123</v>
      </c>
    </row>
    <row r="8" spans="2:4" x14ac:dyDescent="0.2">
      <c r="B8" s="6">
        <v>3</v>
      </c>
      <c r="C8" s="6" t="s">
        <v>109</v>
      </c>
      <c r="D8" s="8" t="s">
        <v>124</v>
      </c>
    </row>
    <row r="9" spans="2:4" x14ac:dyDescent="0.2">
      <c r="B9" s="6">
        <v>4</v>
      </c>
      <c r="C9" s="6" t="s">
        <v>108</v>
      </c>
      <c r="D9" s="8" t="s">
        <v>125</v>
      </c>
    </row>
    <row r="10" spans="2:4" x14ac:dyDescent="0.2">
      <c r="B10" s="6">
        <v>5</v>
      </c>
      <c r="C10" s="6" t="s">
        <v>117</v>
      </c>
      <c r="D10" s="8" t="s">
        <v>126</v>
      </c>
    </row>
    <row r="11" spans="2:4" x14ac:dyDescent="0.2">
      <c r="B11" s="6">
        <v>6</v>
      </c>
      <c r="C11" s="6" t="s">
        <v>118</v>
      </c>
      <c r="D11" s="8" t="s">
        <v>127</v>
      </c>
    </row>
    <row r="12" spans="2:4" x14ac:dyDescent="0.2">
      <c r="B12" s="6">
        <v>7</v>
      </c>
      <c r="C12" s="6" t="s">
        <v>119</v>
      </c>
      <c r="D12" s="8" t="s">
        <v>128</v>
      </c>
    </row>
    <row r="13" spans="2:4" x14ac:dyDescent="0.2">
      <c r="B13" s="6">
        <v>8</v>
      </c>
      <c r="C13" s="7" t="s">
        <v>105</v>
      </c>
      <c r="D13" s="8" t="s">
        <v>129</v>
      </c>
    </row>
    <row r="14" spans="2:4" x14ac:dyDescent="0.2">
      <c r="B14" s="6">
        <v>9</v>
      </c>
      <c r="C14" s="6" t="s">
        <v>111</v>
      </c>
      <c r="D14" s="8" t="s">
        <v>130</v>
      </c>
    </row>
    <row r="15" spans="2:4" x14ac:dyDescent="0.2">
      <c r="B15" s="6">
        <v>10</v>
      </c>
      <c r="C15" s="6" t="s">
        <v>112</v>
      </c>
      <c r="D15" s="8" t="s">
        <v>131</v>
      </c>
    </row>
    <row r="16" spans="2:4" x14ac:dyDescent="0.2">
      <c r="B16" s="6">
        <v>11</v>
      </c>
      <c r="C16" s="6" t="s">
        <v>113</v>
      </c>
      <c r="D16" s="8" t="s">
        <v>132</v>
      </c>
    </row>
    <row r="17" spans="2:4" x14ac:dyDescent="0.2">
      <c r="B17" s="6">
        <v>12</v>
      </c>
      <c r="C17" s="6" t="s">
        <v>114</v>
      </c>
      <c r="D17" s="8" t="s">
        <v>133</v>
      </c>
    </row>
    <row r="18" spans="2:4" x14ac:dyDescent="0.2">
      <c r="B18" s="6">
        <v>13</v>
      </c>
      <c r="C18" s="6" t="s">
        <v>115</v>
      </c>
      <c r="D18" s="8" t="s">
        <v>134</v>
      </c>
    </row>
    <row r="19" spans="2:4" x14ac:dyDescent="0.2">
      <c r="B19" s="9">
        <v>14</v>
      </c>
      <c r="C19" s="9" t="s">
        <v>116</v>
      </c>
      <c r="D19" s="8" t="s">
        <v>135</v>
      </c>
    </row>
    <row r="20" spans="2:4" x14ac:dyDescent="0.2">
      <c r="B20" s="9">
        <v>15</v>
      </c>
      <c r="C20" s="9" t="s">
        <v>139</v>
      </c>
      <c r="D20" s="8" t="s">
        <v>140</v>
      </c>
    </row>
    <row r="21" spans="2:4" x14ac:dyDescent="0.2">
      <c r="B21" s="9">
        <v>16</v>
      </c>
      <c r="C21" s="9" t="s">
        <v>168</v>
      </c>
      <c r="D21" s="8" t="s">
        <v>166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90" zoomScaleNormal="90" workbookViewId="0">
      <pane xSplit="2" ySplit="3" topLeftCell="FC4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H16" sqref="FH1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45" width="11.42578125" style="2"/>
    <col min="146" max="158" width="11.42578125" style="112"/>
    <col min="159" max="16384" width="11.42578125" style="2"/>
  </cols>
  <sheetData>
    <row r="1" spans="1:171" ht="15" x14ac:dyDescent="0.25">
      <c r="A1" s="195" t="s">
        <v>136</v>
      </c>
      <c r="B1" s="195"/>
    </row>
    <row r="2" spans="1:171" ht="30" customHeight="1" x14ac:dyDescent="0.2">
      <c r="A2" s="196" t="s">
        <v>153</v>
      </c>
      <c r="B2" s="197"/>
    </row>
    <row r="3" spans="1:171" x14ac:dyDescent="0.2">
      <c r="A3" s="99" t="s">
        <v>74</v>
      </c>
    </row>
    <row r="5" spans="1:171" ht="15" x14ac:dyDescent="0.25">
      <c r="B5" s="5" t="s">
        <v>67</v>
      </c>
    </row>
    <row r="6" spans="1:171" ht="15" customHeight="1" x14ac:dyDescent="0.25">
      <c r="B6" s="193" t="s">
        <v>0</v>
      </c>
      <c r="C6" s="190">
        <v>2010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87</v>
      </c>
      <c r="P6" s="190">
        <v>2011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88</v>
      </c>
      <c r="AC6" s="190">
        <v>2012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89</v>
      </c>
      <c r="AP6" s="190">
        <v>2013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90</v>
      </c>
      <c r="BC6" s="190">
        <v>2014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91</v>
      </c>
      <c r="BP6" s="190">
        <v>2015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92</v>
      </c>
      <c r="CC6" s="190">
        <v>2016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85">
        <v>2020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169</v>
      </c>
      <c r="EP6" s="185">
        <v>2021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170</v>
      </c>
      <c r="FC6" s="185">
        <v>2022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171</v>
      </c>
    </row>
    <row r="7" spans="1:171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89"/>
      <c r="FC7" s="181" t="s">
        <v>11</v>
      </c>
      <c r="FD7" s="181" t="s">
        <v>12</v>
      </c>
      <c r="FE7" s="181" t="s">
        <v>13</v>
      </c>
      <c r="FF7" s="181" t="s">
        <v>14</v>
      </c>
      <c r="FG7" s="181" t="s">
        <v>15</v>
      </c>
      <c r="FH7" s="181" t="s">
        <v>16</v>
      </c>
      <c r="FI7" s="181" t="s">
        <v>17</v>
      </c>
      <c r="FJ7" s="181" t="s">
        <v>18</v>
      </c>
      <c r="FK7" s="181" t="s">
        <v>160</v>
      </c>
      <c r="FL7" s="181" t="s">
        <v>19</v>
      </c>
      <c r="FM7" s="181" t="s">
        <v>20</v>
      </c>
      <c r="FN7" s="181" t="s">
        <v>21</v>
      </c>
      <c r="FO7" s="189"/>
    </row>
    <row r="8" spans="1:171" ht="15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 t="shared" ref="EU8" si="8"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49">
        <v>238813</v>
      </c>
      <c r="FD8" s="149">
        <v>224455</v>
      </c>
      <c r="FE8" s="14">
        <v>214882</v>
      </c>
      <c r="FF8" s="14">
        <v>226348</v>
      </c>
      <c r="FG8" s="14">
        <v>249792</v>
      </c>
      <c r="FH8" s="14"/>
      <c r="FI8" s="14"/>
      <c r="FJ8" s="14"/>
      <c r="FK8" s="130"/>
      <c r="FL8" s="14"/>
      <c r="FM8" s="14"/>
      <c r="FN8" s="14"/>
      <c r="FO8" s="14">
        <f>+SUM(FC8:FN8)</f>
        <v>1154290</v>
      </c>
    </row>
    <row r="9" spans="1:171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9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10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1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2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3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4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5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6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>
        <v>127823</v>
      </c>
      <c r="FA9" s="16">
        <v>140970</v>
      </c>
      <c r="FB9" s="16"/>
      <c r="FC9" s="150">
        <v>133934</v>
      </c>
      <c r="FD9" s="150">
        <v>123459</v>
      </c>
      <c r="FE9" s="16">
        <v>110827</v>
      </c>
      <c r="FF9" s="16">
        <v>124308</v>
      </c>
      <c r="FG9" s="16">
        <v>139589</v>
      </c>
      <c r="FH9" s="16"/>
      <c r="FI9" s="16"/>
      <c r="FJ9" s="16"/>
      <c r="FK9" s="136"/>
      <c r="FL9" s="16"/>
      <c r="FM9" s="16"/>
      <c r="FN9" s="16"/>
      <c r="FO9" s="16"/>
    </row>
    <row r="10" spans="1:171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9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10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1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2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3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4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5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7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6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>
        <v>108782</v>
      </c>
      <c r="FA10" s="17">
        <v>112850</v>
      </c>
      <c r="FB10" s="17"/>
      <c r="FC10" s="151">
        <v>104879</v>
      </c>
      <c r="FD10" s="151">
        <v>100996</v>
      </c>
      <c r="FE10" s="17">
        <v>104055</v>
      </c>
      <c r="FF10" s="17">
        <v>102040</v>
      </c>
      <c r="FG10" s="17">
        <v>110203</v>
      </c>
      <c r="FH10" s="17"/>
      <c r="FI10" s="17"/>
      <c r="FJ10" s="17"/>
      <c r="FK10" s="139"/>
      <c r="FL10" s="17"/>
      <c r="FM10" s="17"/>
      <c r="FN10" s="17"/>
      <c r="FO10" s="17"/>
    </row>
    <row r="11" spans="1:171" ht="15" x14ac:dyDescent="0.25">
      <c r="B11" s="13" t="s">
        <v>36</v>
      </c>
      <c r="C11" s="14">
        <f>SUM(C12:C13)</f>
        <v>0</v>
      </c>
      <c r="D11" s="14">
        <f t="shared" ref="D11:N11" si="18">SUM(D12:D13)</f>
        <v>0</v>
      </c>
      <c r="E11" s="14">
        <f t="shared" si="18"/>
        <v>0</v>
      </c>
      <c r="F11" s="14">
        <f t="shared" si="18"/>
        <v>0</v>
      </c>
      <c r="G11" s="14">
        <f t="shared" si="18"/>
        <v>0</v>
      </c>
      <c r="H11" s="14">
        <f t="shared" si="18"/>
        <v>0</v>
      </c>
      <c r="I11" s="14">
        <f t="shared" si="18"/>
        <v>0</v>
      </c>
      <c r="J11" s="14">
        <f t="shared" si="18"/>
        <v>0</v>
      </c>
      <c r="K11" s="14">
        <f t="shared" si="18"/>
        <v>0</v>
      </c>
      <c r="L11" s="14">
        <f t="shared" si="18"/>
        <v>17844</v>
      </c>
      <c r="M11" s="14">
        <f t="shared" si="18"/>
        <v>81956</v>
      </c>
      <c r="N11" s="14">
        <f t="shared" si="18"/>
        <v>92370</v>
      </c>
      <c r="O11" s="14">
        <f t="shared" si="9"/>
        <v>192170</v>
      </c>
      <c r="P11" s="14">
        <f>SUM(P12:P13)</f>
        <v>87836</v>
      </c>
      <c r="Q11" s="14">
        <f t="shared" ref="Q11:AA11" si="19">SUM(Q12:Q13)</f>
        <v>79454</v>
      </c>
      <c r="R11" s="14">
        <f t="shared" si="19"/>
        <v>87502</v>
      </c>
      <c r="S11" s="14">
        <f t="shared" si="19"/>
        <v>95332</v>
      </c>
      <c r="T11" s="14">
        <f t="shared" si="19"/>
        <v>95032</v>
      </c>
      <c r="U11" s="14">
        <f t="shared" si="19"/>
        <v>90704</v>
      </c>
      <c r="V11" s="14">
        <f t="shared" si="19"/>
        <v>100244</v>
      </c>
      <c r="W11" s="14">
        <f t="shared" si="19"/>
        <v>96866</v>
      </c>
      <c r="X11" s="14">
        <f t="shared" si="19"/>
        <v>87784</v>
      </c>
      <c r="Y11" s="14">
        <f t="shared" si="19"/>
        <v>94564</v>
      </c>
      <c r="Z11" s="14">
        <f t="shared" si="19"/>
        <v>90236</v>
      </c>
      <c r="AA11" s="14">
        <f t="shared" si="19"/>
        <v>98518</v>
      </c>
      <c r="AB11" s="14">
        <f t="shared" si="10"/>
        <v>1104072</v>
      </c>
      <c r="AC11" s="14">
        <f>SUM(AC12:AC13)</f>
        <v>97806</v>
      </c>
      <c r="AD11" s="14">
        <f t="shared" ref="AD11:AN11" si="20">SUM(AD12:AD13)</f>
        <v>91966</v>
      </c>
      <c r="AE11" s="14">
        <f t="shared" si="20"/>
        <v>95924</v>
      </c>
      <c r="AF11" s="14">
        <f t="shared" si="20"/>
        <v>94405</v>
      </c>
      <c r="AG11" s="14">
        <f t="shared" si="20"/>
        <v>101980</v>
      </c>
      <c r="AH11" s="14">
        <f t="shared" si="20"/>
        <v>95100</v>
      </c>
      <c r="AI11" s="14">
        <f t="shared" si="20"/>
        <v>104816</v>
      </c>
      <c r="AJ11" s="14">
        <f t="shared" si="20"/>
        <v>108464</v>
      </c>
      <c r="AK11" s="14">
        <f t="shared" si="20"/>
        <v>97274</v>
      </c>
      <c r="AL11" s="14">
        <f t="shared" si="20"/>
        <v>101604</v>
      </c>
      <c r="AM11" s="14">
        <f t="shared" si="20"/>
        <v>98835</v>
      </c>
      <c r="AN11" s="14">
        <f t="shared" si="20"/>
        <v>105492</v>
      </c>
      <c r="AO11" s="14">
        <f t="shared" si="11"/>
        <v>1193666</v>
      </c>
      <c r="AP11" s="14">
        <f>SUM(AP12:AP13)</f>
        <v>104061</v>
      </c>
      <c r="AQ11" s="14">
        <f t="shared" ref="AQ11:BA11" si="21">SUM(AQ12:AQ13)</f>
        <v>95160</v>
      </c>
      <c r="AR11" s="14">
        <f t="shared" si="21"/>
        <v>105497</v>
      </c>
      <c r="AS11" s="14">
        <f t="shared" si="21"/>
        <v>95565</v>
      </c>
      <c r="AT11" s="14">
        <f t="shared" si="21"/>
        <v>106869</v>
      </c>
      <c r="AU11" s="14">
        <f t="shared" si="21"/>
        <v>100651</v>
      </c>
      <c r="AV11" s="14">
        <f t="shared" si="21"/>
        <v>110089</v>
      </c>
      <c r="AW11" s="14">
        <f t="shared" si="21"/>
        <v>110976</v>
      </c>
      <c r="AX11" s="14">
        <f t="shared" si="21"/>
        <v>100372</v>
      </c>
      <c r="AY11" s="14">
        <f t="shared" si="21"/>
        <v>107341</v>
      </c>
      <c r="AZ11" s="14">
        <f t="shared" si="21"/>
        <v>105154</v>
      </c>
      <c r="BA11" s="14">
        <f t="shared" si="21"/>
        <v>113030</v>
      </c>
      <c r="BB11" s="14">
        <f t="shared" si="12"/>
        <v>1254765</v>
      </c>
      <c r="BC11" s="14">
        <f>SUM(BC12:BC13)</f>
        <v>109576</v>
      </c>
      <c r="BD11" s="14">
        <f t="shared" ref="BD11:BN11" si="22">SUM(BD12:BD13)</f>
        <v>98076</v>
      </c>
      <c r="BE11" s="14">
        <f t="shared" si="22"/>
        <v>103906</v>
      </c>
      <c r="BF11" s="14">
        <f t="shared" si="22"/>
        <v>106514</v>
      </c>
      <c r="BG11" s="14">
        <f t="shared" si="22"/>
        <v>111093</v>
      </c>
      <c r="BH11" s="14">
        <f t="shared" si="22"/>
        <v>103349</v>
      </c>
      <c r="BI11" s="14">
        <f t="shared" si="22"/>
        <v>115938</v>
      </c>
      <c r="BJ11" s="14">
        <f t="shared" si="22"/>
        <v>116543</v>
      </c>
      <c r="BK11" s="14">
        <f t="shared" si="22"/>
        <v>103771</v>
      </c>
      <c r="BL11" s="14">
        <f t="shared" si="22"/>
        <v>113370</v>
      </c>
      <c r="BM11" s="14">
        <f t="shared" si="22"/>
        <v>109536</v>
      </c>
      <c r="BN11" s="14">
        <f t="shared" si="22"/>
        <v>118876</v>
      </c>
      <c r="BO11" s="14">
        <f t="shared" si="13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4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5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3">SUM(CV12:CV13)</f>
        <v>142647</v>
      </c>
      <c r="CW11" s="14">
        <f t="shared" si="23"/>
        <v>137277</v>
      </c>
      <c r="CX11" s="14">
        <f t="shared" si="23"/>
        <v>120449</v>
      </c>
      <c r="CY11" s="14">
        <f t="shared" si="23"/>
        <v>127042</v>
      </c>
      <c r="CZ11" s="14">
        <f t="shared" si="23"/>
        <v>125602</v>
      </c>
      <c r="DA11" s="14">
        <f t="shared" si="23"/>
        <v>139801</v>
      </c>
      <c r="DB11" s="14">
        <f t="shared" si="17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4">SUM(DE12:DE13)</f>
        <v>134819</v>
      </c>
      <c r="DF11" s="14">
        <f t="shared" si="24"/>
        <v>124983</v>
      </c>
      <c r="DG11" s="14">
        <f t="shared" si="24"/>
        <v>136613</v>
      </c>
      <c r="DH11" s="14">
        <f t="shared" si="24"/>
        <v>122157</v>
      </c>
      <c r="DI11" s="14">
        <f t="shared" si="24"/>
        <v>138441</v>
      </c>
      <c r="DJ11" s="14">
        <f t="shared" si="24"/>
        <v>144992</v>
      </c>
      <c r="DK11" s="14">
        <f t="shared" si="24"/>
        <v>126234</v>
      </c>
      <c r="DL11" s="14">
        <f t="shared" si="24"/>
        <v>134796</v>
      </c>
      <c r="DM11" s="14">
        <f t="shared" si="24"/>
        <v>133711</v>
      </c>
      <c r="DN11" s="14">
        <f t="shared" si="24"/>
        <v>144881</v>
      </c>
      <c r="DO11" s="14">
        <f t="shared" si="16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5">SUM(DR12:DR13)</f>
        <v>132549</v>
      </c>
      <c r="DS11" s="14">
        <f t="shared" si="25"/>
        <v>134758</v>
      </c>
      <c r="DT11" s="14">
        <f t="shared" si="25"/>
        <v>141599</v>
      </c>
      <c r="DU11" s="14">
        <f t="shared" si="25"/>
        <v>131630</v>
      </c>
      <c r="DV11" s="14">
        <f t="shared" si="25"/>
        <v>150599</v>
      </c>
      <c r="DW11" s="14">
        <f t="shared" si="25"/>
        <v>153110</v>
      </c>
      <c r="DX11" s="14">
        <f t="shared" si="25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 t="shared" ref="EU11" si="26"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49">
        <v>146810</v>
      </c>
      <c r="FD11" s="149">
        <v>137457</v>
      </c>
      <c r="FE11" s="14">
        <v>130213</v>
      </c>
      <c r="FF11" s="14">
        <v>90291</v>
      </c>
      <c r="FG11" s="14">
        <v>143569</v>
      </c>
      <c r="FH11" s="14"/>
      <c r="FI11" s="14"/>
      <c r="FJ11" s="14"/>
      <c r="FK11" s="130"/>
      <c r="FL11" s="14"/>
      <c r="FM11" s="14"/>
      <c r="FN11" s="14"/>
      <c r="FO11" s="14">
        <f>+SUM(FC11:FN11)</f>
        <v>648340</v>
      </c>
    </row>
    <row r="12" spans="1:171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9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10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1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2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3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4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5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7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6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>
        <v>70314</v>
      </c>
      <c r="FA12" s="16">
        <v>81160</v>
      </c>
      <c r="FB12" s="16"/>
      <c r="FC12" s="150">
        <v>75512</v>
      </c>
      <c r="FD12" s="150">
        <v>68494</v>
      </c>
      <c r="FE12" s="16">
        <v>58969</v>
      </c>
      <c r="FF12" s="16">
        <v>46038</v>
      </c>
      <c r="FG12" s="16">
        <v>69974</v>
      </c>
      <c r="FH12" s="16"/>
      <c r="FI12" s="16"/>
      <c r="FJ12" s="16"/>
      <c r="FK12" s="136"/>
      <c r="FL12" s="16"/>
      <c r="FM12" s="16"/>
      <c r="FN12" s="16"/>
      <c r="FO12" s="16"/>
    </row>
    <row r="13" spans="1:171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9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10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1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2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3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4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5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7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6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>
        <v>74664</v>
      </c>
      <c r="FA13" s="17">
        <v>79328</v>
      </c>
      <c r="FB13" s="17"/>
      <c r="FC13" s="151">
        <v>71298</v>
      </c>
      <c r="FD13" s="151">
        <v>68963</v>
      </c>
      <c r="FE13" s="17">
        <v>71244</v>
      </c>
      <c r="FF13" s="17">
        <v>44253</v>
      </c>
      <c r="FG13" s="17">
        <v>73595</v>
      </c>
      <c r="FH13" s="17"/>
      <c r="FI13" s="17"/>
      <c r="FJ13" s="17"/>
      <c r="FK13" s="139"/>
      <c r="FL13" s="17"/>
      <c r="FM13" s="17"/>
      <c r="FN13" s="17"/>
      <c r="FO13" s="17"/>
    </row>
    <row r="14" spans="1:171" ht="15" x14ac:dyDescent="0.25">
      <c r="B14" s="13" t="s">
        <v>37</v>
      </c>
      <c r="C14" s="14">
        <f>SUM(C15:C16)</f>
        <v>0</v>
      </c>
      <c r="D14" s="14">
        <f t="shared" ref="D14:N14" si="27">SUM(D15:D16)</f>
        <v>0</v>
      </c>
      <c r="E14" s="14">
        <f t="shared" si="27"/>
        <v>0</v>
      </c>
      <c r="F14" s="14">
        <f t="shared" si="27"/>
        <v>0</v>
      </c>
      <c r="G14" s="14">
        <f t="shared" si="27"/>
        <v>0</v>
      </c>
      <c r="H14" s="14">
        <f t="shared" si="27"/>
        <v>0</v>
      </c>
      <c r="I14" s="14">
        <f t="shared" si="27"/>
        <v>0</v>
      </c>
      <c r="J14" s="14">
        <f t="shared" si="27"/>
        <v>0</v>
      </c>
      <c r="K14" s="14">
        <f t="shared" si="27"/>
        <v>0</v>
      </c>
      <c r="L14" s="14">
        <f t="shared" si="27"/>
        <v>15210</v>
      </c>
      <c r="M14" s="14">
        <f t="shared" si="27"/>
        <v>66684</v>
      </c>
      <c r="N14" s="14">
        <f t="shared" si="27"/>
        <v>79506</v>
      </c>
      <c r="O14" s="14">
        <f t="shared" si="9"/>
        <v>161400</v>
      </c>
      <c r="P14" s="14">
        <f>SUM(P15:P16)</f>
        <v>73046</v>
      </c>
      <c r="Q14" s="14">
        <f t="shared" ref="Q14:AA14" si="28">SUM(Q15:Q16)</f>
        <v>66432</v>
      </c>
      <c r="R14" s="14">
        <f t="shared" si="28"/>
        <v>73618</v>
      </c>
      <c r="S14" s="14">
        <f t="shared" si="28"/>
        <v>79828</v>
      </c>
      <c r="T14" s="14">
        <f t="shared" si="28"/>
        <v>76604</v>
      </c>
      <c r="U14" s="14">
        <f t="shared" si="28"/>
        <v>75150</v>
      </c>
      <c r="V14" s="14">
        <f t="shared" si="28"/>
        <v>91558</v>
      </c>
      <c r="W14" s="14">
        <f t="shared" si="28"/>
        <v>82502</v>
      </c>
      <c r="X14" s="14">
        <f t="shared" si="28"/>
        <v>76004</v>
      </c>
      <c r="Y14" s="14">
        <f t="shared" si="28"/>
        <v>79074</v>
      </c>
      <c r="Z14" s="14">
        <f t="shared" si="28"/>
        <v>73660</v>
      </c>
      <c r="AA14" s="14">
        <f t="shared" si="28"/>
        <v>85700</v>
      </c>
      <c r="AB14" s="14">
        <f t="shared" si="10"/>
        <v>933176</v>
      </c>
      <c r="AC14" s="14">
        <f>SUM(AC15:AC16)</f>
        <v>83006</v>
      </c>
      <c r="AD14" s="14">
        <f t="shared" ref="AD14:AN14" si="29">SUM(AD15:AD16)</f>
        <v>79124</v>
      </c>
      <c r="AE14" s="14">
        <f t="shared" si="29"/>
        <v>83528</v>
      </c>
      <c r="AF14" s="14">
        <f t="shared" si="29"/>
        <v>81558</v>
      </c>
      <c r="AG14" s="14">
        <f t="shared" si="29"/>
        <v>86893</v>
      </c>
      <c r="AH14" s="14">
        <f t="shared" si="29"/>
        <v>80985</v>
      </c>
      <c r="AI14" s="14">
        <f t="shared" si="29"/>
        <v>96918</v>
      </c>
      <c r="AJ14" s="14">
        <f t="shared" si="29"/>
        <v>93854</v>
      </c>
      <c r="AK14" s="14">
        <f t="shared" si="29"/>
        <v>85459</v>
      </c>
      <c r="AL14" s="14">
        <f t="shared" si="29"/>
        <v>87184</v>
      </c>
      <c r="AM14" s="14">
        <f t="shared" si="29"/>
        <v>84355</v>
      </c>
      <c r="AN14" s="14">
        <f t="shared" si="29"/>
        <v>92774</v>
      </c>
      <c r="AO14" s="14">
        <f t="shared" si="11"/>
        <v>1035638</v>
      </c>
      <c r="AP14" s="14">
        <f>SUM(AP15:AP16)</f>
        <v>92680</v>
      </c>
      <c r="AQ14" s="14">
        <f t="shared" ref="AQ14:BA14" si="30">SUM(AQ15:AQ16)</f>
        <v>85941</v>
      </c>
      <c r="AR14" s="14">
        <f t="shared" si="30"/>
        <v>92946</v>
      </c>
      <c r="AS14" s="14">
        <f t="shared" si="30"/>
        <v>87626</v>
      </c>
      <c r="AT14" s="14">
        <f t="shared" si="30"/>
        <v>95884</v>
      </c>
      <c r="AU14" s="14">
        <f t="shared" si="30"/>
        <v>89315</v>
      </c>
      <c r="AV14" s="14">
        <f t="shared" si="30"/>
        <v>104581</v>
      </c>
      <c r="AW14" s="14">
        <f t="shared" si="30"/>
        <v>103585</v>
      </c>
      <c r="AX14" s="14">
        <f t="shared" si="30"/>
        <v>91266</v>
      </c>
      <c r="AY14" s="14">
        <f t="shared" si="30"/>
        <v>92344</v>
      </c>
      <c r="AZ14" s="14">
        <f t="shared" si="30"/>
        <v>89489</v>
      </c>
      <c r="BA14" s="14">
        <f t="shared" si="30"/>
        <v>100215</v>
      </c>
      <c r="BB14" s="14">
        <f t="shared" si="12"/>
        <v>1125872</v>
      </c>
      <c r="BC14" s="14">
        <f>SUM(BC15:BC16)</f>
        <v>97658</v>
      </c>
      <c r="BD14" s="14">
        <f t="shared" ref="BD14:BN14" si="31">SUM(BD15:BD16)</f>
        <v>86705</v>
      </c>
      <c r="BE14" s="14">
        <f t="shared" si="31"/>
        <v>93498</v>
      </c>
      <c r="BF14" s="14">
        <f t="shared" si="31"/>
        <v>94420</v>
      </c>
      <c r="BG14" s="14">
        <f t="shared" si="31"/>
        <v>95300</v>
      </c>
      <c r="BH14" s="14">
        <f t="shared" si="31"/>
        <v>88293</v>
      </c>
      <c r="BI14" s="14">
        <f t="shared" si="31"/>
        <v>105473</v>
      </c>
      <c r="BJ14" s="14">
        <f t="shared" si="31"/>
        <v>104606</v>
      </c>
      <c r="BK14" s="14">
        <f t="shared" si="31"/>
        <v>90058</v>
      </c>
      <c r="BL14" s="14">
        <f t="shared" si="31"/>
        <v>95716</v>
      </c>
      <c r="BM14" s="14">
        <f t="shared" si="31"/>
        <v>90965</v>
      </c>
      <c r="BN14" s="14">
        <f t="shared" si="31"/>
        <v>102089</v>
      </c>
      <c r="BO14" s="14">
        <f t="shared" si="13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4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5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2">SUM(CV15:CV16)</f>
        <v>132166</v>
      </c>
      <c r="CW14" s="14">
        <f t="shared" si="32"/>
        <v>121961</v>
      </c>
      <c r="CX14" s="14">
        <f t="shared" si="32"/>
        <v>101995</v>
      </c>
      <c r="CY14" s="14">
        <f t="shared" si="32"/>
        <v>102438</v>
      </c>
      <c r="CZ14" s="14">
        <f t="shared" si="32"/>
        <v>101835</v>
      </c>
      <c r="DA14" s="14">
        <f t="shared" si="32"/>
        <v>118540</v>
      </c>
      <c r="DB14" s="14">
        <f t="shared" si="17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3">SUM(DE15:DE16)</f>
        <v>112673</v>
      </c>
      <c r="DF14" s="14">
        <f t="shared" si="33"/>
        <v>107259</v>
      </c>
      <c r="DG14" s="14">
        <f t="shared" si="33"/>
        <v>115093</v>
      </c>
      <c r="DH14" s="14">
        <f t="shared" si="33"/>
        <v>102672</v>
      </c>
      <c r="DI14" s="14">
        <f t="shared" si="33"/>
        <v>128559</v>
      </c>
      <c r="DJ14" s="14">
        <f t="shared" si="33"/>
        <v>128788</v>
      </c>
      <c r="DK14" s="14">
        <f t="shared" si="33"/>
        <v>107442</v>
      </c>
      <c r="DL14" s="14">
        <f t="shared" si="33"/>
        <v>111459</v>
      </c>
      <c r="DM14" s="14">
        <f t="shared" si="33"/>
        <v>107589</v>
      </c>
      <c r="DN14" s="14">
        <f t="shared" si="33"/>
        <v>123690</v>
      </c>
      <c r="DO14" s="14">
        <f t="shared" si="16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4">SUM(DR15:DR16)</f>
        <v>112508</v>
      </c>
      <c r="DS14" s="14">
        <f t="shared" si="34"/>
        <v>115829</v>
      </c>
      <c r="DT14" s="14">
        <f t="shared" si="34"/>
        <v>118238</v>
      </c>
      <c r="DU14" s="14">
        <f t="shared" si="34"/>
        <v>107590</v>
      </c>
      <c r="DV14" s="14">
        <f t="shared" si="34"/>
        <v>135754</v>
      </c>
      <c r="DW14" s="14">
        <f t="shared" si="34"/>
        <v>135624</v>
      </c>
      <c r="DX14" s="14">
        <f t="shared" si="34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 t="shared" ref="EU14" si="35"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49">
        <v>125197</v>
      </c>
      <c r="FD14" s="149">
        <v>119866</v>
      </c>
      <c r="FE14" s="14">
        <v>109354</v>
      </c>
      <c r="FF14" s="14">
        <v>78330</v>
      </c>
      <c r="FG14" s="14">
        <v>126105</v>
      </c>
      <c r="FH14" s="14"/>
      <c r="FI14" s="14"/>
      <c r="FJ14" s="14"/>
      <c r="FK14" s="130"/>
      <c r="FL14" s="14"/>
      <c r="FM14" s="14"/>
      <c r="FN14" s="14"/>
      <c r="FO14" s="14">
        <f>+SUM(FC14:FN14)</f>
        <v>558852</v>
      </c>
    </row>
    <row r="15" spans="1:171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9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10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1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2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3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4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5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7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6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>
        <v>88101</v>
      </c>
      <c r="FA15" s="16">
        <v>98516</v>
      </c>
      <c r="FB15" s="16"/>
      <c r="FC15" s="150">
        <v>92008</v>
      </c>
      <c r="FD15" s="150">
        <v>86876</v>
      </c>
      <c r="FE15" s="16">
        <v>76781</v>
      </c>
      <c r="FF15" s="16">
        <v>55619</v>
      </c>
      <c r="FG15" s="16">
        <v>88530</v>
      </c>
      <c r="FH15" s="16"/>
      <c r="FI15" s="16"/>
      <c r="FJ15" s="16"/>
      <c r="FK15" s="136"/>
      <c r="FL15" s="16"/>
      <c r="FM15" s="16"/>
      <c r="FN15" s="16"/>
      <c r="FO15" s="16"/>
    </row>
    <row r="16" spans="1:171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9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10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1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2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3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4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5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7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6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>
        <v>34647</v>
      </c>
      <c r="FA16" s="17">
        <v>34199</v>
      </c>
      <c r="FB16" s="17"/>
      <c r="FC16" s="151">
        <v>33189</v>
      </c>
      <c r="FD16" s="151">
        <v>32990</v>
      </c>
      <c r="FE16" s="17">
        <v>32573</v>
      </c>
      <c r="FF16" s="17">
        <v>22711</v>
      </c>
      <c r="FG16" s="17">
        <v>37575</v>
      </c>
      <c r="FH16" s="17"/>
      <c r="FI16" s="17"/>
      <c r="FJ16" s="17"/>
      <c r="FK16" s="139"/>
      <c r="FL16" s="17"/>
      <c r="FM16" s="17"/>
      <c r="FN16" s="17"/>
      <c r="FO16" s="17"/>
    </row>
    <row r="17" spans="2:171" ht="15" x14ac:dyDescent="0.25">
      <c r="B17" s="18" t="s">
        <v>10</v>
      </c>
      <c r="C17" s="19">
        <f>SUM(C18:C19)</f>
        <v>0</v>
      </c>
      <c r="D17" s="19">
        <f t="shared" ref="D17:N17" si="36">SUM(D18:D19)</f>
        <v>0</v>
      </c>
      <c r="E17" s="19">
        <f t="shared" si="36"/>
        <v>0</v>
      </c>
      <c r="F17" s="19">
        <f t="shared" si="36"/>
        <v>0</v>
      </c>
      <c r="G17" s="19">
        <f t="shared" si="36"/>
        <v>0</v>
      </c>
      <c r="H17" s="19">
        <f t="shared" si="36"/>
        <v>0</v>
      </c>
      <c r="I17" s="19">
        <f t="shared" si="36"/>
        <v>0</v>
      </c>
      <c r="J17" s="19">
        <f t="shared" si="36"/>
        <v>0</v>
      </c>
      <c r="K17" s="19">
        <f t="shared" si="36"/>
        <v>0</v>
      </c>
      <c r="L17" s="19">
        <f t="shared" si="36"/>
        <v>63106</v>
      </c>
      <c r="M17" s="19">
        <f t="shared" si="36"/>
        <v>282136</v>
      </c>
      <c r="N17" s="19">
        <f t="shared" si="36"/>
        <v>323878</v>
      </c>
      <c r="O17" s="19">
        <f>SUM(O18:O19)</f>
        <v>669120</v>
      </c>
      <c r="P17" s="19">
        <f>SUM(P18:P19)</f>
        <v>307630</v>
      </c>
      <c r="Q17" s="19">
        <f t="shared" ref="Q17:AA17" si="37">SUM(Q18:Q19)</f>
        <v>280668</v>
      </c>
      <c r="R17" s="19">
        <f t="shared" si="37"/>
        <v>310156</v>
      </c>
      <c r="S17" s="19">
        <f t="shared" si="37"/>
        <v>336872</v>
      </c>
      <c r="T17" s="19">
        <f t="shared" si="37"/>
        <v>329006</v>
      </c>
      <c r="U17" s="19">
        <f t="shared" si="37"/>
        <v>317374</v>
      </c>
      <c r="V17" s="19">
        <f t="shared" si="37"/>
        <v>369364</v>
      </c>
      <c r="W17" s="19">
        <f t="shared" si="37"/>
        <v>339272</v>
      </c>
      <c r="X17" s="19">
        <f t="shared" si="37"/>
        <v>314266</v>
      </c>
      <c r="Y17" s="19">
        <f t="shared" si="37"/>
        <v>331708</v>
      </c>
      <c r="Z17" s="19">
        <f t="shared" si="37"/>
        <v>311592</v>
      </c>
      <c r="AA17" s="19">
        <f t="shared" si="37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8">SUM(AD18:AD19)</f>
        <v>326878</v>
      </c>
      <c r="AE17" s="19">
        <f t="shared" si="38"/>
        <v>341994</v>
      </c>
      <c r="AF17" s="19">
        <f t="shared" si="38"/>
        <v>335518</v>
      </c>
      <c r="AG17" s="19">
        <f t="shared" si="38"/>
        <v>357274</v>
      </c>
      <c r="AH17" s="19">
        <f t="shared" si="38"/>
        <v>336394</v>
      </c>
      <c r="AI17" s="19">
        <f t="shared" si="38"/>
        <v>385269</v>
      </c>
      <c r="AJ17" s="19">
        <f t="shared" si="38"/>
        <v>381600</v>
      </c>
      <c r="AK17" s="19">
        <f t="shared" si="38"/>
        <v>349290</v>
      </c>
      <c r="AL17" s="19">
        <f t="shared" si="38"/>
        <v>358036</v>
      </c>
      <c r="AM17" s="19">
        <f t="shared" si="38"/>
        <v>344647</v>
      </c>
      <c r="AN17" s="19">
        <f t="shared" si="38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9">SUM(AQ18:AQ19)</f>
        <v>344955</v>
      </c>
      <c r="AR17" s="19">
        <f t="shared" si="39"/>
        <v>378276</v>
      </c>
      <c r="AS17" s="19">
        <f t="shared" si="39"/>
        <v>345738</v>
      </c>
      <c r="AT17" s="19">
        <f t="shared" si="39"/>
        <v>381599</v>
      </c>
      <c r="AU17" s="19">
        <f t="shared" si="39"/>
        <v>355923</v>
      </c>
      <c r="AV17" s="19">
        <f t="shared" si="39"/>
        <v>406032</v>
      </c>
      <c r="AW17" s="19">
        <f t="shared" si="39"/>
        <v>401587</v>
      </c>
      <c r="AX17" s="19">
        <f t="shared" si="39"/>
        <v>358342</v>
      </c>
      <c r="AY17" s="19">
        <f t="shared" si="39"/>
        <v>373892</v>
      </c>
      <c r="AZ17" s="19">
        <f t="shared" si="39"/>
        <v>362122</v>
      </c>
      <c r="BA17" s="19">
        <f t="shared" si="39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40">SUM(BD18:BD19)</f>
        <v>349217</v>
      </c>
      <c r="BE17" s="19">
        <f t="shared" si="40"/>
        <v>372682</v>
      </c>
      <c r="BF17" s="19">
        <f t="shared" si="40"/>
        <v>385363</v>
      </c>
      <c r="BG17" s="19">
        <f t="shared" si="40"/>
        <v>390746</v>
      </c>
      <c r="BH17" s="19">
        <f t="shared" si="40"/>
        <v>363949</v>
      </c>
      <c r="BI17" s="19">
        <f t="shared" si="40"/>
        <v>424601</v>
      </c>
      <c r="BJ17" s="19">
        <f t="shared" si="40"/>
        <v>417175</v>
      </c>
      <c r="BK17" s="19">
        <f t="shared" si="40"/>
        <v>367753</v>
      </c>
      <c r="BL17" s="19">
        <f t="shared" si="40"/>
        <v>395990</v>
      </c>
      <c r="BM17" s="19">
        <f t="shared" si="40"/>
        <v>377071</v>
      </c>
      <c r="BN17" s="19">
        <f t="shared" si="40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41">SUM(BR18:BR19)</f>
        <v>360955</v>
      </c>
      <c r="BS17" s="19">
        <f t="shared" si="41"/>
        <v>386901</v>
      </c>
      <c r="BT17" s="19">
        <f t="shared" si="41"/>
        <v>418809</v>
      </c>
      <c r="BU17" s="19">
        <f t="shared" si="41"/>
        <v>389242</v>
      </c>
      <c r="BV17" s="19">
        <f t="shared" si="41"/>
        <v>469625</v>
      </c>
      <c r="BW17" s="19">
        <f t="shared" si="41"/>
        <v>440098</v>
      </c>
      <c r="BX17" s="19">
        <f t="shared" si="41"/>
        <v>399297</v>
      </c>
      <c r="BY17" s="19">
        <f t="shared" si="41"/>
        <v>427845</v>
      </c>
      <c r="BZ17" s="19">
        <f t="shared" si="41"/>
        <v>394028</v>
      </c>
      <c r="CA17" s="19">
        <f t="shared" si="41"/>
        <v>432794</v>
      </c>
      <c r="CB17" s="19">
        <f>SUM(CB18:CB19)</f>
        <v>4915949</v>
      </c>
      <c r="CC17" s="19">
        <f t="shared" si="41"/>
        <v>449290</v>
      </c>
      <c r="CD17" s="19">
        <f t="shared" si="41"/>
        <v>379388</v>
      </c>
      <c r="CE17" s="19">
        <f t="shared" si="41"/>
        <v>398743</v>
      </c>
      <c r="CF17" s="19">
        <f t="shared" si="41"/>
        <v>409293</v>
      </c>
      <c r="CG17" s="19">
        <f t="shared" si="41"/>
        <v>445662</v>
      </c>
      <c r="CH17" s="19">
        <f t="shared" si="41"/>
        <v>410419</v>
      </c>
      <c r="CI17" s="19">
        <f t="shared" si="41"/>
        <v>500827</v>
      </c>
      <c r="CJ17" s="19">
        <f t="shared" si="41"/>
        <v>474052</v>
      </c>
      <c r="CK17" s="19">
        <f t="shared" si="41"/>
        <v>407792</v>
      </c>
      <c r="CL17" s="19">
        <f t="shared" si="41"/>
        <v>424345</v>
      </c>
      <c r="CM17" s="19">
        <v>423083</v>
      </c>
      <c r="CN17" s="19">
        <f t="shared" si="41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42">SUM(CR18:CR19)</f>
        <v>321529</v>
      </c>
      <c r="CS17" s="19">
        <f t="shared" si="42"/>
        <v>420462</v>
      </c>
      <c r="CT17" s="19">
        <f t="shared" si="42"/>
        <v>455579</v>
      </c>
      <c r="CU17" s="19">
        <f t="shared" si="42"/>
        <v>426164</v>
      </c>
      <c r="CV17" s="19">
        <f t="shared" si="42"/>
        <v>525237</v>
      </c>
      <c r="CW17" s="19">
        <f t="shared" si="42"/>
        <v>489576</v>
      </c>
      <c r="CX17" s="19">
        <f t="shared" si="42"/>
        <v>420783</v>
      </c>
      <c r="CY17" s="19">
        <f t="shared" si="42"/>
        <v>432301</v>
      </c>
      <c r="CZ17" s="19">
        <f t="shared" si="42"/>
        <v>424468</v>
      </c>
      <c r="DA17" s="19">
        <f t="shared" si="42"/>
        <v>482860</v>
      </c>
      <c r="DB17" s="19">
        <f t="shared" si="17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3">SUM(DE18:DE19)</f>
        <v>469184</v>
      </c>
      <c r="DF17" s="19">
        <f t="shared" si="43"/>
        <v>439000</v>
      </c>
      <c r="DG17" s="19">
        <f t="shared" si="43"/>
        <v>473903</v>
      </c>
      <c r="DH17" s="19">
        <f t="shared" si="43"/>
        <v>423024</v>
      </c>
      <c r="DI17" s="19">
        <f t="shared" si="43"/>
        <v>507801</v>
      </c>
      <c r="DJ17" s="19">
        <f t="shared" si="43"/>
        <v>515087</v>
      </c>
      <c r="DK17" s="19">
        <f t="shared" si="43"/>
        <v>441842</v>
      </c>
      <c r="DL17" s="19">
        <f t="shared" si="43"/>
        <v>462628</v>
      </c>
      <c r="DM17" s="19">
        <f t="shared" si="43"/>
        <v>449236</v>
      </c>
      <c r="DN17" s="19">
        <f t="shared" si="43"/>
        <v>497903</v>
      </c>
      <c r="DO17" s="19">
        <f t="shared" si="16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4">SUM(DR18:DR19)</f>
        <v>455836</v>
      </c>
      <c r="DS17" s="19">
        <f t="shared" si="44"/>
        <v>476031</v>
      </c>
      <c r="DT17" s="19">
        <f t="shared" si="44"/>
        <v>484770</v>
      </c>
      <c r="DU17" s="19">
        <f t="shared" si="44"/>
        <v>446920</v>
      </c>
      <c r="DV17" s="19">
        <f t="shared" si="44"/>
        <v>542793</v>
      </c>
      <c r="DW17" s="19">
        <f t="shared" si="44"/>
        <v>538857</v>
      </c>
      <c r="DX17" s="19">
        <f t="shared" si="44"/>
        <v>460206</v>
      </c>
      <c r="DY17" s="19">
        <v>476614</v>
      </c>
      <c r="DZ17" s="19">
        <f t="shared" si="44"/>
        <v>450503</v>
      </c>
      <c r="EA17" s="19">
        <f t="shared" si="44"/>
        <v>493812</v>
      </c>
      <c r="EB17" s="19">
        <f>+SUM(DP17:EA17)</f>
        <v>5736836</v>
      </c>
      <c r="EC17" s="19">
        <f t="shared" ref="EC17:EN17" si="45">SUM(EC18:EC19)</f>
        <v>508666</v>
      </c>
      <c r="ED17" s="19">
        <f t="shared" si="45"/>
        <v>475387</v>
      </c>
      <c r="EE17" s="19">
        <f t="shared" si="45"/>
        <v>329870</v>
      </c>
      <c r="EF17" s="19">
        <f t="shared" si="45"/>
        <v>118786</v>
      </c>
      <c r="EG17" s="19">
        <f t="shared" si="45"/>
        <v>195767</v>
      </c>
      <c r="EH17" s="19">
        <f t="shared" si="45"/>
        <v>271536</v>
      </c>
      <c r="EI17" s="19">
        <f t="shared" si="45"/>
        <v>357603</v>
      </c>
      <c r="EJ17" s="19">
        <f t="shared" si="45"/>
        <v>370484</v>
      </c>
      <c r="EK17" s="19">
        <f t="shared" si="45"/>
        <v>405230</v>
      </c>
      <c r="EL17" s="19">
        <f t="shared" si="45"/>
        <v>468246</v>
      </c>
      <c r="EM17" s="19">
        <f t="shared" si="45"/>
        <v>478676</v>
      </c>
      <c r="EN17" s="19">
        <f t="shared" si="45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 t="shared" ref="EU17" si="46"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52">
        <v>510820</v>
      </c>
      <c r="FD17" s="152">
        <v>481778</v>
      </c>
      <c r="FE17" s="19">
        <v>454449</v>
      </c>
      <c r="FF17" s="19">
        <v>394969</v>
      </c>
      <c r="FG17" s="19">
        <v>519466</v>
      </c>
      <c r="FH17" s="19"/>
      <c r="FI17" s="19"/>
      <c r="FJ17" s="19"/>
      <c r="FK17" s="140"/>
      <c r="FL17" s="19"/>
      <c r="FM17" s="19"/>
      <c r="FN17" s="19"/>
      <c r="FO17" s="19">
        <f>+SUM(FC17:FN17)</f>
        <v>2361482</v>
      </c>
    </row>
    <row r="18" spans="2:171" x14ac:dyDescent="0.2">
      <c r="B18" s="15" t="s">
        <v>2</v>
      </c>
      <c r="C18" s="21">
        <f>C9+C12+C15</f>
        <v>0</v>
      </c>
      <c r="D18" s="21">
        <f t="shared" ref="D18:O19" si="47">D9+D12+D15</f>
        <v>0</v>
      </c>
      <c r="E18" s="21">
        <f t="shared" si="47"/>
        <v>0</v>
      </c>
      <c r="F18" s="21">
        <f t="shared" si="47"/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32512</v>
      </c>
      <c r="M18" s="21">
        <f t="shared" si="47"/>
        <v>128244</v>
      </c>
      <c r="N18" s="21">
        <f t="shared" si="47"/>
        <v>160870</v>
      </c>
      <c r="O18" s="21">
        <f t="shared" si="47"/>
        <v>321626</v>
      </c>
      <c r="P18" s="21">
        <f>P9+P12+P15</f>
        <v>147476</v>
      </c>
      <c r="Q18" s="21">
        <f t="shared" ref="Q18:AB19" si="48">Q9+Q12+Q15</f>
        <v>127762</v>
      </c>
      <c r="R18" s="21">
        <f t="shared" si="48"/>
        <v>136180</v>
      </c>
      <c r="S18" s="21">
        <f t="shared" si="48"/>
        <v>167006</v>
      </c>
      <c r="T18" s="21">
        <f t="shared" si="48"/>
        <v>155520</v>
      </c>
      <c r="U18" s="21">
        <f t="shared" si="48"/>
        <v>148248</v>
      </c>
      <c r="V18" s="21">
        <f t="shared" si="48"/>
        <v>199772</v>
      </c>
      <c r="W18" s="21">
        <f t="shared" si="48"/>
        <v>169852</v>
      </c>
      <c r="X18" s="21">
        <f t="shared" si="48"/>
        <v>149250</v>
      </c>
      <c r="Y18" s="21">
        <f t="shared" si="48"/>
        <v>160190</v>
      </c>
      <c r="Z18" s="21">
        <f t="shared" si="48"/>
        <v>143418</v>
      </c>
      <c r="AA18" s="21">
        <f t="shared" si="48"/>
        <v>176048</v>
      </c>
      <c r="AB18" s="21">
        <f t="shared" si="48"/>
        <v>1880722</v>
      </c>
      <c r="AC18" s="21">
        <f>AC9+AC12+AC15</f>
        <v>165586</v>
      </c>
      <c r="AD18" s="21">
        <f t="shared" ref="AD18:AO19" si="49">AD9+AD12+AD15</f>
        <v>154224</v>
      </c>
      <c r="AE18" s="21">
        <f t="shared" si="49"/>
        <v>152884</v>
      </c>
      <c r="AF18" s="21">
        <f t="shared" si="49"/>
        <v>163083</v>
      </c>
      <c r="AG18" s="21">
        <f t="shared" si="49"/>
        <v>173170</v>
      </c>
      <c r="AH18" s="21">
        <f t="shared" si="49"/>
        <v>160365</v>
      </c>
      <c r="AI18" s="21">
        <f t="shared" si="49"/>
        <v>200921</v>
      </c>
      <c r="AJ18" s="21">
        <f t="shared" si="49"/>
        <v>194471</v>
      </c>
      <c r="AK18" s="21">
        <f t="shared" si="49"/>
        <v>173256</v>
      </c>
      <c r="AL18" s="21">
        <f t="shared" si="49"/>
        <v>174273</v>
      </c>
      <c r="AM18" s="21">
        <f t="shared" si="49"/>
        <v>163077</v>
      </c>
      <c r="AN18" s="21">
        <f t="shared" si="49"/>
        <v>190324</v>
      </c>
      <c r="AO18" s="21">
        <f t="shared" si="49"/>
        <v>2065634</v>
      </c>
      <c r="AP18" s="21">
        <f>AP9+AP12+AP15</f>
        <v>184434</v>
      </c>
      <c r="AQ18" s="21">
        <f t="shared" ref="AQ18:BB19" si="50">AQ9+AQ12+AQ15</f>
        <v>165196</v>
      </c>
      <c r="AR18" s="21">
        <f t="shared" si="50"/>
        <v>184059</v>
      </c>
      <c r="AS18" s="21">
        <f t="shared" si="50"/>
        <v>151914</v>
      </c>
      <c r="AT18" s="21">
        <f t="shared" si="50"/>
        <v>184471</v>
      </c>
      <c r="AU18" s="21">
        <f t="shared" si="50"/>
        <v>169520</v>
      </c>
      <c r="AV18" s="21">
        <f t="shared" si="50"/>
        <v>211081</v>
      </c>
      <c r="AW18" s="21">
        <f t="shared" si="50"/>
        <v>205548</v>
      </c>
      <c r="AX18" s="21">
        <f t="shared" si="50"/>
        <v>174694</v>
      </c>
      <c r="AY18" s="21">
        <f t="shared" si="50"/>
        <v>176643</v>
      </c>
      <c r="AZ18" s="21">
        <f t="shared" si="50"/>
        <v>171306</v>
      </c>
      <c r="BA18" s="21">
        <f t="shared" si="50"/>
        <v>202930</v>
      </c>
      <c r="BB18" s="21">
        <f t="shared" si="50"/>
        <v>2181796</v>
      </c>
      <c r="BC18" s="21">
        <f>BC9+BC12+BC15</f>
        <v>191945</v>
      </c>
      <c r="BD18" s="21">
        <f t="shared" ref="BD18:BO19" si="51">BD9+BD12+BD15</f>
        <v>164979</v>
      </c>
      <c r="BE18" s="21">
        <f t="shared" si="51"/>
        <v>171974</v>
      </c>
      <c r="BF18" s="21">
        <f t="shared" si="51"/>
        <v>192206</v>
      </c>
      <c r="BG18" s="21">
        <f t="shared" si="51"/>
        <v>189722</v>
      </c>
      <c r="BH18" s="21">
        <f t="shared" si="51"/>
        <v>171567</v>
      </c>
      <c r="BI18" s="21">
        <f t="shared" si="51"/>
        <v>228270</v>
      </c>
      <c r="BJ18" s="21">
        <f t="shared" si="51"/>
        <v>215934</v>
      </c>
      <c r="BK18" s="21">
        <f t="shared" si="51"/>
        <v>174277</v>
      </c>
      <c r="BL18" s="21">
        <f t="shared" si="51"/>
        <v>191042</v>
      </c>
      <c r="BM18" s="21">
        <f t="shared" si="51"/>
        <v>179072</v>
      </c>
      <c r="BN18" s="21">
        <f t="shared" si="51"/>
        <v>220002</v>
      </c>
      <c r="BO18" s="21">
        <f t="shared" si="51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52">BR9+BR12+BR15</f>
        <v>170347</v>
      </c>
      <c r="BS18" s="21">
        <f t="shared" si="52"/>
        <v>185853</v>
      </c>
      <c r="BT18" s="21">
        <f t="shared" si="52"/>
        <v>215385</v>
      </c>
      <c r="BU18" s="21">
        <f t="shared" si="52"/>
        <v>190647</v>
      </c>
      <c r="BV18" s="21">
        <f t="shared" si="52"/>
        <v>263470</v>
      </c>
      <c r="BW18" s="21">
        <f t="shared" si="52"/>
        <v>234505</v>
      </c>
      <c r="BX18" s="21">
        <f t="shared" si="52"/>
        <v>196330</v>
      </c>
      <c r="BY18" s="21">
        <f t="shared" si="52"/>
        <v>216382</v>
      </c>
      <c r="BZ18" s="21">
        <f t="shared" si="52"/>
        <v>191922</v>
      </c>
      <c r="CA18" s="21">
        <f t="shared" si="52"/>
        <v>233443</v>
      </c>
      <c r="CB18" s="21">
        <f t="shared" si="52"/>
        <v>2499190</v>
      </c>
      <c r="CC18" s="21">
        <f t="shared" si="52"/>
        <v>232931</v>
      </c>
      <c r="CD18" s="21">
        <f t="shared" si="52"/>
        <v>193875</v>
      </c>
      <c r="CE18" s="21">
        <f t="shared" si="52"/>
        <v>199430</v>
      </c>
      <c r="CF18" s="21">
        <f t="shared" si="52"/>
        <v>195814</v>
      </c>
      <c r="CG18" s="21">
        <f t="shared" si="52"/>
        <v>234491</v>
      </c>
      <c r="CH18" s="21">
        <f t="shared" si="52"/>
        <v>208506</v>
      </c>
      <c r="CI18" s="21">
        <f t="shared" si="52"/>
        <v>295072</v>
      </c>
      <c r="CJ18" s="21">
        <f t="shared" si="52"/>
        <v>259736</v>
      </c>
      <c r="CK18" s="21">
        <f t="shared" si="52"/>
        <v>204881</v>
      </c>
      <c r="CL18" s="21">
        <f t="shared" si="52"/>
        <v>214695</v>
      </c>
      <c r="CM18" s="21">
        <v>215648</v>
      </c>
      <c r="CN18" s="21">
        <f t="shared" si="52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53">CT9+CT12+CT15</f>
        <v>237024</v>
      </c>
      <c r="CU18" s="21">
        <f t="shared" si="53"/>
        <v>217812</v>
      </c>
      <c r="CV18" s="21">
        <f t="shared" si="53"/>
        <v>309519</v>
      </c>
      <c r="CW18" s="21">
        <f t="shared" ref="CW18:DA19" si="54">CW9+CW12+CW15</f>
        <v>263958</v>
      </c>
      <c r="CX18" s="21">
        <f t="shared" si="54"/>
        <v>212260</v>
      </c>
      <c r="CY18" s="21">
        <f t="shared" si="54"/>
        <v>216407</v>
      </c>
      <c r="CZ18" s="21">
        <f t="shared" si="54"/>
        <v>211083</v>
      </c>
      <c r="DA18" s="21">
        <f t="shared" si="54"/>
        <v>266512</v>
      </c>
      <c r="DB18" s="21">
        <f t="shared" si="17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5">DE9+DE12+DE15</f>
        <v>247381</v>
      </c>
      <c r="DF18" s="21">
        <f t="shared" si="55"/>
        <v>222940</v>
      </c>
      <c r="DG18" s="21">
        <f t="shared" si="55"/>
        <v>248005</v>
      </c>
      <c r="DH18" s="21">
        <f t="shared" si="55"/>
        <v>216238</v>
      </c>
      <c r="DI18" s="21">
        <f t="shared" si="55"/>
        <v>290590</v>
      </c>
      <c r="DJ18" s="21">
        <f t="shared" si="55"/>
        <v>287325</v>
      </c>
      <c r="DK18" s="21">
        <f t="shared" si="55"/>
        <v>228817</v>
      </c>
      <c r="DL18" s="21">
        <f t="shared" si="55"/>
        <v>239764</v>
      </c>
      <c r="DM18" s="21">
        <f t="shared" si="55"/>
        <v>228349</v>
      </c>
      <c r="DN18" s="21">
        <f t="shared" si="55"/>
        <v>277007</v>
      </c>
      <c r="DO18" s="21">
        <f t="shared" si="16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6">DR9+DR12+DR15</f>
        <v>229877</v>
      </c>
      <c r="DS18" s="21">
        <f t="shared" si="56"/>
        <v>258878</v>
      </c>
      <c r="DT18" s="21">
        <f t="shared" si="56"/>
        <v>256894</v>
      </c>
      <c r="DU18" s="21">
        <f t="shared" si="56"/>
        <v>233043</v>
      </c>
      <c r="DV18" s="21">
        <f t="shared" si="56"/>
        <v>322134</v>
      </c>
      <c r="DW18" s="21">
        <f t="shared" si="56"/>
        <v>308027</v>
      </c>
      <c r="DX18" s="21">
        <f t="shared" si="56"/>
        <v>243964</v>
      </c>
      <c r="DY18" s="21">
        <v>249446</v>
      </c>
      <c r="DZ18" s="21">
        <f t="shared" si="56"/>
        <v>232494</v>
      </c>
      <c r="EA18" s="21">
        <f t="shared" si="56"/>
        <v>271496</v>
      </c>
      <c r="EB18" s="21">
        <f>+SUM(DP18:EA18)</f>
        <v>3091288</v>
      </c>
      <c r="EC18" s="21">
        <f t="shared" ref="EC18:EN18" si="57">EC9+EC12+EC15</f>
        <v>284021</v>
      </c>
      <c r="ED18" s="21">
        <f t="shared" si="57"/>
        <v>260817</v>
      </c>
      <c r="EE18" s="21">
        <f t="shared" si="57"/>
        <v>165802</v>
      </c>
      <c r="EF18" s="21">
        <f t="shared" si="57"/>
        <v>29994</v>
      </c>
      <c r="EG18" s="21">
        <f t="shared" si="57"/>
        <v>78183</v>
      </c>
      <c r="EH18" s="21">
        <f t="shared" si="57"/>
        <v>126715</v>
      </c>
      <c r="EI18" s="21">
        <f t="shared" si="57"/>
        <v>186561</v>
      </c>
      <c r="EJ18" s="21">
        <f t="shared" si="57"/>
        <v>188435</v>
      </c>
      <c r="EK18" s="21">
        <f t="shared" si="57"/>
        <v>216904</v>
      </c>
      <c r="EL18" s="21">
        <f t="shared" si="57"/>
        <v>254157</v>
      </c>
      <c r="EM18" s="21">
        <f t="shared" si="57"/>
        <v>262175</v>
      </c>
      <c r="EN18" s="21">
        <f t="shared" si="57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 t="shared" ref="EU18:EU19" si="58"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53">
        <v>301454</v>
      </c>
      <c r="FD18" s="153">
        <v>278829</v>
      </c>
      <c r="FE18" s="21">
        <v>246577</v>
      </c>
      <c r="FF18" s="21">
        <v>225965</v>
      </c>
      <c r="FG18" s="21">
        <v>298093</v>
      </c>
      <c r="FH18" s="21"/>
      <c r="FI18" s="21"/>
      <c r="FJ18" s="21"/>
      <c r="FK18" s="141"/>
      <c r="FL18" s="21"/>
      <c r="FM18" s="21"/>
      <c r="FN18" s="21"/>
      <c r="FO18" s="21">
        <f>+SUM(FC18:FN18)</f>
        <v>1350918</v>
      </c>
    </row>
    <row r="19" spans="2:171" x14ac:dyDescent="0.2">
      <c r="B19" s="15" t="s">
        <v>3</v>
      </c>
      <c r="C19" s="21">
        <f>C10+C13+C16</f>
        <v>0</v>
      </c>
      <c r="D19" s="21">
        <f t="shared" si="47"/>
        <v>0</v>
      </c>
      <c r="E19" s="21">
        <f t="shared" si="47"/>
        <v>0</v>
      </c>
      <c r="F19" s="21">
        <f t="shared" si="47"/>
        <v>0</v>
      </c>
      <c r="G19" s="21">
        <f t="shared" si="47"/>
        <v>0</v>
      </c>
      <c r="H19" s="21">
        <f t="shared" si="47"/>
        <v>0</v>
      </c>
      <c r="I19" s="21">
        <f t="shared" si="47"/>
        <v>0</v>
      </c>
      <c r="J19" s="21">
        <f t="shared" si="47"/>
        <v>0</v>
      </c>
      <c r="K19" s="21">
        <f t="shared" si="47"/>
        <v>0</v>
      </c>
      <c r="L19" s="21">
        <f t="shared" si="47"/>
        <v>30594</v>
      </c>
      <c r="M19" s="21">
        <f t="shared" si="47"/>
        <v>153892</v>
      </c>
      <c r="N19" s="21">
        <f t="shared" si="47"/>
        <v>163008</v>
      </c>
      <c r="O19" s="21">
        <f t="shared" si="47"/>
        <v>347494</v>
      </c>
      <c r="P19" s="21">
        <f>P10+P13+P16</f>
        <v>160154</v>
      </c>
      <c r="Q19" s="21">
        <f t="shared" si="48"/>
        <v>152906</v>
      </c>
      <c r="R19" s="21">
        <f t="shared" si="48"/>
        <v>173976</v>
      </c>
      <c r="S19" s="21">
        <f t="shared" si="48"/>
        <v>169866</v>
      </c>
      <c r="T19" s="21">
        <f t="shared" si="48"/>
        <v>173486</v>
      </c>
      <c r="U19" s="21">
        <f t="shared" si="48"/>
        <v>169126</v>
      </c>
      <c r="V19" s="21">
        <f t="shared" si="48"/>
        <v>169592</v>
      </c>
      <c r="W19" s="21">
        <f t="shared" si="48"/>
        <v>169420</v>
      </c>
      <c r="X19" s="21">
        <f t="shared" si="48"/>
        <v>165016</v>
      </c>
      <c r="Y19" s="21">
        <f t="shared" si="48"/>
        <v>171518</v>
      </c>
      <c r="Z19" s="21">
        <f t="shared" si="48"/>
        <v>168174</v>
      </c>
      <c r="AA19" s="21">
        <f t="shared" si="48"/>
        <v>173740</v>
      </c>
      <c r="AB19" s="21">
        <f t="shared" si="48"/>
        <v>2016974</v>
      </c>
      <c r="AC19" s="21">
        <f>AC10+AC13+AC16</f>
        <v>178338</v>
      </c>
      <c r="AD19" s="21">
        <f t="shared" si="49"/>
        <v>172654</v>
      </c>
      <c r="AE19" s="21">
        <f t="shared" si="49"/>
        <v>189110</v>
      </c>
      <c r="AF19" s="21">
        <f t="shared" si="49"/>
        <v>172435</v>
      </c>
      <c r="AG19" s="21">
        <f t="shared" si="49"/>
        <v>184104</v>
      </c>
      <c r="AH19" s="21">
        <f t="shared" si="49"/>
        <v>176029</v>
      </c>
      <c r="AI19" s="21">
        <f t="shared" si="49"/>
        <v>184348</v>
      </c>
      <c r="AJ19" s="21">
        <f t="shared" si="49"/>
        <v>187129</v>
      </c>
      <c r="AK19" s="21">
        <f t="shared" si="49"/>
        <v>176034</v>
      </c>
      <c r="AL19" s="21">
        <f t="shared" si="49"/>
        <v>183763</v>
      </c>
      <c r="AM19" s="21">
        <f t="shared" si="49"/>
        <v>181570</v>
      </c>
      <c r="AN19" s="21">
        <f t="shared" si="49"/>
        <v>182490</v>
      </c>
      <c r="AO19" s="21">
        <f t="shared" si="49"/>
        <v>2168004</v>
      </c>
      <c r="AP19" s="21">
        <f>AP10+AP13+AP16</f>
        <v>187584</v>
      </c>
      <c r="AQ19" s="21">
        <f t="shared" si="50"/>
        <v>179759</v>
      </c>
      <c r="AR19" s="21">
        <f t="shared" si="50"/>
        <v>194217</v>
      </c>
      <c r="AS19" s="21">
        <f t="shared" si="50"/>
        <v>193824</v>
      </c>
      <c r="AT19" s="21">
        <f t="shared" si="50"/>
        <v>197128</v>
      </c>
      <c r="AU19" s="21">
        <f t="shared" si="50"/>
        <v>186403</v>
      </c>
      <c r="AV19" s="21">
        <f t="shared" si="50"/>
        <v>194951</v>
      </c>
      <c r="AW19" s="21">
        <f t="shared" si="50"/>
        <v>196039</v>
      </c>
      <c r="AX19" s="21">
        <f t="shared" si="50"/>
        <v>183648</v>
      </c>
      <c r="AY19" s="21">
        <f t="shared" si="50"/>
        <v>197249</v>
      </c>
      <c r="AZ19" s="21">
        <f t="shared" si="50"/>
        <v>190816</v>
      </c>
      <c r="BA19" s="21">
        <f t="shared" si="50"/>
        <v>193710</v>
      </c>
      <c r="BB19" s="21">
        <f t="shared" si="50"/>
        <v>2295328</v>
      </c>
      <c r="BC19" s="21">
        <f>BC10+BC13+BC16</f>
        <v>195471</v>
      </c>
      <c r="BD19" s="21">
        <f t="shared" si="51"/>
        <v>184238</v>
      </c>
      <c r="BE19" s="21">
        <f t="shared" si="51"/>
        <v>200708</v>
      </c>
      <c r="BF19" s="21">
        <f t="shared" si="51"/>
        <v>193157</v>
      </c>
      <c r="BG19" s="21">
        <f t="shared" si="51"/>
        <v>201024</v>
      </c>
      <c r="BH19" s="21">
        <f t="shared" si="51"/>
        <v>192382</v>
      </c>
      <c r="BI19" s="21">
        <f t="shared" si="51"/>
        <v>196331</v>
      </c>
      <c r="BJ19" s="21">
        <f t="shared" si="51"/>
        <v>201241</v>
      </c>
      <c r="BK19" s="21">
        <f t="shared" si="51"/>
        <v>193476</v>
      </c>
      <c r="BL19" s="21">
        <f t="shared" si="51"/>
        <v>204948</v>
      </c>
      <c r="BM19" s="21">
        <f t="shared" si="51"/>
        <v>197999</v>
      </c>
      <c r="BN19" s="21">
        <f t="shared" si="51"/>
        <v>196608</v>
      </c>
      <c r="BO19" s="21">
        <f t="shared" si="51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9">BR10+BR13+BR16</f>
        <v>190608</v>
      </c>
      <c r="BS19" s="21">
        <f t="shared" si="59"/>
        <v>201048</v>
      </c>
      <c r="BT19" s="21">
        <f t="shared" si="59"/>
        <v>203424</v>
      </c>
      <c r="BU19" s="21">
        <f t="shared" si="59"/>
        <v>198595</v>
      </c>
      <c r="BV19" s="21">
        <f t="shared" si="59"/>
        <v>206155</v>
      </c>
      <c r="BW19" s="21">
        <f t="shared" si="59"/>
        <v>205593</v>
      </c>
      <c r="BX19" s="21">
        <f t="shared" si="59"/>
        <v>202967</v>
      </c>
      <c r="BY19" s="21">
        <f t="shared" si="59"/>
        <v>211463</v>
      </c>
      <c r="BZ19" s="21">
        <f t="shared" si="59"/>
        <v>202106</v>
      </c>
      <c r="CA19" s="21">
        <f t="shared" si="59"/>
        <v>199351</v>
      </c>
      <c r="CB19" s="21">
        <f t="shared" si="52"/>
        <v>2416759</v>
      </c>
      <c r="CC19" s="21">
        <f t="shared" si="59"/>
        <v>216359</v>
      </c>
      <c r="CD19" s="21">
        <f t="shared" si="59"/>
        <v>185513</v>
      </c>
      <c r="CE19" s="21">
        <f t="shared" si="59"/>
        <v>199313</v>
      </c>
      <c r="CF19" s="21">
        <f t="shared" si="59"/>
        <v>213479</v>
      </c>
      <c r="CG19" s="21">
        <f t="shared" si="59"/>
        <v>211171</v>
      </c>
      <c r="CH19" s="21">
        <f t="shared" si="59"/>
        <v>201913</v>
      </c>
      <c r="CI19" s="21">
        <f t="shared" si="59"/>
        <v>205755</v>
      </c>
      <c r="CJ19" s="21">
        <f t="shared" si="59"/>
        <v>214316</v>
      </c>
      <c r="CK19" s="21">
        <f t="shared" si="59"/>
        <v>202911</v>
      </c>
      <c r="CL19" s="21">
        <f t="shared" si="59"/>
        <v>209650</v>
      </c>
      <c r="CM19" s="21">
        <v>207435</v>
      </c>
      <c r="CN19" s="21">
        <f t="shared" si="59"/>
        <v>212814</v>
      </c>
      <c r="CO19" s="21">
        <f t="shared" si="59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53"/>
        <v>215718</v>
      </c>
      <c r="CW19" s="21">
        <f t="shared" si="54"/>
        <v>225618</v>
      </c>
      <c r="CX19" s="21">
        <f t="shared" si="54"/>
        <v>208523</v>
      </c>
      <c r="CY19" s="21">
        <f t="shared" si="54"/>
        <v>215894</v>
      </c>
      <c r="CZ19" s="21">
        <f t="shared" si="54"/>
        <v>213385</v>
      </c>
      <c r="DA19" s="21">
        <f t="shared" si="54"/>
        <v>216348</v>
      </c>
      <c r="DB19" s="21">
        <f t="shared" si="17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60">DE10+DE13+DE16</f>
        <v>221803</v>
      </c>
      <c r="DF19" s="21">
        <f t="shared" si="60"/>
        <v>216060</v>
      </c>
      <c r="DG19" s="21">
        <f t="shared" si="60"/>
        <v>225898</v>
      </c>
      <c r="DH19" s="21">
        <f t="shared" si="60"/>
        <v>206786</v>
      </c>
      <c r="DI19" s="21">
        <f t="shared" si="60"/>
        <v>217211</v>
      </c>
      <c r="DJ19" s="21">
        <f t="shared" si="60"/>
        <v>227762</v>
      </c>
      <c r="DK19" s="21">
        <f t="shared" si="60"/>
        <v>213025</v>
      </c>
      <c r="DL19" s="21">
        <f t="shared" si="60"/>
        <v>222864</v>
      </c>
      <c r="DM19" s="21">
        <f t="shared" si="60"/>
        <v>220887</v>
      </c>
      <c r="DN19" s="21">
        <f t="shared" si="55"/>
        <v>220896</v>
      </c>
      <c r="DO19" s="21">
        <f t="shared" si="16"/>
        <v>2602651</v>
      </c>
      <c r="DP19" s="21">
        <f t="shared" ref="DP19:EA19" si="61">DP10+DP13+DP16</f>
        <v>220037</v>
      </c>
      <c r="DQ19" s="21">
        <f t="shared" si="61"/>
        <v>205422</v>
      </c>
      <c r="DR19" s="21">
        <f t="shared" si="61"/>
        <v>225959</v>
      </c>
      <c r="DS19" s="21">
        <f t="shared" si="61"/>
        <v>217153</v>
      </c>
      <c r="DT19" s="21">
        <f t="shared" si="61"/>
        <v>227876</v>
      </c>
      <c r="DU19" s="21">
        <f t="shared" si="61"/>
        <v>213877</v>
      </c>
      <c r="DV19" s="21">
        <f t="shared" si="61"/>
        <v>220659</v>
      </c>
      <c r="DW19" s="21">
        <f t="shared" si="61"/>
        <v>230830</v>
      </c>
      <c r="DX19" s="21">
        <f t="shared" si="61"/>
        <v>216242</v>
      </c>
      <c r="DY19" s="21">
        <v>227168</v>
      </c>
      <c r="DZ19" s="21">
        <f t="shared" si="61"/>
        <v>218009</v>
      </c>
      <c r="EA19" s="21">
        <f t="shared" si="61"/>
        <v>222316</v>
      </c>
      <c r="EB19" s="21">
        <f>+SUM(DP19:EA19)</f>
        <v>2645548</v>
      </c>
      <c r="EC19" s="21">
        <f t="shared" ref="EC19:EN19" si="62">EC10+EC13+EC16</f>
        <v>224645</v>
      </c>
      <c r="ED19" s="21">
        <f t="shared" si="62"/>
        <v>214570</v>
      </c>
      <c r="EE19" s="21">
        <f t="shared" si="62"/>
        <v>164068</v>
      </c>
      <c r="EF19" s="21">
        <f t="shared" si="62"/>
        <v>88792</v>
      </c>
      <c r="EG19" s="21">
        <f t="shared" si="62"/>
        <v>117584</v>
      </c>
      <c r="EH19" s="21">
        <f t="shared" si="62"/>
        <v>144821</v>
      </c>
      <c r="EI19" s="21">
        <f t="shared" si="62"/>
        <v>171042</v>
      </c>
      <c r="EJ19" s="21">
        <f t="shared" si="62"/>
        <v>182049</v>
      </c>
      <c r="EK19" s="21">
        <f t="shared" si="62"/>
        <v>188326</v>
      </c>
      <c r="EL19" s="21">
        <f t="shared" si="62"/>
        <v>214089</v>
      </c>
      <c r="EM19" s="21">
        <f t="shared" si="62"/>
        <v>216501</v>
      </c>
      <c r="EN19" s="21">
        <f t="shared" si="62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 t="shared" si="58"/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53">
        <v>209366</v>
      </c>
      <c r="FD19" s="153">
        <v>202949</v>
      </c>
      <c r="FE19" s="21">
        <v>207872</v>
      </c>
      <c r="FF19" s="21">
        <v>169004</v>
      </c>
      <c r="FG19" s="21">
        <v>221373</v>
      </c>
      <c r="FH19" s="21"/>
      <c r="FI19" s="21"/>
      <c r="FJ19" s="21"/>
      <c r="FK19" s="141"/>
      <c r="FL19" s="21"/>
      <c r="FM19" s="21"/>
      <c r="FN19" s="21"/>
      <c r="FO19" s="21">
        <f>+SUM(FC19:FN19)</f>
        <v>1010564</v>
      </c>
    </row>
    <row r="20" spans="2:171" x14ac:dyDescent="0.2"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</row>
    <row r="21" spans="2:171" x14ac:dyDescent="0.2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</row>
    <row r="22" spans="2:171" x14ac:dyDescent="0.2">
      <c r="ED22" s="2">
        <f>EO19/EB19-1</f>
        <v>-0.19273851769085271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</row>
    <row r="23" spans="2:171" ht="15" x14ac:dyDescent="0.25">
      <c r="B23" s="5" t="s">
        <v>68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</row>
    <row r="24" spans="2:171" ht="15" customHeight="1" x14ac:dyDescent="0.25">
      <c r="B24" s="193" t="s">
        <v>0</v>
      </c>
      <c r="C24" s="190">
        <v>2010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87</v>
      </c>
      <c r="P24" s="190">
        <v>2011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88</v>
      </c>
      <c r="AC24" s="190">
        <v>2012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89</v>
      </c>
      <c r="AP24" s="190">
        <v>2013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90</v>
      </c>
      <c r="BC24" s="190">
        <v>2014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91</v>
      </c>
      <c r="BP24" s="190">
        <v>2015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92</v>
      </c>
      <c r="CC24" s="190">
        <v>2016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93</v>
      </c>
      <c r="CP24" s="190">
        <v>2017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104</v>
      </c>
      <c r="DC24" s="190">
        <v>2018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137</v>
      </c>
      <c r="DP24" s="190">
        <v>2019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161</v>
      </c>
      <c r="EC24" s="185">
        <v>2020</v>
      </c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7"/>
      <c r="EO24" s="188" t="s">
        <v>169</v>
      </c>
      <c r="EP24" s="185">
        <v>2021</v>
      </c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7"/>
      <c r="FB24" s="188" t="s">
        <v>170</v>
      </c>
      <c r="FC24" s="185">
        <v>2022</v>
      </c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7"/>
      <c r="FO24" s="188" t="s">
        <v>171</v>
      </c>
    </row>
    <row r="25" spans="2:171" ht="15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89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89"/>
      <c r="FC25" s="181" t="s">
        <v>11</v>
      </c>
      <c r="FD25" s="181" t="s">
        <v>12</v>
      </c>
      <c r="FE25" s="181" t="s">
        <v>13</v>
      </c>
      <c r="FF25" s="181" t="s">
        <v>14</v>
      </c>
      <c r="FG25" s="181" t="s">
        <v>15</v>
      </c>
      <c r="FH25" s="181" t="s">
        <v>16</v>
      </c>
      <c r="FI25" s="181" t="s">
        <v>17</v>
      </c>
      <c r="FJ25" s="181" t="s">
        <v>18</v>
      </c>
      <c r="FK25" s="181" t="s">
        <v>160</v>
      </c>
      <c r="FL25" s="181" t="s">
        <v>19</v>
      </c>
      <c r="FM25" s="181" t="s">
        <v>20</v>
      </c>
      <c r="FN25" s="181" t="s">
        <v>21</v>
      </c>
      <c r="FO25" s="189"/>
    </row>
    <row r="26" spans="2:171" ht="15" x14ac:dyDescent="0.25">
      <c r="B26" s="13" t="s">
        <v>35</v>
      </c>
      <c r="C26" s="14">
        <f>SUM(C27:C28)</f>
        <v>0</v>
      </c>
      <c r="D26" s="14">
        <f t="shared" ref="D26:N26" si="63">SUM(D27:D28)</f>
        <v>0</v>
      </c>
      <c r="E26" s="14">
        <f t="shared" si="63"/>
        <v>0</v>
      </c>
      <c r="F26" s="14">
        <f t="shared" si="63"/>
        <v>0</v>
      </c>
      <c r="G26" s="14">
        <f t="shared" si="63"/>
        <v>0</v>
      </c>
      <c r="H26" s="14">
        <f t="shared" si="63"/>
        <v>0</v>
      </c>
      <c r="I26" s="14">
        <f t="shared" si="63"/>
        <v>0</v>
      </c>
      <c r="J26" s="14">
        <f t="shared" si="63"/>
        <v>0</v>
      </c>
      <c r="K26" s="14">
        <f t="shared" si="63"/>
        <v>0</v>
      </c>
      <c r="L26" s="14">
        <f t="shared" si="63"/>
        <v>70730</v>
      </c>
      <c r="M26" s="14">
        <f t="shared" si="63"/>
        <v>340372</v>
      </c>
      <c r="N26" s="14">
        <f t="shared" si="63"/>
        <v>366632</v>
      </c>
      <c r="O26" s="14">
        <f>SUM(C26:N26)</f>
        <v>777734</v>
      </c>
      <c r="P26" s="14">
        <f>SUM(P27:P28)</f>
        <v>359068</v>
      </c>
      <c r="Q26" s="14">
        <f t="shared" ref="Q26:AA26" si="64">SUM(Q27:Q28)</f>
        <v>331784</v>
      </c>
      <c r="R26" s="14">
        <f t="shared" si="64"/>
        <v>375968</v>
      </c>
      <c r="S26" s="14">
        <f t="shared" si="64"/>
        <v>379928</v>
      </c>
      <c r="T26" s="14">
        <f t="shared" si="64"/>
        <v>390782</v>
      </c>
      <c r="U26" s="14">
        <f t="shared" si="64"/>
        <v>379900</v>
      </c>
      <c r="V26" s="14">
        <f t="shared" si="64"/>
        <v>404502</v>
      </c>
      <c r="W26" s="14">
        <f t="shared" si="64"/>
        <v>393594</v>
      </c>
      <c r="X26" s="14">
        <f t="shared" si="64"/>
        <v>383640</v>
      </c>
      <c r="Y26" s="14">
        <f t="shared" si="64"/>
        <v>395528</v>
      </c>
      <c r="Z26" s="14">
        <f t="shared" si="64"/>
        <v>380968</v>
      </c>
      <c r="AA26" s="14">
        <f t="shared" si="64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5">SUM(AD27:AD28)</f>
        <v>386230</v>
      </c>
      <c r="AE26" s="14">
        <f t="shared" si="65"/>
        <v>418410</v>
      </c>
      <c r="AF26" s="14">
        <f t="shared" si="65"/>
        <v>392703</v>
      </c>
      <c r="AG26" s="14">
        <f t="shared" si="65"/>
        <v>422330</v>
      </c>
      <c r="AH26" s="14">
        <f t="shared" si="65"/>
        <v>406968</v>
      </c>
      <c r="AI26" s="14">
        <f t="shared" si="65"/>
        <v>443837</v>
      </c>
      <c r="AJ26" s="14">
        <f t="shared" si="65"/>
        <v>445126</v>
      </c>
      <c r="AK26" s="14">
        <f t="shared" si="65"/>
        <v>420153</v>
      </c>
      <c r="AL26" s="14">
        <f t="shared" si="65"/>
        <v>432558</v>
      </c>
      <c r="AM26" s="14">
        <f t="shared" si="65"/>
        <v>422715</v>
      </c>
      <c r="AN26" s="14">
        <f t="shared" si="65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6">SUM(AQ27:AQ28)</f>
        <v>411068</v>
      </c>
      <c r="AR26" s="14">
        <f t="shared" si="66"/>
        <v>444762</v>
      </c>
      <c r="AS26" s="14">
        <f t="shared" si="66"/>
        <v>433267</v>
      </c>
      <c r="AT26" s="14">
        <f t="shared" si="66"/>
        <v>453991</v>
      </c>
      <c r="AU26" s="14">
        <f t="shared" si="66"/>
        <v>424792</v>
      </c>
      <c r="AV26" s="14">
        <f t="shared" si="66"/>
        <v>462881</v>
      </c>
      <c r="AW26" s="14">
        <f t="shared" si="66"/>
        <v>458986</v>
      </c>
      <c r="AX26" s="14">
        <f t="shared" si="66"/>
        <v>420794</v>
      </c>
      <c r="AY26" s="14">
        <f t="shared" si="66"/>
        <v>454220</v>
      </c>
      <c r="AZ26" s="14">
        <f t="shared" si="66"/>
        <v>433127</v>
      </c>
      <c r="BA26" s="14">
        <f t="shared" si="66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7">SUM(BD27:BD28)</f>
        <v>419972</v>
      </c>
      <c r="BE26" s="14">
        <f t="shared" si="67"/>
        <v>454906</v>
      </c>
      <c r="BF26" s="14">
        <f t="shared" si="67"/>
        <v>454889</v>
      </c>
      <c r="BG26" s="14">
        <f t="shared" si="67"/>
        <v>475898</v>
      </c>
      <c r="BH26" s="14">
        <f t="shared" si="67"/>
        <v>457991</v>
      </c>
      <c r="BI26" s="14">
        <f t="shared" si="67"/>
        <v>490797</v>
      </c>
      <c r="BJ26" s="14">
        <f t="shared" si="67"/>
        <v>491924</v>
      </c>
      <c r="BK26" s="14">
        <f t="shared" si="67"/>
        <v>467046</v>
      </c>
      <c r="BL26" s="14">
        <f t="shared" si="67"/>
        <v>497593</v>
      </c>
      <c r="BM26" s="14">
        <f t="shared" si="67"/>
        <v>475366</v>
      </c>
      <c r="BN26" s="14">
        <f t="shared" si="67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8">SUM(CV27:CV28)</f>
        <v>564833</v>
      </c>
      <c r="CW26" s="14">
        <f t="shared" si="68"/>
        <v>570193</v>
      </c>
      <c r="CX26" s="14">
        <f t="shared" si="68"/>
        <v>331694</v>
      </c>
      <c r="CY26" s="14">
        <f t="shared" si="68"/>
        <v>525312</v>
      </c>
      <c r="CZ26" s="14">
        <f t="shared" si="68"/>
        <v>510343</v>
      </c>
      <c r="DA26" s="14">
        <f t="shared" si="68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9">SUM(DE27:DE28)</f>
        <v>544016</v>
      </c>
      <c r="DF26" s="14">
        <f t="shared" si="69"/>
        <v>523445</v>
      </c>
      <c r="DG26" s="14">
        <f t="shared" si="69"/>
        <v>553124</v>
      </c>
      <c r="DH26" s="14">
        <f t="shared" si="69"/>
        <v>504689</v>
      </c>
      <c r="DI26" s="14">
        <f t="shared" si="69"/>
        <v>561446</v>
      </c>
      <c r="DJ26" s="14">
        <f t="shared" si="69"/>
        <v>579024</v>
      </c>
      <c r="DK26" s="14">
        <f t="shared" si="69"/>
        <v>528115</v>
      </c>
      <c r="DL26" s="14">
        <f t="shared" si="69"/>
        <v>550459</v>
      </c>
      <c r="DM26" s="14">
        <f t="shared" si="69"/>
        <v>537933</v>
      </c>
      <c r="DN26" s="14">
        <f t="shared" si="69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70">SUM(DR27:DR28)</f>
        <v>543951</v>
      </c>
      <c r="DS26" s="14">
        <f t="shared" si="70"/>
        <v>545353</v>
      </c>
      <c r="DT26" s="14">
        <f t="shared" si="70"/>
        <v>563994</v>
      </c>
      <c r="DU26" s="14">
        <f t="shared" si="70"/>
        <v>527223</v>
      </c>
      <c r="DV26" s="14">
        <f t="shared" si="70"/>
        <v>582621</v>
      </c>
      <c r="DW26" s="14">
        <f t="shared" si="70"/>
        <v>593450</v>
      </c>
      <c r="DX26" s="14">
        <f t="shared" si="70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49">
        <v>563884</v>
      </c>
      <c r="FD26" s="149">
        <v>530333</v>
      </c>
      <c r="FE26" s="14">
        <v>532934</v>
      </c>
      <c r="FF26" s="14">
        <v>538499</v>
      </c>
      <c r="FG26" s="14">
        <v>590682</v>
      </c>
      <c r="FH26" s="14"/>
      <c r="FI26" s="14"/>
      <c r="FJ26" s="14"/>
      <c r="FK26" s="130"/>
      <c r="FL26" s="14"/>
      <c r="FM26" s="14"/>
      <c r="FN26" s="14"/>
      <c r="FO26" s="14">
        <f>+SUM(FC26:FN26)</f>
        <v>2756332</v>
      </c>
    </row>
    <row r="27" spans="2:171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71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72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73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74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5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6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7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>
        <v>127823</v>
      </c>
      <c r="FA27" s="16">
        <v>140970</v>
      </c>
      <c r="FB27" s="16"/>
      <c r="FC27" s="150">
        <v>133934</v>
      </c>
      <c r="FD27" s="150">
        <v>123459</v>
      </c>
      <c r="FE27" s="16">
        <v>110827</v>
      </c>
      <c r="FF27" s="16">
        <v>124308</v>
      </c>
      <c r="FG27" s="16">
        <v>139589</v>
      </c>
      <c r="FH27" s="16"/>
      <c r="FI27" s="16"/>
      <c r="FJ27" s="16"/>
      <c r="FK27" s="136"/>
      <c r="FL27" s="16"/>
      <c r="FM27" s="16"/>
      <c r="FN27" s="16"/>
      <c r="FO27" s="16"/>
    </row>
    <row r="28" spans="2:171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71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72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73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74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5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6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7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8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>
        <v>454999</v>
      </c>
      <c r="FA28" s="17">
        <v>468474</v>
      </c>
      <c r="FB28" s="17"/>
      <c r="FC28" s="151">
        <v>429950</v>
      </c>
      <c r="FD28" s="151">
        <v>406874</v>
      </c>
      <c r="FE28" s="17">
        <v>422107</v>
      </c>
      <c r="FF28" s="17">
        <v>414191</v>
      </c>
      <c r="FG28" s="17">
        <v>451093</v>
      </c>
      <c r="FH28" s="17"/>
      <c r="FI28" s="17"/>
      <c r="FJ28" s="17"/>
      <c r="FK28" s="139"/>
      <c r="FL28" s="17"/>
      <c r="FM28" s="17"/>
      <c r="FN28" s="17"/>
      <c r="FO28" s="17"/>
    </row>
    <row r="29" spans="2:171" ht="15" x14ac:dyDescent="0.25">
      <c r="B29" s="13" t="s">
        <v>36</v>
      </c>
      <c r="C29" s="14">
        <f>SUM(C30:C31)</f>
        <v>0</v>
      </c>
      <c r="D29" s="14">
        <f t="shared" ref="D29:N29" si="79">SUM(D30:D31)</f>
        <v>0</v>
      </c>
      <c r="E29" s="14">
        <f t="shared" si="79"/>
        <v>0</v>
      </c>
      <c r="F29" s="14">
        <f t="shared" si="79"/>
        <v>0</v>
      </c>
      <c r="G29" s="14">
        <f t="shared" si="79"/>
        <v>0</v>
      </c>
      <c r="H29" s="14">
        <f t="shared" si="79"/>
        <v>0</v>
      </c>
      <c r="I29" s="14">
        <f t="shared" si="79"/>
        <v>0</v>
      </c>
      <c r="J29" s="14">
        <f t="shared" si="79"/>
        <v>0</v>
      </c>
      <c r="K29" s="14">
        <f t="shared" si="79"/>
        <v>0</v>
      </c>
      <c r="L29" s="14">
        <f t="shared" si="79"/>
        <v>43618</v>
      </c>
      <c r="M29" s="14">
        <f t="shared" si="79"/>
        <v>212706</v>
      </c>
      <c r="N29" s="14">
        <f t="shared" si="79"/>
        <v>228482</v>
      </c>
      <c r="O29" s="14">
        <f t="shared" si="71"/>
        <v>484806</v>
      </c>
      <c r="P29" s="14">
        <f>SUM(P30:P31)</f>
        <v>224358</v>
      </c>
      <c r="Q29" s="14">
        <f t="shared" ref="Q29:AA29" si="80">SUM(Q30:Q31)</f>
        <v>203562</v>
      </c>
      <c r="R29" s="14">
        <f t="shared" si="80"/>
        <v>226244</v>
      </c>
      <c r="S29" s="14">
        <f t="shared" si="80"/>
        <v>233206</v>
      </c>
      <c r="T29" s="14">
        <f t="shared" si="80"/>
        <v>237024</v>
      </c>
      <c r="U29" s="14">
        <f t="shared" si="80"/>
        <v>233072</v>
      </c>
      <c r="V29" s="14">
        <f t="shared" si="80"/>
        <v>242452</v>
      </c>
      <c r="W29" s="14">
        <f t="shared" si="80"/>
        <v>243892</v>
      </c>
      <c r="X29" s="14">
        <f t="shared" si="80"/>
        <v>231168</v>
      </c>
      <c r="Y29" s="14">
        <f t="shared" si="80"/>
        <v>245328</v>
      </c>
      <c r="Z29" s="14">
        <f t="shared" si="80"/>
        <v>237454</v>
      </c>
      <c r="AA29" s="14">
        <f t="shared" si="80"/>
        <v>246740</v>
      </c>
      <c r="AB29" s="14">
        <f t="shared" si="72"/>
        <v>2804500</v>
      </c>
      <c r="AC29" s="14">
        <f>SUM(AC30:AC31)</f>
        <v>248950</v>
      </c>
      <c r="AD29" s="14">
        <f t="shared" ref="AD29:AN29" si="81">SUM(AD30:AD31)</f>
        <v>236206</v>
      </c>
      <c r="AE29" s="14">
        <f t="shared" si="81"/>
        <v>251696</v>
      </c>
      <c r="AF29" s="14">
        <f t="shared" si="81"/>
        <v>238838</v>
      </c>
      <c r="AG29" s="14">
        <f t="shared" si="81"/>
        <v>260456</v>
      </c>
      <c r="AH29" s="14">
        <f t="shared" si="81"/>
        <v>250260</v>
      </c>
      <c r="AI29" s="14">
        <f t="shared" si="81"/>
        <v>265228</v>
      </c>
      <c r="AJ29" s="14">
        <f t="shared" si="81"/>
        <v>279430</v>
      </c>
      <c r="AK29" s="14">
        <f t="shared" si="81"/>
        <v>259951</v>
      </c>
      <c r="AL29" s="14">
        <f t="shared" si="81"/>
        <v>270718</v>
      </c>
      <c r="AM29" s="14">
        <f t="shared" si="81"/>
        <v>268078</v>
      </c>
      <c r="AN29" s="14">
        <f t="shared" si="81"/>
        <v>269511</v>
      </c>
      <c r="AO29" s="14">
        <f t="shared" si="73"/>
        <v>3099322</v>
      </c>
      <c r="AP29" s="14">
        <f>SUM(AP30:AP31)</f>
        <v>263488</v>
      </c>
      <c r="AQ29" s="14">
        <f t="shared" ref="AQ29:BA29" si="82">SUM(AQ30:AQ31)</f>
        <v>248156</v>
      </c>
      <c r="AR29" s="14">
        <f t="shared" si="82"/>
        <v>270032</v>
      </c>
      <c r="AS29" s="14">
        <f t="shared" si="82"/>
        <v>261390</v>
      </c>
      <c r="AT29" s="14">
        <f t="shared" si="82"/>
        <v>278387</v>
      </c>
      <c r="AU29" s="14">
        <f t="shared" si="82"/>
        <v>269457</v>
      </c>
      <c r="AV29" s="14">
        <f t="shared" si="82"/>
        <v>287938</v>
      </c>
      <c r="AW29" s="14">
        <f t="shared" si="82"/>
        <v>291903</v>
      </c>
      <c r="AX29" s="14">
        <f t="shared" si="82"/>
        <v>274802</v>
      </c>
      <c r="AY29" s="14">
        <f t="shared" si="82"/>
        <v>298921</v>
      </c>
      <c r="AZ29" s="14">
        <f t="shared" si="82"/>
        <v>288635</v>
      </c>
      <c r="BA29" s="14">
        <f t="shared" si="82"/>
        <v>296454</v>
      </c>
      <c r="BB29" s="14">
        <f t="shared" si="74"/>
        <v>3329563</v>
      </c>
      <c r="BC29" s="14">
        <f>SUM(BC30:BC31)</f>
        <v>287229</v>
      </c>
      <c r="BD29" s="14">
        <f t="shared" ref="BD29:BN29" si="83">SUM(BD30:BD31)</f>
        <v>264974</v>
      </c>
      <c r="BE29" s="14">
        <f t="shared" si="83"/>
        <v>282210</v>
      </c>
      <c r="BF29" s="14">
        <f t="shared" si="83"/>
        <v>275848</v>
      </c>
      <c r="BG29" s="14">
        <f t="shared" si="83"/>
        <v>294950</v>
      </c>
      <c r="BH29" s="14">
        <f t="shared" si="83"/>
        <v>285124</v>
      </c>
      <c r="BI29" s="14">
        <f t="shared" si="83"/>
        <v>301339</v>
      </c>
      <c r="BJ29" s="14">
        <f t="shared" si="83"/>
        <v>310201</v>
      </c>
      <c r="BK29" s="14">
        <f t="shared" si="83"/>
        <v>294255</v>
      </c>
      <c r="BL29" s="14">
        <f t="shared" si="83"/>
        <v>311849</v>
      </c>
      <c r="BM29" s="14">
        <f t="shared" si="83"/>
        <v>303927</v>
      </c>
      <c r="BN29" s="14">
        <f t="shared" si="83"/>
        <v>304723</v>
      </c>
      <c r="BO29" s="14">
        <f t="shared" si="75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6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7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84">SUM(CV30:CV31)</f>
        <v>350013</v>
      </c>
      <c r="CW29" s="14">
        <f t="shared" si="84"/>
        <v>358388</v>
      </c>
      <c r="CX29" s="14">
        <f t="shared" si="84"/>
        <v>513037</v>
      </c>
      <c r="CY29" s="14">
        <f t="shared" si="84"/>
        <v>350447</v>
      </c>
      <c r="CZ29" s="14">
        <f t="shared" si="84"/>
        <v>348403</v>
      </c>
      <c r="DA29" s="14">
        <f t="shared" si="84"/>
        <v>359608</v>
      </c>
      <c r="DB29" s="14">
        <f t="shared" si="78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5">SUM(DE30:DE31)</f>
        <v>351928</v>
      </c>
      <c r="DF29" s="14">
        <f t="shared" si="85"/>
        <v>335195</v>
      </c>
      <c r="DG29" s="14">
        <f t="shared" si="85"/>
        <v>357032</v>
      </c>
      <c r="DH29" s="14">
        <f t="shared" si="85"/>
        <v>327257</v>
      </c>
      <c r="DI29" s="14">
        <f t="shared" si="85"/>
        <v>351553</v>
      </c>
      <c r="DJ29" s="14">
        <f t="shared" si="85"/>
        <v>374015</v>
      </c>
      <c r="DK29" s="14">
        <f t="shared" si="85"/>
        <v>348608</v>
      </c>
      <c r="DL29" s="14">
        <f t="shared" si="85"/>
        <v>368302</v>
      </c>
      <c r="DM29" s="14">
        <f t="shared" si="85"/>
        <v>368108</v>
      </c>
      <c r="DN29" s="14">
        <f t="shared" si="85"/>
        <v>373043</v>
      </c>
      <c r="DO29" s="14">
        <f t="shared" ref="DO29:DO37" si="86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7">SUM(DR30:DR31)</f>
        <v>361626</v>
      </c>
      <c r="DS29" s="14">
        <f t="shared" si="87"/>
        <v>352244</v>
      </c>
      <c r="DT29" s="14">
        <f t="shared" si="87"/>
        <v>375100</v>
      </c>
      <c r="DU29" s="14">
        <f t="shared" si="87"/>
        <v>358089</v>
      </c>
      <c r="DV29" s="14">
        <f t="shared" si="87"/>
        <v>380590</v>
      </c>
      <c r="DW29" s="14">
        <f t="shared" si="87"/>
        <v>394060</v>
      </c>
      <c r="DX29" s="14">
        <f t="shared" si="87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8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49">
        <v>368006</v>
      </c>
      <c r="FD29" s="149">
        <v>349006</v>
      </c>
      <c r="FE29" s="14">
        <v>351400</v>
      </c>
      <c r="FF29" s="14">
        <v>228312</v>
      </c>
      <c r="FG29" s="14">
        <v>377828</v>
      </c>
      <c r="FH29" s="14"/>
      <c r="FI29" s="14"/>
      <c r="FJ29" s="14"/>
      <c r="FK29" s="130"/>
      <c r="FL29" s="14"/>
      <c r="FM29" s="14"/>
      <c r="FN29" s="14"/>
      <c r="FO29" s="14">
        <f>+SUM(FC29:FN29)</f>
        <v>1674552</v>
      </c>
    </row>
    <row r="30" spans="2:171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71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72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73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74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5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6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7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8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6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>
        <v>70314</v>
      </c>
      <c r="FA30" s="16">
        <v>81160</v>
      </c>
      <c r="FB30" s="16"/>
      <c r="FC30" s="150">
        <v>75512</v>
      </c>
      <c r="FD30" s="150">
        <v>68494</v>
      </c>
      <c r="FE30" s="16">
        <v>58969</v>
      </c>
      <c r="FF30" s="16">
        <v>46038</v>
      </c>
      <c r="FG30" s="16">
        <v>69974</v>
      </c>
      <c r="FH30" s="16"/>
      <c r="FI30" s="16"/>
      <c r="FJ30" s="16"/>
      <c r="FK30" s="136"/>
      <c r="FL30" s="16"/>
      <c r="FM30" s="16"/>
      <c r="FN30" s="16"/>
      <c r="FO30" s="16"/>
    </row>
    <row r="31" spans="2:171" x14ac:dyDescent="0.2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71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72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73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74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5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6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7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8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6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>
        <v>313782</v>
      </c>
      <c r="FA31" s="17">
        <v>332147</v>
      </c>
      <c r="FB31" s="17"/>
      <c r="FC31" s="151">
        <v>292494</v>
      </c>
      <c r="FD31" s="151">
        <v>280512</v>
      </c>
      <c r="FE31" s="17">
        <v>292431</v>
      </c>
      <c r="FF31" s="17">
        <v>182274</v>
      </c>
      <c r="FG31" s="17">
        <v>307854</v>
      </c>
      <c r="FH31" s="17"/>
      <c r="FI31" s="17"/>
      <c r="FJ31" s="17"/>
      <c r="FK31" s="139"/>
      <c r="FL31" s="17"/>
      <c r="FM31" s="17"/>
      <c r="FN31" s="17"/>
      <c r="FO31" s="17"/>
    </row>
    <row r="32" spans="2:171" ht="15" x14ac:dyDescent="0.25">
      <c r="B32" s="13" t="s">
        <v>37</v>
      </c>
      <c r="C32" s="14">
        <f>SUM(C33:C34)</f>
        <v>0</v>
      </c>
      <c r="D32" s="14">
        <f t="shared" ref="D32:N32" si="89">SUM(D33:D34)</f>
        <v>0</v>
      </c>
      <c r="E32" s="14">
        <f t="shared" si="89"/>
        <v>0</v>
      </c>
      <c r="F32" s="14">
        <f t="shared" si="89"/>
        <v>0</v>
      </c>
      <c r="G32" s="14">
        <f t="shared" si="89"/>
        <v>0</v>
      </c>
      <c r="H32" s="14">
        <f t="shared" si="89"/>
        <v>0</v>
      </c>
      <c r="I32" s="14">
        <f t="shared" si="89"/>
        <v>0</v>
      </c>
      <c r="J32" s="14">
        <f t="shared" si="89"/>
        <v>0</v>
      </c>
      <c r="K32" s="14">
        <f t="shared" si="89"/>
        <v>0</v>
      </c>
      <c r="L32" s="14">
        <f t="shared" si="89"/>
        <v>33470</v>
      </c>
      <c r="M32" s="14">
        <f t="shared" si="89"/>
        <v>155784</v>
      </c>
      <c r="N32" s="14">
        <f t="shared" si="89"/>
        <v>174860</v>
      </c>
      <c r="O32" s="14">
        <f t="shared" si="71"/>
        <v>364114</v>
      </c>
      <c r="P32" s="14">
        <f>SUM(P33:P34)</f>
        <v>156684</v>
      </c>
      <c r="Q32" s="14">
        <f t="shared" ref="Q32:AA32" si="90">SUM(Q33:Q34)</f>
        <v>148882</v>
      </c>
      <c r="R32" s="14">
        <f t="shared" si="90"/>
        <v>171530</v>
      </c>
      <c r="S32" s="14">
        <f t="shared" si="90"/>
        <v>174994</v>
      </c>
      <c r="T32" s="14">
        <f t="shared" si="90"/>
        <v>176546</v>
      </c>
      <c r="U32" s="14">
        <f t="shared" si="90"/>
        <v>170684</v>
      </c>
      <c r="V32" s="14">
        <f t="shared" si="90"/>
        <v>189632</v>
      </c>
      <c r="W32" s="14">
        <f t="shared" si="90"/>
        <v>181474</v>
      </c>
      <c r="X32" s="14">
        <f t="shared" si="90"/>
        <v>174534</v>
      </c>
      <c r="Y32" s="14">
        <f t="shared" si="90"/>
        <v>178230</v>
      </c>
      <c r="Z32" s="14">
        <f t="shared" si="90"/>
        <v>168738</v>
      </c>
      <c r="AA32" s="14">
        <f t="shared" si="90"/>
        <v>183202</v>
      </c>
      <c r="AB32" s="14">
        <f t="shared" si="72"/>
        <v>2075130</v>
      </c>
      <c r="AC32" s="14">
        <f>SUM(AC33:AC34)</f>
        <v>178624</v>
      </c>
      <c r="AD32" s="14">
        <f t="shared" ref="AD32:AN32" si="91">SUM(AD33:AD34)</f>
        <v>173006</v>
      </c>
      <c r="AE32" s="14">
        <f t="shared" si="91"/>
        <v>188530</v>
      </c>
      <c r="AF32" s="14">
        <f t="shared" si="91"/>
        <v>176042</v>
      </c>
      <c r="AG32" s="14">
        <f t="shared" si="91"/>
        <v>189433</v>
      </c>
      <c r="AH32" s="14">
        <f t="shared" si="91"/>
        <v>177534</v>
      </c>
      <c r="AI32" s="14">
        <f t="shared" si="91"/>
        <v>200586</v>
      </c>
      <c r="AJ32" s="14">
        <f t="shared" si="91"/>
        <v>199441</v>
      </c>
      <c r="AK32" s="14">
        <f t="shared" si="91"/>
        <v>188025</v>
      </c>
      <c r="AL32" s="14">
        <f t="shared" si="91"/>
        <v>194898</v>
      </c>
      <c r="AM32" s="14">
        <f t="shared" si="91"/>
        <v>187329</v>
      </c>
      <c r="AN32" s="14">
        <f t="shared" si="91"/>
        <v>191931</v>
      </c>
      <c r="AO32" s="14">
        <f t="shared" si="73"/>
        <v>2245379</v>
      </c>
      <c r="AP32" s="14">
        <f>SUM(AP33:AP34)</f>
        <v>195382</v>
      </c>
      <c r="AQ32" s="14">
        <f t="shared" ref="AQ32:BA32" si="92">SUM(AQ33:AQ34)</f>
        <v>183874</v>
      </c>
      <c r="AR32" s="14">
        <f t="shared" si="92"/>
        <v>201560</v>
      </c>
      <c r="AS32" s="14">
        <f t="shared" si="92"/>
        <v>202729</v>
      </c>
      <c r="AT32" s="14">
        <f t="shared" si="92"/>
        <v>215691</v>
      </c>
      <c r="AU32" s="14">
        <f t="shared" si="92"/>
        <v>200083</v>
      </c>
      <c r="AV32" s="14">
        <f t="shared" si="92"/>
        <v>218341</v>
      </c>
      <c r="AW32" s="14">
        <f t="shared" si="92"/>
        <v>217105</v>
      </c>
      <c r="AX32" s="14">
        <f t="shared" si="92"/>
        <v>199091</v>
      </c>
      <c r="AY32" s="14">
        <f t="shared" si="92"/>
        <v>204166</v>
      </c>
      <c r="AZ32" s="14">
        <f t="shared" si="92"/>
        <v>194036</v>
      </c>
      <c r="BA32" s="14">
        <f t="shared" si="92"/>
        <v>200318</v>
      </c>
      <c r="BB32" s="14">
        <f t="shared" si="74"/>
        <v>2432376</v>
      </c>
      <c r="BC32" s="14">
        <f>SUM(BC33:BC34)</f>
        <v>199351</v>
      </c>
      <c r="BD32" s="14">
        <f t="shared" ref="BD32:BN32" si="93">SUM(BD33:BD34)</f>
        <v>183421</v>
      </c>
      <c r="BE32" s="14">
        <f t="shared" si="93"/>
        <v>200925</v>
      </c>
      <c r="BF32" s="14">
        <f t="shared" si="93"/>
        <v>205218</v>
      </c>
      <c r="BG32" s="14">
        <f t="shared" si="93"/>
        <v>208118</v>
      </c>
      <c r="BH32" s="14">
        <f t="shared" si="93"/>
        <v>192198</v>
      </c>
      <c r="BI32" s="14">
        <f t="shared" si="93"/>
        <v>215190</v>
      </c>
      <c r="BJ32" s="14">
        <f t="shared" si="93"/>
        <v>218024</v>
      </c>
      <c r="BK32" s="14">
        <f t="shared" si="93"/>
        <v>197617</v>
      </c>
      <c r="BL32" s="14">
        <f t="shared" si="93"/>
        <v>208112</v>
      </c>
      <c r="BM32" s="14">
        <f t="shared" si="93"/>
        <v>196619</v>
      </c>
      <c r="BN32" s="14">
        <f t="shared" si="93"/>
        <v>201490</v>
      </c>
      <c r="BO32" s="14">
        <f t="shared" si="75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6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7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94">SUM(CV33:CV34)</f>
        <v>243812</v>
      </c>
      <c r="CW32" s="14">
        <f t="shared" si="94"/>
        <v>236771</v>
      </c>
      <c r="CX32" s="14">
        <f t="shared" si="94"/>
        <v>207630</v>
      </c>
      <c r="CY32" s="14">
        <f t="shared" si="94"/>
        <v>207789</v>
      </c>
      <c r="CZ32" s="14">
        <f t="shared" si="94"/>
        <v>206861</v>
      </c>
      <c r="DA32" s="14">
        <f t="shared" si="94"/>
        <v>223345</v>
      </c>
      <c r="DB32" s="14">
        <f t="shared" si="78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5">SUM(DE33:DE34)</f>
        <v>219663</v>
      </c>
      <c r="DF32" s="14">
        <f t="shared" si="95"/>
        <v>216896</v>
      </c>
      <c r="DG32" s="14">
        <f t="shared" si="95"/>
        <v>233867</v>
      </c>
      <c r="DH32" s="14">
        <f t="shared" si="95"/>
        <v>211308</v>
      </c>
      <c r="DI32" s="14">
        <f t="shared" si="95"/>
        <v>240679</v>
      </c>
      <c r="DJ32" s="14">
        <f t="shared" si="95"/>
        <v>244894</v>
      </c>
      <c r="DK32" s="14">
        <f t="shared" si="95"/>
        <v>214902</v>
      </c>
      <c r="DL32" s="14">
        <f t="shared" si="95"/>
        <v>222511</v>
      </c>
      <c r="DM32" s="14">
        <f t="shared" si="95"/>
        <v>214528</v>
      </c>
      <c r="DN32" s="14">
        <f t="shared" si="95"/>
        <v>229626</v>
      </c>
      <c r="DO32" s="14">
        <f t="shared" si="86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6">SUM(DR33:DR34)</f>
        <v>218278</v>
      </c>
      <c r="DS32" s="14">
        <f t="shared" si="96"/>
        <v>220522</v>
      </c>
      <c r="DT32" s="14">
        <f t="shared" si="96"/>
        <v>233771</v>
      </c>
      <c r="DU32" s="14">
        <f t="shared" si="96"/>
        <v>210865</v>
      </c>
      <c r="DV32" s="14">
        <f t="shared" si="96"/>
        <v>245229</v>
      </c>
      <c r="DW32" s="14">
        <f t="shared" si="96"/>
        <v>251497</v>
      </c>
      <c r="DX32" s="14">
        <f t="shared" si="96"/>
        <v>221878</v>
      </c>
      <c r="DY32" s="14">
        <v>229382</v>
      </c>
      <c r="DZ32" s="14">
        <v>216237</v>
      </c>
      <c r="EA32" s="14">
        <v>230275</v>
      </c>
      <c r="EB32" s="14">
        <f t="shared" si="88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49">
        <v>225447</v>
      </c>
      <c r="FD32" s="149">
        <v>218016</v>
      </c>
      <c r="FE32" s="14">
        <v>206587</v>
      </c>
      <c r="FF32" s="14">
        <v>145296</v>
      </c>
      <c r="FG32" s="14">
        <v>237908</v>
      </c>
      <c r="FH32" s="14"/>
      <c r="FI32" s="14"/>
      <c r="FJ32" s="14"/>
      <c r="FK32" s="130"/>
      <c r="FL32" s="14"/>
      <c r="FM32" s="14"/>
      <c r="FN32" s="14"/>
      <c r="FO32" s="14">
        <f>+SUM(FC32:FN32)</f>
        <v>1033254</v>
      </c>
    </row>
    <row r="33" spans="2:171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71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72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73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74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5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6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7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8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6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>
        <v>88101</v>
      </c>
      <c r="FA33" s="16">
        <v>98516</v>
      </c>
      <c r="FB33" s="16"/>
      <c r="FC33" s="150">
        <v>92008</v>
      </c>
      <c r="FD33" s="150">
        <v>86876</v>
      </c>
      <c r="FE33" s="16">
        <v>76781</v>
      </c>
      <c r="FF33" s="16">
        <v>55619</v>
      </c>
      <c r="FG33" s="16">
        <v>88530</v>
      </c>
      <c r="FH33" s="16"/>
      <c r="FI33" s="16"/>
      <c r="FJ33" s="16"/>
      <c r="FK33" s="136"/>
      <c r="FL33" s="16"/>
      <c r="FM33" s="16"/>
      <c r="FN33" s="16"/>
      <c r="FO33" s="16"/>
    </row>
    <row r="34" spans="2:171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71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72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73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74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5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6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7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8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6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>
        <v>141482</v>
      </c>
      <c r="FA34" s="17">
        <v>137427</v>
      </c>
      <c r="FB34" s="17"/>
      <c r="FC34" s="151">
        <v>133439</v>
      </c>
      <c r="FD34" s="151">
        <v>131140</v>
      </c>
      <c r="FE34" s="17">
        <v>129806</v>
      </c>
      <c r="FF34" s="17">
        <v>89677</v>
      </c>
      <c r="FG34" s="17">
        <v>149378</v>
      </c>
      <c r="FH34" s="17"/>
      <c r="FI34" s="17"/>
      <c r="FJ34" s="17"/>
      <c r="FK34" s="139"/>
      <c r="FL34" s="17"/>
      <c r="FM34" s="17"/>
      <c r="FN34" s="17"/>
      <c r="FO34" s="17"/>
    </row>
    <row r="35" spans="2:171" ht="15" x14ac:dyDescent="0.25">
      <c r="B35" s="18" t="s">
        <v>10</v>
      </c>
      <c r="C35" s="19">
        <f>SUM(C36:C37)</f>
        <v>0</v>
      </c>
      <c r="D35" s="19">
        <f t="shared" ref="D35:N35" si="97">SUM(D36:D37)</f>
        <v>0</v>
      </c>
      <c r="E35" s="19">
        <f t="shared" si="97"/>
        <v>0</v>
      </c>
      <c r="F35" s="19">
        <f t="shared" si="97"/>
        <v>0</v>
      </c>
      <c r="G35" s="19">
        <f t="shared" si="97"/>
        <v>0</v>
      </c>
      <c r="H35" s="19">
        <f t="shared" si="97"/>
        <v>0</v>
      </c>
      <c r="I35" s="19">
        <f t="shared" si="97"/>
        <v>0</v>
      </c>
      <c r="J35" s="19">
        <f t="shared" si="97"/>
        <v>0</v>
      </c>
      <c r="K35" s="19">
        <f t="shared" si="97"/>
        <v>0</v>
      </c>
      <c r="L35" s="19">
        <f t="shared" si="97"/>
        <v>147818</v>
      </c>
      <c r="M35" s="19">
        <f t="shared" si="97"/>
        <v>708862</v>
      </c>
      <c r="N35" s="19">
        <f t="shared" si="97"/>
        <v>769974</v>
      </c>
      <c r="O35" s="19">
        <f>SUM(O36:O37)</f>
        <v>1626654</v>
      </c>
      <c r="P35" s="19">
        <f>SUM(P36:P37)</f>
        <v>740110</v>
      </c>
      <c r="Q35" s="19">
        <f t="shared" ref="Q35:AA35" si="98">SUM(Q36:Q37)</f>
        <v>684228</v>
      </c>
      <c r="R35" s="19">
        <f t="shared" si="98"/>
        <v>773742</v>
      </c>
      <c r="S35" s="19">
        <f t="shared" si="98"/>
        <v>788128</v>
      </c>
      <c r="T35" s="19">
        <f t="shared" si="98"/>
        <v>804352</v>
      </c>
      <c r="U35" s="19">
        <f t="shared" si="98"/>
        <v>783656</v>
      </c>
      <c r="V35" s="19">
        <f t="shared" si="98"/>
        <v>836586</v>
      </c>
      <c r="W35" s="19">
        <f t="shared" si="98"/>
        <v>818960</v>
      </c>
      <c r="X35" s="19">
        <f t="shared" si="98"/>
        <v>789342</v>
      </c>
      <c r="Y35" s="19">
        <f t="shared" si="98"/>
        <v>819086</v>
      </c>
      <c r="Z35" s="19">
        <f t="shared" si="98"/>
        <v>787160</v>
      </c>
      <c r="AA35" s="19">
        <f t="shared" si="98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9">SUM(AD36:AD37)</f>
        <v>795442</v>
      </c>
      <c r="AE35" s="19">
        <f t="shared" si="99"/>
        <v>858636</v>
      </c>
      <c r="AF35" s="19">
        <f t="shared" si="99"/>
        <v>807583</v>
      </c>
      <c r="AG35" s="19">
        <f t="shared" si="99"/>
        <v>872219</v>
      </c>
      <c r="AH35" s="19">
        <f t="shared" si="99"/>
        <v>834762</v>
      </c>
      <c r="AI35" s="19">
        <f t="shared" si="99"/>
        <v>909651</v>
      </c>
      <c r="AJ35" s="19">
        <f t="shared" si="99"/>
        <v>923997</v>
      </c>
      <c r="AK35" s="19">
        <f t="shared" si="99"/>
        <v>868129</v>
      </c>
      <c r="AL35" s="19">
        <f t="shared" si="99"/>
        <v>898174</v>
      </c>
      <c r="AM35" s="19">
        <f t="shared" si="99"/>
        <v>878122</v>
      </c>
      <c r="AN35" s="19">
        <f t="shared" si="99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100">SUM(AQ36:AQ37)</f>
        <v>843098</v>
      </c>
      <c r="AR35" s="19">
        <f t="shared" si="100"/>
        <v>916354</v>
      </c>
      <c r="AS35" s="19">
        <f t="shared" si="100"/>
        <v>897386</v>
      </c>
      <c r="AT35" s="19">
        <f t="shared" si="100"/>
        <v>948069</v>
      </c>
      <c r="AU35" s="19">
        <f t="shared" si="100"/>
        <v>894332</v>
      </c>
      <c r="AV35" s="19">
        <f t="shared" si="100"/>
        <v>969160</v>
      </c>
      <c r="AW35" s="19">
        <f t="shared" si="100"/>
        <v>967994</v>
      </c>
      <c r="AX35" s="19">
        <f t="shared" si="100"/>
        <v>894687</v>
      </c>
      <c r="AY35" s="19">
        <f t="shared" si="100"/>
        <v>957307</v>
      </c>
      <c r="AZ35" s="19">
        <f t="shared" si="100"/>
        <v>915798</v>
      </c>
      <c r="BA35" s="19">
        <f t="shared" si="100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101">SUM(BD36:BD37)</f>
        <v>868367</v>
      </c>
      <c r="BE35" s="19">
        <f t="shared" si="101"/>
        <v>938041</v>
      </c>
      <c r="BF35" s="19">
        <f t="shared" si="101"/>
        <v>935955</v>
      </c>
      <c r="BG35" s="19">
        <f t="shared" si="101"/>
        <v>978966</v>
      </c>
      <c r="BH35" s="19">
        <f t="shared" si="101"/>
        <v>935313</v>
      </c>
      <c r="BI35" s="19">
        <f t="shared" si="101"/>
        <v>1007326</v>
      </c>
      <c r="BJ35" s="19">
        <f t="shared" si="101"/>
        <v>1020149</v>
      </c>
      <c r="BK35" s="19">
        <f t="shared" si="101"/>
        <v>958918</v>
      </c>
      <c r="BL35" s="19">
        <f t="shared" si="101"/>
        <v>1017554</v>
      </c>
      <c r="BM35" s="19">
        <f t="shared" si="101"/>
        <v>975912</v>
      </c>
      <c r="BN35" s="19">
        <f t="shared" si="101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102">SUM(BR36:BR37)</f>
        <v>919793</v>
      </c>
      <c r="BS35" s="19">
        <f t="shared" si="102"/>
        <v>978989</v>
      </c>
      <c r="BT35" s="19">
        <f t="shared" si="102"/>
        <v>1017230</v>
      </c>
      <c r="BU35" s="19">
        <f t="shared" si="102"/>
        <v>981676</v>
      </c>
      <c r="BV35" s="19">
        <f t="shared" si="102"/>
        <v>1078088</v>
      </c>
      <c r="BW35" s="19">
        <f t="shared" si="102"/>
        <v>1057609</v>
      </c>
      <c r="BX35" s="19">
        <f t="shared" si="102"/>
        <v>1013778</v>
      </c>
      <c r="BY35" s="19">
        <f t="shared" si="102"/>
        <v>1066150</v>
      </c>
      <c r="BZ35" s="19">
        <f t="shared" si="102"/>
        <v>1006271</v>
      </c>
      <c r="CA35" s="19">
        <f t="shared" si="102"/>
        <v>1018430</v>
      </c>
      <c r="CB35" s="19">
        <f>SUM(CB36:CB37)</f>
        <v>12080857</v>
      </c>
      <c r="CC35" s="19">
        <f t="shared" si="102"/>
        <v>1079262</v>
      </c>
      <c r="CD35" s="19">
        <f t="shared" si="102"/>
        <v>911877</v>
      </c>
      <c r="CE35" s="19">
        <f t="shared" si="102"/>
        <v>967001</v>
      </c>
      <c r="CF35" s="19">
        <f t="shared" si="102"/>
        <v>1027699</v>
      </c>
      <c r="CG35" s="19">
        <f t="shared" si="102"/>
        <v>1052442</v>
      </c>
      <c r="CH35" s="19">
        <f t="shared" si="102"/>
        <v>999295</v>
      </c>
      <c r="CI35" s="19">
        <f t="shared" si="102"/>
        <v>1096544</v>
      </c>
      <c r="CJ35" s="19">
        <f t="shared" si="102"/>
        <v>1105628</v>
      </c>
      <c r="CK35" s="19">
        <f t="shared" si="102"/>
        <v>1014561</v>
      </c>
      <c r="CL35" s="19">
        <f t="shared" si="102"/>
        <v>1049674</v>
      </c>
      <c r="CM35" s="19">
        <v>1047224</v>
      </c>
      <c r="CN35" s="19">
        <f t="shared" si="102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103">SUM(CR36:CR37)</f>
        <v>811379</v>
      </c>
      <c r="CS35" s="19">
        <f t="shared" si="103"/>
        <v>1038390</v>
      </c>
      <c r="CT35" s="19">
        <f t="shared" si="103"/>
        <v>1099040</v>
      </c>
      <c r="CU35" s="19">
        <f t="shared" si="103"/>
        <v>1039291</v>
      </c>
      <c r="CV35" s="19">
        <f t="shared" si="103"/>
        <v>1158658</v>
      </c>
      <c r="CW35" s="19">
        <f t="shared" si="103"/>
        <v>1165352</v>
      </c>
      <c r="CX35" s="19">
        <f t="shared" si="103"/>
        <v>1052361</v>
      </c>
      <c r="CY35" s="19">
        <f t="shared" si="103"/>
        <v>1083548</v>
      </c>
      <c r="CZ35" s="19">
        <f t="shared" si="103"/>
        <v>1065607</v>
      </c>
      <c r="DA35" s="19">
        <f t="shared" si="103"/>
        <v>1119789</v>
      </c>
      <c r="DB35" s="19">
        <f t="shared" si="78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104">SUM(DE36:DE37)</f>
        <v>1115607</v>
      </c>
      <c r="DF35" s="19">
        <f t="shared" si="104"/>
        <v>1075536</v>
      </c>
      <c r="DG35" s="19">
        <f t="shared" si="104"/>
        <v>1144023</v>
      </c>
      <c r="DH35" s="19">
        <f t="shared" si="104"/>
        <v>1043254</v>
      </c>
      <c r="DI35" s="19">
        <f t="shared" si="104"/>
        <v>1153678</v>
      </c>
      <c r="DJ35" s="19">
        <f t="shared" si="104"/>
        <v>1197933</v>
      </c>
      <c r="DK35" s="19">
        <f t="shared" si="104"/>
        <v>1091625</v>
      </c>
      <c r="DL35" s="19">
        <f t="shared" si="104"/>
        <v>1141272</v>
      </c>
      <c r="DM35" s="19">
        <f t="shared" si="104"/>
        <v>1120569</v>
      </c>
      <c r="DN35" s="19">
        <f t="shared" si="104"/>
        <v>1154376</v>
      </c>
      <c r="DO35" s="19">
        <f t="shared" si="86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5">SUM(DR36:DR37)</f>
        <v>1123855</v>
      </c>
      <c r="DS35" s="19">
        <f t="shared" si="105"/>
        <v>1118119</v>
      </c>
      <c r="DT35" s="19">
        <f t="shared" si="105"/>
        <v>1172865</v>
      </c>
      <c r="DU35" s="19">
        <f t="shared" si="105"/>
        <v>1096177</v>
      </c>
      <c r="DV35" s="19">
        <f t="shared" si="105"/>
        <v>1208440</v>
      </c>
      <c r="DW35" s="19">
        <f t="shared" si="105"/>
        <v>1239007</v>
      </c>
      <c r="DX35" s="19">
        <f t="shared" si="105"/>
        <v>1122129</v>
      </c>
      <c r="DY35" s="19">
        <v>1168426</v>
      </c>
      <c r="DZ35" s="19">
        <f t="shared" si="105"/>
        <v>1114373</v>
      </c>
      <c r="EA35" s="19">
        <f t="shared" si="105"/>
        <v>1161729</v>
      </c>
      <c r="EB35" s="19">
        <f t="shared" si="88"/>
        <v>13687847</v>
      </c>
      <c r="EC35" s="19">
        <f t="shared" ref="EC35:EN35" si="106">SUM(EC36:EC37)</f>
        <v>1186271</v>
      </c>
      <c r="ED35" s="19">
        <f t="shared" si="106"/>
        <v>1124397</v>
      </c>
      <c r="EE35" s="19">
        <f t="shared" si="106"/>
        <v>814057</v>
      </c>
      <c r="EF35" s="19">
        <f t="shared" si="106"/>
        <v>363489</v>
      </c>
      <c r="EG35" s="19">
        <f t="shared" si="106"/>
        <v>540293</v>
      </c>
      <c r="EH35" s="19">
        <f t="shared" si="106"/>
        <v>718015</v>
      </c>
      <c r="EI35" s="19">
        <f t="shared" si="106"/>
        <v>902915</v>
      </c>
      <c r="EJ35" s="19">
        <f t="shared" si="106"/>
        <v>963760</v>
      </c>
      <c r="EK35" s="19">
        <f t="shared" si="106"/>
        <v>1023603</v>
      </c>
      <c r="EL35" s="19">
        <f t="shared" si="106"/>
        <v>1159930</v>
      </c>
      <c r="EM35" s="19">
        <f t="shared" si="106"/>
        <v>1171727</v>
      </c>
      <c r="EN35" s="19">
        <f t="shared" si="106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52">
        <v>1157337</v>
      </c>
      <c r="FD35" s="152">
        <v>1097355</v>
      </c>
      <c r="FE35" s="19">
        <v>1090921</v>
      </c>
      <c r="FF35" s="19">
        <v>912107</v>
      </c>
      <c r="FG35" s="19">
        <v>1206418</v>
      </c>
      <c r="FH35" s="19"/>
      <c r="FI35" s="19"/>
      <c r="FJ35" s="19"/>
      <c r="FK35" s="140"/>
      <c r="FL35" s="19"/>
      <c r="FM35" s="19"/>
      <c r="FN35" s="19"/>
      <c r="FO35" s="19">
        <f>+SUM(FC35:FN35)</f>
        <v>5464138</v>
      </c>
    </row>
    <row r="36" spans="2:171" x14ac:dyDescent="0.2">
      <c r="B36" s="15" t="s">
        <v>2</v>
      </c>
      <c r="C36" s="21">
        <f>C27+C30+C33</f>
        <v>0</v>
      </c>
      <c r="D36" s="21">
        <f t="shared" ref="D36:O37" si="107">D27+D30+D33</f>
        <v>0</v>
      </c>
      <c r="E36" s="21">
        <f t="shared" si="107"/>
        <v>0</v>
      </c>
      <c r="F36" s="21">
        <f t="shared" si="107"/>
        <v>0</v>
      </c>
      <c r="G36" s="21">
        <f t="shared" si="107"/>
        <v>0</v>
      </c>
      <c r="H36" s="21">
        <f t="shared" si="107"/>
        <v>0</v>
      </c>
      <c r="I36" s="21">
        <f t="shared" si="107"/>
        <v>0</v>
      </c>
      <c r="J36" s="21">
        <f t="shared" si="107"/>
        <v>0</v>
      </c>
      <c r="K36" s="21">
        <f t="shared" si="107"/>
        <v>0</v>
      </c>
      <c r="L36" s="21">
        <f t="shared" si="107"/>
        <v>32512</v>
      </c>
      <c r="M36" s="21">
        <f t="shared" si="107"/>
        <v>128244</v>
      </c>
      <c r="N36" s="21">
        <f t="shared" si="107"/>
        <v>160870</v>
      </c>
      <c r="O36" s="21">
        <f t="shared" si="107"/>
        <v>321626</v>
      </c>
      <c r="P36" s="21">
        <f>P27+P30+P33</f>
        <v>147476</v>
      </c>
      <c r="Q36" s="21">
        <f t="shared" ref="Q36:AB37" si="108">Q27+Q30+Q33</f>
        <v>127762</v>
      </c>
      <c r="R36" s="21">
        <f t="shared" si="108"/>
        <v>136180</v>
      </c>
      <c r="S36" s="21">
        <f t="shared" si="108"/>
        <v>167006</v>
      </c>
      <c r="T36" s="21">
        <f t="shared" si="108"/>
        <v>155520</v>
      </c>
      <c r="U36" s="21">
        <f t="shared" si="108"/>
        <v>148248</v>
      </c>
      <c r="V36" s="21">
        <f t="shared" si="108"/>
        <v>199772</v>
      </c>
      <c r="W36" s="21">
        <f t="shared" si="108"/>
        <v>169852</v>
      </c>
      <c r="X36" s="21">
        <f t="shared" si="108"/>
        <v>149250</v>
      </c>
      <c r="Y36" s="21">
        <f t="shared" si="108"/>
        <v>160190</v>
      </c>
      <c r="Z36" s="21">
        <f t="shared" si="108"/>
        <v>143418</v>
      </c>
      <c r="AA36" s="21">
        <f t="shared" si="108"/>
        <v>176048</v>
      </c>
      <c r="AB36" s="21">
        <f t="shared" si="108"/>
        <v>1880722</v>
      </c>
      <c r="AC36" s="21">
        <f>AC27+AC30+AC33</f>
        <v>165586</v>
      </c>
      <c r="AD36" s="21">
        <f t="shared" ref="AD36:AO37" si="109">AD27+AD30+AD33</f>
        <v>154224</v>
      </c>
      <c r="AE36" s="21">
        <f t="shared" si="109"/>
        <v>152884</v>
      </c>
      <c r="AF36" s="21">
        <f t="shared" si="109"/>
        <v>163083</v>
      </c>
      <c r="AG36" s="21">
        <f t="shared" si="109"/>
        <v>173170</v>
      </c>
      <c r="AH36" s="21">
        <f t="shared" si="109"/>
        <v>160365</v>
      </c>
      <c r="AI36" s="21">
        <f t="shared" si="109"/>
        <v>200921</v>
      </c>
      <c r="AJ36" s="21">
        <f t="shared" si="109"/>
        <v>194471</v>
      </c>
      <c r="AK36" s="21">
        <f t="shared" si="109"/>
        <v>173256</v>
      </c>
      <c r="AL36" s="21">
        <f t="shared" si="109"/>
        <v>174273</v>
      </c>
      <c r="AM36" s="21">
        <f t="shared" si="109"/>
        <v>163077</v>
      </c>
      <c r="AN36" s="21">
        <f t="shared" si="109"/>
        <v>190324</v>
      </c>
      <c r="AO36" s="21">
        <f t="shared" si="109"/>
        <v>2065634</v>
      </c>
      <c r="AP36" s="21">
        <f>AP27+AP30+AP33</f>
        <v>184434</v>
      </c>
      <c r="AQ36" s="21">
        <f t="shared" ref="AQ36:BB37" si="110">AQ27+AQ30+AQ33</f>
        <v>165196</v>
      </c>
      <c r="AR36" s="21">
        <f t="shared" si="110"/>
        <v>184059</v>
      </c>
      <c r="AS36" s="21">
        <f t="shared" si="110"/>
        <v>151914</v>
      </c>
      <c r="AT36" s="21">
        <f t="shared" si="110"/>
        <v>184471</v>
      </c>
      <c r="AU36" s="21">
        <f t="shared" si="110"/>
        <v>169520</v>
      </c>
      <c r="AV36" s="21">
        <f t="shared" si="110"/>
        <v>211081</v>
      </c>
      <c r="AW36" s="21">
        <f t="shared" si="110"/>
        <v>205548</v>
      </c>
      <c r="AX36" s="21">
        <f t="shared" si="110"/>
        <v>174694</v>
      </c>
      <c r="AY36" s="21">
        <f t="shared" si="110"/>
        <v>176643</v>
      </c>
      <c r="AZ36" s="21">
        <f t="shared" si="110"/>
        <v>171306</v>
      </c>
      <c r="BA36" s="21">
        <f t="shared" si="110"/>
        <v>202930</v>
      </c>
      <c r="BB36" s="21">
        <f t="shared" si="110"/>
        <v>2181796</v>
      </c>
      <c r="BC36" s="21">
        <f>BC27+BC30+BC33</f>
        <v>191945</v>
      </c>
      <c r="BD36" s="21">
        <f t="shared" ref="BD36:BO37" si="111">BD27+BD30+BD33</f>
        <v>164979</v>
      </c>
      <c r="BE36" s="21">
        <f t="shared" si="111"/>
        <v>171974</v>
      </c>
      <c r="BF36" s="21">
        <f t="shared" si="111"/>
        <v>192206</v>
      </c>
      <c r="BG36" s="21">
        <f t="shared" si="111"/>
        <v>189722</v>
      </c>
      <c r="BH36" s="21">
        <f t="shared" si="111"/>
        <v>171567</v>
      </c>
      <c r="BI36" s="21">
        <f t="shared" si="111"/>
        <v>228270</v>
      </c>
      <c r="BJ36" s="21">
        <f t="shared" si="111"/>
        <v>215934</v>
      </c>
      <c r="BK36" s="21">
        <f t="shared" si="111"/>
        <v>174277</v>
      </c>
      <c r="BL36" s="21">
        <f t="shared" si="111"/>
        <v>191042</v>
      </c>
      <c r="BM36" s="21">
        <f t="shared" si="111"/>
        <v>179072</v>
      </c>
      <c r="BN36" s="21">
        <f t="shared" si="111"/>
        <v>220002</v>
      </c>
      <c r="BO36" s="21">
        <f t="shared" si="111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12">BR27+BR30+BR33</f>
        <v>170347</v>
      </c>
      <c r="BS36" s="21">
        <f t="shared" si="112"/>
        <v>185853</v>
      </c>
      <c r="BT36" s="21">
        <f t="shared" si="112"/>
        <v>215385</v>
      </c>
      <c r="BU36" s="21">
        <f t="shared" si="112"/>
        <v>190647</v>
      </c>
      <c r="BV36" s="21">
        <f t="shared" si="112"/>
        <v>263470</v>
      </c>
      <c r="BW36" s="21">
        <f t="shared" si="112"/>
        <v>234505</v>
      </c>
      <c r="BX36" s="21">
        <f t="shared" si="112"/>
        <v>196330</v>
      </c>
      <c r="BY36" s="21">
        <f t="shared" si="112"/>
        <v>216382</v>
      </c>
      <c r="BZ36" s="21">
        <f t="shared" si="112"/>
        <v>191922</v>
      </c>
      <c r="CA36" s="21">
        <f t="shared" si="112"/>
        <v>233443</v>
      </c>
      <c r="CB36" s="21">
        <f t="shared" si="112"/>
        <v>2499190</v>
      </c>
      <c r="CC36" s="21">
        <f t="shared" si="112"/>
        <v>232931</v>
      </c>
      <c r="CD36" s="21">
        <f t="shared" si="112"/>
        <v>193875</v>
      </c>
      <c r="CE36" s="21">
        <f t="shared" si="112"/>
        <v>199430</v>
      </c>
      <c r="CF36" s="21">
        <f t="shared" si="112"/>
        <v>195814</v>
      </c>
      <c r="CG36" s="21">
        <f t="shared" si="112"/>
        <v>234491</v>
      </c>
      <c r="CH36" s="21">
        <f t="shared" si="112"/>
        <v>208506</v>
      </c>
      <c r="CI36" s="21">
        <f t="shared" si="112"/>
        <v>295072</v>
      </c>
      <c r="CJ36" s="21">
        <f t="shared" si="112"/>
        <v>259736</v>
      </c>
      <c r="CK36" s="21">
        <f t="shared" si="112"/>
        <v>204881</v>
      </c>
      <c r="CL36" s="21">
        <f t="shared" si="112"/>
        <v>214695</v>
      </c>
      <c r="CM36" s="21">
        <v>215648</v>
      </c>
      <c r="CN36" s="21">
        <f t="shared" si="112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13">CT27+CT30+CT33</f>
        <v>237024</v>
      </c>
      <c r="CU36" s="21">
        <f t="shared" si="113"/>
        <v>217812</v>
      </c>
      <c r="CV36" s="21">
        <f t="shared" si="113"/>
        <v>309519</v>
      </c>
      <c r="CW36" s="21">
        <f t="shared" ref="CW36:DA37" si="114">CW27+CW30+CW33</f>
        <v>263958</v>
      </c>
      <c r="CX36" s="21">
        <f t="shared" si="114"/>
        <v>212260</v>
      </c>
      <c r="CY36" s="21">
        <f t="shared" si="114"/>
        <v>216407</v>
      </c>
      <c r="CZ36" s="21">
        <f t="shared" si="114"/>
        <v>211083</v>
      </c>
      <c r="DA36" s="21">
        <f t="shared" si="114"/>
        <v>266512</v>
      </c>
      <c r="DB36" s="21">
        <f t="shared" si="78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5">DE27+DE30+DE33</f>
        <v>247381</v>
      </c>
      <c r="DF36" s="21">
        <f t="shared" si="115"/>
        <v>222940</v>
      </c>
      <c r="DG36" s="21">
        <f t="shared" si="115"/>
        <v>248005</v>
      </c>
      <c r="DH36" s="21">
        <f t="shared" si="115"/>
        <v>216238</v>
      </c>
      <c r="DI36" s="21">
        <f t="shared" si="115"/>
        <v>290588</v>
      </c>
      <c r="DJ36" s="21">
        <f t="shared" si="115"/>
        <v>287325</v>
      </c>
      <c r="DK36" s="21">
        <f t="shared" si="115"/>
        <v>228817</v>
      </c>
      <c r="DL36" s="21">
        <f t="shared" si="115"/>
        <v>239764</v>
      </c>
      <c r="DM36" s="21">
        <f t="shared" si="115"/>
        <v>228349</v>
      </c>
      <c r="DN36" s="21">
        <f t="shared" si="115"/>
        <v>277007</v>
      </c>
      <c r="DO36" s="21">
        <f t="shared" si="86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6">DR27+DR30+DR33</f>
        <v>229877</v>
      </c>
      <c r="DS36" s="21">
        <f t="shared" si="116"/>
        <v>258878</v>
      </c>
      <c r="DT36" s="21">
        <f t="shared" si="116"/>
        <v>256894</v>
      </c>
      <c r="DU36" s="21">
        <f t="shared" si="116"/>
        <v>233043</v>
      </c>
      <c r="DV36" s="21">
        <f t="shared" si="116"/>
        <v>322134</v>
      </c>
      <c r="DW36" s="21">
        <f t="shared" si="116"/>
        <v>308027</v>
      </c>
      <c r="DX36" s="21">
        <f t="shared" si="116"/>
        <v>243964</v>
      </c>
      <c r="DY36" s="21">
        <v>249446</v>
      </c>
      <c r="DZ36" s="21">
        <f t="shared" si="116"/>
        <v>232494</v>
      </c>
      <c r="EA36" s="21">
        <f t="shared" si="116"/>
        <v>271496</v>
      </c>
      <c r="EB36" s="21">
        <f t="shared" si="88"/>
        <v>3091288</v>
      </c>
      <c r="EC36" s="21">
        <f t="shared" ref="EC36:EN36" si="117">EC27+EC30+EC33</f>
        <v>284021</v>
      </c>
      <c r="ED36" s="21">
        <f t="shared" si="117"/>
        <v>260817</v>
      </c>
      <c r="EE36" s="21">
        <f t="shared" si="117"/>
        <v>165802</v>
      </c>
      <c r="EF36" s="21">
        <f t="shared" si="117"/>
        <v>29994</v>
      </c>
      <c r="EG36" s="21">
        <f t="shared" si="117"/>
        <v>78183</v>
      </c>
      <c r="EH36" s="21">
        <f t="shared" si="117"/>
        <v>126715</v>
      </c>
      <c r="EI36" s="21">
        <f t="shared" si="117"/>
        <v>186561</v>
      </c>
      <c r="EJ36" s="21">
        <f t="shared" si="117"/>
        <v>188435</v>
      </c>
      <c r="EK36" s="21">
        <f t="shared" si="117"/>
        <v>216904</v>
      </c>
      <c r="EL36" s="21">
        <f t="shared" si="117"/>
        <v>254157</v>
      </c>
      <c r="EM36" s="21">
        <f t="shared" si="117"/>
        <v>262175</v>
      </c>
      <c r="EN36" s="21">
        <f t="shared" si="117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53">
        <v>301454</v>
      </c>
      <c r="FD36" s="153">
        <v>278829</v>
      </c>
      <c r="FE36" s="21">
        <v>246577</v>
      </c>
      <c r="FF36" s="21">
        <v>225965</v>
      </c>
      <c r="FG36" s="21">
        <v>298093</v>
      </c>
      <c r="FH36" s="21"/>
      <c r="FI36" s="21"/>
      <c r="FJ36" s="21"/>
      <c r="FK36" s="141"/>
      <c r="FL36" s="21"/>
      <c r="FM36" s="21"/>
      <c r="FN36" s="21"/>
      <c r="FO36" s="21">
        <f>+SUM(FC36:FN36)</f>
        <v>1350918</v>
      </c>
    </row>
    <row r="37" spans="2:171" x14ac:dyDescent="0.2">
      <c r="B37" s="15" t="s">
        <v>3</v>
      </c>
      <c r="C37" s="21">
        <f>C28+C31+C34</f>
        <v>0</v>
      </c>
      <c r="D37" s="21">
        <f t="shared" si="107"/>
        <v>0</v>
      </c>
      <c r="E37" s="21">
        <f t="shared" si="107"/>
        <v>0</v>
      </c>
      <c r="F37" s="21">
        <f t="shared" si="107"/>
        <v>0</v>
      </c>
      <c r="G37" s="21">
        <f t="shared" si="107"/>
        <v>0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115306</v>
      </c>
      <c r="M37" s="21">
        <f t="shared" si="107"/>
        <v>580618</v>
      </c>
      <c r="N37" s="21">
        <f t="shared" si="107"/>
        <v>609104</v>
      </c>
      <c r="O37" s="21">
        <f t="shared" si="107"/>
        <v>1305028</v>
      </c>
      <c r="P37" s="21">
        <f>P28+P31+P34</f>
        <v>592634</v>
      </c>
      <c r="Q37" s="21">
        <f t="shared" si="108"/>
        <v>556466</v>
      </c>
      <c r="R37" s="21">
        <f t="shared" si="108"/>
        <v>637562</v>
      </c>
      <c r="S37" s="21">
        <f t="shared" si="108"/>
        <v>621122</v>
      </c>
      <c r="T37" s="21">
        <f t="shared" si="108"/>
        <v>648832</v>
      </c>
      <c r="U37" s="21">
        <f t="shared" si="108"/>
        <v>635408</v>
      </c>
      <c r="V37" s="21">
        <f t="shared" si="108"/>
        <v>636814</v>
      </c>
      <c r="W37" s="21">
        <f t="shared" si="108"/>
        <v>649108</v>
      </c>
      <c r="X37" s="21">
        <f t="shared" si="108"/>
        <v>640092</v>
      </c>
      <c r="Y37" s="21">
        <f t="shared" si="108"/>
        <v>658896</v>
      </c>
      <c r="Z37" s="21">
        <f t="shared" si="108"/>
        <v>643742</v>
      </c>
      <c r="AA37" s="21">
        <f t="shared" si="108"/>
        <v>653796</v>
      </c>
      <c r="AB37" s="21">
        <f t="shared" si="108"/>
        <v>7574472</v>
      </c>
      <c r="AC37" s="21">
        <f>AC28+AC31+AC34</f>
        <v>666632</v>
      </c>
      <c r="AD37" s="21">
        <f t="shared" si="109"/>
        <v>641218</v>
      </c>
      <c r="AE37" s="21">
        <f t="shared" si="109"/>
        <v>705752</v>
      </c>
      <c r="AF37" s="21">
        <f t="shared" si="109"/>
        <v>644500</v>
      </c>
      <c r="AG37" s="21">
        <f t="shared" si="109"/>
        <v>699049</v>
      </c>
      <c r="AH37" s="21">
        <f t="shared" si="109"/>
        <v>674397</v>
      </c>
      <c r="AI37" s="21">
        <f t="shared" si="109"/>
        <v>708730</v>
      </c>
      <c r="AJ37" s="21">
        <f t="shared" si="109"/>
        <v>729526</v>
      </c>
      <c r="AK37" s="21">
        <f t="shared" si="109"/>
        <v>694873</v>
      </c>
      <c r="AL37" s="21">
        <f t="shared" si="109"/>
        <v>723901</v>
      </c>
      <c r="AM37" s="21">
        <f t="shared" si="109"/>
        <v>715045</v>
      </c>
      <c r="AN37" s="21">
        <f t="shared" si="109"/>
        <v>700418</v>
      </c>
      <c r="AO37" s="21">
        <f t="shared" si="109"/>
        <v>8304041</v>
      </c>
      <c r="AP37" s="21">
        <f>AP28+AP31+AP34</f>
        <v>708576</v>
      </c>
      <c r="AQ37" s="21">
        <f t="shared" si="110"/>
        <v>677902</v>
      </c>
      <c r="AR37" s="21">
        <f t="shared" si="110"/>
        <v>732295</v>
      </c>
      <c r="AS37" s="21">
        <f t="shared" si="110"/>
        <v>745472</v>
      </c>
      <c r="AT37" s="21">
        <f t="shared" si="110"/>
        <v>763598</v>
      </c>
      <c r="AU37" s="21">
        <f t="shared" si="110"/>
        <v>724812</v>
      </c>
      <c r="AV37" s="21">
        <f t="shared" si="110"/>
        <v>758079</v>
      </c>
      <c r="AW37" s="21">
        <f t="shared" si="110"/>
        <v>762446</v>
      </c>
      <c r="AX37" s="21">
        <f t="shared" si="110"/>
        <v>719993</v>
      </c>
      <c r="AY37" s="21">
        <f t="shared" si="110"/>
        <v>780664</v>
      </c>
      <c r="AZ37" s="21">
        <f t="shared" si="110"/>
        <v>744492</v>
      </c>
      <c r="BA37" s="21">
        <f t="shared" si="110"/>
        <v>745288</v>
      </c>
      <c r="BB37" s="21">
        <f t="shared" si="110"/>
        <v>8863617</v>
      </c>
      <c r="BC37" s="21">
        <f>BC28+BC31+BC34</f>
        <v>743929</v>
      </c>
      <c r="BD37" s="21">
        <f t="shared" si="111"/>
        <v>703388</v>
      </c>
      <c r="BE37" s="21">
        <f t="shared" si="111"/>
        <v>766067</v>
      </c>
      <c r="BF37" s="21">
        <f t="shared" si="111"/>
        <v>743749</v>
      </c>
      <c r="BG37" s="21">
        <f t="shared" si="111"/>
        <v>789244</v>
      </c>
      <c r="BH37" s="21">
        <f t="shared" si="111"/>
        <v>763746</v>
      </c>
      <c r="BI37" s="21">
        <f t="shared" si="111"/>
        <v>779056</v>
      </c>
      <c r="BJ37" s="21">
        <f t="shared" si="111"/>
        <v>804215</v>
      </c>
      <c r="BK37" s="21">
        <f t="shared" si="111"/>
        <v>784641</v>
      </c>
      <c r="BL37" s="21">
        <f t="shared" si="111"/>
        <v>826512</v>
      </c>
      <c r="BM37" s="21">
        <f t="shared" si="111"/>
        <v>796840</v>
      </c>
      <c r="BN37" s="21">
        <f t="shared" si="111"/>
        <v>772552</v>
      </c>
      <c r="BO37" s="21">
        <f t="shared" si="111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8">BR28+BR31+BR34</f>
        <v>749446</v>
      </c>
      <c r="BS37" s="21">
        <f t="shared" si="118"/>
        <v>793136</v>
      </c>
      <c r="BT37" s="21">
        <f t="shared" si="118"/>
        <v>801845</v>
      </c>
      <c r="BU37" s="21">
        <f t="shared" si="118"/>
        <v>791029</v>
      </c>
      <c r="BV37" s="21">
        <f t="shared" si="118"/>
        <v>814618</v>
      </c>
      <c r="BW37" s="21">
        <f t="shared" si="118"/>
        <v>823104</v>
      </c>
      <c r="BX37" s="21">
        <f t="shared" si="118"/>
        <v>817448</v>
      </c>
      <c r="BY37" s="21">
        <f t="shared" si="118"/>
        <v>849768</v>
      </c>
      <c r="BZ37" s="21">
        <f t="shared" si="118"/>
        <v>814349</v>
      </c>
      <c r="CA37" s="21">
        <f t="shared" si="118"/>
        <v>784987</v>
      </c>
      <c r="CB37" s="21">
        <f t="shared" si="112"/>
        <v>9581667</v>
      </c>
      <c r="CC37" s="21">
        <f t="shared" si="118"/>
        <v>846331</v>
      </c>
      <c r="CD37" s="21">
        <f t="shared" si="118"/>
        <v>718002</v>
      </c>
      <c r="CE37" s="21">
        <f t="shared" si="118"/>
        <v>767571</v>
      </c>
      <c r="CF37" s="21">
        <f t="shared" si="118"/>
        <v>831885</v>
      </c>
      <c r="CG37" s="21">
        <f t="shared" si="118"/>
        <v>817951</v>
      </c>
      <c r="CH37" s="21">
        <f t="shared" si="118"/>
        <v>790789</v>
      </c>
      <c r="CI37" s="21">
        <f t="shared" si="118"/>
        <v>801472</v>
      </c>
      <c r="CJ37" s="21">
        <f t="shared" si="118"/>
        <v>845892</v>
      </c>
      <c r="CK37" s="21">
        <f t="shared" si="118"/>
        <v>809680</v>
      </c>
      <c r="CL37" s="21">
        <f t="shared" si="118"/>
        <v>834979</v>
      </c>
      <c r="CM37" s="21">
        <v>831576</v>
      </c>
      <c r="CN37" s="21">
        <f t="shared" si="118"/>
        <v>844470</v>
      </c>
      <c r="CO37" s="21">
        <f t="shared" si="118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13"/>
        <v>849139</v>
      </c>
      <c r="CW37" s="21">
        <f t="shared" si="114"/>
        <v>901394</v>
      </c>
      <c r="CX37" s="21">
        <f t="shared" si="114"/>
        <v>840101</v>
      </c>
      <c r="CY37" s="21">
        <f t="shared" si="114"/>
        <v>867141</v>
      </c>
      <c r="CZ37" s="21">
        <f t="shared" si="114"/>
        <v>854524</v>
      </c>
      <c r="DA37" s="21">
        <f t="shared" si="114"/>
        <v>853277</v>
      </c>
      <c r="DB37" s="21">
        <f t="shared" si="78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9">DE28+DE31+DE34</f>
        <v>868226</v>
      </c>
      <c r="DF37" s="21">
        <f t="shared" si="119"/>
        <v>852596</v>
      </c>
      <c r="DG37" s="21">
        <f t="shared" si="119"/>
        <v>896018</v>
      </c>
      <c r="DH37" s="21">
        <f t="shared" si="119"/>
        <v>827016</v>
      </c>
      <c r="DI37" s="21">
        <f t="shared" si="119"/>
        <v>863090</v>
      </c>
      <c r="DJ37" s="21">
        <f t="shared" si="119"/>
        <v>910608</v>
      </c>
      <c r="DK37" s="21">
        <f t="shared" si="119"/>
        <v>862808</v>
      </c>
      <c r="DL37" s="21">
        <f t="shared" si="119"/>
        <v>901508</v>
      </c>
      <c r="DM37" s="21">
        <f t="shared" si="119"/>
        <v>892220</v>
      </c>
      <c r="DN37" s="21">
        <f t="shared" si="115"/>
        <v>877369</v>
      </c>
      <c r="DO37" s="21">
        <f t="shared" si="86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20">DR28+DR31+DR34</f>
        <v>893978</v>
      </c>
      <c r="DS37" s="21">
        <f t="shared" si="120"/>
        <v>859241</v>
      </c>
      <c r="DT37" s="21">
        <f t="shared" si="120"/>
        <v>915971</v>
      </c>
      <c r="DU37" s="21">
        <f t="shared" si="120"/>
        <v>863134</v>
      </c>
      <c r="DV37" s="21">
        <f t="shared" si="120"/>
        <v>886306</v>
      </c>
      <c r="DW37" s="21">
        <f t="shared" si="120"/>
        <v>930980</v>
      </c>
      <c r="DX37" s="21">
        <f t="shared" si="120"/>
        <v>878165</v>
      </c>
      <c r="DY37" s="21">
        <v>918980</v>
      </c>
      <c r="DZ37" s="21">
        <f t="shared" si="120"/>
        <v>881879</v>
      </c>
      <c r="EA37" s="21">
        <f t="shared" si="120"/>
        <v>890233</v>
      </c>
      <c r="EB37" s="21">
        <f t="shared" si="88"/>
        <v>10596559</v>
      </c>
      <c r="EC37" s="21">
        <f t="shared" ref="EC37:EN37" si="121">EC28+EC31+EC34</f>
        <v>902250</v>
      </c>
      <c r="ED37" s="21">
        <f t="shared" si="121"/>
        <v>863580</v>
      </c>
      <c r="EE37" s="21">
        <f t="shared" si="121"/>
        <v>648255</v>
      </c>
      <c r="EF37" s="21">
        <f t="shared" si="121"/>
        <v>333495</v>
      </c>
      <c r="EG37" s="21">
        <f t="shared" si="121"/>
        <v>462110</v>
      </c>
      <c r="EH37" s="21">
        <f t="shared" si="121"/>
        <v>591300</v>
      </c>
      <c r="EI37" s="21">
        <f t="shared" si="121"/>
        <v>716354</v>
      </c>
      <c r="EJ37" s="21">
        <f t="shared" si="121"/>
        <v>775325</v>
      </c>
      <c r="EK37" s="21">
        <f t="shared" si="121"/>
        <v>806699</v>
      </c>
      <c r="EL37" s="21">
        <f t="shared" si="121"/>
        <v>905773</v>
      </c>
      <c r="EM37" s="21">
        <f t="shared" si="121"/>
        <v>909552</v>
      </c>
      <c r="EN37" s="21">
        <f t="shared" si="121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53">
        <v>855883</v>
      </c>
      <c r="FD37" s="153">
        <v>818526</v>
      </c>
      <c r="FE37" s="21">
        <v>844344</v>
      </c>
      <c r="FF37" s="21">
        <v>686142</v>
      </c>
      <c r="FG37" s="21">
        <v>908325</v>
      </c>
      <c r="FH37" s="21"/>
      <c r="FI37" s="21"/>
      <c r="FJ37" s="21"/>
      <c r="FK37" s="141"/>
      <c r="FL37" s="21"/>
      <c r="FM37" s="21"/>
      <c r="FN37" s="21"/>
      <c r="FO37" s="21">
        <f>+SUM(FC37:FN37)</f>
        <v>4113220</v>
      </c>
    </row>
    <row r="38" spans="2:171" x14ac:dyDescent="0.2"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</row>
    <row r="39" spans="2:171" x14ac:dyDescent="0.2"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</row>
    <row r="40" spans="2:171" ht="15" x14ac:dyDescent="0.25">
      <c r="B40" s="5" t="s">
        <v>82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</row>
    <row r="41" spans="2:171" ht="15" customHeight="1" x14ac:dyDescent="0.25">
      <c r="B41" s="23" t="s">
        <v>158</v>
      </c>
      <c r="C41" s="190">
        <v>2010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87</v>
      </c>
      <c r="P41" s="190">
        <v>2011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88</v>
      </c>
      <c r="AC41" s="190">
        <v>2012</v>
      </c>
      <c r="AD41" s="191">
        <v>2012</v>
      </c>
      <c r="AE41" s="191">
        <v>2012</v>
      </c>
      <c r="AF41" s="191">
        <v>2012</v>
      </c>
      <c r="AG41" s="191">
        <v>2012</v>
      </c>
      <c r="AH41" s="191">
        <v>2012</v>
      </c>
      <c r="AI41" s="191">
        <v>2012</v>
      </c>
      <c r="AJ41" s="191">
        <v>2012</v>
      </c>
      <c r="AK41" s="191">
        <v>2012</v>
      </c>
      <c r="AL41" s="191">
        <v>2012</v>
      </c>
      <c r="AM41" s="191">
        <v>2012</v>
      </c>
      <c r="AN41" s="192">
        <v>2012</v>
      </c>
      <c r="AO41" s="188" t="s">
        <v>89</v>
      </c>
      <c r="AP41" s="190">
        <v>2013</v>
      </c>
      <c r="AQ41" s="191">
        <v>2012</v>
      </c>
      <c r="AR41" s="191">
        <v>2012</v>
      </c>
      <c r="AS41" s="191">
        <v>2012</v>
      </c>
      <c r="AT41" s="191">
        <v>2012</v>
      </c>
      <c r="AU41" s="191">
        <v>2012</v>
      </c>
      <c r="AV41" s="191">
        <v>2012</v>
      </c>
      <c r="AW41" s="191">
        <v>2012</v>
      </c>
      <c r="AX41" s="191">
        <v>2012</v>
      </c>
      <c r="AY41" s="191">
        <v>2012</v>
      </c>
      <c r="AZ41" s="191">
        <v>2012</v>
      </c>
      <c r="BA41" s="192">
        <v>2012</v>
      </c>
      <c r="BB41" s="188" t="s">
        <v>90</v>
      </c>
      <c r="BC41" s="190">
        <v>2014</v>
      </c>
      <c r="BD41" s="191">
        <v>2012</v>
      </c>
      <c r="BE41" s="191">
        <v>2012</v>
      </c>
      <c r="BF41" s="191">
        <v>2012</v>
      </c>
      <c r="BG41" s="191">
        <v>2012</v>
      </c>
      <c r="BH41" s="191">
        <v>2012</v>
      </c>
      <c r="BI41" s="191">
        <v>2012</v>
      </c>
      <c r="BJ41" s="191">
        <v>2012</v>
      </c>
      <c r="BK41" s="191">
        <v>2012</v>
      </c>
      <c r="BL41" s="191">
        <v>2012</v>
      </c>
      <c r="BM41" s="191">
        <v>2012</v>
      </c>
      <c r="BN41" s="192">
        <v>2012</v>
      </c>
      <c r="BO41" s="188" t="s">
        <v>91</v>
      </c>
      <c r="BP41" s="190">
        <v>2015</v>
      </c>
      <c r="BQ41" s="191">
        <v>2012</v>
      </c>
      <c r="BR41" s="191">
        <v>2012</v>
      </c>
      <c r="BS41" s="191">
        <v>2012</v>
      </c>
      <c r="BT41" s="191">
        <v>2012</v>
      </c>
      <c r="BU41" s="191">
        <v>2012</v>
      </c>
      <c r="BV41" s="191">
        <v>2012</v>
      </c>
      <c r="BW41" s="191">
        <v>2012</v>
      </c>
      <c r="BX41" s="191">
        <v>2012</v>
      </c>
      <c r="BY41" s="191">
        <v>2012</v>
      </c>
      <c r="BZ41" s="191">
        <v>2012</v>
      </c>
      <c r="CA41" s="192">
        <v>2012</v>
      </c>
      <c r="CB41" s="188" t="s">
        <v>92</v>
      </c>
      <c r="CC41" s="190">
        <v>2016</v>
      </c>
      <c r="CD41" s="191">
        <v>2011.38461538462</v>
      </c>
      <c r="CE41" s="191">
        <v>2011.26923076923</v>
      </c>
      <c r="CF41" s="191">
        <v>2011.1538461538501</v>
      </c>
      <c r="CG41" s="191">
        <v>2011.0384615384601</v>
      </c>
      <c r="CH41" s="191">
        <v>2010.9230769230801</v>
      </c>
      <c r="CI41" s="191">
        <v>2010.8076923076901</v>
      </c>
      <c r="CJ41" s="191">
        <v>2010.6923076923099</v>
      </c>
      <c r="CK41" s="191">
        <v>2010.5769230769199</v>
      </c>
      <c r="CL41" s="191">
        <v>2010.4615384615399</v>
      </c>
      <c r="CM41" s="191">
        <v>2010.3461538461499</v>
      </c>
      <c r="CN41" s="192">
        <v>2010.23076923077</v>
      </c>
      <c r="CO41" s="188" t="s">
        <v>93</v>
      </c>
      <c r="CP41" s="190">
        <v>2017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104</v>
      </c>
      <c r="DC41" s="190">
        <v>2018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137</v>
      </c>
      <c r="DP41" s="190">
        <v>2019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161</v>
      </c>
      <c r="EC41" s="185">
        <v>2020</v>
      </c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7"/>
      <c r="EO41" s="188" t="s">
        <v>169</v>
      </c>
      <c r="EP41" s="185">
        <v>2021</v>
      </c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7"/>
      <c r="FB41" s="188" t="s">
        <v>170</v>
      </c>
      <c r="FC41" s="185">
        <v>2022</v>
      </c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7"/>
      <c r="FO41" s="188" t="s">
        <v>171</v>
      </c>
    </row>
    <row r="42" spans="2:171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89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89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89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89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89"/>
      <c r="FC42" s="181" t="s">
        <v>11</v>
      </c>
      <c r="FD42" s="181" t="s">
        <v>12</v>
      </c>
      <c r="FE42" s="181" t="s">
        <v>13</v>
      </c>
      <c r="FF42" s="181" t="s">
        <v>14</v>
      </c>
      <c r="FG42" s="181" t="s">
        <v>15</v>
      </c>
      <c r="FH42" s="181" t="s">
        <v>16</v>
      </c>
      <c r="FI42" s="181" t="s">
        <v>17</v>
      </c>
      <c r="FJ42" s="181" t="s">
        <v>18</v>
      </c>
      <c r="FK42" s="181" t="s">
        <v>160</v>
      </c>
      <c r="FL42" s="181" t="s">
        <v>19</v>
      </c>
      <c r="FM42" s="181" t="s">
        <v>20</v>
      </c>
      <c r="FN42" s="181" t="s">
        <v>21</v>
      </c>
      <c r="FO42" s="189"/>
    </row>
    <row r="43" spans="2:171" s="5" customFormat="1" ht="15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22">SUM(M44:M45)</f>
        <v>2792229</v>
      </c>
      <c r="N43" s="19">
        <f t="shared" si="122"/>
        <v>3047093.1999999993</v>
      </c>
      <c r="O43" s="19">
        <f>SUM(C43:N43)</f>
        <v>6425132.4999999991</v>
      </c>
      <c r="P43" s="19">
        <f t="shared" si="122"/>
        <v>2925541.5000000005</v>
      </c>
      <c r="Q43" s="19">
        <f t="shared" si="122"/>
        <v>2700193.9</v>
      </c>
      <c r="R43" s="19">
        <f t="shared" si="122"/>
        <v>3029150.8000000003</v>
      </c>
      <c r="S43" s="19">
        <f t="shared" si="122"/>
        <v>3108043.1000000006</v>
      </c>
      <c r="T43" s="19">
        <f t="shared" si="122"/>
        <v>3162077.4000000004</v>
      </c>
      <c r="U43" s="19">
        <f t="shared" si="122"/>
        <v>3075726.0999999996</v>
      </c>
      <c r="V43" s="19">
        <f t="shared" si="122"/>
        <v>3308006.1000000006</v>
      </c>
      <c r="W43" s="19">
        <f t="shared" si="122"/>
        <v>3222225</v>
      </c>
      <c r="X43" s="19">
        <f t="shared" si="122"/>
        <v>3096043.6500000004</v>
      </c>
      <c r="Y43" s="19">
        <f t="shared" si="122"/>
        <v>3213807.92</v>
      </c>
      <c r="Z43" s="19">
        <f t="shared" si="122"/>
        <v>3076257.7</v>
      </c>
      <c r="AA43" s="19">
        <f t="shared" si="122"/>
        <v>3256791.95</v>
      </c>
      <c r="AB43" s="19">
        <f>SUM(P43:AA43)</f>
        <v>37173865.120000012</v>
      </c>
      <c r="AC43" s="19">
        <f t="shared" si="122"/>
        <v>3261823.6000000006</v>
      </c>
      <c r="AD43" s="19">
        <f t="shared" si="122"/>
        <v>3114758.45</v>
      </c>
      <c r="AE43" s="19">
        <f t="shared" si="122"/>
        <v>3332919.1</v>
      </c>
      <c r="AF43" s="19">
        <f t="shared" si="122"/>
        <v>3831583.8000000003</v>
      </c>
      <c r="AG43" s="19">
        <f t="shared" si="122"/>
        <v>4142447.4</v>
      </c>
      <c r="AH43" s="19">
        <f t="shared" si="122"/>
        <v>3965458.3</v>
      </c>
      <c r="AI43" s="19">
        <f t="shared" si="122"/>
        <v>4323200.5</v>
      </c>
      <c r="AJ43" s="19">
        <f t="shared" si="122"/>
        <v>4385323.8</v>
      </c>
      <c r="AK43" s="19">
        <f t="shared" si="122"/>
        <v>4121437.3</v>
      </c>
      <c r="AL43" s="19">
        <f t="shared" si="122"/>
        <v>4268789.3</v>
      </c>
      <c r="AM43" s="19">
        <f t="shared" si="122"/>
        <v>4170657.9</v>
      </c>
      <c r="AN43" s="19">
        <f t="shared" si="122"/>
        <v>4229938.2</v>
      </c>
      <c r="AO43" s="19">
        <f>SUM(AC43:AN43)</f>
        <v>47148337.649999999</v>
      </c>
      <c r="AP43" s="19">
        <f t="shared" si="122"/>
        <v>4242427</v>
      </c>
      <c r="AQ43" s="19">
        <f t="shared" si="122"/>
        <v>4006029.4000000004</v>
      </c>
      <c r="AR43" s="19">
        <f t="shared" si="122"/>
        <v>4348530.9000000004</v>
      </c>
      <c r="AS43" s="19">
        <f t="shared" si="122"/>
        <v>4256279.5999999996</v>
      </c>
      <c r="AT43" s="19">
        <f t="shared" si="122"/>
        <v>4497728.3</v>
      </c>
      <c r="AU43" s="19">
        <f t="shared" si="122"/>
        <v>4241602</v>
      </c>
      <c r="AV43" s="19">
        <f t="shared" si="122"/>
        <v>4598003.3</v>
      </c>
      <c r="AW43" s="19">
        <f t="shared" si="122"/>
        <v>4592743.7</v>
      </c>
      <c r="AX43" s="19">
        <f t="shared" si="122"/>
        <v>4241284.7</v>
      </c>
      <c r="AY43" s="19">
        <f t="shared" si="122"/>
        <v>4539817.9000000004</v>
      </c>
      <c r="AZ43" s="19">
        <f t="shared" si="122"/>
        <v>4343842.7</v>
      </c>
      <c r="BA43" s="19">
        <f t="shared" si="122"/>
        <v>4495894.7999999989</v>
      </c>
      <c r="BB43" s="19">
        <f>SUM(AP43:BA43)</f>
        <v>52404184.300000004</v>
      </c>
      <c r="BC43" s="19">
        <f t="shared" si="122"/>
        <v>4651521.6000000006</v>
      </c>
      <c r="BD43" s="19">
        <f t="shared" si="122"/>
        <v>4391492.5999999996</v>
      </c>
      <c r="BE43" s="19">
        <f t="shared" si="122"/>
        <v>4740391.4000000004</v>
      </c>
      <c r="BF43" s="19">
        <f t="shared" si="122"/>
        <v>4729663.5999999996</v>
      </c>
      <c r="BG43" s="19">
        <f t="shared" si="122"/>
        <v>4947451.4000000013</v>
      </c>
      <c r="BH43" s="19">
        <f t="shared" si="122"/>
        <v>4736622.0000000009</v>
      </c>
      <c r="BI43" s="19">
        <f t="shared" si="122"/>
        <v>5093084.5</v>
      </c>
      <c r="BJ43" s="19">
        <f t="shared" si="122"/>
        <v>5160259.8999999994</v>
      </c>
      <c r="BK43" s="19">
        <f t="shared" si="122"/>
        <v>4849278.8999999994</v>
      </c>
      <c r="BL43" s="19">
        <f t="shared" si="122"/>
        <v>5143681.8999999994</v>
      </c>
      <c r="BM43" s="19">
        <f t="shared" si="122"/>
        <v>4934413.1999999993</v>
      </c>
      <c r="BN43" s="19">
        <f t="shared" si="122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22"/>
        <v>4938483.3999999994</v>
      </c>
      <c r="BR43" s="19">
        <f t="shared" si="122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23">SUM(BU44:BU45)</f>
        <v>5175909.3999999994</v>
      </c>
      <c r="BV43" s="19">
        <f t="shared" si="123"/>
        <v>5690327.8000000017</v>
      </c>
      <c r="BW43" s="19">
        <f t="shared" si="123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23"/>
        <v>5300450.3</v>
      </c>
      <c r="CA43" s="19">
        <f t="shared" si="123"/>
        <v>5365455.0999999996</v>
      </c>
      <c r="CB43" s="19">
        <f>SUM(BP43:CA43)</f>
        <v>63624524.70000001</v>
      </c>
      <c r="CC43" s="19">
        <f t="shared" si="123"/>
        <v>6100154.5</v>
      </c>
      <c r="CD43" s="19">
        <f t="shared" si="123"/>
        <v>5284177</v>
      </c>
      <c r="CE43" s="19">
        <f t="shared" si="123"/>
        <v>5602628.6999999993</v>
      </c>
      <c r="CF43" s="19">
        <f t="shared" si="123"/>
        <v>5958652.9000000013</v>
      </c>
      <c r="CG43" s="19">
        <f t="shared" si="123"/>
        <v>6098510.1999999993</v>
      </c>
      <c r="CH43" s="19">
        <f t="shared" si="123"/>
        <v>5786359.8999999994</v>
      </c>
      <c r="CI43" s="19">
        <f t="shared" si="123"/>
        <v>6348174.0999999996</v>
      </c>
      <c r="CJ43" s="19">
        <f t="shared" si="123"/>
        <v>6405423.0000000019</v>
      </c>
      <c r="CK43" s="19">
        <f t="shared" si="123"/>
        <v>5876708.0000000019</v>
      </c>
      <c r="CL43" s="19">
        <f t="shared" si="123"/>
        <v>6080040.9999999991</v>
      </c>
      <c r="CM43" s="19">
        <f t="shared" si="123"/>
        <v>6068137.6000000015</v>
      </c>
      <c r="CN43" s="19">
        <f t="shared" si="123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24">SUM(CR44:CR45)</f>
        <v>4860748.7000000011</v>
      </c>
      <c r="CS43" s="19">
        <f t="shared" si="124"/>
        <v>6214121.4999999972</v>
      </c>
      <c r="CT43" s="19">
        <f t="shared" si="124"/>
        <v>6575727.8999999976</v>
      </c>
      <c r="CU43" s="19">
        <f t="shared" si="124"/>
        <v>6214403.7000000002</v>
      </c>
      <c r="CV43" s="19">
        <f t="shared" si="124"/>
        <v>6926513</v>
      </c>
      <c r="CW43" s="19">
        <f t="shared" si="124"/>
        <v>6968226.799999998</v>
      </c>
      <c r="CX43" s="19">
        <f t="shared" si="124"/>
        <v>6296705.3000000007</v>
      </c>
      <c r="CY43" s="19">
        <f t="shared" si="124"/>
        <v>6482046.0000000009</v>
      </c>
      <c r="CZ43" s="19">
        <f t="shared" si="124"/>
        <v>6366217.5999999996</v>
      </c>
      <c r="DA43" s="19">
        <f t="shared" si="124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5">SUM(DE44:DE45)</f>
        <v>6618777</v>
      </c>
      <c r="DF43" s="19">
        <f t="shared" si="125"/>
        <v>6380254.9000000004</v>
      </c>
      <c r="DG43" s="19">
        <f t="shared" si="125"/>
        <v>6788070.6000000006</v>
      </c>
      <c r="DH43" s="19">
        <f t="shared" si="125"/>
        <v>6188146.7000000002</v>
      </c>
      <c r="DI43" s="19">
        <f t="shared" si="125"/>
        <v>6844096.5999999987</v>
      </c>
      <c r="DJ43" s="19">
        <f t="shared" si="125"/>
        <v>7109820.0999999996</v>
      </c>
      <c r="DK43" s="19">
        <f t="shared" si="125"/>
        <v>6473839.0999999996</v>
      </c>
      <c r="DL43" s="19">
        <f t="shared" si="125"/>
        <v>6770080.4999999981</v>
      </c>
      <c r="DM43" s="19">
        <f t="shared" si="125"/>
        <v>6646069.2999999998</v>
      </c>
      <c r="DN43" s="19">
        <f t="shared" si="125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6">SUM(DR44:DR45)</f>
        <v>6954843.4000000004</v>
      </c>
      <c r="DS43" s="19">
        <f t="shared" si="126"/>
        <v>6914680.4999999963</v>
      </c>
      <c r="DT43" s="19">
        <f t="shared" si="126"/>
        <v>7257267.7999999989</v>
      </c>
      <c r="DU43" s="19">
        <f t="shared" si="126"/>
        <v>6782787.4999999963</v>
      </c>
      <c r="DV43" s="19">
        <f t="shared" si="126"/>
        <v>7478948.5000000009</v>
      </c>
      <c r="DW43" s="19">
        <f t="shared" si="126"/>
        <v>7667968.5000000019</v>
      </c>
      <c r="DX43" s="19">
        <f t="shared" si="126"/>
        <v>6944503.0999999996</v>
      </c>
      <c r="DY43" s="19">
        <f>SUM(DY44:DY45)</f>
        <v>7232542.5</v>
      </c>
      <c r="DZ43" s="19">
        <f t="shared" si="126"/>
        <v>6896963.799999998</v>
      </c>
      <c r="EA43" s="19">
        <f t="shared" si="126"/>
        <v>7184467.1000000006</v>
      </c>
      <c r="EB43" s="19">
        <f>+SUM(DP43:EA43)</f>
        <v>84622959.899999991</v>
      </c>
      <c r="EC43" s="19">
        <f t="shared" si="126"/>
        <v>7473625.2999999989</v>
      </c>
      <c r="ED43" s="19">
        <f t="shared" si="126"/>
        <v>7136699.3000000007</v>
      </c>
      <c r="EE43" s="19">
        <f t="shared" si="126"/>
        <v>5171248.2999999989</v>
      </c>
      <c r="EF43" s="19">
        <f t="shared" si="126"/>
        <v>2316086.5</v>
      </c>
      <c r="EG43" s="19">
        <f t="shared" si="126"/>
        <v>757236.29999999981</v>
      </c>
      <c r="EH43" s="19">
        <f t="shared" si="126"/>
        <v>2050611.3000000005</v>
      </c>
      <c r="EI43" s="19">
        <f t="shared" si="126"/>
        <v>5742333.0999999978</v>
      </c>
      <c r="EJ43" s="19">
        <f t="shared" si="126"/>
        <v>6128216.0999999996</v>
      </c>
      <c r="EK43" s="19">
        <f t="shared" si="126"/>
        <v>6509378.9000000004</v>
      </c>
      <c r="EL43" s="19">
        <f t="shared" si="126"/>
        <v>7376236.0999999987</v>
      </c>
      <c r="EM43" s="19">
        <f t="shared" si="126"/>
        <v>7449523.2999999998</v>
      </c>
      <c r="EN43" s="19">
        <f t="shared" si="126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7">SUM(ET44:ET45)</f>
        <v>7923320.1000000006</v>
      </c>
      <c r="EU43" s="19">
        <f t="shared" si="127"/>
        <v>7694110.3000000007</v>
      </c>
      <c r="EV43" s="19">
        <f t="shared" si="127"/>
        <v>8194880</v>
      </c>
      <c r="EW43" s="19">
        <f t="shared" si="127"/>
        <v>8629549.4000000022</v>
      </c>
      <c r="EX43" s="140">
        <f t="shared" si="127"/>
        <v>7955964</v>
      </c>
      <c r="EY43" s="19">
        <f t="shared" si="127"/>
        <v>8435804.3999999985</v>
      </c>
      <c r="EZ43" s="19">
        <f t="shared" si="127"/>
        <v>7978384.6000000006</v>
      </c>
      <c r="FA43" s="19">
        <f t="shared" si="127"/>
        <v>8388324.2999999998</v>
      </c>
      <c r="FB43" s="19">
        <f>+SUM(EP43:FA43)</f>
        <v>92823012.100000009</v>
      </c>
      <c r="FC43" s="17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8">SUM(FG44:FG45)</f>
        <v>9077809.9000000022</v>
      </c>
      <c r="FH43" s="19">
        <f t="shared" si="128"/>
        <v>0</v>
      </c>
      <c r="FI43" s="19">
        <f t="shared" si="128"/>
        <v>0</v>
      </c>
      <c r="FJ43" s="19">
        <f t="shared" si="128"/>
        <v>0</v>
      </c>
      <c r="FK43" s="140">
        <f t="shared" si="128"/>
        <v>0</v>
      </c>
      <c r="FL43" s="19">
        <f t="shared" si="128"/>
        <v>0</v>
      </c>
      <c r="FM43" s="19">
        <f t="shared" si="128"/>
        <v>0</v>
      </c>
      <c r="FN43" s="19">
        <f t="shared" si="128"/>
        <v>0</v>
      </c>
      <c r="FO43" s="19">
        <f>+SUM(FC43:FN43)</f>
        <v>40792041.299999997</v>
      </c>
    </row>
    <row r="44" spans="2:171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78">
        <v>2169062.9000000004</v>
      </c>
      <c r="FD44" s="141">
        <v>2104048.4000000004</v>
      </c>
      <c r="FE44" s="21">
        <v>1856087.1</v>
      </c>
      <c r="FF44" s="21">
        <v>1697538.5000000002</v>
      </c>
      <c r="FG44" s="21">
        <v>2243119.6</v>
      </c>
      <c r="FH44" s="21"/>
      <c r="FI44" s="21"/>
      <c r="FJ44" s="21"/>
      <c r="FK44" s="141"/>
      <c r="FL44" s="21"/>
      <c r="FM44" s="21"/>
      <c r="FN44" s="21"/>
      <c r="FO44" s="21">
        <f>+SUM(FC44:FN44)</f>
        <v>10069856.5</v>
      </c>
    </row>
    <row r="45" spans="2:171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78">
        <v>6204914.5999999996</v>
      </c>
      <c r="FD45" s="141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/>
      <c r="FI45" s="21"/>
      <c r="FJ45" s="21"/>
      <c r="FK45" s="141"/>
      <c r="FL45" s="21"/>
      <c r="FM45" s="21"/>
      <c r="FN45" s="21"/>
      <c r="FO45" s="21">
        <f>+SUM(FC45:FN45)</f>
        <v>30722184.799999997</v>
      </c>
    </row>
    <row r="46" spans="2:171" x14ac:dyDescent="0.2">
      <c r="O46" s="82"/>
      <c r="AB46" s="82"/>
      <c r="AO46" s="82"/>
      <c r="BB46" s="82"/>
      <c r="BO46" s="82"/>
      <c r="CB46" s="82"/>
      <c r="CO46" s="82"/>
    </row>
    <row r="47" spans="2:171" ht="15" x14ac:dyDescent="0.25">
      <c r="B47" s="5"/>
    </row>
    <row r="49" spans="2:2" ht="15" x14ac:dyDescent="0.25">
      <c r="B49" s="5"/>
    </row>
  </sheetData>
  <mergeCells count="82"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  <mergeCell ref="FC6:FN6"/>
    <mergeCell ref="FO6:FO7"/>
    <mergeCell ref="FC24:FN24"/>
    <mergeCell ref="FO24:FO25"/>
    <mergeCell ref="FC41:FN41"/>
    <mergeCell ref="FO41:F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P4" activePane="bottomRight" state="frozen"/>
      <selection pane="topRight" activeCell="C1" sqref="C1"/>
      <selection pane="bottomLeft" activeCell="A4" sqref="A4"/>
      <selection pane="bottomRight" activeCell="GV19" sqref="GV1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112"/>
    <col min="197" max="197" width="12.85546875" style="112" customWidth="1"/>
    <col min="198" max="16384" width="11.42578125" style="2"/>
  </cols>
  <sheetData>
    <row r="1" spans="1:210" ht="15" x14ac:dyDescent="0.25">
      <c r="A1" s="195" t="s">
        <v>136</v>
      </c>
      <c r="B1" s="195"/>
    </row>
    <row r="2" spans="1:210" ht="30" customHeight="1" x14ac:dyDescent="0.2">
      <c r="A2" s="196" t="s">
        <v>154</v>
      </c>
      <c r="B2" s="197"/>
    </row>
    <row r="3" spans="1:210" x14ac:dyDescent="0.2">
      <c r="A3" s="99" t="s">
        <v>73</v>
      </c>
    </row>
    <row r="5" spans="1:210" ht="15" x14ac:dyDescent="0.25">
      <c r="B5" s="5" t="s">
        <v>67</v>
      </c>
    </row>
    <row r="6" spans="1:210" ht="15" x14ac:dyDescent="0.25">
      <c r="B6" s="193" t="s">
        <v>0</v>
      </c>
      <c r="C6" s="190">
        <v>2007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30">
        <v>63251</v>
      </c>
      <c r="GR8" s="14">
        <v>62661</v>
      </c>
      <c r="GS8" s="14">
        <v>62799</v>
      </c>
      <c r="GT8" s="14">
        <v>66647</v>
      </c>
      <c r="GU8" s="14"/>
      <c r="GV8" s="14"/>
      <c r="GW8" s="14"/>
      <c r="GX8" s="14"/>
      <c r="GY8" s="14"/>
      <c r="GZ8" s="14"/>
      <c r="HA8" s="14"/>
      <c r="HB8" s="14">
        <f>+SUM(GP8:HA8)</f>
        <v>326452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36">
        <v>46872</v>
      </c>
      <c r="GR9" s="16">
        <v>44429</v>
      </c>
      <c r="GS9" s="16">
        <v>45343</v>
      </c>
      <c r="GT9" s="16">
        <v>47613</v>
      </c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39">
        <v>16379</v>
      </c>
      <c r="GR10" s="16">
        <v>18232</v>
      </c>
      <c r="GS10" s="16">
        <v>17456</v>
      </c>
      <c r="GT10" s="17">
        <v>19034</v>
      </c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30">
        <v>42147</v>
      </c>
      <c r="GR11" s="14">
        <v>43499</v>
      </c>
      <c r="GS11" s="14">
        <v>42010</v>
      </c>
      <c r="GT11" s="14">
        <v>45211</v>
      </c>
      <c r="GU11" s="14"/>
      <c r="GV11" s="14"/>
      <c r="GW11" s="14"/>
      <c r="GX11" s="14"/>
      <c r="GY11" s="14"/>
      <c r="GZ11" s="14"/>
      <c r="HA11" s="14"/>
      <c r="HB11" s="14">
        <f>+SUM(GP11:HA11)</f>
        <v>215484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36">
        <v>28475</v>
      </c>
      <c r="GR12" s="16">
        <v>29505</v>
      </c>
      <c r="GS12" s="16">
        <v>28666</v>
      </c>
      <c r="GT12" s="16">
        <v>31285</v>
      </c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39">
        <v>13672</v>
      </c>
      <c r="GR13" s="16">
        <v>13994</v>
      </c>
      <c r="GS13" s="16">
        <v>13344</v>
      </c>
      <c r="GT13" s="17">
        <v>13926</v>
      </c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30">
        <v>28528</v>
      </c>
      <c r="GR14" s="14">
        <v>29065</v>
      </c>
      <c r="GS14" s="14">
        <v>29025</v>
      </c>
      <c r="GT14" s="14">
        <v>32152</v>
      </c>
      <c r="GU14" s="14"/>
      <c r="GV14" s="14"/>
      <c r="GW14" s="14"/>
      <c r="GX14" s="14"/>
      <c r="GY14" s="14"/>
      <c r="GZ14" s="14"/>
      <c r="HA14" s="14"/>
      <c r="HB14" s="14">
        <f>+SUM(GP14:HA14)</f>
        <v>148555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36">
        <v>13413</v>
      </c>
      <c r="GR15" s="16">
        <v>12627</v>
      </c>
      <c r="GS15" s="16">
        <v>12411</v>
      </c>
      <c r="GT15" s="17">
        <v>13906</v>
      </c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39">
        <v>15115</v>
      </c>
      <c r="GR16" s="16">
        <v>16438</v>
      </c>
      <c r="GS16" s="16">
        <v>16614</v>
      </c>
      <c r="GT16" s="17">
        <v>18246</v>
      </c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30">
        <v>20093</v>
      </c>
      <c r="GR17" s="14">
        <v>20717</v>
      </c>
      <c r="GS17" s="14">
        <v>19899</v>
      </c>
      <c r="GT17" s="14">
        <v>21932</v>
      </c>
      <c r="GU17" s="14"/>
      <c r="GV17" s="14"/>
      <c r="GW17" s="14"/>
      <c r="GX17" s="14"/>
      <c r="GY17" s="14"/>
      <c r="GZ17" s="14"/>
      <c r="HA17" s="14"/>
      <c r="HB17" s="14">
        <f>+SUM(GP17:HA17)</f>
        <v>104055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36">
        <v>7589</v>
      </c>
      <c r="GR18" s="16">
        <v>6941</v>
      </c>
      <c r="GS18" s="16">
        <v>6404</v>
      </c>
      <c r="GT18" s="17">
        <v>6742</v>
      </c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39">
        <v>12504</v>
      </c>
      <c r="GR19" s="16">
        <v>13776</v>
      </c>
      <c r="GS19" s="16">
        <v>13495</v>
      </c>
      <c r="GT19" s="17">
        <v>15190</v>
      </c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30">
        <v>41959</v>
      </c>
      <c r="GR20" s="14">
        <v>45188</v>
      </c>
      <c r="GS20" s="14">
        <v>44665</v>
      </c>
      <c r="GT20" s="14">
        <v>48252</v>
      </c>
      <c r="GU20" s="14"/>
      <c r="GV20" s="14"/>
      <c r="GW20" s="14"/>
      <c r="GX20" s="14"/>
      <c r="GY20" s="14"/>
      <c r="GZ20" s="14"/>
      <c r="HA20" s="14"/>
      <c r="HB20" s="14">
        <f>+SUM(GP20:HA20)</f>
        <v>225025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36">
        <v>28640</v>
      </c>
      <c r="GR21" s="16">
        <v>30287</v>
      </c>
      <c r="GS21" s="16">
        <v>30197</v>
      </c>
      <c r="GT21" s="17">
        <v>32094</v>
      </c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39">
        <v>13319</v>
      </c>
      <c r="GR22" s="16">
        <v>14901</v>
      </c>
      <c r="GS22" s="16">
        <v>14468</v>
      </c>
      <c r="GT22" s="17">
        <v>16158</v>
      </c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>
        <v>205035</v>
      </c>
      <c r="GN23" s="59">
        <v>222616</v>
      </c>
      <c r="GO23" s="59">
        <f>+SUM(GC23:GN23)</f>
        <v>2336701</v>
      </c>
      <c r="GP23" s="59">
        <v>209871</v>
      </c>
      <c r="GQ23" s="137">
        <v>195978</v>
      </c>
      <c r="GR23" s="59">
        <v>201130</v>
      </c>
      <c r="GS23" s="59">
        <v>198398</v>
      </c>
      <c r="GT23" s="59">
        <v>214194</v>
      </c>
      <c r="GU23" s="59"/>
      <c r="GV23" s="59"/>
      <c r="GW23" s="59"/>
      <c r="GX23" s="59"/>
      <c r="GY23" s="59"/>
      <c r="GZ23" s="59"/>
      <c r="HA23" s="59"/>
      <c r="HB23" s="59">
        <f>+SUM(GP23:HA23)</f>
        <v>1019571</v>
      </c>
    </row>
    <row r="24" spans="2:210" x14ac:dyDescent="0.2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>
        <v>126871</v>
      </c>
      <c r="GN24" s="79">
        <v>140728</v>
      </c>
      <c r="GO24" s="79">
        <f>+SUM(GC24:GN24)</f>
        <v>1436329</v>
      </c>
      <c r="GP24" s="79">
        <v>136263</v>
      </c>
      <c r="GQ24" s="138">
        <v>124989</v>
      </c>
      <c r="GR24" s="79">
        <v>123789</v>
      </c>
      <c r="GS24" s="79">
        <v>123021</v>
      </c>
      <c r="GT24" s="79">
        <v>131640</v>
      </c>
      <c r="GU24" s="79"/>
      <c r="GV24" s="79"/>
      <c r="GW24" s="79"/>
      <c r="GX24" s="79"/>
      <c r="GY24" s="79"/>
      <c r="GZ24" s="79"/>
      <c r="HA24" s="79"/>
      <c r="HB24" s="79">
        <f>+SUM(GP24:HA24)</f>
        <v>639702</v>
      </c>
    </row>
    <row r="25" spans="2:210" x14ac:dyDescent="0.2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>
        <v>78164</v>
      </c>
      <c r="GN25" s="79">
        <v>81888</v>
      </c>
      <c r="GO25" s="79">
        <f>+SUM(GC25:GN25)</f>
        <v>900372</v>
      </c>
      <c r="GP25" s="79">
        <v>73608</v>
      </c>
      <c r="GQ25" s="138">
        <v>70989</v>
      </c>
      <c r="GR25" s="79">
        <v>77341</v>
      </c>
      <c r="GS25" s="79">
        <v>75377</v>
      </c>
      <c r="GT25" s="79">
        <v>82554</v>
      </c>
      <c r="GU25" s="79"/>
      <c r="GV25" s="79"/>
      <c r="GW25" s="79"/>
      <c r="GX25" s="79"/>
      <c r="GY25" s="79"/>
      <c r="GZ25" s="79"/>
      <c r="HA25" s="79"/>
      <c r="HB25" s="79">
        <f>+SUM(GP25:HA25)</f>
        <v>379869</v>
      </c>
    </row>
    <row r="26" spans="2:210" x14ac:dyDescent="0.2"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</row>
    <row r="27" spans="2:210" x14ac:dyDescent="0.2"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</row>
    <row r="28" spans="2:210" x14ac:dyDescent="0.2"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</row>
    <row r="29" spans="2:210" ht="15" x14ac:dyDescent="0.25">
      <c r="B29" s="5" t="s">
        <v>68</v>
      </c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</row>
    <row r="30" spans="2:210" ht="15" customHeight="1" x14ac:dyDescent="0.25">
      <c r="B30" s="193" t="s">
        <v>0</v>
      </c>
      <c r="C30" s="190">
        <v>2007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88" t="s">
        <v>100</v>
      </c>
      <c r="P30" s="190">
        <v>2008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2"/>
      <c r="AB30" s="188" t="s">
        <v>101</v>
      </c>
      <c r="AC30" s="190">
        <v>2009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188" t="s">
        <v>86</v>
      </c>
      <c r="AP30" s="190">
        <v>2010</v>
      </c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2"/>
      <c r="BB30" s="188" t="s">
        <v>87</v>
      </c>
      <c r="BC30" s="190">
        <v>2011</v>
      </c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2"/>
      <c r="BO30" s="188" t="s">
        <v>88</v>
      </c>
      <c r="BP30" s="190">
        <v>2012</v>
      </c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2"/>
      <c r="CB30" s="188" t="s">
        <v>89</v>
      </c>
      <c r="CC30" s="190">
        <v>2013</v>
      </c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2"/>
      <c r="CO30" s="188" t="s">
        <v>90</v>
      </c>
      <c r="CP30" s="190">
        <v>2014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88" t="s">
        <v>91</v>
      </c>
      <c r="DC30" s="190">
        <v>2015</v>
      </c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2"/>
      <c r="DO30" s="188" t="s">
        <v>92</v>
      </c>
      <c r="DP30" s="190">
        <v>2016</v>
      </c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2"/>
      <c r="EB30" s="188" t="s">
        <v>93</v>
      </c>
      <c r="EC30" s="190">
        <v>2017</v>
      </c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2"/>
      <c r="EO30" s="188" t="s">
        <v>104</v>
      </c>
      <c r="EP30" s="190">
        <v>2018</v>
      </c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2"/>
      <c r="FB30" s="188" t="s">
        <v>137</v>
      </c>
      <c r="FC30" s="190">
        <v>2019</v>
      </c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2"/>
      <c r="FO30" s="188" t="s">
        <v>161</v>
      </c>
      <c r="FP30" s="185">
        <v>2020</v>
      </c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7"/>
      <c r="GB30" s="188" t="s">
        <v>169</v>
      </c>
      <c r="GC30" s="185">
        <v>2021</v>
      </c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7"/>
      <c r="GO30" s="188" t="s">
        <v>170</v>
      </c>
      <c r="GP30" s="185">
        <v>2022</v>
      </c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7"/>
      <c r="HB30" s="188" t="s">
        <v>171</v>
      </c>
    </row>
    <row r="31" spans="2:210" ht="15" x14ac:dyDescent="0.25">
      <c r="B31" s="194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89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89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89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89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89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89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89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89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89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89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89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89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89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89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89"/>
      <c r="GP31" s="181" t="s">
        <v>11</v>
      </c>
      <c r="GQ31" s="181" t="s">
        <v>12</v>
      </c>
      <c r="GR31" s="181" t="s">
        <v>13</v>
      </c>
      <c r="GS31" s="181" t="s">
        <v>14</v>
      </c>
      <c r="GT31" s="181" t="s">
        <v>15</v>
      </c>
      <c r="GU31" s="181" t="s">
        <v>16</v>
      </c>
      <c r="GV31" s="181" t="s">
        <v>17</v>
      </c>
      <c r="GW31" s="181" t="s">
        <v>18</v>
      </c>
      <c r="GX31" s="181" t="s">
        <v>160</v>
      </c>
      <c r="GY31" s="181" t="s">
        <v>19</v>
      </c>
      <c r="GZ31" s="181" t="s">
        <v>20</v>
      </c>
      <c r="HA31" s="181" t="s">
        <v>21</v>
      </c>
      <c r="HB31" s="189"/>
    </row>
    <row r="32" spans="2:210" ht="15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30">
        <v>108931</v>
      </c>
      <c r="GR32" s="14">
        <v>115045</v>
      </c>
      <c r="GS32" s="14">
        <v>111862</v>
      </c>
      <c r="GT32" s="14">
        <v>120803</v>
      </c>
      <c r="GU32" s="14"/>
      <c r="GV32" s="14"/>
      <c r="GW32" s="14"/>
      <c r="GX32" s="14"/>
      <c r="GY32" s="14"/>
      <c r="GZ32" s="14"/>
      <c r="HA32" s="14"/>
      <c r="HB32" s="14">
        <f>+SUM(GP32:HA32)</f>
        <v>576090</v>
      </c>
    </row>
    <row r="33" spans="2:210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36">
        <v>46872</v>
      </c>
      <c r="GR33" s="16">
        <v>44429</v>
      </c>
      <c r="GS33" s="16">
        <v>45343</v>
      </c>
      <c r="GT33" s="16">
        <v>47613</v>
      </c>
      <c r="GU33" s="16"/>
      <c r="GV33" s="16"/>
      <c r="GW33" s="16"/>
      <c r="GX33" s="16"/>
      <c r="GY33" s="16"/>
      <c r="GZ33" s="16"/>
      <c r="HA33" s="16"/>
      <c r="HB33" s="16"/>
    </row>
    <row r="34" spans="2:210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39">
        <v>62059</v>
      </c>
      <c r="GR34" s="17">
        <v>70616</v>
      </c>
      <c r="GS34" s="17">
        <v>66519</v>
      </c>
      <c r="GT34" s="17">
        <v>73190</v>
      </c>
      <c r="GU34" s="17"/>
      <c r="GV34" s="17"/>
      <c r="GW34" s="17"/>
      <c r="GX34" s="17"/>
      <c r="GY34" s="17"/>
      <c r="GZ34" s="17"/>
      <c r="HA34" s="17"/>
      <c r="HB34" s="17"/>
    </row>
    <row r="35" spans="2:210" ht="15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30">
        <v>74057</v>
      </c>
      <c r="GR35" s="14">
        <v>73868</v>
      </c>
      <c r="GS35" s="14">
        <v>71752</v>
      </c>
      <c r="GT35" s="14">
        <v>75848</v>
      </c>
      <c r="GU35" s="14"/>
      <c r="GV35" s="14"/>
      <c r="GW35" s="14"/>
      <c r="GX35" s="14"/>
      <c r="GY35" s="14"/>
      <c r="GZ35" s="14"/>
      <c r="HA35" s="14"/>
      <c r="HB35" s="14">
        <f>+SUM(GP35:HA35)</f>
        <v>371875</v>
      </c>
    </row>
    <row r="36" spans="2:210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36">
        <v>28475</v>
      </c>
      <c r="GR36" s="16">
        <v>29505</v>
      </c>
      <c r="GS36" s="16">
        <v>28666</v>
      </c>
      <c r="GT36" s="16">
        <v>31285</v>
      </c>
      <c r="GU36" s="16"/>
      <c r="GV36" s="16"/>
      <c r="GW36" s="16"/>
      <c r="GX36" s="16"/>
      <c r="GY36" s="16"/>
      <c r="GZ36" s="16"/>
      <c r="HA36" s="16"/>
      <c r="HB36" s="16"/>
    </row>
    <row r="37" spans="2:210" x14ac:dyDescent="0.2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39">
        <v>45582</v>
      </c>
      <c r="GR37" s="17">
        <v>44363</v>
      </c>
      <c r="GS37" s="17">
        <v>43086</v>
      </c>
      <c r="GT37" s="17">
        <v>44563</v>
      </c>
      <c r="GU37" s="17"/>
      <c r="GV37" s="17"/>
      <c r="GW37" s="17"/>
      <c r="GX37" s="17"/>
      <c r="GY37" s="17"/>
      <c r="GZ37" s="17"/>
      <c r="HA37" s="17"/>
      <c r="HB37" s="17"/>
    </row>
    <row r="38" spans="2:210" ht="15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30">
        <v>77361</v>
      </c>
      <c r="GR38" s="14">
        <v>83252</v>
      </c>
      <c r="GS38" s="14">
        <v>83648</v>
      </c>
      <c r="GT38" s="14">
        <v>90003</v>
      </c>
      <c r="GU38" s="14"/>
      <c r="GV38" s="14"/>
      <c r="GW38" s="14"/>
      <c r="GX38" s="14"/>
      <c r="GY38" s="14"/>
      <c r="GZ38" s="14"/>
      <c r="HA38" s="14"/>
      <c r="HB38" s="14">
        <f>+SUM(GP38:HA38)</f>
        <v>415766</v>
      </c>
    </row>
    <row r="39" spans="2:210" x14ac:dyDescent="0.2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36">
        <v>13413</v>
      </c>
      <c r="GR39" s="16">
        <v>12627</v>
      </c>
      <c r="GS39" s="16">
        <v>12411</v>
      </c>
      <c r="GT39" s="16">
        <v>13906</v>
      </c>
      <c r="GU39" s="16"/>
      <c r="GV39" s="16"/>
      <c r="GW39" s="16"/>
      <c r="GX39" s="16"/>
      <c r="GY39" s="16"/>
      <c r="GZ39" s="16"/>
      <c r="HA39" s="16"/>
      <c r="HB39" s="16"/>
    </row>
    <row r="40" spans="2:210" x14ac:dyDescent="0.2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39">
        <v>63948</v>
      </c>
      <c r="GR40" s="17">
        <v>70625</v>
      </c>
      <c r="GS40" s="17">
        <v>71237</v>
      </c>
      <c r="GT40" s="17">
        <v>76097</v>
      </c>
      <c r="GU40" s="17"/>
      <c r="GV40" s="17"/>
      <c r="GW40" s="17"/>
      <c r="GX40" s="17"/>
      <c r="GY40" s="17"/>
      <c r="GZ40" s="17"/>
      <c r="HA40" s="17"/>
      <c r="HB40" s="17"/>
    </row>
    <row r="41" spans="2:210" ht="15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30">
        <v>62043</v>
      </c>
      <c r="GR41" s="14">
        <v>67769</v>
      </c>
      <c r="GS41" s="14">
        <v>65351</v>
      </c>
      <c r="GT41" s="14">
        <v>72069</v>
      </c>
      <c r="GU41" s="14"/>
      <c r="GV41" s="14"/>
      <c r="GW41" s="14"/>
      <c r="GX41" s="14"/>
      <c r="GY41" s="14"/>
      <c r="GZ41" s="14"/>
      <c r="HA41" s="14"/>
      <c r="HB41" s="14">
        <f>+SUM(GP41:HA41)</f>
        <v>333576</v>
      </c>
    </row>
    <row r="42" spans="2:210" x14ac:dyDescent="0.2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36">
        <v>7589</v>
      </c>
      <c r="GR42" s="16">
        <v>6941</v>
      </c>
      <c r="GS42" s="16">
        <v>6404</v>
      </c>
      <c r="GT42" s="16">
        <v>6742</v>
      </c>
      <c r="GU42" s="16"/>
      <c r="GV42" s="16"/>
      <c r="GW42" s="16"/>
      <c r="GX42" s="16"/>
      <c r="GY42" s="16"/>
      <c r="GZ42" s="16"/>
      <c r="HA42" s="16"/>
      <c r="HB42" s="16"/>
    </row>
    <row r="43" spans="2:210" x14ac:dyDescent="0.2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39">
        <v>54454</v>
      </c>
      <c r="GR43" s="17">
        <v>60828</v>
      </c>
      <c r="GS43" s="17">
        <v>58947</v>
      </c>
      <c r="GT43" s="17">
        <v>65327</v>
      </c>
      <c r="GU43" s="17"/>
      <c r="GV43" s="17"/>
      <c r="GW43" s="17"/>
      <c r="GX43" s="17"/>
      <c r="GY43" s="17"/>
      <c r="GZ43" s="17"/>
      <c r="HA43" s="17"/>
      <c r="HB43" s="17"/>
    </row>
    <row r="44" spans="2:210" ht="15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30">
        <v>81447</v>
      </c>
      <c r="GR44" s="14">
        <v>90390</v>
      </c>
      <c r="GS44" s="14">
        <v>87809</v>
      </c>
      <c r="GT44" s="14">
        <v>95722</v>
      </c>
      <c r="GU44" s="14"/>
      <c r="GV44" s="14"/>
      <c r="GW44" s="14"/>
      <c r="GX44" s="14"/>
      <c r="GY44" s="14"/>
      <c r="GZ44" s="14"/>
      <c r="HA44" s="14"/>
      <c r="HB44" s="14">
        <f>+SUM(GP44:HA44)</f>
        <v>442807</v>
      </c>
    </row>
    <row r="45" spans="2:210" x14ac:dyDescent="0.2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36">
        <v>28640</v>
      </c>
      <c r="GR45" s="16">
        <v>30287</v>
      </c>
      <c r="GS45" s="16">
        <v>30197</v>
      </c>
      <c r="GT45" s="16">
        <v>32094</v>
      </c>
      <c r="GU45" s="16"/>
      <c r="GV45" s="16"/>
      <c r="GW45" s="16"/>
      <c r="GX45" s="16"/>
      <c r="GY45" s="16"/>
      <c r="GZ45" s="16"/>
      <c r="HA45" s="16"/>
      <c r="HB45" s="16"/>
    </row>
    <row r="46" spans="2:210" x14ac:dyDescent="0.2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39">
        <v>52807</v>
      </c>
      <c r="GR46" s="17">
        <v>60103</v>
      </c>
      <c r="GS46" s="17">
        <v>57612</v>
      </c>
      <c r="GT46" s="17">
        <v>63628</v>
      </c>
      <c r="GU46" s="17"/>
      <c r="GV46" s="17"/>
      <c r="GW46" s="17"/>
      <c r="GX46" s="17"/>
      <c r="GY46" s="17"/>
      <c r="GZ46" s="17"/>
      <c r="HA46" s="17"/>
      <c r="HB46" s="17"/>
    </row>
    <row r="47" spans="2:210" ht="15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>
        <v>442224</v>
      </c>
      <c r="GN47" s="59">
        <v>468857</v>
      </c>
      <c r="GO47" s="59">
        <f>+SUM(GC47:GN47)</f>
        <v>5084897</v>
      </c>
      <c r="GP47" s="59">
        <v>431084</v>
      </c>
      <c r="GQ47" s="137">
        <v>403839</v>
      </c>
      <c r="GR47" s="59">
        <v>430324</v>
      </c>
      <c r="GS47" s="59">
        <v>420422</v>
      </c>
      <c r="GT47" s="59">
        <v>454445</v>
      </c>
      <c r="GU47" s="59"/>
      <c r="GV47" s="59"/>
      <c r="GW47" s="59"/>
      <c r="GX47" s="59"/>
      <c r="GY47" s="59"/>
      <c r="GZ47" s="59"/>
      <c r="HA47" s="59"/>
      <c r="HB47" s="59">
        <f>+SUM(GP47:HA47)</f>
        <v>2140114</v>
      </c>
    </row>
    <row r="48" spans="2:210" x14ac:dyDescent="0.2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>
        <v>126871</v>
      </c>
      <c r="GN48" s="79">
        <v>140728</v>
      </c>
      <c r="GO48" s="79">
        <f>+SUM(GC48:GN48)</f>
        <v>1436329</v>
      </c>
      <c r="GP48" s="79">
        <v>136263</v>
      </c>
      <c r="GQ48" s="138">
        <v>124989</v>
      </c>
      <c r="GR48" s="79">
        <v>123789</v>
      </c>
      <c r="GS48" s="79">
        <v>123021</v>
      </c>
      <c r="GT48" s="79">
        <v>131640</v>
      </c>
      <c r="GU48" s="79"/>
      <c r="GV48" s="79"/>
      <c r="GW48" s="79"/>
      <c r="GX48" s="79"/>
      <c r="GY48" s="79"/>
      <c r="GZ48" s="79"/>
      <c r="HA48" s="79"/>
      <c r="HB48" s="79">
        <f>+SUM(GP48:HA48)</f>
        <v>639702</v>
      </c>
    </row>
    <row r="49" spans="2:210" x14ac:dyDescent="0.2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>
        <v>315353</v>
      </c>
      <c r="GN49" s="79">
        <v>328129</v>
      </c>
      <c r="GO49" s="79">
        <f>+SUM(GC49:GN49)</f>
        <v>3648568</v>
      </c>
      <c r="GP49" s="79">
        <v>294821</v>
      </c>
      <c r="GQ49" s="138">
        <v>278850</v>
      </c>
      <c r="GR49" s="79">
        <v>306535</v>
      </c>
      <c r="GS49" s="79">
        <v>297401</v>
      </c>
      <c r="GT49" s="79">
        <v>322805</v>
      </c>
      <c r="GU49" s="79"/>
      <c r="GV49" s="79"/>
      <c r="GW49" s="79"/>
      <c r="GX49" s="79"/>
      <c r="GY49" s="79"/>
      <c r="GZ49" s="79"/>
      <c r="HA49" s="79"/>
      <c r="HB49" s="79">
        <f>+SUM(GP49:HA49)</f>
        <v>1500412</v>
      </c>
    </row>
    <row r="50" spans="2:210" x14ac:dyDescent="0.2"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</row>
    <row r="51" spans="2:210" x14ac:dyDescent="0.2"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</row>
    <row r="52" spans="2:210" ht="15" x14ac:dyDescent="0.25">
      <c r="B52" s="5" t="s">
        <v>82</v>
      </c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</row>
    <row r="53" spans="2:210" ht="15" customHeight="1" x14ac:dyDescent="0.25">
      <c r="B53" s="23" t="s">
        <v>158</v>
      </c>
      <c r="C53" s="190">
        <v>2007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88" t="s">
        <v>100</v>
      </c>
      <c r="P53" s="190">
        <v>2008</v>
      </c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2"/>
      <c r="AB53" s="188" t="s">
        <v>101</v>
      </c>
      <c r="AC53" s="190">
        <v>2009</v>
      </c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2"/>
      <c r="AO53" s="188" t="s">
        <v>86</v>
      </c>
      <c r="AP53" s="190">
        <v>2010</v>
      </c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2"/>
      <c r="BB53" s="188" t="s">
        <v>87</v>
      </c>
      <c r="BC53" s="190">
        <v>2011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2"/>
      <c r="BO53" s="188" t="s">
        <v>88</v>
      </c>
      <c r="BP53" s="190">
        <v>2012</v>
      </c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2"/>
      <c r="CB53" s="188" t="s">
        <v>89</v>
      </c>
      <c r="CC53" s="190">
        <v>2013</v>
      </c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2"/>
      <c r="CO53" s="188" t="s">
        <v>90</v>
      </c>
      <c r="CP53" s="190">
        <v>2014</v>
      </c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88" t="s">
        <v>91</v>
      </c>
      <c r="DC53" s="190">
        <v>2015</v>
      </c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2"/>
      <c r="DO53" s="188" t="s">
        <v>92</v>
      </c>
      <c r="DP53" s="190">
        <v>2016</v>
      </c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2"/>
      <c r="EB53" s="188" t="s">
        <v>93</v>
      </c>
      <c r="EC53" s="190">
        <v>2017</v>
      </c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2"/>
      <c r="EO53" s="188" t="s">
        <v>104</v>
      </c>
      <c r="EP53" s="190">
        <v>2018</v>
      </c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2"/>
      <c r="FB53" s="188" t="s">
        <v>137</v>
      </c>
      <c r="FC53" s="190">
        <v>2019</v>
      </c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2"/>
      <c r="FO53" s="188" t="s">
        <v>161</v>
      </c>
      <c r="FP53" s="185">
        <v>2020</v>
      </c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7"/>
      <c r="GB53" s="188" t="s">
        <v>169</v>
      </c>
      <c r="GC53" s="185">
        <v>2021</v>
      </c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7"/>
      <c r="GO53" s="188" t="s">
        <v>170</v>
      </c>
      <c r="GP53" s="185">
        <v>2022</v>
      </c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7"/>
      <c r="HB53" s="188" t="s">
        <v>171</v>
      </c>
    </row>
    <row r="54" spans="2:210" ht="15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89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89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89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89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89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89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89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89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89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89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89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89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89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89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89"/>
      <c r="GP54" s="181" t="s">
        <v>11</v>
      </c>
      <c r="GQ54" s="181" t="s">
        <v>12</v>
      </c>
      <c r="GR54" s="181" t="s">
        <v>13</v>
      </c>
      <c r="GS54" s="181" t="s">
        <v>14</v>
      </c>
      <c r="GT54" s="181" t="s">
        <v>15</v>
      </c>
      <c r="GU54" s="181" t="s">
        <v>16</v>
      </c>
      <c r="GV54" s="181" t="s">
        <v>17</v>
      </c>
      <c r="GW54" s="181" t="s">
        <v>18</v>
      </c>
      <c r="GX54" s="181" t="s">
        <v>160</v>
      </c>
      <c r="GY54" s="181" t="s">
        <v>19</v>
      </c>
      <c r="GZ54" s="181" t="s">
        <v>20</v>
      </c>
      <c r="HA54" s="181" t="s">
        <v>21</v>
      </c>
      <c r="HB54" s="189"/>
    </row>
    <row r="55" spans="2:210" s="5" customFormat="1" ht="15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>+SUM(GC56:GC57)</f>
        <v>1599301.0000000005</v>
      </c>
      <c r="GD55" s="59">
        <f t="shared" ref="GD55:GG55" si="218">+SUM(GD56:GD57)</f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>+SUM(GH56:GH57)</f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1709723.1</v>
      </c>
      <c r="GN55" s="59">
        <f t="shared" si="219"/>
        <v>1812983</v>
      </c>
      <c r="GO55" s="59">
        <f>+SUM(GC55:GN55)</f>
        <v>19657680.300000001</v>
      </c>
      <c r="GP55" s="59">
        <f>+SUM(GP56:GP57)</f>
        <v>1667299.3</v>
      </c>
      <c r="GQ55" s="59">
        <f t="shared" ref="GQ55:GT55" si="220">+SUM(GQ56:GQ57)</f>
        <v>1561823.6999999997</v>
      </c>
      <c r="GR55" s="59">
        <f t="shared" si="220"/>
        <v>1663806</v>
      </c>
      <c r="GS55" s="59">
        <f t="shared" si="220"/>
        <v>1625604.7</v>
      </c>
      <c r="GT55" s="59">
        <f t="shared" si="220"/>
        <v>1757164.8999999994</v>
      </c>
      <c r="GU55" s="59">
        <f>+SUM(GU56:GU57)</f>
        <v>0</v>
      </c>
      <c r="GV55" s="59">
        <f t="shared" ref="GV55:HA55" si="221">+SUM(GV56:GV57)</f>
        <v>0</v>
      </c>
      <c r="GW55" s="59">
        <f t="shared" si="221"/>
        <v>0</v>
      </c>
      <c r="GX55" s="59">
        <f t="shared" si="221"/>
        <v>0</v>
      </c>
      <c r="GY55" s="59">
        <f t="shared" si="221"/>
        <v>0</v>
      </c>
      <c r="GZ55" s="59">
        <f t="shared" si="221"/>
        <v>0</v>
      </c>
      <c r="HA55" s="59">
        <f t="shared" si="221"/>
        <v>0</v>
      </c>
      <c r="HB55" s="59">
        <f>+SUM(GP55:HA55)</f>
        <v>8275698.5999999996</v>
      </c>
    </row>
    <row r="56" spans="2:210" x14ac:dyDescent="0.2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>
        <v>494796.9</v>
      </c>
      <c r="GN56" s="79">
        <v>548839.19999999995</v>
      </c>
      <c r="GO56" s="14">
        <f>+SUM(GC56:GN56)</f>
        <v>5601683.1000000006</v>
      </c>
      <c r="GP56" s="79">
        <v>531425.69999999995</v>
      </c>
      <c r="GQ56" s="138">
        <v>487457.1</v>
      </c>
      <c r="GR56" s="79">
        <v>482777.1</v>
      </c>
      <c r="GS56" s="79">
        <v>479781.89999999985</v>
      </c>
      <c r="GT56" s="79">
        <v>513395.99999999988</v>
      </c>
      <c r="GU56" s="79"/>
      <c r="GV56" s="79"/>
      <c r="GW56" s="79"/>
      <c r="GX56" s="79"/>
      <c r="GY56" s="79"/>
      <c r="GZ56" s="79"/>
      <c r="HA56" s="79"/>
      <c r="HB56" s="14">
        <f>+SUM(GP56:HA56)</f>
        <v>2494837.7999999998</v>
      </c>
    </row>
    <row r="57" spans="2:210" x14ac:dyDescent="0.2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>
        <v>1214926.2</v>
      </c>
      <c r="GN57" s="79">
        <v>1264143.8</v>
      </c>
      <c r="GO57" s="14">
        <f>+SUM(GC57:GN57)</f>
        <v>14055997.199999999</v>
      </c>
      <c r="GP57" s="79">
        <v>1135873.6000000001</v>
      </c>
      <c r="GQ57" s="138">
        <v>1074366.5999999996</v>
      </c>
      <c r="GR57" s="79">
        <v>1181028.9000000001</v>
      </c>
      <c r="GS57" s="79">
        <v>1145822.8</v>
      </c>
      <c r="GT57" s="79">
        <v>1243768.8999999994</v>
      </c>
      <c r="GU57" s="79"/>
      <c r="GV57" s="79"/>
      <c r="GW57" s="79"/>
      <c r="GX57" s="79"/>
      <c r="GY57" s="79"/>
      <c r="GZ57" s="79"/>
      <c r="HA57" s="79"/>
      <c r="HB57" s="14">
        <f>+SUM(GP57:HA57)</f>
        <v>5780860.7999999989</v>
      </c>
    </row>
    <row r="59" spans="2:210" ht="15" x14ac:dyDescent="0.25">
      <c r="B59" s="5"/>
    </row>
    <row r="62" spans="2:210" x14ac:dyDescent="0.2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FP6:GA6"/>
    <mergeCell ref="GB6:GB7"/>
    <mergeCell ref="FP30:GA30"/>
    <mergeCell ref="GB30:GB31"/>
    <mergeCell ref="FP53:GA53"/>
    <mergeCell ref="GB53:GB54"/>
    <mergeCell ref="EP6:FA6"/>
    <mergeCell ref="FB6:FB7"/>
    <mergeCell ref="EP30:FA30"/>
    <mergeCell ref="FB30:FB31"/>
    <mergeCell ref="EP53:FA53"/>
    <mergeCell ref="FB53:F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AO30:AO31"/>
    <mergeCell ref="BB6:BB7"/>
    <mergeCell ref="BB30:BB31"/>
    <mergeCell ref="A2:B2"/>
    <mergeCell ref="CO53:CO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FC6:FN6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5"/>
  <sheetViews>
    <sheetView showGridLines="0" zoomScale="90" zoomScaleNormal="90" workbookViewId="0">
      <pane xSplit="2" ySplit="3" topLeftCell="EC4" activePane="bottomRight" state="frozen"/>
      <selection pane="topRight" activeCell="C1" sqref="C1"/>
      <selection pane="bottomLeft" activeCell="A4" sqref="A4"/>
      <selection pane="bottomRight" activeCell="EG31" sqref="EG31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45"/>
    <col min="16" max="27" width="11.42578125" style="2" customWidth="1"/>
    <col min="28" max="28" width="11.42578125" style="45"/>
    <col min="29" max="40" width="11.42578125" style="2" customWidth="1"/>
    <col min="41" max="41" width="11.42578125" style="45"/>
    <col min="42" max="53" width="11.42578125" style="2" customWidth="1"/>
    <col min="54" max="54" width="11.42578125" style="45"/>
    <col min="55" max="66" width="11.42578125" style="2" customWidth="1"/>
    <col min="67" max="67" width="11.42578125" style="45"/>
    <col min="68" max="80" width="11.42578125" style="2"/>
    <col min="81" max="106" width="12.7109375" style="2" customWidth="1"/>
    <col min="107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155</v>
      </c>
      <c r="B2" s="197"/>
    </row>
    <row r="3" spans="1:145" x14ac:dyDescent="0.2">
      <c r="A3" s="99" t="s">
        <v>72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9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/>
      <c r="EI8" s="14"/>
      <c r="EJ8" s="14"/>
      <c r="EK8" s="14"/>
      <c r="EL8" s="14"/>
      <c r="EM8" s="14"/>
      <c r="EN8" s="14"/>
      <c r="EO8" s="59">
        <f t="shared" ref="EO8:EO13" si="11">+SUM(EC8:EN8)</f>
        <v>124476</v>
      </c>
    </row>
    <row r="9" spans="1:145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/>
      <c r="EI9" s="16"/>
      <c r="EJ9" s="16"/>
      <c r="EK9" s="16"/>
      <c r="EL9" s="16"/>
      <c r="EM9" s="16"/>
      <c r="EN9" s="16"/>
      <c r="EO9" s="14">
        <f t="shared" si="11"/>
        <v>88165</v>
      </c>
    </row>
    <row r="10" spans="1:145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/>
      <c r="EI10" s="17"/>
      <c r="EJ10" s="17"/>
      <c r="EK10" s="17"/>
      <c r="EL10" s="17"/>
      <c r="EM10" s="17"/>
      <c r="EN10" s="17"/>
      <c r="EO10" s="14">
        <f t="shared" si="11"/>
        <v>36311</v>
      </c>
    </row>
    <row r="11" spans="1:145" ht="1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9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/>
      <c r="EI11" s="19"/>
      <c r="EJ11" s="19"/>
      <c r="EK11" s="19"/>
      <c r="EL11" s="19"/>
      <c r="EM11" s="19"/>
      <c r="EN11" s="19"/>
      <c r="EO11" s="59">
        <f t="shared" si="11"/>
        <v>124476</v>
      </c>
    </row>
    <row r="12" spans="1:145" x14ac:dyDescent="0.2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/>
      <c r="EI12" s="21"/>
      <c r="EJ12" s="21"/>
      <c r="EK12" s="21"/>
      <c r="EL12" s="21"/>
      <c r="EM12" s="21"/>
      <c r="EN12" s="21"/>
      <c r="EO12" s="14">
        <f t="shared" si="11"/>
        <v>88165</v>
      </c>
    </row>
    <row r="13" spans="1:145" x14ac:dyDescent="0.2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/>
      <c r="EI13" s="21"/>
      <c r="EJ13" s="21"/>
      <c r="EK13" s="21"/>
      <c r="EL13" s="21"/>
      <c r="EM13" s="21"/>
      <c r="EN13" s="21"/>
      <c r="EO13" s="14">
        <f t="shared" si="11"/>
        <v>36311</v>
      </c>
    </row>
    <row r="14" spans="1:145" x14ac:dyDescent="0.2">
      <c r="B14" s="80"/>
      <c r="O14" s="51"/>
      <c r="AB14" s="51"/>
      <c r="AO14" s="51"/>
      <c r="BB14" s="51"/>
      <c r="BO14" s="51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</row>
    <row r="15" spans="1:145" ht="15" customHeight="1" x14ac:dyDescent="0.2">
      <c r="B15" s="80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</row>
    <row r="16" spans="1:145" ht="15" x14ac:dyDescent="0.25">
      <c r="B16" s="5" t="s">
        <v>68</v>
      </c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</row>
    <row r="17" spans="2:145" ht="15" customHeight="1" x14ac:dyDescent="0.25">
      <c r="B17" s="193" t="s">
        <v>0</v>
      </c>
      <c r="C17" s="190">
        <v>2012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89</v>
      </c>
      <c r="P17" s="190">
        <v>2013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88" t="s">
        <v>90</v>
      </c>
      <c r="AC17" s="190">
        <v>2014</v>
      </c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88" t="s">
        <v>91</v>
      </c>
      <c r="AP17" s="190">
        <v>2015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2"/>
      <c r="BB17" s="188" t="s">
        <v>92</v>
      </c>
      <c r="BC17" s="190">
        <v>2016</v>
      </c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88" t="s">
        <v>93</v>
      </c>
      <c r="BP17" s="190">
        <v>2017</v>
      </c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2"/>
      <c r="CB17" s="188" t="s">
        <v>104</v>
      </c>
      <c r="CC17" s="190">
        <v>2018</v>
      </c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/>
      <c r="CO17" s="188" t="s">
        <v>137</v>
      </c>
      <c r="CP17" s="190">
        <v>2019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88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88" t="s">
        <v>170</v>
      </c>
      <c r="EC17" s="207">
        <v>2022</v>
      </c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9"/>
      <c r="EO17" s="188" t="s">
        <v>171</v>
      </c>
    </row>
    <row r="18" spans="2:145" ht="15" x14ac:dyDescent="0.25">
      <c r="B18" s="194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89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89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89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89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89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89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89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89"/>
      <c r="EC18" s="181" t="s">
        <v>11</v>
      </c>
      <c r="ED18" s="181" t="s">
        <v>12</v>
      </c>
      <c r="EE18" s="181" t="s">
        <v>13</v>
      </c>
      <c r="EF18" s="181" t="s">
        <v>14</v>
      </c>
      <c r="EG18" s="181" t="s">
        <v>15</v>
      </c>
      <c r="EH18" s="181" t="s">
        <v>16</v>
      </c>
      <c r="EI18" s="181" t="s">
        <v>17</v>
      </c>
      <c r="EJ18" s="181" t="s">
        <v>18</v>
      </c>
      <c r="EK18" s="181" t="s">
        <v>160</v>
      </c>
      <c r="EL18" s="181" t="s">
        <v>19</v>
      </c>
      <c r="EM18" s="181" t="s">
        <v>20</v>
      </c>
      <c r="EN18" s="181" t="s">
        <v>21</v>
      </c>
      <c r="EO18" s="189"/>
    </row>
    <row r="19" spans="2:145" ht="1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3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9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/>
      <c r="EI19" s="14"/>
      <c r="EJ19" s="14"/>
      <c r="EK19" s="14"/>
      <c r="EL19" s="14"/>
      <c r="EM19" s="14"/>
      <c r="EN19" s="14"/>
      <c r="EO19" s="59">
        <f t="shared" ref="EO19:EO24" si="45">+SUM(EC19:EN19)</f>
        <v>220543</v>
      </c>
    </row>
    <row r="20" spans="2:145" x14ac:dyDescent="0.2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/>
      <c r="EI20" s="16"/>
      <c r="EJ20" s="16"/>
      <c r="EK20" s="16"/>
      <c r="EL20" s="16"/>
      <c r="EM20" s="16"/>
      <c r="EN20" s="16"/>
      <c r="EO20" s="14">
        <f t="shared" si="45"/>
        <v>88165</v>
      </c>
    </row>
    <row r="21" spans="2:145" x14ac:dyDescent="0.2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/>
      <c r="EI21" s="17"/>
      <c r="EJ21" s="17"/>
      <c r="EK21" s="17"/>
      <c r="EL21" s="17"/>
      <c r="EM21" s="17"/>
      <c r="EN21" s="17"/>
      <c r="EO21" s="14">
        <f t="shared" si="45"/>
        <v>132378</v>
      </c>
    </row>
    <row r="22" spans="2:145" ht="1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9">
        <f>+DC23+DC24</f>
        <v>36681</v>
      </c>
      <c r="DD22" s="59">
        <f>+DD23+DD24</f>
        <v>31373</v>
      </c>
      <c r="DE22" s="59">
        <f t="shared" ref="DE22:DL22" si="53">+DE23+DE24</f>
        <v>27831</v>
      </c>
      <c r="DF22" s="59">
        <f t="shared" si="53"/>
        <v>13532</v>
      </c>
      <c r="DG22" s="59">
        <f t="shared" si="53"/>
        <v>19787</v>
      </c>
      <c r="DH22" s="59">
        <f t="shared" si="53"/>
        <v>24487</v>
      </c>
      <c r="DI22" s="59">
        <f t="shared" si="53"/>
        <v>32766</v>
      </c>
      <c r="DJ22" s="59">
        <f t="shared" si="53"/>
        <v>32587</v>
      </c>
      <c r="DK22" s="59">
        <f t="shared" si="53"/>
        <v>36446</v>
      </c>
      <c r="DL22" s="59">
        <f t="shared" si="53"/>
        <v>44395</v>
      </c>
      <c r="DM22" s="59">
        <f>+DM23+DM24</f>
        <v>43311</v>
      </c>
      <c r="DN22" s="59">
        <f>+DN23+DN24</f>
        <v>38320</v>
      </c>
      <c r="DO22" s="59">
        <f t="shared" si="43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9">
        <f t="shared" si="44"/>
        <v>577301</v>
      </c>
      <c r="EC22" s="19">
        <v>45813</v>
      </c>
      <c r="ED22" s="59">
        <v>43294</v>
      </c>
      <c r="EE22" s="59">
        <v>47043</v>
      </c>
      <c r="EF22" s="59">
        <v>40952</v>
      </c>
      <c r="EG22" s="19">
        <v>43441</v>
      </c>
      <c r="EH22" s="19"/>
      <c r="EI22" s="19"/>
      <c r="EJ22" s="19"/>
      <c r="EK22" s="19"/>
      <c r="EL22" s="19"/>
      <c r="EM22" s="19"/>
      <c r="EN22" s="19"/>
      <c r="EO22" s="59">
        <f t="shared" si="45"/>
        <v>220543</v>
      </c>
    </row>
    <row r="23" spans="2:145" x14ac:dyDescent="0.2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/>
      <c r="EI23" s="21"/>
      <c r="EJ23" s="21"/>
      <c r="EK23" s="21"/>
      <c r="EL23" s="21"/>
      <c r="EM23" s="21"/>
      <c r="EN23" s="21"/>
      <c r="EO23" s="14">
        <f t="shared" si="45"/>
        <v>88165</v>
      </c>
    </row>
    <row r="24" spans="2:145" x14ac:dyDescent="0.2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/>
      <c r="EI24" s="21"/>
      <c r="EJ24" s="21"/>
      <c r="EK24" s="21"/>
      <c r="EL24" s="21"/>
      <c r="EM24" s="21"/>
      <c r="EN24" s="21"/>
      <c r="EO24" s="14">
        <f t="shared" si="45"/>
        <v>132378</v>
      </c>
    </row>
    <row r="25" spans="2:145" x14ac:dyDescent="0.2"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2:145" x14ac:dyDescent="0.2"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</row>
    <row r="27" spans="2:145" ht="15" x14ac:dyDescent="0.25">
      <c r="B27" s="5" t="s">
        <v>85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</row>
    <row r="28" spans="2:145" ht="15" customHeight="1" x14ac:dyDescent="0.25">
      <c r="B28" s="23" t="s">
        <v>158</v>
      </c>
      <c r="C28" s="190">
        <v>2012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89</v>
      </c>
      <c r="P28" s="190">
        <v>2013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88" t="s">
        <v>90</v>
      </c>
      <c r="AC28" s="190">
        <v>2014</v>
      </c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2"/>
      <c r="AO28" s="188" t="s">
        <v>91</v>
      </c>
      <c r="AP28" s="190">
        <v>2015</v>
      </c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188" t="s">
        <v>92</v>
      </c>
      <c r="BC28" s="190">
        <v>2016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2"/>
      <c r="BO28" s="188" t="s">
        <v>93</v>
      </c>
      <c r="BP28" s="190">
        <v>2017</v>
      </c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2"/>
      <c r="CB28" s="188" t="s">
        <v>104</v>
      </c>
      <c r="CC28" s="190">
        <v>2018</v>
      </c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2"/>
      <c r="CO28" s="188" t="s">
        <v>137</v>
      </c>
      <c r="CP28" s="190">
        <v>2019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88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88" t="s">
        <v>170</v>
      </c>
      <c r="EC28" s="207">
        <v>2022</v>
      </c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9"/>
      <c r="EO28" s="188" t="s">
        <v>171</v>
      </c>
    </row>
    <row r="29" spans="2:145" ht="15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89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89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89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89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89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89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89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89"/>
      <c r="EC29" s="181" t="s">
        <v>11</v>
      </c>
      <c r="ED29" s="181" t="s">
        <v>12</v>
      </c>
      <c r="EE29" s="181" t="s">
        <v>13</v>
      </c>
      <c r="EF29" s="181" t="s">
        <v>14</v>
      </c>
      <c r="EG29" s="181" t="s">
        <v>15</v>
      </c>
      <c r="EH29" s="181" t="s">
        <v>16</v>
      </c>
      <c r="EI29" s="181" t="s">
        <v>17</v>
      </c>
      <c r="EJ29" s="181" t="s">
        <v>18</v>
      </c>
      <c r="EK29" s="181" t="s">
        <v>160</v>
      </c>
      <c r="EL29" s="181" t="s">
        <v>19</v>
      </c>
      <c r="EM29" s="181" t="s">
        <v>20</v>
      </c>
      <c r="EN29" s="181" t="s">
        <v>21</v>
      </c>
      <c r="EO29" s="189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/>
      <c r="EI30" s="19"/>
      <c r="EJ30" s="19"/>
      <c r="EK30" s="19"/>
      <c r="EL30" s="19"/>
      <c r="EM30" s="19"/>
      <c r="EN30" s="19"/>
      <c r="EO30" s="59">
        <f>+SUM(EC30:EN30)</f>
        <v>0</v>
      </c>
    </row>
    <row r="31" spans="2:145" x14ac:dyDescent="0.2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/>
      <c r="EI31" s="21"/>
      <c r="EJ31" s="21"/>
      <c r="EK31" s="21"/>
      <c r="EL31" s="21"/>
      <c r="EM31" s="21"/>
      <c r="EN31" s="21"/>
      <c r="EO31" s="14">
        <f>+SUM(EC31:EN31)</f>
        <v>0</v>
      </c>
    </row>
    <row r="32" spans="2:145" x14ac:dyDescent="0.2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/>
      <c r="EI32" s="21"/>
      <c r="EJ32" s="21"/>
      <c r="EK32" s="21"/>
      <c r="EL32" s="21"/>
      <c r="EM32" s="21"/>
      <c r="EN32" s="21"/>
      <c r="EO32" s="14">
        <f>+SUM(EC32:EN32)</f>
        <v>0</v>
      </c>
    </row>
    <row r="34" spans="2:99" ht="15" x14ac:dyDescent="0.25">
      <c r="B34" s="5" t="s">
        <v>145</v>
      </c>
      <c r="CH34" s="84"/>
      <c r="CU34" s="84"/>
    </row>
    <row r="35" spans="2:99" x14ac:dyDescent="0.2">
      <c r="CH35" s="84"/>
      <c r="CU35" s="84"/>
    </row>
  </sheetData>
  <mergeCells count="64"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  <mergeCell ref="EO6:EO7"/>
    <mergeCell ref="EO17:EO18"/>
    <mergeCell ref="EO28:EO29"/>
    <mergeCell ref="EC6:EN6"/>
    <mergeCell ref="EC17:EN17"/>
    <mergeCell ref="EC28:EN28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EC34" activePane="bottomRight" state="frozen"/>
      <selection pane="topRight" activeCell="C1" sqref="C1"/>
      <selection pane="bottomLeft" activeCell="A4" sqref="A4"/>
      <selection pane="bottomRight" activeCell="EC6" sqref="EC6:EN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19" width="11.42578125" style="2"/>
    <col min="120" max="132" width="11.42578125" style="112"/>
    <col min="133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156</v>
      </c>
      <c r="B2" s="197"/>
    </row>
    <row r="3" spans="1:145" x14ac:dyDescent="0.2">
      <c r="A3" s="99" t="s">
        <v>71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/>
      <c r="EI8" s="14"/>
      <c r="EJ8" s="14"/>
      <c r="EK8" s="14"/>
      <c r="EL8" s="14"/>
      <c r="EM8" s="14"/>
      <c r="EN8" s="14"/>
      <c r="EO8" s="14">
        <f>+SUM(EC8:EN8)</f>
        <v>134555</v>
      </c>
    </row>
    <row r="9" spans="1:145" x14ac:dyDescent="0.2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/>
      <c r="EI9" s="16"/>
      <c r="EJ9" s="16"/>
      <c r="EK9" s="16"/>
      <c r="EL9" s="16"/>
      <c r="EM9" s="16"/>
      <c r="EN9" s="16"/>
      <c r="EO9" s="16"/>
    </row>
    <row r="10" spans="1:145" x14ac:dyDescent="0.2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/>
      <c r="EI10" s="17"/>
      <c r="EJ10" s="17"/>
      <c r="EK10" s="17"/>
      <c r="EL10" s="17"/>
      <c r="EM10" s="17"/>
      <c r="EN10" s="17"/>
      <c r="EO10" s="17"/>
    </row>
    <row r="11" spans="1:145" ht="1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/>
      <c r="EI11" s="14"/>
      <c r="EJ11" s="14"/>
      <c r="EK11" s="14"/>
      <c r="EL11" s="14"/>
      <c r="EM11" s="14"/>
      <c r="EN11" s="14"/>
      <c r="EO11" s="14">
        <f>+SUM(EC11:EN11)</f>
        <v>70916</v>
      </c>
    </row>
    <row r="12" spans="1:145" x14ac:dyDescent="0.2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/>
      <c r="EI12" s="16"/>
      <c r="EJ12" s="16"/>
      <c r="EK12" s="16"/>
      <c r="EL12" s="16"/>
      <c r="EM12" s="16"/>
      <c r="EN12" s="16"/>
      <c r="EO12" s="16"/>
    </row>
    <row r="13" spans="1:145" x14ac:dyDescent="0.2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/>
      <c r="EI13" s="17"/>
      <c r="EJ13" s="17"/>
      <c r="EK13" s="17"/>
      <c r="EL13" s="17"/>
      <c r="EM13" s="17"/>
      <c r="EN13" s="17"/>
      <c r="EO13" s="17"/>
    </row>
    <row r="14" spans="1:145" ht="1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/>
      <c r="EI14" s="14"/>
      <c r="EJ14" s="14"/>
      <c r="EK14" s="14"/>
      <c r="EL14" s="14"/>
      <c r="EM14" s="14"/>
      <c r="EN14" s="14"/>
      <c r="EO14" s="14">
        <f>+SUM(EC14:EN14)</f>
        <v>231246</v>
      </c>
    </row>
    <row r="15" spans="1:145" x14ac:dyDescent="0.2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/>
      <c r="EI15" s="16"/>
      <c r="EJ15" s="16"/>
      <c r="EK15" s="16"/>
      <c r="EL15" s="16"/>
      <c r="EM15" s="16"/>
      <c r="EN15" s="16"/>
      <c r="EO15" s="16"/>
    </row>
    <row r="16" spans="1:145" x14ac:dyDescent="0.2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/>
      <c r="EI16" s="17"/>
      <c r="EJ16" s="17"/>
      <c r="EK16" s="17"/>
      <c r="EL16" s="17"/>
      <c r="EM16" s="17"/>
      <c r="EN16" s="17"/>
      <c r="EO16" s="17"/>
    </row>
    <row r="17" spans="2:145" ht="15" x14ac:dyDescent="0.2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/>
      <c r="EI17" s="19"/>
      <c r="EJ17" s="19"/>
      <c r="EK17" s="19"/>
      <c r="EL17" s="19"/>
      <c r="EM17" s="19"/>
      <c r="EN17" s="19"/>
      <c r="EO17" s="19">
        <f>+SUM(EC17:EN17)</f>
        <v>420327</v>
      </c>
    </row>
    <row r="18" spans="2:145" x14ac:dyDescent="0.2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/>
      <c r="EI18" s="21"/>
      <c r="EJ18" s="21"/>
      <c r="EK18" s="21"/>
      <c r="EL18" s="21"/>
      <c r="EM18" s="21"/>
      <c r="EN18" s="21"/>
      <c r="EO18" s="21">
        <f>+SUM(EC18:EN18)</f>
        <v>324170</v>
      </c>
    </row>
    <row r="19" spans="2:145" x14ac:dyDescent="0.2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/>
      <c r="EI19" s="21"/>
      <c r="EJ19" s="21"/>
      <c r="EK19" s="21"/>
      <c r="EL19" s="21"/>
      <c r="EM19" s="21"/>
      <c r="EN19" s="21"/>
      <c r="EO19" s="21">
        <f>+SUM(EC19:EN19)</f>
        <v>96157</v>
      </c>
    </row>
    <row r="20" spans="2:145" x14ac:dyDescent="0.2"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</row>
    <row r="21" spans="2:145" x14ac:dyDescent="0.2"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</row>
    <row r="22" spans="2:145" ht="15" x14ac:dyDescent="0.25">
      <c r="B22" s="5" t="s">
        <v>68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</row>
    <row r="23" spans="2:145" ht="15" customHeight="1" x14ac:dyDescent="0.25">
      <c r="B23" s="193" t="s">
        <v>0</v>
      </c>
      <c r="C23" s="190">
        <v>2012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89</v>
      </c>
      <c r="P23" s="190">
        <v>2013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90</v>
      </c>
      <c r="AC23" s="190">
        <v>2014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91</v>
      </c>
      <c r="AP23" s="190">
        <v>2015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92</v>
      </c>
      <c r="BC23" s="190">
        <v>2016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93</v>
      </c>
      <c r="BP23" s="190">
        <v>2017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104</v>
      </c>
      <c r="CC23" s="190">
        <v>2018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137</v>
      </c>
      <c r="CP23" s="190">
        <v>2019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88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88" t="s">
        <v>170</v>
      </c>
      <c r="EC23" s="207">
        <v>2022</v>
      </c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9"/>
      <c r="EO23" s="188" t="s">
        <v>171</v>
      </c>
    </row>
    <row r="24" spans="2:145" ht="15" customHeight="1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89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89"/>
      <c r="EC24" s="181" t="s">
        <v>11</v>
      </c>
      <c r="ED24" s="181" t="s">
        <v>12</v>
      </c>
      <c r="EE24" s="181" t="s">
        <v>13</v>
      </c>
      <c r="EF24" s="181" t="s">
        <v>14</v>
      </c>
      <c r="EG24" s="181" t="s">
        <v>15</v>
      </c>
      <c r="EH24" s="181" t="s">
        <v>16</v>
      </c>
      <c r="EI24" s="181" t="s">
        <v>17</v>
      </c>
      <c r="EJ24" s="181" t="s">
        <v>18</v>
      </c>
      <c r="EK24" s="181" t="s">
        <v>160</v>
      </c>
      <c r="EL24" s="181" t="s">
        <v>19</v>
      </c>
      <c r="EM24" s="181" t="s">
        <v>20</v>
      </c>
      <c r="EN24" s="181" t="s">
        <v>21</v>
      </c>
      <c r="EO24" s="189"/>
    </row>
    <row r="25" spans="2:145" ht="1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/>
      <c r="EI25" s="14"/>
      <c r="EJ25" s="14"/>
      <c r="EK25" s="14"/>
      <c r="EL25" s="14"/>
      <c r="EM25" s="14"/>
      <c r="EN25" s="14"/>
      <c r="EO25" s="14">
        <f>+SUM(EC25:EN25)</f>
        <v>210932</v>
      </c>
    </row>
    <row r="26" spans="2:145" x14ac:dyDescent="0.2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/>
      <c r="EI26" s="16"/>
      <c r="EJ26" s="16"/>
      <c r="EK26" s="16"/>
      <c r="EL26" s="16"/>
      <c r="EM26" s="16"/>
      <c r="EN26" s="16"/>
      <c r="EO26" s="16"/>
    </row>
    <row r="27" spans="2:145" x14ac:dyDescent="0.2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/>
      <c r="EI27" s="17"/>
      <c r="EJ27" s="17"/>
      <c r="EK27" s="17"/>
      <c r="EL27" s="17"/>
      <c r="EM27" s="17"/>
      <c r="EN27" s="17"/>
      <c r="EO27" s="17"/>
    </row>
    <row r="28" spans="2:145" ht="1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/>
      <c r="EI28" s="14"/>
      <c r="EJ28" s="14"/>
      <c r="EK28" s="14"/>
      <c r="EL28" s="14"/>
      <c r="EM28" s="14"/>
      <c r="EN28" s="14"/>
      <c r="EO28" s="14">
        <f>+SUM(EC28:EN28)</f>
        <v>87812</v>
      </c>
    </row>
    <row r="29" spans="2:145" x14ac:dyDescent="0.2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/>
      <c r="EI29" s="16"/>
      <c r="EJ29" s="16"/>
      <c r="EK29" s="16"/>
      <c r="EL29" s="16"/>
      <c r="EM29" s="16"/>
      <c r="EN29" s="16"/>
      <c r="EO29" s="16"/>
    </row>
    <row r="30" spans="2:145" x14ac:dyDescent="0.2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/>
      <c r="EI30" s="17"/>
      <c r="EJ30" s="17"/>
      <c r="EK30" s="17"/>
      <c r="EL30" s="17"/>
      <c r="EM30" s="17"/>
      <c r="EN30" s="17"/>
      <c r="EO30" s="17"/>
    </row>
    <row r="31" spans="2:145" ht="1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/>
      <c r="EI31" s="14"/>
      <c r="EJ31" s="14"/>
      <c r="EK31" s="14"/>
      <c r="EL31" s="14"/>
      <c r="EM31" s="14"/>
      <c r="EN31" s="14"/>
      <c r="EO31" s="14">
        <f>+SUM(EC31:EN31)</f>
        <v>389525</v>
      </c>
    </row>
    <row r="32" spans="2:145" x14ac:dyDescent="0.2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/>
      <c r="EI32" s="16"/>
      <c r="EJ32" s="16"/>
      <c r="EK32" s="16"/>
      <c r="EL32" s="16"/>
      <c r="EM32" s="16"/>
      <c r="EN32" s="16"/>
      <c r="EO32" s="16"/>
    </row>
    <row r="33" spans="2:145" x14ac:dyDescent="0.2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/>
      <c r="EI33" s="17"/>
      <c r="EJ33" s="17"/>
      <c r="EK33" s="17"/>
      <c r="EL33" s="17"/>
      <c r="EM33" s="17"/>
      <c r="EN33" s="17"/>
      <c r="EO33" s="17"/>
    </row>
    <row r="34" spans="2:145" ht="15" x14ac:dyDescent="0.2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/>
      <c r="EI34" s="19"/>
      <c r="EJ34" s="19"/>
      <c r="EK34" s="19"/>
      <c r="EL34" s="19"/>
      <c r="EM34" s="19"/>
      <c r="EN34" s="19"/>
      <c r="EO34" s="19">
        <f>+SUM(EC34:EN34)</f>
        <v>688269</v>
      </c>
    </row>
    <row r="35" spans="2:145" x14ac:dyDescent="0.2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/>
      <c r="EI35" s="21"/>
      <c r="EJ35" s="21"/>
      <c r="EK35" s="21"/>
      <c r="EL35" s="21"/>
      <c r="EM35" s="21"/>
      <c r="EN35" s="21"/>
      <c r="EO35" s="21">
        <f>+SUM(EC35:EN35)</f>
        <v>324170</v>
      </c>
    </row>
    <row r="36" spans="2:145" x14ac:dyDescent="0.2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/>
      <c r="EI36" s="21"/>
      <c r="EJ36" s="21"/>
      <c r="EK36" s="21"/>
      <c r="EL36" s="21"/>
      <c r="EM36" s="21"/>
      <c r="EN36" s="21"/>
      <c r="EO36" s="21">
        <f>+SUM(EC36:EN36)</f>
        <v>364099</v>
      </c>
    </row>
    <row r="37" spans="2:145" x14ac:dyDescent="0.2"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</row>
    <row r="38" spans="2:145" x14ac:dyDescent="0.2"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</row>
    <row r="39" spans="2:145" ht="15" x14ac:dyDescent="0.25">
      <c r="B39" s="5" t="s">
        <v>82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</row>
    <row r="40" spans="2:145" ht="15" customHeight="1" x14ac:dyDescent="0.25">
      <c r="B40" s="23" t="s">
        <v>158</v>
      </c>
      <c r="C40" s="190">
        <v>2012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89</v>
      </c>
      <c r="P40" s="190">
        <v>2013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90</v>
      </c>
      <c r="AC40" s="190">
        <v>2014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91</v>
      </c>
      <c r="AP40" s="190">
        <v>2015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92</v>
      </c>
      <c r="BC40" s="190">
        <v>2016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93</v>
      </c>
      <c r="BP40" s="190">
        <v>2017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104</v>
      </c>
      <c r="CC40" s="190">
        <v>2018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137</v>
      </c>
      <c r="CP40" s="190">
        <v>2019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88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88" t="s">
        <v>170</v>
      </c>
      <c r="EC40" s="207">
        <v>2022</v>
      </c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9"/>
      <c r="EO40" s="188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89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89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89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89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89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89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89"/>
      <c r="EC41" s="181" t="s">
        <v>11</v>
      </c>
      <c r="ED41" s="181" t="s">
        <v>12</v>
      </c>
      <c r="EE41" s="181" t="s">
        <v>13</v>
      </c>
      <c r="EF41" s="181" t="s">
        <v>14</v>
      </c>
      <c r="EG41" s="181" t="s">
        <v>15</v>
      </c>
      <c r="EH41" s="181" t="s">
        <v>16</v>
      </c>
      <c r="EI41" s="181" t="s">
        <v>17</v>
      </c>
      <c r="EJ41" s="181" t="s">
        <v>18</v>
      </c>
      <c r="EK41" s="181" t="s">
        <v>160</v>
      </c>
      <c r="EL41" s="181" t="s">
        <v>19</v>
      </c>
      <c r="EM41" s="181" t="s">
        <v>20</v>
      </c>
      <c r="EN41" s="181" t="s">
        <v>21</v>
      </c>
      <c r="EO41" s="189"/>
    </row>
    <row r="42" spans="2:145" ht="15" x14ac:dyDescent="0.2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0</v>
      </c>
      <c r="EI42" s="19">
        <f t="shared" si="100"/>
        <v>0</v>
      </c>
      <c r="EJ42" s="19">
        <f t="shared" si="100"/>
        <v>0</v>
      </c>
      <c r="EK42" s="19">
        <f t="shared" si="100"/>
        <v>0</v>
      </c>
      <c r="EL42" s="19">
        <f t="shared" si="100"/>
        <v>0</v>
      </c>
      <c r="EM42" s="19">
        <f t="shared" si="100"/>
        <v>0</v>
      </c>
      <c r="EN42" s="19">
        <f t="shared" si="100"/>
        <v>0</v>
      </c>
      <c r="EO42" s="19">
        <f>+SUM(EC42:EN42)</f>
        <v>5576317.5999999996</v>
      </c>
    </row>
    <row r="43" spans="2:145" x14ac:dyDescent="0.2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/>
      <c r="EI43" s="21"/>
      <c r="EJ43" s="21"/>
      <c r="EK43" s="21"/>
      <c r="EL43" s="21"/>
      <c r="EM43" s="21"/>
      <c r="EN43" s="21"/>
      <c r="EO43" s="21"/>
    </row>
    <row r="44" spans="2:145" x14ac:dyDescent="0.2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/>
      <c r="EI44" s="21"/>
      <c r="EJ44" s="21"/>
      <c r="EK44" s="21"/>
      <c r="EL44" s="21"/>
      <c r="EM44" s="21"/>
      <c r="EN44" s="21"/>
      <c r="EO44" s="21"/>
    </row>
    <row r="45" spans="2:145" x14ac:dyDescent="0.2">
      <c r="O45" s="85"/>
      <c r="AB45" s="85"/>
      <c r="AO45" s="86">
        <f>SUM(AC45:AN45)</f>
        <v>0</v>
      </c>
      <c r="BB45" s="87"/>
      <c r="BO45" s="87"/>
    </row>
    <row r="48" spans="2:145" x14ac:dyDescent="0.2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EO6:EO7"/>
    <mergeCell ref="EO23:EO24"/>
    <mergeCell ref="EO40:EO41"/>
    <mergeCell ref="EC6:EN6"/>
    <mergeCell ref="EC23:EN23"/>
    <mergeCell ref="EC40:EN40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R4" activePane="bottomRight" state="frozen"/>
      <selection pane="topRight" activeCell="C1" sqref="C1"/>
      <selection pane="bottomLeft" activeCell="A4" sqref="A4"/>
      <selection pane="bottomRight" activeCell="EU15" sqref="EU15:EU16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58" ht="15" x14ac:dyDescent="0.2">
      <c r="A1" s="210" t="s">
        <v>136</v>
      </c>
      <c r="B1" s="210"/>
    </row>
    <row r="2" spans="1:158" ht="30" customHeight="1" x14ac:dyDescent="0.2">
      <c r="A2" s="196" t="s">
        <v>163</v>
      </c>
      <c r="B2" s="197"/>
    </row>
    <row r="3" spans="1:158" x14ac:dyDescent="0.2">
      <c r="A3" s="99" t="s">
        <v>70</v>
      </c>
    </row>
    <row r="5" spans="1:158" ht="15" x14ac:dyDescent="0.25">
      <c r="B5" s="5" t="s">
        <v>67</v>
      </c>
    </row>
    <row r="6" spans="1:158" ht="15" customHeight="1" x14ac:dyDescent="0.25">
      <c r="B6" s="193" t="s">
        <v>0</v>
      </c>
      <c r="C6" s="190">
        <v>2011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88</v>
      </c>
      <c r="P6" s="190">
        <v>2012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89</v>
      </c>
      <c r="AC6" s="190">
        <v>2013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90</v>
      </c>
      <c r="AP6" s="190">
        <v>2014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91</v>
      </c>
      <c r="BC6" s="190">
        <v>2015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92</v>
      </c>
      <c r="BP6" s="190">
        <v>2016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93</v>
      </c>
      <c r="CC6" s="190">
        <v>2017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104</v>
      </c>
      <c r="CP6" s="190">
        <v>2018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137</v>
      </c>
      <c r="DC6" s="190">
        <v>2019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161</v>
      </c>
      <c r="DP6" s="185">
        <v>2020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169</v>
      </c>
      <c r="EC6" s="185">
        <v>2021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170</v>
      </c>
      <c r="EP6" s="185">
        <v>2022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171</v>
      </c>
    </row>
    <row r="7" spans="1:158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89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89"/>
      <c r="EP7" s="178" t="s">
        <v>11</v>
      </c>
      <c r="EQ7" s="178" t="s">
        <v>12</v>
      </c>
      <c r="ER7" s="178" t="s">
        <v>13</v>
      </c>
      <c r="ES7" s="178" t="s">
        <v>14</v>
      </c>
      <c r="ET7" s="178" t="s">
        <v>15</v>
      </c>
      <c r="EU7" s="178" t="s">
        <v>16</v>
      </c>
      <c r="EV7" s="178" t="s">
        <v>17</v>
      </c>
      <c r="EW7" s="178" t="s">
        <v>18</v>
      </c>
      <c r="EX7" s="178" t="s">
        <v>160</v>
      </c>
      <c r="EY7" s="178" t="s">
        <v>19</v>
      </c>
      <c r="EZ7" s="178" t="s">
        <v>20</v>
      </c>
      <c r="FA7" s="178" t="s">
        <v>21</v>
      </c>
      <c r="FB7" s="189"/>
    </row>
    <row r="8" spans="1:158" ht="1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30">
        <v>20459</v>
      </c>
      <c r="ER8" s="14">
        <v>21041</v>
      </c>
      <c r="ES8" s="14">
        <v>21288</v>
      </c>
      <c r="ET8" s="14">
        <v>22241</v>
      </c>
      <c r="EU8" s="14"/>
      <c r="EV8" s="14"/>
      <c r="EW8" s="14"/>
      <c r="EX8" s="14"/>
      <c r="EY8" s="14"/>
      <c r="EZ8" s="14"/>
      <c r="FA8" s="14"/>
      <c r="FB8" s="14">
        <f>+SUM(EP8:FA8)</f>
        <v>108052</v>
      </c>
    </row>
    <row r="9" spans="1:158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36">
        <v>14791</v>
      </c>
      <c r="ER9" s="16">
        <v>14638</v>
      </c>
      <c r="ES9" s="16">
        <v>14196</v>
      </c>
      <c r="ET9" s="16">
        <v>15022</v>
      </c>
      <c r="EU9" s="16"/>
      <c r="EV9" s="16"/>
      <c r="EW9" s="16"/>
      <c r="EX9" s="16"/>
      <c r="EY9" s="16"/>
      <c r="EZ9" s="16"/>
      <c r="FA9" s="16"/>
      <c r="FB9" s="16"/>
    </row>
    <row r="10" spans="1:158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39">
        <v>5668</v>
      </c>
      <c r="ER10" s="17">
        <v>6403</v>
      </c>
      <c r="ES10" s="17">
        <v>7092</v>
      </c>
      <c r="ET10" s="17">
        <v>7219</v>
      </c>
      <c r="EU10" s="17"/>
      <c r="EV10" s="17"/>
      <c r="EW10" s="17"/>
      <c r="EX10" s="17"/>
      <c r="EY10" s="17"/>
      <c r="EZ10" s="17"/>
      <c r="FA10" s="17"/>
      <c r="FB10" s="17"/>
    </row>
    <row r="11" spans="1:158" ht="1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30">
        <v>25672</v>
      </c>
      <c r="ER11" s="14">
        <v>28288</v>
      </c>
      <c r="ES11" s="14">
        <v>27629</v>
      </c>
      <c r="ET11" s="14">
        <v>29890</v>
      </c>
      <c r="EU11" s="14"/>
      <c r="EV11" s="14"/>
      <c r="EW11" s="14"/>
      <c r="EX11" s="14"/>
      <c r="EY11" s="14"/>
      <c r="EZ11" s="14"/>
      <c r="FA11" s="14"/>
      <c r="FB11" s="14">
        <f t="shared" ref="FB11" si="25">+SUM(EP11:FA11)</f>
        <v>138996</v>
      </c>
    </row>
    <row r="12" spans="1:158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36">
        <v>19094</v>
      </c>
      <c r="ER12" s="16">
        <v>20975</v>
      </c>
      <c r="ES12" s="16">
        <v>19751</v>
      </c>
      <c r="ET12" s="16">
        <v>21182</v>
      </c>
      <c r="EU12" s="16"/>
      <c r="EV12" s="16"/>
      <c r="EW12" s="16"/>
      <c r="EX12" s="16"/>
      <c r="EY12" s="16"/>
      <c r="EZ12" s="16"/>
      <c r="FA12" s="16"/>
      <c r="FB12" s="16"/>
    </row>
    <row r="13" spans="1:158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39">
        <v>6578</v>
      </c>
      <c r="ER13" s="17">
        <v>7313</v>
      </c>
      <c r="ES13" s="17">
        <v>7878</v>
      </c>
      <c r="ET13" s="17">
        <v>8708</v>
      </c>
      <c r="EU13" s="17"/>
      <c r="EV13" s="17"/>
      <c r="EW13" s="17"/>
      <c r="EX13" s="17"/>
      <c r="EY13" s="17"/>
      <c r="EZ13" s="17"/>
      <c r="FA13" s="17"/>
      <c r="FB13" s="17"/>
    </row>
    <row r="14" spans="1:158" ht="15" x14ac:dyDescent="0.25">
      <c r="B14" s="13" t="s">
        <v>102</v>
      </c>
      <c r="C14" s="14">
        <f>SUM(C15:C16)</f>
        <v>0</v>
      </c>
      <c r="D14" s="14">
        <f t="shared" ref="D14:K14" si="26">SUM(D15:D16)</f>
        <v>0</v>
      </c>
      <c r="E14" s="14">
        <f t="shared" si="26"/>
        <v>0</v>
      </c>
      <c r="F14" s="14">
        <f t="shared" si="26"/>
        <v>0</v>
      </c>
      <c r="G14" s="14">
        <f t="shared" si="26"/>
        <v>0</v>
      </c>
      <c r="H14" s="14">
        <f t="shared" si="26"/>
        <v>0</v>
      </c>
      <c r="I14" s="14">
        <f t="shared" si="26"/>
        <v>0</v>
      </c>
      <c r="J14" s="14">
        <f t="shared" si="26"/>
        <v>0</v>
      </c>
      <c r="K14" s="14">
        <f t="shared" si="26"/>
        <v>0</v>
      </c>
      <c r="L14" s="14">
        <f>SUM(L15:L16)</f>
        <v>0</v>
      </c>
      <c r="M14" s="14">
        <f t="shared" ref="M14:BA14" si="27">SUM(M15:M16)</f>
        <v>0</v>
      </c>
      <c r="N14" s="14">
        <f>SUM(N15:N16)</f>
        <v>0</v>
      </c>
      <c r="O14" s="14">
        <f t="shared" si="7"/>
        <v>0</v>
      </c>
      <c r="P14" s="14">
        <f t="shared" si="27"/>
        <v>0</v>
      </c>
      <c r="Q14" s="14">
        <f t="shared" si="27"/>
        <v>0</v>
      </c>
      <c r="R14" s="14">
        <f t="shared" si="27"/>
        <v>0</v>
      </c>
      <c r="S14" s="14">
        <f t="shared" si="27"/>
        <v>0</v>
      </c>
      <c r="T14" s="14">
        <f t="shared" si="27"/>
        <v>0</v>
      </c>
      <c r="U14" s="14">
        <f t="shared" si="27"/>
        <v>0</v>
      </c>
      <c r="V14" s="14">
        <f t="shared" si="27"/>
        <v>0</v>
      </c>
      <c r="W14" s="14">
        <f t="shared" si="27"/>
        <v>0</v>
      </c>
      <c r="X14" s="14">
        <f t="shared" si="27"/>
        <v>0</v>
      </c>
      <c r="Y14" s="14">
        <f t="shared" si="27"/>
        <v>0</v>
      </c>
      <c r="Z14" s="14">
        <f t="shared" si="27"/>
        <v>0</v>
      </c>
      <c r="AA14" s="14">
        <f t="shared" si="27"/>
        <v>0</v>
      </c>
      <c r="AB14" s="14">
        <f t="shared" si="8"/>
        <v>0</v>
      </c>
      <c r="AC14" s="14">
        <f t="shared" si="27"/>
        <v>0</v>
      </c>
      <c r="AD14" s="14">
        <f t="shared" si="27"/>
        <v>0</v>
      </c>
      <c r="AE14" s="14">
        <f t="shared" si="27"/>
        <v>0</v>
      </c>
      <c r="AF14" s="14">
        <f t="shared" si="27"/>
        <v>0</v>
      </c>
      <c r="AG14" s="14">
        <f t="shared" si="27"/>
        <v>0</v>
      </c>
      <c r="AH14" s="14">
        <f t="shared" si="27"/>
        <v>0</v>
      </c>
      <c r="AI14" s="14">
        <f t="shared" si="27"/>
        <v>0</v>
      </c>
      <c r="AJ14" s="14">
        <f t="shared" si="27"/>
        <v>0</v>
      </c>
      <c r="AK14" s="14">
        <f t="shared" si="27"/>
        <v>0</v>
      </c>
      <c r="AL14" s="14">
        <f t="shared" si="27"/>
        <v>0</v>
      </c>
      <c r="AM14" s="14">
        <f t="shared" si="27"/>
        <v>0</v>
      </c>
      <c r="AN14" s="14">
        <f t="shared" si="27"/>
        <v>0</v>
      </c>
      <c r="AO14" s="14">
        <f t="shared" si="9"/>
        <v>0</v>
      </c>
      <c r="AP14" s="14">
        <f t="shared" si="27"/>
        <v>0</v>
      </c>
      <c r="AQ14" s="14">
        <f t="shared" si="27"/>
        <v>0</v>
      </c>
      <c r="AR14" s="14">
        <f t="shared" si="27"/>
        <v>0</v>
      </c>
      <c r="AS14" s="14">
        <f t="shared" si="27"/>
        <v>0</v>
      </c>
      <c r="AT14" s="14">
        <f t="shared" si="27"/>
        <v>0</v>
      </c>
      <c r="AU14" s="14">
        <f t="shared" si="27"/>
        <v>0</v>
      </c>
      <c r="AV14" s="14">
        <f t="shared" si="27"/>
        <v>0</v>
      </c>
      <c r="AW14" s="14">
        <f t="shared" si="27"/>
        <v>0</v>
      </c>
      <c r="AX14" s="14">
        <f t="shared" si="27"/>
        <v>0</v>
      </c>
      <c r="AY14" s="14">
        <f t="shared" si="27"/>
        <v>0</v>
      </c>
      <c r="AZ14" s="14">
        <f t="shared" si="27"/>
        <v>0</v>
      </c>
      <c r="BA14" s="14">
        <f t="shared" si="27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8">SUM(CI15:CI16)</f>
        <v>34042</v>
      </c>
      <c r="CJ14" s="14">
        <f t="shared" si="28"/>
        <v>37903</v>
      </c>
      <c r="CK14" s="14">
        <f t="shared" si="28"/>
        <v>37847</v>
      </c>
      <c r="CL14" s="14">
        <f t="shared" si="28"/>
        <v>39675</v>
      </c>
      <c r="CM14" s="14">
        <f t="shared" si="28"/>
        <v>36798</v>
      </c>
      <c r="CN14" s="14">
        <f t="shared" si="28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9">SUM(CS15:CS16)</f>
        <v>34598</v>
      </c>
      <c r="CT14" s="14">
        <f t="shared" si="29"/>
        <v>37393</v>
      </c>
      <c r="CU14" s="14">
        <f t="shared" si="29"/>
        <v>34085</v>
      </c>
      <c r="CV14" s="14">
        <f t="shared" si="29"/>
        <v>36882</v>
      </c>
      <c r="CW14" s="14">
        <f t="shared" si="29"/>
        <v>40592</v>
      </c>
      <c r="CX14" s="14">
        <f t="shared" si="29"/>
        <v>38127</v>
      </c>
      <c r="CY14" s="14">
        <f t="shared" si="29"/>
        <v>42824</v>
      </c>
      <c r="CZ14" s="14">
        <f t="shared" si="29"/>
        <v>36876</v>
      </c>
      <c r="DA14" s="14">
        <f t="shared" si="29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30">SUM(DF15:DF16)</f>
        <v>34985</v>
      </c>
      <c r="DG14" s="14">
        <f t="shared" si="30"/>
        <v>39542</v>
      </c>
      <c r="DH14" s="14">
        <f t="shared" si="30"/>
        <v>36160</v>
      </c>
      <c r="DI14" s="14">
        <f t="shared" si="30"/>
        <v>37929</v>
      </c>
      <c r="DJ14" s="14">
        <f t="shared" si="30"/>
        <v>41627</v>
      </c>
      <c r="DK14" s="14">
        <f t="shared" si="30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30">
        <v>44120</v>
      </c>
      <c r="ER14" s="14">
        <v>51440</v>
      </c>
      <c r="ES14" s="14">
        <v>48529</v>
      </c>
      <c r="ET14" s="14">
        <v>53944</v>
      </c>
      <c r="EU14" s="14"/>
      <c r="EV14" s="14"/>
      <c r="EW14" s="14"/>
      <c r="EX14" s="14"/>
      <c r="EY14" s="14"/>
      <c r="EZ14" s="14"/>
      <c r="FA14" s="14"/>
      <c r="FB14" s="14">
        <f t="shared" ref="FB14" si="31">+SUM(EP14:FA14)</f>
        <v>247423</v>
      </c>
    </row>
    <row r="15" spans="1:158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36">
        <v>31142</v>
      </c>
      <c r="ER15" s="16">
        <v>36481</v>
      </c>
      <c r="ES15" s="16">
        <v>33310</v>
      </c>
      <c r="ET15" s="16">
        <v>37561</v>
      </c>
      <c r="EU15" s="16"/>
      <c r="EV15" s="16"/>
      <c r="EW15" s="16"/>
      <c r="EX15" s="16"/>
      <c r="EY15" s="16"/>
      <c r="EZ15" s="16"/>
      <c r="FA15" s="16"/>
      <c r="FB15" s="16"/>
    </row>
    <row r="16" spans="1:158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39">
        <v>12978</v>
      </c>
      <c r="ER16" s="17">
        <v>14959</v>
      </c>
      <c r="ES16" s="17">
        <v>15219</v>
      </c>
      <c r="ET16" s="17">
        <v>16383</v>
      </c>
      <c r="EU16" s="17"/>
      <c r="EV16" s="17"/>
      <c r="EW16" s="17"/>
      <c r="EX16" s="17"/>
      <c r="EY16" s="17"/>
      <c r="EZ16" s="17"/>
      <c r="FA16" s="17"/>
      <c r="FB16" s="17"/>
    </row>
    <row r="17" spans="2:158" ht="15" x14ac:dyDescent="0.2">
      <c r="B17" s="18" t="s">
        <v>10</v>
      </c>
      <c r="C17" s="19">
        <f>SUM(C18:C19)</f>
        <v>0</v>
      </c>
      <c r="D17" s="19">
        <f t="shared" ref="D17:N17" si="32">SUM(D18:D19)</f>
        <v>0</v>
      </c>
      <c r="E17" s="19">
        <f t="shared" si="32"/>
        <v>0</v>
      </c>
      <c r="F17" s="19">
        <f t="shared" si="32"/>
        <v>0</v>
      </c>
      <c r="G17" s="19">
        <f t="shared" si="32"/>
        <v>0</v>
      </c>
      <c r="H17" s="19">
        <f t="shared" si="32"/>
        <v>0</v>
      </c>
      <c r="I17" s="19">
        <f t="shared" si="32"/>
        <v>0</v>
      </c>
      <c r="J17" s="19">
        <f t="shared" si="32"/>
        <v>0</v>
      </c>
      <c r="K17" s="19">
        <f t="shared" si="32"/>
        <v>0</v>
      </c>
      <c r="L17" s="19">
        <f t="shared" si="32"/>
        <v>18624</v>
      </c>
      <c r="M17" s="19">
        <f t="shared" si="32"/>
        <v>17317</v>
      </c>
      <c r="N17" s="19">
        <f t="shared" si="32"/>
        <v>15211</v>
      </c>
      <c r="O17" s="19">
        <f>SUM(O18:O19)</f>
        <v>51152</v>
      </c>
      <c r="P17" s="19">
        <f>SUM(P18:P19)</f>
        <v>10446</v>
      </c>
      <c r="Q17" s="19">
        <f t="shared" ref="Q17:AA17" si="33">SUM(Q18:Q19)</f>
        <v>12582</v>
      </c>
      <c r="R17" s="19">
        <f t="shared" si="33"/>
        <v>13596</v>
      </c>
      <c r="S17" s="19">
        <f t="shared" si="33"/>
        <v>13404</v>
      </c>
      <c r="T17" s="19">
        <f t="shared" si="33"/>
        <v>11238</v>
      </c>
      <c r="U17" s="19">
        <f t="shared" si="33"/>
        <v>13304</v>
      </c>
      <c r="V17" s="19">
        <f t="shared" si="33"/>
        <v>15486</v>
      </c>
      <c r="W17" s="19">
        <f t="shared" si="33"/>
        <v>17584</v>
      </c>
      <c r="X17" s="19">
        <f t="shared" si="33"/>
        <v>16295</v>
      </c>
      <c r="Y17" s="19">
        <f t="shared" si="33"/>
        <v>16444</v>
      </c>
      <c r="Z17" s="19">
        <f t="shared" si="33"/>
        <v>15662</v>
      </c>
      <c r="AA17" s="19">
        <f t="shared" si="33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4">SUM(AD18:AD19)</f>
        <v>16520</v>
      </c>
      <c r="AE17" s="19">
        <f t="shared" si="34"/>
        <v>15278</v>
      </c>
      <c r="AF17" s="19">
        <f t="shared" si="34"/>
        <v>13369</v>
      </c>
      <c r="AG17" s="19">
        <f t="shared" si="34"/>
        <v>13107</v>
      </c>
      <c r="AH17" s="19">
        <f t="shared" si="34"/>
        <v>12674</v>
      </c>
      <c r="AI17" s="19">
        <f t="shared" si="34"/>
        <v>14723</v>
      </c>
      <c r="AJ17" s="19">
        <f t="shared" si="34"/>
        <v>17631</v>
      </c>
      <c r="AK17" s="19">
        <f t="shared" si="34"/>
        <v>16857</v>
      </c>
      <c r="AL17" s="19">
        <f t="shared" si="34"/>
        <v>16400</v>
      </c>
      <c r="AM17" s="19">
        <f t="shared" si="34"/>
        <v>15495</v>
      </c>
      <c r="AN17" s="19">
        <f t="shared" si="34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5">SUM(AQ18:AQ19)</f>
        <v>13559</v>
      </c>
      <c r="AR17" s="19">
        <f t="shared" si="35"/>
        <v>15356</v>
      </c>
      <c r="AS17" s="19">
        <f t="shared" si="35"/>
        <v>15073</v>
      </c>
      <c r="AT17" s="19">
        <f t="shared" si="35"/>
        <v>16213</v>
      </c>
      <c r="AU17" s="19">
        <f t="shared" si="35"/>
        <v>13842</v>
      </c>
      <c r="AV17" s="19">
        <f t="shared" si="35"/>
        <v>12080</v>
      </c>
      <c r="AW17" s="19">
        <f t="shared" si="35"/>
        <v>16835</v>
      </c>
      <c r="AX17" s="19">
        <f t="shared" si="35"/>
        <v>15844</v>
      </c>
      <c r="AY17" s="19">
        <f t="shared" si="35"/>
        <v>17956</v>
      </c>
      <c r="AZ17" s="19">
        <f t="shared" si="35"/>
        <v>16339</v>
      </c>
      <c r="BA17" s="19">
        <f t="shared" si="35"/>
        <v>17645</v>
      </c>
      <c r="BB17" s="19">
        <f t="shared" ref="BB17:BG17" si="36">SUM(BB18:BB19)</f>
        <v>186083</v>
      </c>
      <c r="BC17" s="19">
        <f t="shared" si="36"/>
        <v>18071</v>
      </c>
      <c r="BD17" s="19">
        <f t="shared" si="36"/>
        <v>15584</v>
      </c>
      <c r="BE17" s="19">
        <f t="shared" si="36"/>
        <v>16674</v>
      </c>
      <c r="BF17" s="19">
        <f t="shared" si="36"/>
        <v>17073</v>
      </c>
      <c r="BG17" s="19">
        <f t="shared" si="36"/>
        <v>17306</v>
      </c>
      <c r="BH17" s="19">
        <f t="shared" ref="BH17:CA17" si="37">SUM(BH18:BH19)</f>
        <v>16857</v>
      </c>
      <c r="BI17" s="19">
        <f t="shared" si="37"/>
        <v>19664</v>
      </c>
      <c r="BJ17" s="19">
        <f t="shared" si="37"/>
        <v>20048</v>
      </c>
      <c r="BK17" s="19">
        <f t="shared" si="37"/>
        <v>20020</v>
      </c>
      <c r="BL17" s="19">
        <f t="shared" si="37"/>
        <v>21749</v>
      </c>
      <c r="BM17" s="19">
        <f t="shared" si="37"/>
        <v>17876</v>
      </c>
      <c r="BN17" s="19">
        <f t="shared" si="37"/>
        <v>19350</v>
      </c>
      <c r="BO17" s="19">
        <f t="shared" si="37"/>
        <v>220272</v>
      </c>
      <c r="BP17" s="19">
        <f t="shared" si="37"/>
        <v>18127</v>
      </c>
      <c r="BQ17" s="19">
        <f t="shared" si="37"/>
        <v>18544</v>
      </c>
      <c r="BR17" s="19">
        <f t="shared" si="37"/>
        <v>18258</v>
      </c>
      <c r="BS17" s="19">
        <f t="shared" si="37"/>
        <v>18926</v>
      </c>
      <c r="BT17" s="19">
        <f t="shared" si="37"/>
        <v>20295</v>
      </c>
      <c r="BU17" s="19">
        <f t="shared" si="37"/>
        <v>20192</v>
      </c>
      <c r="BV17" s="19">
        <f t="shared" si="37"/>
        <v>22405</v>
      </c>
      <c r="BW17" s="19">
        <f t="shared" si="37"/>
        <v>22613</v>
      </c>
      <c r="BX17" s="19">
        <f t="shared" si="37"/>
        <v>20901</v>
      </c>
      <c r="BY17" s="19">
        <f t="shared" si="37"/>
        <v>23854</v>
      </c>
      <c r="BZ17" s="19">
        <v>52951</v>
      </c>
      <c r="CA17" s="19">
        <f t="shared" si="37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8">SUM(CE18:CE19)</f>
        <v>57311</v>
      </c>
      <c r="CF17" s="19">
        <f t="shared" si="38"/>
        <v>52412</v>
      </c>
      <c r="CG17" s="19">
        <f t="shared" si="38"/>
        <v>58581</v>
      </c>
      <c r="CH17" s="19">
        <f t="shared" si="38"/>
        <v>54924</v>
      </c>
      <c r="CI17" s="19">
        <f t="shared" si="38"/>
        <v>58790</v>
      </c>
      <c r="CJ17" s="19">
        <f t="shared" si="38"/>
        <v>64452</v>
      </c>
      <c r="CK17" s="19">
        <f t="shared" si="38"/>
        <v>63847</v>
      </c>
      <c r="CL17" s="19">
        <f t="shared" si="38"/>
        <v>66100</v>
      </c>
      <c r="CM17" s="19">
        <f t="shared" si="38"/>
        <v>63816</v>
      </c>
      <c r="CN17" s="19">
        <f t="shared" si="38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9">SUM(CR18:CR19)</f>
        <v>67864</v>
      </c>
      <c r="CS17" s="19">
        <f t="shared" si="39"/>
        <v>63921</v>
      </c>
      <c r="CT17" s="19">
        <f t="shared" si="39"/>
        <v>67549</v>
      </c>
      <c r="CU17" s="19">
        <f t="shared" si="39"/>
        <v>64388</v>
      </c>
      <c r="CV17" s="19">
        <f t="shared" si="39"/>
        <v>69824</v>
      </c>
      <c r="CW17" s="19">
        <f t="shared" si="39"/>
        <v>76065</v>
      </c>
      <c r="CX17" s="19">
        <f t="shared" si="39"/>
        <v>70747</v>
      </c>
      <c r="CY17" s="19">
        <f t="shared" si="39"/>
        <v>71906</v>
      </c>
      <c r="CZ17" s="19">
        <f t="shared" si="39"/>
        <v>67385</v>
      </c>
      <c r="DA17" s="19">
        <f t="shared" si="39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40">SUM(DE18:DE19)</f>
        <v>76095</v>
      </c>
      <c r="DF17" s="19">
        <f t="shared" si="40"/>
        <v>63398</v>
      </c>
      <c r="DG17" s="19">
        <f t="shared" si="40"/>
        <v>75078</v>
      </c>
      <c r="DH17" s="19">
        <f t="shared" si="40"/>
        <v>69767</v>
      </c>
      <c r="DI17" s="19">
        <f t="shared" si="40"/>
        <v>73972</v>
      </c>
      <c r="DJ17" s="19">
        <f t="shared" si="40"/>
        <v>80051</v>
      </c>
      <c r="DK17" s="19">
        <f t="shared" si="40"/>
        <v>72456</v>
      </c>
      <c r="DL17" s="19">
        <f t="shared" si="40"/>
        <v>77967</v>
      </c>
      <c r="DM17" s="19">
        <f t="shared" si="40"/>
        <v>70105</v>
      </c>
      <c r="DN17" s="19">
        <f t="shared" si="40"/>
        <v>79852</v>
      </c>
      <c r="DO17" s="19">
        <f t="shared" si="22"/>
        <v>871459</v>
      </c>
      <c r="DP17" s="19">
        <f t="shared" ref="DP17:EA17" si="41">SUM(DP18:DP19)</f>
        <v>73881</v>
      </c>
      <c r="DQ17" s="19">
        <f t="shared" si="41"/>
        <v>71904</v>
      </c>
      <c r="DR17" s="19">
        <f t="shared" si="41"/>
        <v>53441</v>
      </c>
      <c r="DS17" s="19">
        <f t="shared" si="41"/>
        <v>22094</v>
      </c>
      <c r="DT17" s="19">
        <f t="shared" si="41"/>
        <v>39345</v>
      </c>
      <c r="DU17" s="19">
        <f t="shared" si="41"/>
        <v>55073</v>
      </c>
      <c r="DV17" s="19">
        <f t="shared" si="41"/>
        <v>71401</v>
      </c>
      <c r="DW17" s="19">
        <f t="shared" si="41"/>
        <v>66925</v>
      </c>
      <c r="DX17" s="19">
        <f t="shared" si="41"/>
        <v>74184</v>
      </c>
      <c r="DY17" s="19">
        <f t="shared" si="41"/>
        <v>93549</v>
      </c>
      <c r="DZ17" s="19">
        <f t="shared" si="41"/>
        <v>93624</v>
      </c>
      <c r="EA17" s="19">
        <f t="shared" si="41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f t="shared" ref="ET17:FA17" si="42">SUM(EU18:EU19)</f>
        <v>0</v>
      </c>
      <c r="EV17" s="19">
        <f t="shared" si="42"/>
        <v>0</v>
      </c>
      <c r="EW17" s="19">
        <f t="shared" si="42"/>
        <v>0</v>
      </c>
      <c r="EX17" s="19">
        <f t="shared" si="42"/>
        <v>0</v>
      </c>
      <c r="EY17" s="19">
        <f t="shared" si="42"/>
        <v>0</v>
      </c>
      <c r="EZ17" s="19">
        <f t="shared" si="42"/>
        <v>0</v>
      </c>
      <c r="FA17" s="19">
        <f t="shared" si="42"/>
        <v>0</v>
      </c>
      <c r="FB17" s="19">
        <f t="shared" ref="FB17:FB19" si="43">+SUM(EP17:FA17)</f>
        <v>494471</v>
      </c>
    </row>
    <row r="18" spans="2:158" x14ac:dyDescent="0.2">
      <c r="B18" s="15" t="s">
        <v>2</v>
      </c>
      <c r="C18" s="21">
        <f t="shared" ref="C18:N18" si="44">C9+C12</f>
        <v>0</v>
      </c>
      <c r="D18" s="21">
        <f t="shared" si="44"/>
        <v>0</v>
      </c>
      <c r="E18" s="21">
        <f t="shared" si="44"/>
        <v>0</v>
      </c>
      <c r="F18" s="21">
        <f t="shared" si="44"/>
        <v>0</v>
      </c>
      <c r="G18" s="21">
        <f t="shared" si="44"/>
        <v>0</v>
      </c>
      <c r="H18" s="21">
        <f t="shared" si="44"/>
        <v>0</v>
      </c>
      <c r="I18" s="21">
        <f t="shared" si="44"/>
        <v>0</v>
      </c>
      <c r="J18" s="21">
        <f t="shared" si="44"/>
        <v>0</v>
      </c>
      <c r="K18" s="21">
        <f t="shared" si="44"/>
        <v>0</v>
      </c>
      <c r="L18" s="21">
        <f t="shared" si="44"/>
        <v>8951</v>
      </c>
      <c r="M18" s="21">
        <f t="shared" si="44"/>
        <v>8566</v>
      </c>
      <c r="N18" s="21">
        <f t="shared" si="44"/>
        <v>7921</v>
      </c>
      <c r="O18" s="21">
        <f>O9+O12+O15</f>
        <v>25438</v>
      </c>
      <c r="P18" s="21">
        <f t="shared" ref="P18:AA18" si="45">P9+P12</f>
        <v>5422</v>
      </c>
      <c r="Q18" s="21">
        <f t="shared" si="45"/>
        <v>6599</v>
      </c>
      <c r="R18" s="21">
        <f t="shared" si="45"/>
        <v>7241</v>
      </c>
      <c r="S18" s="21">
        <f t="shared" si="45"/>
        <v>7351</v>
      </c>
      <c r="T18" s="21">
        <f t="shared" si="45"/>
        <v>6677</v>
      </c>
      <c r="U18" s="21">
        <f t="shared" si="45"/>
        <v>7001</v>
      </c>
      <c r="V18" s="21">
        <f t="shared" si="45"/>
        <v>8069</v>
      </c>
      <c r="W18" s="21">
        <f t="shared" si="45"/>
        <v>9025</v>
      </c>
      <c r="X18" s="21">
        <f t="shared" si="45"/>
        <v>8330</v>
      </c>
      <c r="Y18" s="21">
        <f t="shared" si="45"/>
        <v>8812</v>
      </c>
      <c r="Z18" s="21">
        <f t="shared" si="45"/>
        <v>8127</v>
      </c>
      <c r="AA18" s="21">
        <f t="shared" si="45"/>
        <v>8275</v>
      </c>
      <c r="AB18" s="21">
        <f>AB9+AB12+AB15</f>
        <v>90929</v>
      </c>
      <c r="AC18" s="21">
        <f t="shared" ref="AC18:AN18" si="46">AC9+AC12</f>
        <v>8453</v>
      </c>
      <c r="AD18" s="21">
        <f t="shared" si="46"/>
        <v>10082</v>
      </c>
      <c r="AE18" s="21">
        <f t="shared" si="46"/>
        <v>8558</v>
      </c>
      <c r="AF18" s="21">
        <f t="shared" si="46"/>
        <v>6681</v>
      </c>
      <c r="AG18" s="21">
        <f t="shared" si="46"/>
        <v>6085</v>
      </c>
      <c r="AH18" s="21">
        <f t="shared" si="46"/>
        <v>5620</v>
      </c>
      <c r="AI18" s="21">
        <f t="shared" si="46"/>
        <v>7522</v>
      </c>
      <c r="AJ18" s="21">
        <f t="shared" si="46"/>
        <v>8534</v>
      </c>
      <c r="AK18" s="21">
        <f t="shared" si="46"/>
        <v>7642</v>
      </c>
      <c r="AL18" s="21">
        <f t="shared" si="46"/>
        <v>7268</v>
      </c>
      <c r="AM18" s="21">
        <f t="shared" si="46"/>
        <v>7188</v>
      </c>
      <c r="AN18" s="21">
        <f t="shared" si="46"/>
        <v>7922</v>
      </c>
      <c r="AO18" s="21">
        <f>AO9+AO12+AO15</f>
        <v>91555</v>
      </c>
      <c r="AP18" s="21">
        <f t="shared" ref="AP18:BA18" si="47">AP9+AP12</f>
        <v>8182</v>
      </c>
      <c r="AQ18" s="21">
        <f t="shared" si="47"/>
        <v>7134</v>
      </c>
      <c r="AR18" s="21">
        <f t="shared" si="47"/>
        <v>8305</v>
      </c>
      <c r="AS18" s="21">
        <f t="shared" si="47"/>
        <v>7906</v>
      </c>
      <c r="AT18" s="21">
        <f t="shared" si="47"/>
        <v>8390</v>
      </c>
      <c r="AU18" s="21">
        <f t="shared" si="47"/>
        <v>7424</v>
      </c>
      <c r="AV18" s="21">
        <f t="shared" si="47"/>
        <v>8413</v>
      </c>
      <c r="AW18" s="21">
        <f t="shared" si="47"/>
        <v>8932</v>
      </c>
      <c r="AX18" s="21">
        <f t="shared" si="47"/>
        <v>8000</v>
      </c>
      <c r="AY18" s="21">
        <f t="shared" si="47"/>
        <v>9330</v>
      </c>
      <c r="AZ18" s="21">
        <f t="shared" si="47"/>
        <v>8080</v>
      </c>
      <c r="BA18" s="21">
        <f t="shared" si="47"/>
        <v>9986</v>
      </c>
      <c r="BB18" s="21">
        <f>BB9+BB12+BB15</f>
        <v>100082</v>
      </c>
      <c r="BC18" s="21">
        <f t="shared" ref="BC18:BG19" si="48">BC9+BC12</f>
        <v>10762</v>
      </c>
      <c r="BD18" s="21">
        <f t="shared" si="48"/>
        <v>9113</v>
      </c>
      <c r="BE18" s="21">
        <f t="shared" si="48"/>
        <v>9791</v>
      </c>
      <c r="BF18" s="21">
        <f t="shared" si="48"/>
        <v>9573</v>
      </c>
      <c r="BG18" s="21">
        <f t="shared" si="48"/>
        <v>9442</v>
      </c>
      <c r="BH18" s="21">
        <f t="shared" ref="BH18:CA18" si="49">BH9+BH12</f>
        <v>9329</v>
      </c>
      <c r="BI18" s="21">
        <f t="shared" si="49"/>
        <v>11479</v>
      </c>
      <c r="BJ18" s="21">
        <f t="shared" si="49"/>
        <v>11466</v>
      </c>
      <c r="BK18" s="21">
        <f t="shared" si="49"/>
        <v>10852</v>
      </c>
      <c r="BL18" s="21">
        <f t="shared" si="49"/>
        <v>11266</v>
      </c>
      <c r="BM18" s="21">
        <f t="shared" si="49"/>
        <v>10016</v>
      </c>
      <c r="BN18" s="21">
        <f t="shared" si="49"/>
        <v>10990</v>
      </c>
      <c r="BO18" s="21">
        <f t="shared" si="49"/>
        <v>124079</v>
      </c>
      <c r="BP18" s="21">
        <f t="shared" si="49"/>
        <v>10731</v>
      </c>
      <c r="BQ18" s="21">
        <f t="shared" si="49"/>
        <v>10855</v>
      </c>
      <c r="BR18" s="21">
        <f t="shared" si="49"/>
        <v>10982</v>
      </c>
      <c r="BS18" s="21">
        <f t="shared" si="49"/>
        <v>11023</v>
      </c>
      <c r="BT18" s="21">
        <f t="shared" si="49"/>
        <v>11279</v>
      </c>
      <c r="BU18" s="21">
        <f t="shared" si="49"/>
        <v>11321</v>
      </c>
      <c r="BV18" s="21">
        <f t="shared" si="49"/>
        <v>13135</v>
      </c>
      <c r="BW18" s="21">
        <f t="shared" si="49"/>
        <v>13022</v>
      </c>
      <c r="BX18" s="21">
        <f t="shared" si="49"/>
        <v>11693</v>
      </c>
      <c r="BY18" s="21">
        <f t="shared" si="49"/>
        <v>13693</v>
      </c>
      <c r="BZ18" s="21">
        <v>33556</v>
      </c>
      <c r="CA18" s="21">
        <f t="shared" si="49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50">CE9+CE12+CE15</f>
        <v>37312</v>
      </c>
      <c r="CF18" s="21">
        <f t="shared" si="50"/>
        <v>32736</v>
      </c>
      <c r="CG18" s="21">
        <f t="shared" si="50"/>
        <v>37753</v>
      </c>
      <c r="CH18" s="21">
        <f t="shared" ref="CH18:CN19" si="51">CH9+CH12+CH15</f>
        <v>35073</v>
      </c>
      <c r="CI18" s="21">
        <f t="shared" si="51"/>
        <v>37689</v>
      </c>
      <c r="CJ18" s="21">
        <f t="shared" si="51"/>
        <v>41137</v>
      </c>
      <c r="CK18" s="21">
        <f t="shared" si="51"/>
        <v>39782</v>
      </c>
      <c r="CL18" s="21">
        <f t="shared" si="51"/>
        <v>42324</v>
      </c>
      <c r="CM18" s="21">
        <f t="shared" si="51"/>
        <v>40603</v>
      </c>
      <c r="CN18" s="21">
        <f t="shared" si="51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52">CR9+CR12+CR15</f>
        <v>45110</v>
      </c>
      <c r="CS18" s="21">
        <f t="shared" si="52"/>
        <v>42089</v>
      </c>
      <c r="CT18" s="21">
        <f t="shared" si="52"/>
        <v>45363</v>
      </c>
      <c r="CU18" s="21">
        <f t="shared" si="52"/>
        <v>42385</v>
      </c>
      <c r="CV18" s="21">
        <f t="shared" si="52"/>
        <v>47275</v>
      </c>
      <c r="CW18" s="21">
        <f t="shared" si="52"/>
        <v>51560</v>
      </c>
      <c r="CX18" s="21">
        <f t="shared" si="52"/>
        <v>47777</v>
      </c>
      <c r="CY18" s="21">
        <f t="shared" si="52"/>
        <v>50228</v>
      </c>
      <c r="CZ18" s="21">
        <f t="shared" si="52"/>
        <v>46190</v>
      </c>
      <c r="DA18" s="21">
        <f t="shared" si="52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53">DE9+DE12+DE15</f>
        <v>52856</v>
      </c>
      <c r="DF18" s="21">
        <f t="shared" si="53"/>
        <v>42540</v>
      </c>
      <c r="DG18" s="21">
        <f t="shared" si="53"/>
        <v>49596</v>
      </c>
      <c r="DH18" s="21">
        <f t="shared" si="53"/>
        <v>44546</v>
      </c>
      <c r="DI18" s="21">
        <f t="shared" si="53"/>
        <v>48200</v>
      </c>
      <c r="DJ18" s="21">
        <f t="shared" si="53"/>
        <v>51365</v>
      </c>
      <c r="DK18" s="21">
        <f t="shared" si="53"/>
        <v>45864</v>
      </c>
      <c r="DL18" s="21">
        <f t="shared" si="53"/>
        <v>50330</v>
      </c>
      <c r="DM18" s="21">
        <f t="shared" si="53"/>
        <v>45988</v>
      </c>
      <c r="DN18" s="21">
        <f t="shared" si="53"/>
        <v>54089</v>
      </c>
      <c r="DO18" s="21">
        <f t="shared" si="22"/>
        <v>576036</v>
      </c>
      <c r="DP18" s="21">
        <f t="shared" ref="DP18:EA18" si="54">DP9+DP12+DP15</f>
        <v>51660</v>
      </c>
      <c r="DQ18" s="21">
        <f t="shared" si="54"/>
        <v>48676</v>
      </c>
      <c r="DR18" s="21">
        <f t="shared" si="54"/>
        <v>35635</v>
      </c>
      <c r="DS18" s="21">
        <f t="shared" si="54"/>
        <v>14562</v>
      </c>
      <c r="DT18" s="21">
        <f t="shared" si="54"/>
        <v>27170</v>
      </c>
      <c r="DU18" s="21">
        <f t="shared" si="54"/>
        <v>38955</v>
      </c>
      <c r="DV18" s="21">
        <f t="shared" si="54"/>
        <v>50302</v>
      </c>
      <c r="DW18" s="21">
        <f t="shared" si="54"/>
        <v>44895</v>
      </c>
      <c r="DX18" s="21">
        <f t="shared" si="54"/>
        <v>50323</v>
      </c>
      <c r="DY18" s="21">
        <f t="shared" si="54"/>
        <v>63400</v>
      </c>
      <c r="DZ18" s="21">
        <f t="shared" si="54"/>
        <v>64004</v>
      </c>
      <c r="EA18" s="21">
        <f t="shared" si="54"/>
        <v>73693</v>
      </c>
      <c r="EB18" s="21">
        <f t="shared" si="23"/>
        <v>563275</v>
      </c>
      <c r="EC18" s="21">
        <f t="shared" ref="EC18:EF19" si="55">EC9+EC12+EC15</f>
        <v>62770</v>
      </c>
      <c r="ED18" s="21">
        <f t="shared" si="55"/>
        <v>54766</v>
      </c>
      <c r="EE18" s="21">
        <f t="shared" si="55"/>
        <v>63229</v>
      </c>
      <c r="EF18" s="21">
        <f t="shared" si="55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 t="shared" ref="EP18" si="56"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f t="shared" ref="ET18:FA18" si="57">EU9+EU12+EU15</f>
        <v>0</v>
      </c>
      <c r="EV18" s="21">
        <f t="shared" si="57"/>
        <v>0</v>
      </c>
      <c r="EW18" s="21">
        <f t="shared" si="57"/>
        <v>0</v>
      </c>
      <c r="EX18" s="21">
        <f t="shared" si="57"/>
        <v>0</v>
      </c>
      <c r="EY18" s="21">
        <f t="shared" si="57"/>
        <v>0</v>
      </c>
      <c r="EZ18" s="21">
        <f t="shared" si="57"/>
        <v>0</v>
      </c>
      <c r="FA18" s="21">
        <f t="shared" si="57"/>
        <v>0</v>
      </c>
      <c r="FB18" s="21">
        <f t="shared" si="43"/>
        <v>351500</v>
      </c>
    </row>
    <row r="19" spans="2:158" x14ac:dyDescent="0.2">
      <c r="B19" s="15" t="s">
        <v>3</v>
      </c>
      <c r="C19" s="21">
        <f t="shared" ref="C19:N19" si="58">C10+C13</f>
        <v>0</v>
      </c>
      <c r="D19" s="21">
        <f t="shared" si="58"/>
        <v>0</v>
      </c>
      <c r="E19" s="21">
        <f t="shared" si="58"/>
        <v>0</v>
      </c>
      <c r="F19" s="21">
        <f t="shared" si="58"/>
        <v>0</v>
      </c>
      <c r="G19" s="21">
        <f t="shared" si="58"/>
        <v>0</v>
      </c>
      <c r="H19" s="21">
        <f t="shared" si="58"/>
        <v>0</v>
      </c>
      <c r="I19" s="21">
        <f t="shared" si="58"/>
        <v>0</v>
      </c>
      <c r="J19" s="21">
        <f t="shared" si="58"/>
        <v>0</v>
      </c>
      <c r="K19" s="21">
        <f t="shared" si="58"/>
        <v>0</v>
      </c>
      <c r="L19" s="21">
        <f t="shared" si="58"/>
        <v>9673</v>
      </c>
      <c r="M19" s="21">
        <f t="shared" si="58"/>
        <v>8751</v>
      </c>
      <c r="N19" s="21">
        <f t="shared" si="58"/>
        <v>7290</v>
      </c>
      <c r="O19" s="21">
        <f>O10+O13+O16</f>
        <v>25714</v>
      </c>
      <c r="P19" s="21">
        <f t="shared" ref="P19:AA19" si="59">P10+P13</f>
        <v>5024</v>
      </c>
      <c r="Q19" s="21">
        <f t="shared" si="59"/>
        <v>5983</v>
      </c>
      <c r="R19" s="21">
        <f t="shared" si="59"/>
        <v>6355</v>
      </c>
      <c r="S19" s="21">
        <f t="shared" si="59"/>
        <v>6053</v>
      </c>
      <c r="T19" s="21">
        <f t="shared" si="59"/>
        <v>4561</v>
      </c>
      <c r="U19" s="21">
        <f t="shared" si="59"/>
        <v>6303</v>
      </c>
      <c r="V19" s="21">
        <f t="shared" si="59"/>
        <v>7417</v>
      </c>
      <c r="W19" s="21">
        <f t="shared" si="59"/>
        <v>8559</v>
      </c>
      <c r="X19" s="21">
        <f t="shared" si="59"/>
        <v>7965</v>
      </c>
      <c r="Y19" s="21">
        <f t="shared" si="59"/>
        <v>7632</v>
      </c>
      <c r="Z19" s="21">
        <f t="shared" si="59"/>
        <v>7535</v>
      </c>
      <c r="AA19" s="21">
        <f t="shared" si="59"/>
        <v>7528</v>
      </c>
      <c r="AB19" s="21">
        <f>AB10+AB13+AB16</f>
        <v>80915</v>
      </c>
      <c r="AC19" s="21">
        <f t="shared" ref="AC19:AN19" si="60">AC10+AC13</f>
        <v>7393</v>
      </c>
      <c r="AD19" s="21">
        <f t="shared" si="60"/>
        <v>6438</v>
      </c>
      <c r="AE19" s="21">
        <f t="shared" si="60"/>
        <v>6720</v>
      </c>
      <c r="AF19" s="21">
        <f t="shared" si="60"/>
        <v>6688</v>
      </c>
      <c r="AG19" s="21">
        <f t="shared" si="60"/>
        <v>7022</v>
      </c>
      <c r="AH19" s="21">
        <f t="shared" si="60"/>
        <v>7054</v>
      </c>
      <c r="AI19" s="21">
        <f t="shared" si="60"/>
        <v>7201</v>
      </c>
      <c r="AJ19" s="21">
        <f t="shared" si="60"/>
        <v>9097</v>
      </c>
      <c r="AK19" s="21">
        <f t="shared" si="60"/>
        <v>9215</v>
      </c>
      <c r="AL19" s="21">
        <f t="shared" si="60"/>
        <v>9132</v>
      </c>
      <c r="AM19" s="21">
        <f t="shared" si="60"/>
        <v>8307</v>
      </c>
      <c r="AN19" s="21">
        <f t="shared" si="60"/>
        <v>7926</v>
      </c>
      <c r="AO19" s="21">
        <f>AO10+AO13+AO16</f>
        <v>92193</v>
      </c>
      <c r="AP19" s="21">
        <f t="shared" ref="AP19:BA19" si="61">AP10+AP13</f>
        <v>7159</v>
      </c>
      <c r="AQ19" s="21">
        <f t="shared" si="61"/>
        <v>6425</v>
      </c>
      <c r="AR19" s="21">
        <f t="shared" si="61"/>
        <v>7051</v>
      </c>
      <c r="AS19" s="21">
        <f t="shared" si="61"/>
        <v>7167</v>
      </c>
      <c r="AT19" s="21">
        <f t="shared" si="61"/>
        <v>7823</v>
      </c>
      <c r="AU19" s="21">
        <f t="shared" si="61"/>
        <v>6418</v>
      </c>
      <c r="AV19" s="21">
        <f t="shared" si="61"/>
        <v>3667</v>
      </c>
      <c r="AW19" s="21">
        <f t="shared" si="61"/>
        <v>7903</v>
      </c>
      <c r="AX19" s="21">
        <f t="shared" si="61"/>
        <v>7844</v>
      </c>
      <c r="AY19" s="21">
        <f t="shared" si="61"/>
        <v>8626</v>
      </c>
      <c r="AZ19" s="21">
        <f t="shared" si="61"/>
        <v>8259</v>
      </c>
      <c r="BA19" s="21">
        <f t="shared" si="61"/>
        <v>7659</v>
      </c>
      <c r="BB19" s="21">
        <f>BB10+BB13+BB16</f>
        <v>86001</v>
      </c>
      <c r="BC19" s="21">
        <f t="shared" si="48"/>
        <v>7309</v>
      </c>
      <c r="BD19" s="21">
        <f t="shared" si="48"/>
        <v>6471</v>
      </c>
      <c r="BE19" s="21">
        <f t="shared" si="48"/>
        <v>6883</v>
      </c>
      <c r="BF19" s="21">
        <f t="shared" si="48"/>
        <v>7500</v>
      </c>
      <c r="BG19" s="21">
        <f t="shared" si="48"/>
        <v>7864</v>
      </c>
      <c r="BH19" s="21">
        <f t="shared" ref="BH19:CA19" si="62">BH10+BH13</f>
        <v>7528</v>
      </c>
      <c r="BI19" s="21">
        <f t="shared" si="62"/>
        <v>8185</v>
      </c>
      <c r="BJ19" s="21">
        <f t="shared" si="62"/>
        <v>8582</v>
      </c>
      <c r="BK19" s="21">
        <f t="shared" si="62"/>
        <v>9168</v>
      </c>
      <c r="BL19" s="21">
        <f t="shared" si="62"/>
        <v>10483</v>
      </c>
      <c r="BM19" s="21">
        <f t="shared" si="62"/>
        <v>7860</v>
      </c>
      <c r="BN19" s="21">
        <f t="shared" si="62"/>
        <v>8360</v>
      </c>
      <c r="BO19" s="21">
        <f t="shared" si="62"/>
        <v>96193</v>
      </c>
      <c r="BP19" s="21">
        <f t="shared" si="62"/>
        <v>7396</v>
      </c>
      <c r="BQ19" s="21">
        <f t="shared" si="62"/>
        <v>7689</v>
      </c>
      <c r="BR19" s="21">
        <f t="shared" si="62"/>
        <v>7276</v>
      </c>
      <c r="BS19" s="21">
        <f t="shared" si="62"/>
        <v>7903</v>
      </c>
      <c r="BT19" s="21">
        <f t="shared" si="62"/>
        <v>9016</v>
      </c>
      <c r="BU19" s="21">
        <f t="shared" si="62"/>
        <v>8871</v>
      </c>
      <c r="BV19" s="21">
        <f t="shared" si="62"/>
        <v>9270</v>
      </c>
      <c r="BW19" s="21">
        <f t="shared" si="62"/>
        <v>9591</v>
      </c>
      <c r="BX19" s="21">
        <f t="shared" si="62"/>
        <v>9208</v>
      </c>
      <c r="BY19" s="21">
        <f t="shared" si="62"/>
        <v>10161</v>
      </c>
      <c r="BZ19" s="21">
        <v>19395</v>
      </c>
      <c r="CA19" s="21">
        <f t="shared" si="62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50"/>
        <v>19999</v>
      </c>
      <c r="CF19" s="21">
        <f t="shared" si="50"/>
        <v>19676</v>
      </c>
      <c r="CG19" s="21">
        <f t="shared" si="50"/>
        <v>20828</v>
      </c>
      <c r="CH19" s="21">
        <f t="shared" si="51"/>
        <v>19851</v>
      </c>
      <c r="CI19" s="21">
        <f t="shared" si="51"/>
        <v>21101</v>
      </c>
      <c r="CJ19" s="21">
        <f t="shared" si="51"/>
        <v>23315</v>
      </c>
      <c r="CK19" s="21">
        <f t="shared" si="51"/>
        <v>24065</v>
      </c>
      <c r="CL19" s="21">
        <f t="shared" si="51"/>
        <v>23776</v>
      </c>
      <c r="CM19" s="21">
        <f t="shared" si="51"/>
        <v>23213</v>
      </c>
      <c r="CN19" s="21">
        <f t="shared" si="51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52"/>
        <v>22003</v>
      </c>
      <c r="CV19" s="21">
        <f t="shared" si="52"/>
        <v>22549</v>
      </c>
      <c r="CW19" s="21">
        <f t="shared" si="52"/>
        <v>24505</v>
      </c>
      <c r="CX19" s="21">
        <f t="shared" si="52"/>
        <v>22970</v>
      </c>
      <c r="CY19" s="21">
        <f t="shared" si="52"/>
        <v>21678</v>
      </c>
      <c r="CZ19" s="21">
        <f t="shared" si="52"/>
        <v>21195</v>
      </c>
      <c r="DA19" s="21">
        <f t="shared" si="52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63">DE10+DE13+DE16</f>
        <v>23239</v>
      </c>
      <c r="DF19" s="21">
        <f t="shared" si="63"/>
        <v>20858</v>
      </c>
      <c r="DG19" s="21">
        <f t="shared" si="63"/>
        <v>25482</v>
      </c>
      <c r="DH19" s="21">
        <f t="shared" si="63"/>
        <v>25221</v>
      </c>
      <c r="DI19" s="21">
        <f t="shared" si="63"/>
        <v>25772</v>
      </c>
      <c r="DJ19" s="21">
        <f t="shared" si="63"/>
        <v>28686</v>
      </c>
      <c r="DK19" s="21">
        <f t="shared" si="63"/>
        <v>26592</v>
      </c>
      <c r="DL19" s="21">
        <f t="shared" si="63"/>
        <v>27637</v>
      </c>
      <c r="DM19" s="21">
        <f t="shared" si="63"/>
        <v>24117</v>
      </c>
      <c r="DN19" s="21">
        <f t="shared" si="63"/>
        <v>25763</v>
      </c>
      <c r="DO19" s="21">
        <f t="shared" si="22"/>
        <v>295423</v>
      </c>
      <c r="DP19" s="21">
        <f t="shared" ref="DP19:EA19" si="64">DP10+DP13+DP16</f>
        <v>22221</v>
      </c>
      <c r="DQ19" s="21">
        <f t="shared" si="64"/>
        <v>23228</v>
      </c>
      <c r="DR19" s="21">
        <f t="shared" si="64"/>
        <v>17806</v>
      </c>
      <c r="DS19" s="21">
        <f t="shared" si="64"/>
        <v>7532</v>
      </c>
      <c r="DT19" s="21">
        <f t="shared" si="64"/>
        <v>12175</v>
      </c>
      <c r="DU19" s="21">
        <f t="shared" si="64"/>
        <v>16118</v>
      </c>
      <c r="DV19" s="21">
        <f t="shared" si="64"/>
        <v>21099</v>
      </c>
      <c r="DW19" s="21">
        <f t="shared" si="64"/>
        <v>22030</v>
      </c>
      <c r="DX19" s="21">
        <f t="shared" si="64"/>
        <v>23861</v>
      </c>
      <c r="DY19" s="21">
        <f t="shared" si="64"/>
        <v>30149</v>
      </c>
      <c r="DZ19" s="21">
        <f t="shared" si="64"/>
        <v>29620</v>
      </c>
      <c r="EA19" s="21">
        <f t="shared" si="64"/>
        <v>34758</v>
      </c>
      <c r="EB19" s="21">
        <f t="shared" si="23"/>
        <v>260597</v>
      </c>
      <c r="EC19" s="21">
        <f t="shared" si="55"/>
        <v>28451</v>
      </c>
      <c r="ED19" s="21">
        <f t="shared" si="55"/>
        <v>24197</v>
      </c>
      <c r="EE19" s="21">
        <f t="shared" si="55"/>
        <v>27026</v>
      </c>
      <c r="EF19" s="21">
        <f t="shared" si="55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 t="shared" ref="EP19" si="65"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f t="shared" ref="ET19:FA19" si="66">EU10+EU13+EU16</f>
        <v>0</v>
      </c>
      <c r="EV19" s="21">
        <f t="shared" si="66"/>
        <v>0</v>
      </c>
      <c r="EW19" s="21">
        <f t="shared" si="66"/>
        <v>0</v>
      </c>
      <c r="EX19" s="21">
        <f t="shared" si="66"/>
        <v>0</v>
      </c>
      <c r="EY19" s="21">
        <f t="shared" si="66"/>
        <v>0</v>
      </c>
      <c r="EZ19" s="21">
        <f t="shared" si="66"/>
        <v>0</v>
      </c>
      <c r="FA19" s="21">
        <f t="shared" si="66"/>
        <v>0</v>
      </c>
      <c r="FB19" s="21">
        <f t="shared" si="43"/>
        <v>142971</v>
      </c>
    </row>
    <row r="20" spans="2:158" x14ac:dyDescent="0.2"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</row>
    <row r="21" spans="2:158" x14ac:dyDescent="0.2"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</row>
    <row r="22" spans="2:158" ht="15" x14ac:dyDescent="0.25">
      <c r="B22" s="5" t="s">
        <v>68</v>
      </c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</row>
    <row r="23" spans="2:158" ht="15" customHeight="1" x14ac:dyDescent="0.25">
      <c r="B23" s="193" t="s">
        <v>0</v>
      </c>
      <c r="C23" s="190">
        <v>2011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88</v>
      </c>
      <c r="P23" s="190">
        <v>2012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89</v>
      </c>
      <c r="AC23" s="190">
        <v>2013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90</v>
      </c>
      <c r="AP23" s="190">
        <v>2014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91</v>
      </c>
      <c r="BC23" s="190">
        <v>2015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92</v>
      </c>
      <c r="BP23" s="190">
        <v>2016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93</v>
      </c>
      <c r="CC23" s="190">
        <v>2017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104</v>
      </c>
      <c r="CP23" s="190">
        <v>2018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137</v>
      </c>
      <c r="DC23" s="190">
        <v>2019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161</v>
      </c>
      <c r="DP23" s="185">
        <v>2020</v>
      </c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7"/>
      <c r="EB23" s="188" t="s">
        <v>169</v>
      </c>
      <c r="EC23" s="185">
        <v>2021</v>
      </c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7"/>
      <c r="EO23" s="188" t="s">
        <v>170</v>
      </c>
      <c r="EP23" s="185">
        <v>2022</v>
      </c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7"/>
      <c r="FB23" s="188" t="s">
        <v>171</v>
      </c>
    </row>
    <row r="24" spans="2:158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89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89"/>
      <c r="EP24" s="178" t="s">
        <v>11</v>
      </c>
      <c r="EQ24" s="178" t="s">
        <v>12</v>
      </c>
      <c r="ER24" s="178" t="s">
        <v>13</v>
      </c>
      <c r="ES24" s="178" t="s">
        <v>14</v>
      </c>
      <c r="ET24" s="178" t="s">
        <v>15</v>
      </c>
      <c r="EU24" s="178" t="s">
        <v>16</v>
      </c>
      <c r="EV24" s="178" t="s">
        <v>17</v>
      </c>
      <c r="EW24" s="178" t="s">
        <v>18</v>
      </c>
      <c r="EX24" s="178" t="s">
        <v>160</v>
      </c>
      <c r="EY24" s="178" t="s">
        <v>19</v>
      </c>
      <c r="EZ24" s="178" t="s">
        <v>20</v>
      </c>
      <c r="FA24" s="178" t="s">
        <v>21</v>
      </c>
      <c r="FB24" s="189"/>
    </row>
    <row r="25" spans="2:158" ht="15" x14ac:dyDescent="0.25">
      <c r="B25" s="13" t="s">
        <v>26</v>
      </c>
      <c r="C25" s="14">
        <f>SUM(C26:C27)</f>
        <v>0</v>
      </c>
      <c r="D25" s="14">
        <f t="shared" ref="D25:N25" si="67">SUM(D26:D27)</f>
        <v>0</v>
      </c>
      <c r="E25" s="14">
        <f t="shared" si="67"/>
        <v>0</v>
      </c>
      <c r="F25" s="14">
        <f t="shared" si="67"/>
        <v>0</v>
      </c>
      <c r="G25" s="14">
        <f t="shared" si="67"/>
        <v>0</v>
      </c>
      <c r="H25" s="14">
        <f t="shared" si="67"/>
        <v>0</v>
      </c>
      <c r="I25" s="14">
        <f t="shared" si="67"/>
        <v>0</v>
      </c>
      <c r="J25" s="14">
        <f t="shared" si="67"/>
        <v>0</v>
      </c>
      <c r="K25" s="14">
        <f t="shared" si="67"/>
        <v>0</v>
      </c>
      <c r="L25" s="14">
        <f t="shared" si="67"/>
        <v>24970</v>
      </c>
      <c r="M25" s="14">
        <f t="shared" si="67"/>
        <v>22893</v>
      </c>
      <c r="N25" s="14">
        <f t="shared" si="67"/>
        <v>20613</v>
      </c>
      <c r="O25" s="14">
        <f>SUM(C25:N25)</f>
        <v>68476</v>
      </c>
      <c r="P25" s="14">
        <f>SUM(P26:P27)</f>
        <v>19520</v>
      </c>
      <c r="Q25" s="14">
        <f t="shared" ref="Q25:AA25" si="68">SUM(Q26:Q27)</f>
        <v>16192</v>
      </c>
      <c r="R25" s="14">
        <f t="shared" si="68"/>
        <v>16810</v>
      </c>
      <c r="S25" s="14">
        <f t="shared" si="68"/>
        <v>16546</v>
      </c>
      <c r="T25" s="14">
        <f t="shared" si="68"/>
        <v>13343</v>
      </c>
      <c r="U25" s="14">
        <f t="shared" si="68"/>
        <v>17079</v>
      </c>
      <c r="V25" s="14">
        <f t="shared" si="68"/>
        <v>20866</v>
      </c>
      <c r="W25" s="14">
        <f t="shared" si="68"/>
        <v>24714</v>
      </c>
      <c r="X25" s="14">
        <f t="shared" si="68"/>
        <v>22037</v>
      </c>
      <c r="Y25" s="14">
        <f t="shared" si="68"/>
        <v>21171</v>
      </c>
      <c r="Z25" s="14">
        <f t="shared" si="68"/>
        <v>20511</v>
      </c>
      <c r="AA25" s="14">
        <f t="shared" si="68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9">SUM(AD26:AD27)</f>
        <v>15131</v>
      </c>
      <c r="AE25" s="14">
        <f t="shared" si="69"/>
        <v>16495</v>
      </c>
      <c r="AF25" s="14">
        <f t="shared" si="69"/>
        <v>16936</v>
      </c>
      <c r="AG25" s="14">
        <f t="shared" si="69"/>
        <v>17349</v>
      </c>
      <c r="AH25" s="14">
        <f t="shared" si="69"/>
        <v>17348</v>
      </c>
      <c r="AI25" s="14">
        <f t="shared" si="69"/>
        <v>18674</v>
      </c>
      <c r="AJ25" s="14">
        <f t="shared" si="69"/>
        <v>24206</v>
      </c>
      <c r="AK25" s="14">
        <f t="shared" si="69"/>
        <v>25059</v>
      </c>
      <c r="AL25" s="14">
        <f t="shared" si="69"/>
        <v>25085</v>
      </c>
      <c r="AM25" s="14">
        <f t="shared" si="69"/>
        <v>21895</v>
      </c>
      <c r="AN25" s="14">
        <f t="shared" si="69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70">SUM(AQ26:AQ27)</f>
        <v>17520</v>
      </c>
      <c r="AR25" s="14">
        <f t="shared" si="70"/>
        <v>19886</v>
      </c>
      <c r="AS25" s="14">
        <f t="shared" si="70"/>
        <v>19883</v>
      </c>
      <c r="AT25" s="14">
        <f t="shared" si="70"/>
        <v>20416</v>
      </c>
      <c r="AU25" s="14">
        <f t="shared" si="70"/>
        <v>17116</v>
      </c>
      <c r="AV25" s="14">
        <f t="shared" si="70"/>
        <v>10396</v>
      </c>
      <c r="AW25" s="14">
        <f t="shared" si="70"/>
        <v>22381</v>
      </c>
      <c r="AX25" s="14">
        <f t="shared" si="70"/>
        <v>21850</v>
      </c>
      <c r="AY25" s="14">
        <f t="shared" si="70"/>
        <v>24404</v>
      </c>
      <c r="AZ25" s="14">
        <f t="shared" si="70"/>
        <v>22922</v>
      </c>
      <c r="BA25" s="14">
        <f t="shared" si="70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71">SUM(CI26:CI27)</f>
        <v>28067</v>
      </c>
      <c r="CJ25" s="14">
        <f t="shared" si="71"/>
        <v>31919</v>
      </c>
      <c r="CK25" s="14">
        <f t="shared" si="71"/>
        <v>31630</v>
      </c>
      <c r="CL25" s="14">
        <f t="shared" si="71"/>
        <v>31192</v>
      </c>
      <c r="CM25" s="14">
        <f t="shared" si="71"/>
        <v>32491</v>
      </c>
      <c r="CN25" s="14">
        <f t="shared" si="71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72">SUM(CR26:CR27)</f>
        <v>34419</v>
      </c>
      <c r="CS25" s="14">
        <f t="shared" si="72"/>
        <v>31719</v>
      </c>
      <c r="CT25" s="14">
        <f t="shared" si="72"/>
        <v>32565</v>
      </c>
      <c r="CU25" s="14">
        <f t="shared" si="72"/>
        <v>33841</v>
      </c>
      <c r="CV25" s="14">
        <f t="shared" si="72"/>
        <v>35710</v>
      </c>
      <c r="CW25" s="14">
        <f t="shared" si="72"/>
        <v>38364</v>
      </c>
      <c r="CX25" s="14">
        <f t="shared" si="72"/>
        <v>36289</v>
      </c>
      <c r="CY25" s="14">
        <f t="shared" si="72"/>
        <v>26940</v>
      </c>
      <c r="CZ25" s="14">
        <f t="shared" si="72"/>
        <v>32470</v>
      </c>
      <c r="DA25" s="14">
        <f t="shared" si="72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73">SUM(DE26:DE27)</f>
        <v>33644</v>
      </c>
      <c r="DF25" s="14">
        <f t="shared" si="73"/>
        <v>29245</v>
      </c>
      <c r="DG25" s="14">
        <f t="shared" si="73"/>
        <v>40229</v>
      </c>
      <c r="DH25" s="14">
        <f t="shared" si="73"/>
        <v>38431</v>
      </c>
      <c r="DI25" s="14">
        <f t="shared" si="73"/>
        <v>40168</v>
      </c>
      <c r="DJ25" s="14">
        <f t="shared" si="73"/>
        <v>44469</v>
      </c>
      <c r="DK25" s="14">
        <f t="shared" si="73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172">
        <v>40066</v>
      </c>
      <c r="EQ25" s="130">
        <v>37181</v>
      </c>
      <c r="ER25" s="14">
        <v>39001</v>
      </c>
      <c r="ES25" s="14">
        <v>42533</v>
      </c>
      <c r="ET25" s="14">
        <v>43629</v>
      </c>
      <c r="EU25" s="14"/>
      <c r="EV25" s="14"/>
      <c r="EW25" s="14"/>
      <c r="EX25" s="14"/>
      <c r="EY25" s="14"/>
      <c r="EZ25" s="14"/>
      <c r="FA25" s="14"/>
      <c r="FB25" s="14">
        <f>+SUM(EP25:FA25)</f>
        <v>202410</v>
      </c>
    </row>
    <row r="26" spans="2:158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74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75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76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7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8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9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80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81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106">
        <v>17091</v>
      </c>
      <c r="EQ26" s="136">
        <v>14791</v>
      </c>
      <c r="ER26" s="16">
        <v>14638</v>
      </c>
      <c r="ES26" s="16">
        <v>14196</v>
      </c>
      <c r="ET26" s="16">
        <v>15022</v>
      </c>
      <c r="EU26" s="16"/>
      <c r="EV26" s="16"/>
      <c r="EW26" s="16"/>
      <c r="EX26" s="16"/>
      <c r="EY26" s="16"/>
      <c r="EZ26" s="16"/>
      <c r="FA26" s="16"/>
      <c r="FB26" s="16"/>
    </row>
    <row r="27" spans="2:158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74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75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76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7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8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9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80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81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107">
        <v>22975</v>
      </c>
      <c r="EQ27" s="139">
        <v>22390</v>
      </c>
      <c r="ER27" s="17">
        <v>24363</v>
      </c>
      <c r="ES27" s="17">
        <v>28337</v>
      </c>
      <c r="ET27" s="17">
        <v>28607</v>
      </c>
      <c r="EU27" s="17"/>
      <c r="EV27" s="17"/>
      <c r="EW27" s="17"/>
      <c r="EX27" s="17"/>
      <c r="EY27" s="17"/>
      <c r="EZ27" s="17"/>
      <c r="FA27" s="17"/>
      <c r="FB27" s="17"/>
    </row>
    <row r="28" spans="2:158" ht="15" x14ac:dyDescent="0.25">
      <c r="B28" s="13" t="s">
        <v>27</v>
      </c>
      <c r="C28" s="14">
        <f>SUM(C29:C30)</f>
        <v>0</v>
      </c>
      <c r="D28" s="14">
        <f t="shared" ref="D28:N28" si="82">SUM(D29:D30)</f>
        <v>0</v>
      </c>
      <c r="E28" s="14">
        <f t="shared" si="82"/>
        <v>0</v>
      </c>
      <c r="F28" s="14">
        <f t="shared" si="82"/>
        <v>0</v>
      </c>
      <c r="G28" s="14">
        <f t="shared" si="82"/>
        <v>0</v>
      </c>
      <c r="H28" s="14">
        <f t="shared" si="82"/>
        <v>0</v>
      </c>
      <c r="I28" s="14">
        <f t="shared" si="82"/>
        <v>0</v>
      </c>
      <c r="J28" s="14">
        <f t="shared" si="82"/>
        <v>0</v>
      </c>
      <c r="K28" s="14">
        <f t="shared" si="82"/>
        <v>0</v>
      </c>
      <c r="L28" s="14">
        <f t="shared" si="82"/>
        <v>19554</v>
      </c>
      <c r="M28" s="14">
        <f t="shared" si="82"/>
        <v>17617</v>
      </c>
      <c r="N28" s="14">
        <f t="shared" si="82"/>
        <v>13099</v>
      </c>
      <c r="O28" s="14">
        <f t="shared" si="74"/>
        <v>50270</v>
      </c>
      <c r="P28" s="14">
        <f>SUM(P29:P30)</f>
        <v>4081</v>
      </c>
      <c r="Q28" s="14">
        <f t="shared" ref="Q28:AA28" si="83">SUM(Q29:Q30)</f>
        <v>13012</v>
      </c>
      <c r="R28" s="14">
        <f t="shared" si="83"/>
        <v>14199</v>
      </c>
      <c r="S28" s="14">
        <f t="shared" si="83"/>
        <v>14100</v>
      </c>
      <c r="T28" s="14">
        <f t="shared" si="83"/>
        <v>10657</v>
      </c>
      <c r="U28" s="14">
        <f t="shared" si="83"/>
        <v>15502</v>
      </c>
      <c r="V28" s="14">
        <f t="shared" si="83"/>
        <v>16890</v>
      </c>
      <c r="W28" s="14">
        <f t="shared" si="83"/>
        <v>17793</v>
      </c>
      <c r="X28" s="14">
        <f t="shared" si="83"/>
        <v>18419</v>
      </c>
      <c r="Y28" s="14">
        <f t="shared" si="83"/>
        <v>18961</v>
      </c>
      <c r="Z28" s="14">
        <f t="shared" si="83"/>
        <v>19002</v>
      </c>
      <c r="AA28" s="14">
        <f t="shared" si="83"/>
        <v>19096</v>
      </c>
      <c r="AB28" s="14">
        <f t="shared" si="75"/>
        <v>181712</v>
      </c>
      <c r="AC28" s="14">
        <f>SUM(AC29:AC30)</f>
        <v>19216</v>
      </c>
      <c r="AD28" s="14">
        <f t="shared" ref="AD28:AN28" si="84">SUM(AD29:AD30)</f>
        <v>19942</v>
      </c>
      <c r="AE28" s="14">
        <f t="shared" si="84"/>
        <v>18831</v>
      </c>
      <c r="AF28" s="14">
        <f t="shared" si="84"/>
        <v>17241</v>
      </c>
      <c r="AG28" s="14">
        <f t="shared" si="84"/>
        <v>18100</v>
      </c>
      <c r="AH28" s="14">
        <f t="shared" si="84"/>
        <v>17427</v>
      </c>
      <c r="AI28" s="14">
        <f t="shared" si="84"/>
        <v>18223</v>
      </c>
      <c r="AJ28" s="14">
        <f t="shared" si="84"/>
        <v>21930</v>
      </c>
      <c r="AK28" s="14">
        <f t="shared" si="84"/>
        <v>19145</v>
      </c>
      <c r="AL28" s="14">
        <f t="shared" si="84"/>
        <v>17915</v>
      </c>
      <c r="AM28" s="14">
        <f t="shared" si="84"/>
        <v>19970</v>
      </c>
      <c r="AN28" s="14">
        <f t="shared" si="84"/>
        <v>20033</v>
      </c>
      <c r="AO28" s="14">
        <f t="shared" si="76"/>
        <v>227973</v>
      </c>
      <c r="AP28" s="14">
        <f>SUM(AP29:AP30)</f>
        <v>17781</v>
      </c>
      <c r="AQ28" s="14">
        <f t="shared" ref="AQ28:BA28" si="85">SUM(AQ29:AQ30)</f>
        <v>15241</v>
      </c>
      <c r="AR28" s="14">
        <f t="shared" si="85"/>
        <v>16974</v>
      </c>
      <c r="AS28" s="14">
        <f t="shared" si="85"/>
        <v>18601</v>
      </c>
      <c r="AT28" s="14">
        <f t="shared" si="85"/>
        <v>19728</v>
      </c>
      <c r="AU28" s="14">
        <f t="shared" si="85"/>
        <v>15476</v>
      </c>
      <c r="AV28" s="14">
        <f t="shared" si="85"/>
        <v>8101</v>
      </c>
      <c r="AW28" s="14">
        <f t="shared" si="85"/>
        <v>19130</v>
      </c>
      <c r="AX28" s="14">
        <f t="shared" si="85"/>
        <v>19021</v>
      </c>
      <c r="AY28" s="14">
        <f t="shared" si="85"/>
        <v>19983</v>
      </c>
      <c r="AZ28" s="14">
        <f t="shared" si="85"/>
        <v>19027</v>
      </c>
      <c r="BA28" s="14">
        <f t="shared" si="85"/>
        <v>19987</v>
      </c>
      <c r="BB28" s="14">
        <f t="shared" si="77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8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9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86">SUM(CI29:CI30)</f>
        <v>27376</v>
      </c>
      <c r="CJ28" s="14">
        <f t="shared" si="86"/>
        <v>28958</v>
      </c>
      <c r="CK28" s="14">
        <f t="shared" si="86"/>
        <v>28885</v>
      </c>
      <c r="CL28" s="14">
        <f t="shared" si="86"/>
        <v>29373</v>
      </c>
      <c r="CM28" s="14">
        <f t="shared" si="86"/>
        <v>29322</v>
      </c>
      <c r="CN28" s="14">
        <f t="shared" si="86"/>
        <v>32638</v>
      </c>
      <c r="CO28" s="14">
        <f t="shared" si="80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7">SUM(CR29:CR30)</f>
        <v>31356</v>
      </c>
      <c r="CS28" s="14">
        <f t="shared" si="87"/>
        <v>29077</v>
      </c>
      <c r="CT28" s="14">
        <f t="shared" si="87"/>
        <v>30465</v>
      </c>
      <c r="CU28" s="14">
        <f t="shared" si="87"/>
        <v>30113</v>
      </c>
      <c r="CV28" s="14">
        <f t="shared" si="87"/>
        <v>32262</v>
      </c>
      <c r="CW28" s="14">
        <f t="shared" si="87"/>
        <v>34689</v>
      </c>
      <c r="CX28" s="14">
        <f t="shared" si="87"/>
        <v>30985</v>
      </c>
      <c r="CY28" s="14">
        <f t="shared" si="87"/>
        <v>30197</v>
      </c>
      <c r="CZ28" s="14">
        <f t="shared" si="87"/>
        <v>29417</v>
      </c>
      <c r="DA28" s="14">
        <f t="shared" si="87"/>
        <v>31119</v>
      </c>
      <c r="DB28" s="14">
        <f t="shared" si="81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8">SUM(DE29:DE30)</f>
        <v>30354</v>
      </c>
      <c r="DF28" s="14">
        <f t="shared" si="88"/>
        <v>25235</v>
      </c>
      <c r="DG28" s="14">
        <f t="shared" si="88"/>
        <v>30564</v>
      </c>
      <c r="DH28" s="14">
        <f t="shared" si="88"/>
        <v>30930</v>
      </c>
      <c r="DI28" s="14">
        <f t="shared" si="88"/>
        <v>31805</v>
      </c>
      <c r="DJ28" s="14">
        <f t="shared" si="88"/>
        <v>34796</v>
      </c>
      <c r="DK28" s="14">
        <f t="shared" si="88"/>
        <v>31102</v>
      </c>
      <c r="DL28" s="14">
        <v>32762</v>
      </c>
      <c r="DM28" s="14">
        <v>29226</v>
      </c>
      <c r="DN28" s="14">
        <v>34642</v>
      </c>
      <c r="DO28" s="14">
        <f t="shared" ref="DO28:DO36" si="89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90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91">+SUM(EC28:EN28)</f>
        <v>626794</v>
      </c>
      <c r="EP28" s="172">
        <v>46271</v>
      </c>
      <c r="EQ28" s="130">
        <v>44355</v>
      </c>
      <c r="ER28" s="14">
        <v>48318</v>
      </c>
      <c r="ES28" s="14">
        <v>50677</v>
      </c>
      <c r="ET28" s="14">
        <v>54357</v>
      </c>
      <c r="EU28" s="14"/>
      <c r="EV28" s="14"/>
      <c r="EW28" s="14"/>
      <c r="EX28" s="14"/>
      <c r="EY28" s="14"/>
      <c r="EZ28" s="14"/>
      <c r="FA28" s="14"/>
      <c r="FB28" s="14">
        <f t="shared" ref="FB28" si="92">+SUM(EP28:FA28)</f>
        <v>243978</v>
      </c>
    </row>
    <row r="29" spans="2:158" x14ac:dyDescent="0.2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74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75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76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7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8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9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80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81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106">
        <v>20945</v>
      </c>
      <c r="EQ29" s="136">
        <v>19094</v>
      </c>
      <c r="ER29" s="16">
        <v>20975</v>
      </c>
      <c r="ES29" s="16">
        <v>19751</v>
      </c>
      <c r="ET29" s="16">
        <v>21182</v>
      </c>
      <c r="EU29" s="16"/>
      <c r="EV29" s="16"/>
      <c r="EW29" s="16"/>
      <c r="EX29" s="16"/>
      <c r="EY29" s="16"/>
      <c r="EZ29" s="16"/>
      <c r="FA29" s="16"/>
      <c r="FB29" s="16"/>
    </row>
    <row r="30" spans="2:158" x14ac:dyDescent="0.2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74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75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76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7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8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9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80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81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107">
        <v>25326</v>
      </c>
      <c r="EQ30" s="139">
        <v>25261</v>
      </c>
      <c r="ER30" s="17">
        <v>27343</v>
      </c>
      <c r="ES30" s="17">
        <v>30926</v>
      </c>
      <c r="ET30" s="17">
        <v>33175</v>
      </c>
      <c r="EU30" s="17"/>
      <c r="EV30" s="17"/>
      <c r="EW30" s="17"/>
      <c r="EX30" s="17"/>
      <c r="EY30" s="17"/>
      <c r="EZ30" s="17"/>
      <c r="FA30" s="17"/>
      <c r="FB30" s="17"/>
    </row>
    <row r="31" spans="2:158" ht="15" x14ac:dyDescent="0.25">
      <c r="B31" s="13" t="s">
        <v>102</v>
      </c>
      <c r="C31" s="14">
        <f>SUM(C32:C33)</f>
        <v>0</v>
      </c>
      <c r="D31" s="14">
        <f t="shared" ref="D31:K31" si="93">SUM(D32:D33)</f>
        <v>0</v>
      </c>
      <c r="E31" s="14">
        <f t="shared" si="93"/>
        <v>0</v>
      </c>
      <c r="F31" s="14">
        <f t="shared" si="93"/>
        <v>0</v>
      </c>
      <c r="G31" s="14">
        <f t="shared" si="93"/>
        <v>0</v>
      </c>
      <c r="H31" s="14">
        <f t="shared" si="93"/>
        <v>0</v>
      </c>
      <c r="I31" s="14">
        <f t="shared" si="93"/>
        <v>0</v>
      </c>
      <c r="J31" s="14">
        <f t="shared" si="93"/>
        <v>0</v>
      </c>
      <c r="K31" s="14">
        <f t="shared" si="93"/>
        <v>0</v>
      </c>
      <c r="L31" s="14">
        <f>SUM(L32:L33)</f>
        <v>0</v>
      </c>
      <c r="M31" s="14">
        <f t="shared" ref="M31:AC31" si="94">SUM(M32:M33)</f>
        <v>0</v>
      </c>
      <c r="N31" s="14">
        <f t="shared" si="94"/>
        <v>0</v>
      </c>
      <c r="O31" s="14">
        <f t="shared" si="74"/>
        <v>0</v>
      </c>
      <c r="P31" s="14">
        <f t="shared" si="94"/>
        <v>0</v>
      </c>
      <c r="Q31" s="14">
        <f t="shared" si="94"/>
        <v>0</v>
      </c>
      <c r="R31" s="14">
        <f t="shared" si="94"/>
        <v>0</v>
      </c>
      <c r="S31" s="14">
        <f t="shared" si="94"/>
        <v>0</v>
      </c>
      <c r="T31" s="14">
        <f t="shared" si="94"/>
        <v>0</v>
      </c>
      <c r="U31" s="14">
        <f t="shared" si="94"/>
        <v>0</v>
      </c>
      <c r="V31" s="14">
        <f t="shared" si="94"/>
        <v>0</v>
      </c>
      <c r="W31" s="14">
        <f t="shared" si="94"/>
        <v>0</v>
      </c>
      <c r="X31" s="14">
        <f t="shared" si="94"/>
        <v>0</v>
      </c>
      <c r="Y31" s="14">
        <f t="shared" si="94"/>
        <v>0</v>
      </c>
      <c r="Z31" s="14">
        <f t="shared" si="94"/>
        <v>0</v>
      </c>
      <c r="AA31" s="14">
        <f t="shared" si="94"/>
        <v>0</v>
      </c>
      <c r="AB31" s="14">
        <f t="shared" si="75"/>
        <v>0</v>
      </c>
      <c r="AC31" s="14">
        <f t="shared" si="94"/>
        <v>0</v>
      </c>
      <c r="AD31" s="14">
        <f t="shared" ref="AD31:BA31" si="95">SUM(AD32:AD33)</f>
        <v>0</v>
      </c>
      <c r="AE31" s="14">
        <f t="shared" si="95"/>
        <v>0</v>
      </c>
      <c r="AF31" s="14">
        <f t="shared" si="95"/>
        <v>0</v>
      </c>
      <c r="AG31" s="14">
        <f t="shared" si="95"/>
        <v>0</v>
      </c>
      <c r="AH31" s="14">
        <f t="shared" si="95"/>
        <v>0</v>
      </c>
      <c r="AI31" s="14">
        <f t="shared" si="95"/>
        <v>0</v>
      </c>
      <c r="AJ31" s="14">
        <f t="shared" si="95"/>
        <v>0</v>
      </c>
      <c r="AK31" s="14">
        <f t="shared" si="95"/>
        <v>0</v>
      </c>
      <c r="AL31" s="14">
        <f t="shared" si="95"/>
        <v>0</v>
      </c>
      <c r="AM31" s="14">
        <f t="shared" si="95"/>
        <v>0</v>
      </c>
      <c r="AN31" s="14">
        <f t="shared" si="95"/>
        <v>0</v>
      </c>
      <c r="AO31" s="14">
        <f t="shared" si="76"/>
        <v>0</v>
      </c>
      <c r="AP31" s="14">
        <f t="shared" si="95"/>
        <v>0</v>
      </c>
      <c r="AQ31" s="14">
        <f t="shared" si="95"/>
        <v>0</v>
      </c>
      <c r="AR31" s="14">
        <f t="shared" si="95"/>
        <v>0</v>
      </c>
      <c r="AS31" s="14">
        <f t="shared" si="95"/>
        <v>0</v>
      </c>
      <c r="AT31" s="14">
        <f t="shared" si="95"/>
        <v>0</v>
      </c>
      <c r="AU31" s="14">
        <f t="shared" si="95"/>
        <v>0</v>
      </c>
      <c r="AV31" s="14">
        <f t="shared" si="95"/>
        <v>0</v>
      </c>
      <c r="AW31" s="14">
        <f t="shared" si="95"/>
        <v>0</v>
      </c>
      <c r="AX31" s="14">
        <f t="shared" si="95"/>
        <v>0</v>
      </c>
      <c r="AY31" s="14">
        <f t="shared" si="95"/>
        <v>0</v>
      </c>
      <c r="AZ31" s="14">
        <f t="shared" si="95"/>
        <v>0</v>
      </c>
      <c r="BA31" s="14">
        <f t="shared" si="95"/>
        <v>0</v>
      </c>
      <c r="BB31" s="14">
        <f t="shared" si="77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8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9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96">SUM(CI32:CI33)</f>
        <v>59502</v>
      </c>
      <c r="CJ31" s="14">
        <f t="shared" si="96"/>
        <v>67343</v>
      </c>
      <c r="CK31" s="14">
        <f t="shared" si="96"/>
        <v>70731</v>
      </c>
      <c r="CL31" s="14">
        <f t="shared" si="96"/>
        <v>72695</v>
      </c>
      <c r="CM31" s="14">
        <f t="shared" si="96"/>
        <v>66507</v>
      </c>
      <c r="CN31" s="14">
        <f t="shared" si="96"/>
        <v>70975</v>
      </c>
      <c r="CO31" s="14">
        <f t="shared" si="80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97">SUM(CS32:CS33)</f>
        <v>59619</v>
      </c>
      <c r="CT31" s="14">
        <f t="shared" si="97"/>
        <v>63989</v>
      </c>
      <c r="CU31" s="14">
        <f t="shared" si="97"/>
        <v>59916</v>
      </c>
      <c r="CV31" s="14">
        <f t="shared" si="97"/>
        <v>64146</v>
      </c>
      <c r="CW31" s="14">
        <f t="shared" si="97"/>
        <v>70324</v>
      </c>
      <c r="CX31" s="14">
        <f t="shared" si="97"/>
        <v>65642</v>
      </c>
      <c r="CY31" s="14">
        <f t="shared" si="97"/>
        <v>70562</v>
      </c>
      <c r="CZ31" s="14">
        <f t="shared" si="97"/>
        <v>62933</v>
      </c>
      <c r="DA31" s="14">
        <f t="shared" si="97"/>
        <v>73623</v>
      </c>
      <c r="DB31" s="14">
        <f t="shared" si="81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8">SUM(DF32:DF33)</f>
        <v>58256</v>
      </c>
      <c r="DG31" s="14">
        <f t="shared" si="98"/>
        <v>66958</v>
      </c>
      <c r="DH31" s="14">
        <f t="shared" si="98"/>
        <v>66747</v>
      </c>
      <c r="DI31" s="14">
        <f t="shared" si="98"/>
        <v>68315</v>
      </c>
      <c r="DJ31" s="14">
        <f t="shared" si="98"/>
        <v>74491</v>
      </c>
      <c r="DK31" s="14">
        <f t="shared" si="98"/>
        <v>71381</v>
      </c>
      <c r="DL31" s="14">
        <v>77769</v>
      </c>
      <c r="DM31" s="14">
        <v>69591</v>
      </c>
      <c r="DN31" s="14">
        <v>74148</v>
      </c>
      <c r="DO31" s="14">
        <f t="shared" si="89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90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91"/>
        <v>1004310</v>
      </c>
      <c r="EP31" s="172">
        <v>81261</v>
      </c>
      <c r="EQ31" s="130">
        <v>73945</v>
      </c>
      <c r="ER31" s="14">
        <v>84491</v>
      </c>
      <c r="ES31" s="14">
        <v>84707</v>
      </c>
      <c r="ET31" s="14">
        <v>92367</v>
      </c>
      <c r="EU31" s="14"/>
      <c r="EV31" s="14"/>
      <c r="EW31" s="14"/>
      <c r="EX31" s="14"/>
      <c r="EY31" s="14"/>
      <c r="EZ31" s="14"/>
      <c r="FA31" s="14"/>
      <c r="FB31" s="14">
        <f t="shared" ref="FB31" si="99">+SUM(EP31:FA31)</f>
        <v>416771</v>
      </c>
    </row>
    <row r="32" spans="2:158" x14ac:dyDescent="0.2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74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75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76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7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8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9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80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81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107">
        <v>35321</v>
      </c>
      <c r="EQ32" s="136">
        <v>31142</v>
      </c>
      <c r="ER32" s="16">
        <v>36481</v>
      </c>
      <c r="ES32" s="16">
        <v>33310</v>
      </c>
      <c r="ET32" s="16">
        <v>37561</v>
      </c>
      <c r="EU32" s="16"/>
      <c r="EV32" s="16"/>
      <c r="EW32" s="16"/>
      <c r="EX32" s="16"/>
      <c r="EY32" s="16"/>
      <c r="EZ32" s="16"/>
      <c r="FA32" s="16"/>
      <c r="FB32" s="16"/>
    </row>
    <row r="33" spans="2:158" x14ac:dyDescent="0.2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74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75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76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7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8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9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80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81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107">
        <v>45940</v>
      </c>
      <c r="EQ33" s="139">
        <v>42803</v>
      </c>
      <c r="ER33" s="17">
        <v>48010</v>
      </c>
      <c r="ES33" s="17">
        <v>51397</v>
      </c>
      <c r="ET33" s="17">
        <v>54806</v>
      </c>
      <c r="EU33" s="17"/>
      <c r="EV33" s="17"/>
      <c r="EW33" s="17"/>
      <c r="EX33" s="17"/>
      <c r="EY33" s="17"/>
      <c r="EZ33" s="17"/>
      <c r="FA33" s="17"/>
      <c r="FB33" s="17"/>
    </row>
    <row r="34" spans="2:158" ht="15" x14ac:dyDescent="0.2">
      <c r="B34" s="18" t="s">
        <v>10</v>
      </c>
      <c r="C34" s="19">
        <f>SUM(C35:C36)</f>
        <v>0</v>
      </c>
      <c r="D34" s="19">
        <f t="shared" ref="D34:N34" si="100">SUM(D35:D36)</f>
        <v>0</v>
      </c>
      <c r="E34" s="19">
        <f t="shared" si="100"/>
        <v>0</v>
      </c>
      <c r="F34" s="19">
        <f t="shared" si="100"/>
        <v>0</v>
      </c>
      <c r="G34" s="19">
        <f t="shared" si="100"/>
        <v>0</v>
      </c>
      <c r="H34" s="19">
        <f t="shared" si="100"/>
        <v>0</v>
      </c>
      <c r="I34" s="19">
        <f t="shared" si="100"/>
        <v>0</v>
      </c>
      <c r="J34" s="19">
        <f t="shared" si="100"/>
        <v>0</v>
      </c>
      <c r="K34" s="19">
        <f t="shared" si="100"/>
        <v>0</v>
      </c>
      <c r="L34" s="19">
        <f t="shared" si="100"/>
        <v>44524</v>
      </c>
      <c r="M34" s="19">
        <f t="shared" si="100"/>
        <v>40510</v>
      </c>
      <c r="N34" s="19">
        <f t="shared" si="100"/>
        <v>33712</v>
      </c>
      <c r="O34" s="19">
        <f>SUM(O35:O36)</f>
        <v>118746</v>
      </c>
      <c r="P34" s="19">
        <f>SUM(P35:P36)</f>
        <v>23601</v>
      </c>
      <c r="Q34" s="19">
        <f t="shared" ref="Q34:AA34" si="101">SUM(Q35:Q36)</f>
        <v>29204</v>
      </c>
      <c r="R34" s="19">
        <f t="shared" si="101"/>
        <v>31009</v>
      </c>
      <c r="S34" s="19">
        <f t="shared" si="101"/>
        <v>30646</v>
      </c>
      <c r="T34" s="19">
        <f t="shared" si="101"/>
        <v>24000</v>
      </c>
      <c r="U34" s="19">
        <f t="shared" si="101"/>
        <v>32581</v>
      </c>
      <c r="V34" s="19">
        <f t="shared" si="101"/>
        <v>37756</v>
      </c>
      <c r="W34" s="19">
        <f t="shared" si="101"/>
        <v>42507</v>
      </c>
      <c r="X34" s="19">
        <f t="shared" si="101"/>
        <v>40456</v>
      </c>
      <c r="Y34" s="19">
        <f t="shared" si="101"/>
        <v>40132</v>
      </c>
      <c r="Z34" s="19">
        <f t="shared" si="101"/>
        <v>39513</v>
      </c>
      <c r="AA34" s="19">
        <f t="shared" si="10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102">SUM(AD35:AD36)</f>
        <v>35073</v>
      </c>
      <c r="AE34" s="19">
        <f t="shared" si="102"/>
        <v>35326</v>
      </c>
      <c r="AF34" s="19">
        <f t="shared" si="102"/>
        <v>34177</v>
      </c>
      <c r="AG34" s="19">
        <f t="shared" si="102"/>
        <v>35449</v>
      </c>
      <c r="AH34" s="19">
        <f t="shared" si="102"/>
        <v>34775</v>
      </c>
      <c r="AI34" s="19">
        <f t="shared" si="102"/>
        <v>36897</v>
      </c>
      <c r="AJ34" s="19">
        <f t="shared" si="102"/>
        <v>46136</v>
      </c>
      <c r="AK34" s="19">
        <f t="shared" si="102"/>
        <v>44204</v>
      </c>
      <c r="AL34" s="19">
        <f t="shared" si="102"/>
        <v>43000</v>
      </c>
      <c r="AM34" s="19">
        <f t="shared" si="102"/>
        <v>41865</v>
      </c>
      <c r="AN34" s="19">
        <f t="shared" si="102"/>
        <v>40636</v>
      </c>
      <c r="AO34" s="19">
        <f t="shared" ref="AO34:AU34" si="103">SUM(AO35:AO36)</f>
        <v>465205</v>
      </c>
      <c r="AP34" s="19">
        <f t="shared" si="103"/>
        <v>37092</v>
      </c>
      <c r="AQ34" s="19">
        <f t="shared" si="103"/>
        <v>32761</v>
      </c>
      <c r="AR34" s="19">
        <f t="shared" si="103"/>
        <v>36860</v>
      </c>
      <c r="AS34" s="19">
        <f t="shared" si="103"/>
        <v>38484</v>
      </c>
      <c r="AT34" s="19">
        <f t="shared" si="103"/>
        <v>40144</v>
      </c>
      <c r="AU34" s="19">
        <f t="shared" si="103"/>
        <v>32592</v>
      </c>
      <c r="AV34" s="19">
        <f t="shared" ref="AV34:CA34" si="104">SUM(AV35:AV36)</f>
        <v>18497</v>
      </c>
      <c r="AW34" s="19">
        <f t="shared" si="104"/>
        <v>41511</v>
      </c>
      <c r="AX34" s="19">
        <f t="shared" si="104"/>
        <v>40871</v>
      </c>
      <c r="AY34" s="19">
        <f t="shared" si="104"/>
        <v>44387</v>
      </c>
      <c r="AZ34" s="19">
        <f t="shared" si="104"/>
        <v>41949</v>
      </c>
      <c r="BA34" s="19">
        <f t="shared" si="104"/>
        <v>41545</v>
      </c>
      <c r="BB34" s="19">
        <f t="shared" si="104"/>
        <v>446693</v>
      </c>
      <c r="BC34" s="19">
        <f t="shared" si="104"/>
        <v>39440</v>
      </c>
      <c r="BD34" s="19">
        <f t="shared" si="104"/>
        <v>35039</v>
      </c>
      <c r="BE34" s="19">
        <f t="shared" si="104"/>
        <v>37088</v>
      </c>
      <c r="BF34" s="19">
        <f t="shared" si="104"/>
        <v>39469</v>
      </c>
      <c r="BG34" s="19">
        <f t="shared" si="104"/>
        <v>40809</v>
      </c>
      <c r="BH34" s="19">
        <f t="shared" si="104"/>
        <v>39092</v>
      </c>
      <c r="BI34" s="19">
        <f t="shared" si="104"/>
        <v>43666</v>
      </c>
      <c r="BJ34" s="19">
        <f t="shared" si="104"/>
        <v>44804</v>
      </c>
      <c r="BK34" s="19">
        <f t="shared" si="104"/>
        <v>46189</v>
      </c>
      <c r="BL34" s="19">
        <f t="shared" si="104"/>
        <v>51296</v>
      </c>
      <c r="BM34" s="19">
        <f t="shared" si="104"/>
        <v>39726</v>
      </c>
      <c r="BN34" s="19">
        <f t="shared" si="104"/>
        <v>45237</v>
      </c>
      <c r="BO34" s="19">
        <f t="shared" si="104"/>
        <v>501855</v>
      </c>
      <c r="BP34" s="19">
        <f t="shared" si="104"/>
        <v>39531</v>
      </c>
      <c r="BQ34" s="19">
        <f t="shared" si="104"/>
        <v>39974</v>
      </c>
      <c r="BR34" s="19">
        <f t="shared" si="104"/>
        <v>39048</v>
      </c>
      <c r="BS34" s="19">
        <f t="shared" si="104"/>
        <v>42014</v>
      </c>
      <c r="BT34" s="19">
        <f t="shared" si="104"/>
        <v>46618</v>
      </c>
      <c r="BU34" s="19">
        <f t="shared" si="104"/>
        <v>45993</v>
      </c>
      <c r="BV34" s="19">
        <f t="shared" si="104"/>
        <v>50061</v>
      </c>
      <c r="BW34" s="19">
        <f t="shared" si="104"/>
        <v>93996</v>
      </c>
      <c r="BX34" s="19">
        <f t="shared" si="104"/>
        <v>104543</v>
      </c>
      <c r="BY34" s="19">
        <f t="shared" si="104"/>
        <v>116342</v>
      </c>
      <c r="BZ34" s="19">
        <f t="shared" si="104"/>
        <v>106715</v>
      </c>
      <c r="CA34" s="19">
        <f t="shared" si="10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105">SUM(CE35:CE36)</f>
        <v>108899</v>
      </c>
      <c r="CF34" s="19">
        <f t="shared" si="105"/>
        <v>104183</v>
      </c>
      <c r="CG34" s="19">
        <f t="shared" si="105"/>
        <v>111643</v>
      </c>
      <c r="CH34" s="19">
        <f t="shared" si="105"/>
        <v>107370</v>
      </c>
      <c r="CI34" s="19">
        <f t="shared" si="105"/>
        <v>114945</v>
      </c>
      <c r="CJ34" s="19">
        <f t="shared" si="105"/>
        <v>128220</v>
      </c>
      <c r="CK34" s="19">
        <f t="shared" si="105"/>
        <v>131246</v>
      </c>
      <c r="CL34" s="19">
        <f t="shared" si="105"/>
        <v>133260</v>
      </c>
      <c r="CM34" s="19">
        <f t="shared" si="105"/>
        <v>128320</v>
      </c>
      <c r="CN34" s="19">
        <f t="shared" si="105"/>
        <v>136358</v>
      </c>
      <c r="CO34" s="19">
        <f t="shared" si="80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106">SUM(CR35:CR36)</f>
        <v>127345</v>
      </c>
      <c r="CS34" s="19">
        <f t="shared" si="106"/>
        <v>120415</v>
      </c>
      <c r="CT34" s="19">
        <f t="shared" si="106"/>
        <v>127019</v>
      </c>
      <c r="CU34" s="19">
        <f t="shared" si="106"/>
        <v>123870</v>
      </c>
      <c r="CV34" s="19">
        <f t="shared" si="106"/>
        <v>132118</v>
      </c>
      <c r="CW34" s="19">
        <f t="shared" si="106"/>
        <v>143377</v>
      </c>
      <c r="CX34" s="19">
        <f t="shared" si="106"/>
        <v>132916</v>
      </c>
      <c r="CY34" s="19">
        <f t="shared" si="106"/>
        <v>127699</v>
      </c>
      <c r="CZ34" s="19">
        <f t="shared" si="106"/>
        <v>124820</v>
      </c>
      <c r="DA34" s="19">
        <f t="shared" si="106"/>
        <v>138882</v>
      </c>
      <c r="DB34" s="19">
        <f t="shared" si="81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107">SUM(DE35:DE36)</f>
        <v>131770</v>
      </c>
      <c r="DF34" s="19">
        <f t="shared" si="107"/>
        <v>112736</v>
      </c>
      <c r="DG34" s="19">
        <f t="shared" si="107"/>
        <v>137751</v>
      </c>
      <c r="DH34" s="19">
        <f t="shared" si="107"/>
        <v>136108</v>
      </c>
      <c r="DI34" s="19">
        <f t="shared" si="107"/>
        <v>140288</v>
      </c>
      <c r="DJ34" s="19">
        <f t="shared" si="107"/>
        <v>153756</v>
      </c>
      <c r="DK34" s="19">
        <f t="shared" si="107"/>
        <v>141649</v>
      </c>
      <c r="DL34" s="19">
        <f t="shared" si="107"/>
        <v>149102</v>
      </c>
      <c r="DM34" s="19">
        <f t="shared" si="107"/>
        <v>132460</v>
      </c>
      <c r="DN34" s="19">
        <f t="shared" si="107"/>
        <v>144383</v>
      </c>
      <c r="DO34" s="19">
        <f t="shared" si="89"/>
        <v>1620880</v>
      </c>
      <c r="DP34" s="19">
        <f t="shared" ref="DP34:EA34" si="108">SUM(DP35:DP36)</f>
        <v>128843</v>
      </c>
      <c r="DQ34" s="19">
        <f t="shared" si="108"/>
        <v>129480</v>
      </c>
      <c r="DR34" s="19">
        <f t="shared" si="108"/>
        <v>97992</v>
      </c>
      <c r="DS34" s="19">
        <f t="shared" si="108"/>
        <v>39483</v>
      </c>
      <c r="DT34" s="19">
        <f t="shared" si="108"/>
        <v>70383</v>
      </c>
      <c r="DU34" s="19">
        <f t="shared" si="108"/>
        <v>95515</v>
      </c>
      <c r="DV34" s="19">
        <f t="shared" si="108"/>
        <v>125925</v>
      </c>
      <c r="DW34" s="19">
        <f t="shared" si="108"/>
        <v>124671</v>
      </c>
      <c r="DX34" s="19">
        <f t="shared" si="108"/>
        <v>135559</v>
      </c>
      <c r="DY34" s="19">
        <f t="shared" si="108"/>
        <v>169304</v>
      </c>
      <c r="DZ34" s="19">
        <f t="shared" si="108"/>
        <v>168104</v>
      </c>
      <c r="EA34" s="19">
        <f t="shared" si="108"/>
        <v>196393</v>
      </c>
      <c r="EB34" s="19">
        <f t="shared" si="90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91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f t="shared" ref="ET34:FA34" si="109">SUM(EU35:EU36)</f>
        <v>0</v>
      </c>
      <c r="EV34" s="19">
        <f t="shared" si="109"/>
        <v>0</v>
      </c>
      <c r="EW34" s="19">
        <f t="shared" si="109"/>
        <v>0</v>
      </c>
      <c r="EX34" s="19">
        <f t="shared" si="109"/>
        <v>0</v>
      </c>
      <c r="EY34" s="19">
        <f t="shared" si="109"/>
        <v>0</v>
      </c>
      <c r="EZ34" s="19">
        <f t="shared" si="109"/>
        <v>0</v>
      </c>
      <c r="FA34" s="19">
        <f t="shared" si="109"/>
        <v>0</v>
      </c>
      <c r="FB34" s="19">
        <f t="shared" ref="FB34:FB36" si="110">+SUM(EP34:FA34)</f>
        <v>863159</v>
      </c>
    </row>
    <row r="35" spans="2:158" x14ac:dyDescent="0.2">
      <c r="B35" s="15" t="s">
        <v>2</v>
      </c>
      <c r="C35" s="21">
        <f t="shared" ref="C35:N35" si="111">C26+C29</f>
        <v>0</v>
      </c>
      <c r="D35" s="21">
        <f t="shared" si="111"/>
        <v>0</v>
      </c>
      <c r="E35" s="21">
        <f t="shared" si="111"/>
        <v>0</v>
      </c>
      <c r="F35" s="21">
        <f t="shared" si="111"/>
        <v>0</v>
      </c>
      <c r="G35" s="21">
        <f t="shared" si="111"/>
        <v>0</v>
      </c>
      <c r="H35" s="21">
        <f t="shared" si="111"/>
        <v>0</v>
      </c>
      <c r="I35" s="21">
        <f t="shared" si="111"/>
        <v>0</v>
      </c>
      <c r="J35" s="21">
        <f t="shared" si="111"/>
        <v>0</v>
      </c>
      <c r="K35" s="21">
        <f t="shared" si="111"/>
        <v>0</v>
      </c>
      <c r="L35" s="21">
        <f t="shared" si="111"/>
        <v>8951</v>
      </c>
      <c r="M35" s="21">
        <f t="shared" si="111"/>
        <v>8566</v>
      </c>
      <c r="N35" s="21">
        <f t="shared" si="111"/>
        <v>7921</v>
      </c>
      <c r="O35" s="21">
        <f>O26+O29+O32</f>
        <v>25438</v>
      </c>
      <c r="P35" s="21">
        <f t="shared" ref="P35:AA35" si="112">P26+P29</f>
        <v>5422</v>
      </c>
      <c r="Q35" s="21">
        <f t="shared" si="112"/>
        <v>6599</v>
      </c>
      <c r="R35" s="21">
        <f t="shared" si="112"/>
        <v>7241</v>
      </c>
      <c r="S35" s="21">
        <f t="shared" si="112"/>
        <v>7351</v>
      </c>
      <c r="T35" s="21">
        <f t="shared" si="112"/>
        <v>6677</v>
      </c>
      <c r="U35" s="21">
        <f t="shared" si="112"/>
        <v>7001</v>
      </c>
      <c r="V35" s="21">
        <f t="shared" si="112"/>
        <v>8069</v>
      </c>
      <c r="W35" s="21">
        <f t="shared" si="112"/>
        <v>9025</v>
      </c>
      <c r="X35" s="21">
        <f t="shared" si="112"/>
        <v>8330</v>
      </c>
      <c r="Y35" s="21">
        <f t="shared" si="112"/>
        <v>8812</v>
      </c>
      <c r="Z35" s="21">
        <f t="shared" si="112"/>
        <v>8127</v>
      </c>
      <c r="AA35" s="21">
        <f t="shared" si="112"/>
        <v>8275</v>
      </c>
      <c r="AB35" s="21">
        <f>AB26+AB29+AB32</f>
        <v>90929</v>
      </c>
      <c r="AC35" s="21">
        <f t="shared" ref="AC35:AN35" si="113">AC26+AC29</f>
        <v>8453</v>
      </c>
      <c r="AD35" s="21">
        <f t="shared" si="113"/>
        <v>10082</v>
      </c>
      <c r="AE35" s="21">
        <f t="shared" si="113"/>
        <v>8558</v>
      </c>
      <c r="AF35" s="21">
        <f t="shared" si="113"/>
        <v>6681</v>
      </c>
      <c r="AG35" s="21">
        <f t="shared" si="113"/>
        <v>6085</v>
      </c>
      <c r="AH35" s="21">
        <f t="shared" si="113"/>
        <v>5620</v>
      </c>
      <c r="AI35" s="21">
        <f t="shared" si="113"/>
        <v>7522</v>
      </c>
      <c r="AJ35" s="21">
        <f t="shared" si="113"/>
        <v>8534</v>
      </c>
      <c r="AK35" s="21">
        <f t="shared" si="113"/>
        <v>7642</v>
      </c>
      <c r="AL35" s="21">
        <f t="shared" si="113"/>
        <v>7268</v>
      </c>
      <c r="AM35" s="21">
        <f t="shared" si="113"/>
        <v>7188</v>
      </c>
      <c r="AN35" s="21">
        <f t="shared" si="113"/>
        <v>7922</v>
      </c>
      <c r="AO35" s="21">
        <f>AO26+AO29+AO32</f>
        <v>91555</v>
      </c>
      <c r="AP35" s="21">
        <f t="shared" ref="AP35:AU36" si="114">AP26+AP29</f>
        <v>8182</v>
      </c>
      <c r="AQ35" s="21">
        <f t="shared" si="114"/>
        <v>7134</v>
      </c>
      <c r="AR35" s="21">
        <f t="shared" si="114"/>
        <v>8305</v>
      </c>
      <c r="AS35" s="21">
        <f t="shared" si="114"/>
        <v>7906</v>
      </c>
      <c r="AT35" s="21">
        <f t="shared" si="114"/>
        <v>8390</v>
      </c>
      <c r="AU35" s="21">
        <f t="shared" si="114"/>
        <v>7424</v>
      </c>
      <c r="AV35" s="21">
        <f t="shared" ref="AV35:BU35" si="115">AV26+AV29</f>
        <v>8413</v>
      </c>
      <c r="AW35" s="21">
        <f t="shared" si="115"/>
        <v>8932</v>
      </c>
      <c r="AX35" s="21">
        <f t="shared" si="115"/>
        <v>8000</v>
      </c>
      <c r="AY35" s="21">
        <f t="shared" si="115"/>
        <v>9330</v>
      </c>
      <c r="AZ35" s="21">
        <f t="shared" si="115"/>
        <v>8080</v>
      </c>
      <c r="BA35" s="21">
        <f t="shared" si="115"/>
        <v>9986</v>
      </c>
      <c r="BB35" s="21">
        <f t="shared" si="115"/>
        <v>100082</v>
      </c>
      <c r="BC35" s="21">
        <f t="shared" si="115"/>
        <v>10762</v>
      </c>
      <c r="BD35" s="21">
        <f t="shared" si="115"/>
        <v>9113</v>
      </c>
      <c r="BE35" s="21">
        <f t="shared" si="115"/>
        <v>9791</v>
      </c>
      <c r="BF35" s="21">
        <f t="shared" si="115"/>
        <v>9573</v>
      </c>
      <c r="BG35" s="21">
        <f t="shared" si="115"/>
        <v>9442</v>
      </c>
      <c r="BH35" s="21">
        <f t="shared" si="115"/>
        <v>9329</v>
      </c>
      <c r="BI35" s="21">
        <f t="shared" si="115"/>
        <v>11479</v>
      </c>
      <c r="BJ35" s="21">
        <f t="shared" si="115"/>
        <v>11466</v>
      </c>
      <c r="BK35" s="21">
        <f t="shared" si="115"/>
        <v>10852</v>
      </c>
      <c r="BL35" s="21">
        <f t="shared" si="115"/>
        <v>11266</v>
      </c>
      <c r="BM35" s="21">
        <f t="shared" si="115"/>
        <v>10016</v>
      </c>
      <c r="BN35" s="21">
        <f t="shared" si="115"/>
        <v>10990</v>
      </c>
      <c r="BO35" s="21">
        <f t="shared" si="115"/>
        <v>124079</v>
      </c>
      <c r="BP35" s="21">
        <f t="shared" si="115"/>
        <v>10731</v>
      </c>
      <c r="BQ35" s="21">
        <f t="shared" si="115"/>
        <v>10855</v>
      </c>
      <c r="BR35" s="21">
        <f t="shared" si="115"/>
        <v>10982</v>
      </c>
      <c r="BS35" s="21">
        <f t="shared" si="115"/>
        <v>11023</v>
      </c>
      <c r="BT35" s="21">
        <f t="shared" si="115"/>
        <v>11279</v>
      </c>
      <c r="BU35" s="21">
        <f t="shared" si="115"/>
        <v>11321</v>
      </c>
      <c r="BV35" s="21">
        <f t="shared" ref="BV35:CC35" si="116">BV26+BV29+BV32</f>
        <v>13135</v>
      </c>
      <c r="BW35" s="21">
        <f t="shared" si="116"/>
        <v>29726</v>
      </c>
      <c r="BX35" s="21">
        <f t="shared" si="116"/>
        <v>33028</v>
      </c>
      <c r="BY35" s="21">
        <f t="shared" si="116"/>
        <v>37741</v>
      </c>
      <c r="BZ35" s="21">
        <f t="shared" si="116"/>
        <v>33556</v>
      </c>
      <c r="CA35" s="21">
        <f t="shared" si="116"/>
        <v>40636</v>
      </c>
      <c r="CB35" s="21">
        <f t="shared" si="116"/>
        <v>254013</v>
      </c>
      <c r="CC35" s="21">
        <f t="shared" si="116"/>
        <v>35462</v>
      </c>
      <c r="CD35" s="21">
        <v>31828</v>
      </c>
      <c r="CE35" s="21">
        <f t="shared" ref="CE35:CG36" si="117">CE26+CE29+CE32</f>
        <v>37312</v>
      </c>
      <c r="CF35" s="21">
        <f t="shared" si="117"/>
        <v>32736</v>
      </c>
      <c r="CG35" s="21">
        <f t="shared" si="117"/>
        <v>37753</v>
      </c>
      <c r="CH35" s="21">
        <f t="shared" ref="CH35:CN36" si="118">CH26+CH29+CH32</f>
        <v>35073</v>
      </c>
      <c r="CI35" s="21">
        <f t="shared" si="118"/>
        <v>37689</v>
      </c>
      <c r="CJ35" s="21">
        <f t="shared" si="118"/>
        <v>41137</v>
      </c>
      <c r="CK35" s="21">
        <f t="shared" si="118"/>
        <v>39782</v>
      </c>
      <c r="CL35" s="21">
        <f t="shared" si="118"/>
        <v>42324</v>
      </c>
      <c r="CM35" s="21">
        <f t="shared" si="118"/>
        <v>40603</v>
      </c>
      <c r="CN35" s="21">
        <f t="shared" si="118"/>
        <v>47728</v>
      </c>
      <c r="CO35" s="21">
        <f t="shared" si="80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19">CR26+CR29+CR32</f>
        <v>45110</v>
      </c>
      <c r="CS35" s="21">
        <f t="shared" si="119"/>
        <v>42089</v>
      </c>
      <c r="CT35" s="21">
        <f t="shared" si="119"/>
        <v>45363</v>
      </c>
      <c r="CU35" s="21">
        <f t="shared" si="119"/>
        <v>42385</v>
      </c>
      <c r="CV35" s="21">
        <f t="shared" si="119"/>
        <v>47275</v>
      </c>
      <c r="CW35" s="21">
        <f t="shared" si="119"/>
        <v>51560</v>
      </c>
      <c r="CX35" s="21">
        <f t="shared" si="119"/>
        <v>47777</v>
      </c>
      <c r="CY35" s="21">
        <f t="shared" si="119"/>
        <v>50228</v>
      </c>
      <c r="CZ35" s="21">
        <f t="shared" si="119"/>
        <v>46190</v>
      </c>
      <c r="DA35" s="21">
        <f t="shared" si="119"/>
        <v>56567</v>
      </c>
      <c r="DB35" s="21">
        <f t="shared" si="81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20">DE26+DE29+DE32</f>
        <v>52856</v>
      </c>
      <c r="DF35" s="21">
        <f t="shared" si="120"/>
        <v>42540</v>
      </c>
      <c r="DG35" s="21">
        <f t="shared" si="120"/>
        <v>49596</v>
      </c>
      <c r="DH35" s="21">
        <f t="shared" si="120"/>
        <v>44546</v>
      </c>
      <c r="DI35" s="21">
        <f t="shared" si="120"/>
        <v>48200</v>
      </c>
      <c r="DJ35" s="21">
        <f t="shared" si="120"/>
        <v>51365</v>
      </c>
      <c r="DK35" s="21">
        <f t="shared" si="120"/>
        <v>45864</v>
      </c>
      <c r="DL35" s="21">
        <f t="shared" si="120"/>
        <v>50330</v>
      </c>
      <c r="DM35" s="21">
        <f t="shared" si="120"/>
        <v>45988</v>
      </c>
      <c r="DN35" s="21">
        <f t="shared" si="120"/>
        <v>54089</v>
      </c>
      <c r="DO35" s="21">
        <f t="shared" si="89"/>
        <v>576036</v>
      </c>
      <c r="DP35" s="21">
        <f t="shared" ref="DP35:EA35" si="121">DP26+DP29+DP32</f>
        <v>51660</v>
      </c>
      <c r="DQ35" s="21">
        <f t="shared" si="121"/>
        <v>48676</v>
      </c>
      <c r="DR35" s="21">
        <f t="shared" si="121"/>
        <v>35635</v>
      </c>
      <c r="DS35" s="21">
        <f t="shared" si="121"/>
        <v>14562</v>
      </c>
      <c r="DT35" s="21">
        <f t="shared" si="121"/>
        <v>27170</v>
      </c>
      <c r="DU35" s="21">
        <f t="shared" si="121"/>
        <v>38955</v>
      </c>
      <c r="DV35" s="21">
        <f t="shared" si="121"/>
        <v>50302</v>
      </c>
      <c r="DW35" s="21">
        <f t="shared" si="121"/>
        <v>44895</v>
      </c>
      <c r="DX35" s="21">
        <f t="shared" si="121"/>
        <v>50323</v>
      </c>
      <c r="DY35" s="21">
        <f t="shared" si="121"/>
        <v>63400</v>
      </c>
      <c r="DZ35" s="21">
        <f t="shared" si="121"/>
        <v>64004</v>
      </c>
      <c r="EA35" s="21">
        <f t="shared" si="121"/>
        <v>73693</v>
      </c>
      <c r="EB35" s="21">
        <f t="shared" si="90"/>
        <v>563275</v>
      </c>
      <c r="EC35" s="21">
        <f t="shared" ref="EC35:EF36" si="122">EC26+EC29+EC32</f>
        <v>62770</v>
      </c>
      <c r="ED35" s="21">
        <f t="shared" si="122"/>
        <v>54766</v>
      </c>
      <c r="EE35" s="21">
        <f t="shared" si="122"/>
        <v>63229</v>
      </c>
      <c r="EF35" s="21">
        <f t="shared" si="122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91"/>
        <v>842336</v>
      </c>
      <c r="EP35" s="21">
        <f t="shared" ref="EP35" si="123"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f t="shared" ref="ET35:FA35" si="124">EU26+EU29+EU32</f>
        <v>0</v>
      </c>
      <c r="EV35" s="21">
        <f t="shared" si="124"/>
        <v>0</v>
      </c>
      <c r="EW35" s="21">
        <f t="shared" si="124"/>
        <v>0</v>
      </c>
      <c r="EX35" s="21">
        <f t="shared" si="124"/>
        <v>0</v>
      </c>
      <c r="EY35" s="21">
        <f t="shared" si="124"/>
        <v>0</v>
      </c>
      <c r="EZ35" s="21">
        <f t="shared" si="124"/>
        <v>0</v>
      </c>
      <c r="FA35" s="21">
        <f t="shared" si="124"/>
        <v>0</v>
      </c>
      <c r="FB35" s="21">
        <f t="shared" si="110"/>
        <v>351500</v>
      </c>
    </row>
    <row r="36" spans="2:158" x14ac:dyDescent="0.2">
      <c r="B36" s="15" t="s">
        <v>3</v>
      </c>
      <c r="C36" s="21">
        <f t="shared" ref="C36:N36" si="125">C27+C30</f>
        <v>0</v>
      </c>
      <c r="D36" s="21">
        <f t="shared" si="125"/>
        <v>0</v>
      </c>
      <c r="E36" s="21">
        <f t="shared" si="125"/>
        <v>0</v>
      </c>
      <c r="F36" s="21">
        <f t="shared" si="125"/>
        <v>0</v>
      </c>
      <c r="G36" s="21">
        <f t="shared" si="125"/>
        <v>0</v>
      </c>
      <c r="H36" s="21">
        <f t="shared" si="125"/>
        <v>0</v>
      </c>
      <c r="I36" s="21">
        <f t="shared" si="125"/>
        <v>0</v>
      </c>
      <c r="J36" s="21">
        <f t="shared" si="125"/>
        <v>0</v>
      </c>
      <c r="K36" s="21">
        <f t="shared" si="125"/>
        <v>0</v>
      </c>
      <c r="L36" s="21">
        <f t="shared" si="125"/>
        <v>35573</v>
      </c>
      <c r="M36" s="21">
        <f t="shared" si="125"/>
        <v>31944</v>
      </c>
      <c r="N36" s="21">
        <f t="shared" si="125"/>
        <v>25791</v>
      </c>
      <c r="O36" s="21">
        <f>O27+O30+O33</f>
        <v>93308</v>
      </c>
      <c r="P36" s="21">
        <f t="shared" ref="P36:AA36" si="126">P27+P30</f>
        <v>18179</v>
      </c>
      <c r="Q36" s="21">
        <f t="shared" si="126"/>
        <v>22605</v>
      </c>
      <c r="R36" s="21">
        <f t="shared" si="126"/>
        <v>23768</v>
      </c>
      <c r="S36" s="21">
        <f t="shared" si="126"/>
        <v>23295</v>
      </c>
      <c r="T36" s="21">
        <f t="shared" si="126"/>
        <v>17323</v>
      </c>
      <c r="U36" s="21">
        <f t="shared" si="126"/>
        <v>25580</v>
      </c>
      <c r="V36" s="21">
        <f t="shared" si="126"/>
        <v>29687</v>
      </c>
      <c r="W36" s="21">
        <f t="shared" si="126"/>
        <v>33482</v>
      </c>
      <c r="X36" s="21">
        <f t="shared" si="126"/>
        <v>32126</v>
      </c>
      <c r="Y36" s="21">
        <f t="shared" si="126"/>
        <v>31320</v>
      </c>
      <c r="Z36" s="21">
        <f t="shared" si="126"/>
        <v>31386</v>
      </c>
      <c r="AA36" s="21">
        <f t="shared" si="126"/>
        <v>30843</v>
      </c>
      <c r="AB36" s="21">
        <f>AB27+AB30+AB33</f>
        <v>319594</v>
      </c>
      <c r="AC36" s="21">
        <f t="shared" ref="AC36:AN36" si="127">AC27+AC30</f>
        <v>29214</v>
      </c>
      <c r="AD36" s="21">
        <f t="shared" si="127"/>
        <v>24991</v>
      </c>
      <c r="AE36" s="21">
        <f t="shared" si="127"/>
        <v>26768</v>
      </c>
      <c r="AF36" s="21">
        <f t="shared" si="127"/>
        <v>27496</v>
      </c>
      <c r="AG36" s="21">
        <f t="shared" si="127"/>
        <v>29364</v>
      </c>
      <c r="AH36" s="21">
        <f t="shared" si="127"/>
        <v>29155</v>
      </c>
      <c r="AI36" s="21">
        <f t="shared" si="127"/>
        <v>29375</v>
      </c>
      <c r="AJ36" s="21">
        <f t="shared" si="127"/>
        <v>37602</v>
      </c>
      <c r="AK36" s="21">
        <f t="shared" si="127"/>
        <v>36562</v>
      </c>
      <c r="AL36" s="21">
        <f t="shared" si="127"/>
        <v>35732</v>
      </c>
      <c r="AM36" s="21">
        <f t="shared" si="127"/>
        <v>34677</v>
      </c>
      <c r="AN36" s="21">
        <f t="shared" si="127"/>
        <v>32714</v>
      </c>
      <c r="AO36" s="21">
        <f>AO27+AO30+AO33</f>
        <v>373650</v>
      </c>
      <c r="AP36" s="21">
        <f t="shared" si="114"/>
        <v>28910</v>
      </c>
      <c r="AQ36" s="21">
        <f t="shared" si="114"/>
        <v>25627</v>
      </c>
      <c r="AR36" s="21">
        <f t="shared" si="114"/>
        <v>28555</v>
      </c>
      <c r="AS36" s="21">
        <f t="shared" si="114"/>
        <v>30578</v>
      </c>
      <c r="AT36" s="21">
        <f t="shared" si="114"/>
        <v>31754</v>
      </c>
      <c r="AU36" s="21">
        <f t="shared" si="114"/>
        <v>25168</v>
      </c>
      <c r="AV36" s="21">
        <f t="shared" ref="AV36:BV36" si="128">AV27+AV30</f>
        <v>10084</v>
      </c>
      <c r="AW36" s="21">
        <f t="shared" si="128"/>
        <v>32579</v>
      </c>
      <c r="AX36" s="21">
        <f t="shared" si="128"/>
        <v>32871</v>
      </c>
      <c r="AY36" s="21">
        <f t="shared" si="128"/>
        <v>35057</v>
      </c>
      <c r="AZ36" s="21">
        <f t="shared" si="128"/>
        <v>33869</v>
      </c>
      <c r="BA36" s="21">
        <f t="shared" si="128"/>
        <v>31559</v>
      </c>
      <c r="BB36" s="21">
        <f t="shared" si="128"/>
        <v>346611</v>
      </c>
      <c r="BC36" s="21">
        <f t="shared" si="128"/>
        <v>28678</v>
      </c>
      <c r="BD36" s="21">
        <f t="shared" si="128"/>
        <v>25926</v>
      </c>
      <c r="BE36" s="21">
        <f t="shared" si="128"/>
        <v>27297</v>
      </c>
      <c r="BF36" s="21">
        <f t="shared" si="128"/>
        <v>29896</v>
      </c>
      <c r="BG36" s="21">
        <f t="shared" si="128"/>
        <v>31367</v>
      </c>
      <c r="BH36" s="21">
        <f t="shared" si="128"/>
        <v>29763</v>
      </c>
      <c r="BI36" s="21">
        <f t="shared" si="128"/>
        <v>32187</v>
      </c>
      <c r="BJ36" s="21">
        <f t="shared" si="128"/>
        <v>33338</v>
      </c>
      <c r="BK36" s="21">
        <f t="shared" si="128"/>
        <v>35337</v>
      </c>
      <c r="BL36" s="21">
        <f t="shared" si="128"/>
        <v>40030</v>
      </c>
      <c r="BM36" s="21">
        <f t="shared" si="128"/>
        <v>29710</v>
      </c>
      <c r="BN36" s="21">
        <f t="shared" si="128"/>
        <v>34247</v>
      </c>
      <c r="BO36" s="21">
        <f t="shared" si="128"/>
        <v>377776</v>
      </c>
      <c r="BP36" s="21">
        <f t="shared" si="128"/>
        <v>28800</v>
      </c>
      <c r="BQ36" s="21">
        <f t="shared" si="128"/>
        <v>29119</v>
      </c>
      <c r="BR36" s="21">
        <f t="shared" si="128"/>
        <v>28066</v>
      </c>
      <c r="BS36" s="21">
        <f t="shared" si="128"/>
        <v>30991</v>
      </c>
      <c r="BT36" s="21">
        <f t="shared" si="128"/>
        <v>35339</v>
      </c>
      <c r="BU36" s="21">
        <f t="shared" si="128"/>
        <v>34672</v>
      </c>
      <c r="BV36" s="21">
        <f t="shared" si="128"/>
        <v>36926</v>
      </c>
      <c r="BW36" s="21">
        <f t="shared" ref="BW36:CC36" si="129">BW27+BW30+BW33</f>
        <v>64270</v>
      </c>
      <c r="BX36" s="21">
        <f t="shared" si="129"/>
        <v>71515</v>
      </c>
      <c r="BY36" s="21">
        <f t="shared" si="129"/>
        <v>78601</v>
      </c>
      <c r="BZ36" s="21">
        <f t="shared" si="129"/>
        <v>73159</v>
      </c>
      <c r="CA36" s="21">
        <f t="shared" si="129"/>
        <v>74329</v>
      </c>
      <c r="CB36" s="21">
        <f t="shared" si="129"/>
        <v>585787</v>
      </c>
      <c r="CC36" s="21">
        <f t="shared" si="129"/>
        <v>59876</v>
      </c>
      <c r="CD36" s="21">
        <v>59940</v>
      </c>
      <c r="CE36" s="21">
        <f t="shared" si="117"/>
        <v>71587</v>
      </c>
      <c r="CF36" s="21">
        <f t="shared" si="117"/>
        <v>71447</v>
      </c>
      <c r="CG36" s="21">
        <f t="shared" si="117"/>
        <v>73890</v>
      </c>
      <c r="CH36" s="21">
        <f t="shared" si="118"/>
        <v>72297</v>
      </c>
      <c r="CI36" s="21">
        <f t="shared" si="118"/>
        <v>77256</v>
      </c>
      <c r="CJ36" s="21">
        <f t="shared" si="118"/>
        <v>87083</v>
      </c>
      <c r="CK36" s="21">
        <f t="shared" si="118"/>
        <v>91464</v>
      </c>
      <c r="CL36" s="21">
        <f t="shared" si="118"/>
        <v>90936</v>
      </c>
      <c r="CM36" s="21">
        <f t="shared" si="118"/>
        <v>87717</v>
      </c>
      <c r="CN36" s="21">
        <f t="shared" si="118"/>
        <v>88630</v>
      </c>
      <c r="CO36" s="21">
        <f t="shared" si="80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19"/>
        <v>81485</v>
      </c>
      <c r="CV36" s="21">
        <f t="shared" si="119"/>
        <v>84843</v>
      </c>
      <c r="CW36" s="21">
        <f t="shared" si="119"/>
        <v>91817</v>
      </c>
      <c r="CX36" s="21">
        <f t="shared" si="119"/>
        <v>85139</v>
      </c>
      <c r="CY36" s="21">
        <f t="shared" si="119"/>
        <v>77471</v>
      </c>
      <c r="CZ36" s="21">
        <f t="shared" si="119"/>
        <v>78630</v>
      </c>
      <c r="DA36" s="21">
        <f t="shared" si="119"/>
        <v>82315</v>
      </c>
      <c r="DB36" s="21">
        <f t="shared" si="81"/>
        <v>968559</v>
      </c>
      <c r="DC36" s="21">
        <f t="shared" ref="DC36:DN36" si="130">DC27+DC30+DC33</f>
        <v>75267</v>
      </c>
      <c r="DD36" s="21">
        <f t="shared" si="130"/>
        <v>74948</v>
      </c>
      <c r="DE36" s="21">
        <f t="shared" si="130"/>
        <v>78914</v>
      </c>
      <c r="DF36" s="21">
        <f t="shared" si="130"/>
        <v>70196</v>
      </c>
      <c r="DG36" s="21">
        <f t="shared" si="130"/>
        <v>88155</v>
      </c>
      <c r="DH36" s="21">
        <f t="shared" si="130"/>
        <v>91562</v>
      </c>
      <c r="DI36" s="21">
        <f t="shared" si="130"/>
        <v>92088</v>
      </c>
      <c r="DJ36" s="21">
        <f t="shared" si="130"/>
        <v>102391</v>
      </c>
      <c r="DK36" s="21">
        <f t="shared" si="130"/>
        <v>95785</v>
      </c>
      <c r="DL36" s="21">
        <f t="shared" si="130"/>
        <v>98772</v>
      </c>
      <c r="DM36" s="21">
        <f t="shared" si="130"/>
        <v>86472</v>
      </c>
      <c r="DN36" s="21">
        <f t="shared" si="130"/>
        <v>90294</v>
      </c>
      <c r="DO36" s="21">
        <f t="shared" si="89"/>
        <v>1044844</v>
      </c>
      <c r="DP36" s="21">
        <f t="shared" ref="DP36:EA36" si="131">DP27+DP30+DP33</f>
        <v>77183</v>
      </c>
      <c r="DQ36" s="21">
        <f t="shared" si="131"/>
        <v>80804</v>
      </c>
      <c r="DR36" s="21">
        <f t="shared" si="131"/>
        <v>62357</v>
      </c>
      <c r="DS36" s="21">
        <f t="shared" si="131"/>
        <v>24921</v>
      </c>
      <c r="DT36" s="21">
        <f t="shared" si="131"/>
        <v>43213</v>
      </c>
      <c r="DU36" s="21">
        <f t="shared" si="131"/>
        <v>56560</v>
      </c>
      <c r="DV36" s="21">
        <f t="shared" si="131"/>
        <v>75623</v>
      </c>
      <c r="DW36" s="21">
        <f t="shared" si="131"/>
        <v>79776</v>
      </c>
      <c r="DX36" s="21">
        <f t="shared" si="131"/>
        <v>85236</v>
      </c>
      <c r="DY36" s="21">
        <f t="shared" si="131"/>
        <v>105904</v>
      </c>
      <c r="DZ36" s="21">
        <f t="shared" si="131"/>
        <v>104100</v>
      </c>
      <c r="EA36" s="21">
        <f t="shared" si="131"/>
        <v>122700</v>
      </c>
      <c r="EB36" s="21">
        <f t="shared" si="90"/>
        <v>918377</v>
      </c>
      <c r="EC36" s="21">
        <f t="shared" si="122"/>
        <v>100280</v>
      </c>
      <c r="ED36" s="21">
        <f t="shared" si="122"/>
        <v>85888</v>
      </c>
      <c r="EE36" s="21">
        <f t="shared" si="122"/>
        <v>93985</v>
      </c>
      <c r="EF36" s="21">
        <f t="shared" si="122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91"/>
        <v>1288404</v>
      </c>
      <c r="EP36" s="21">
        <f t="shared" ref="EP36" si="132"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f t="shared" ref="ET36:FA36" si="133">EU27+EU30+EU33</f>
        <v>0</v>
      </c>
      <c r="EV36" s="21">
        <f t="shared" si="133"/>
        <v>0</v>
      </c>
      <c r="EW36" s="21">
        <f t="shared" si="133"/>
        <v>0</v>
      </c>
      <c r="EX36" s="21">
        <f t="shared" si="133"/>
        <v>0</v>
      </c>
      <c r="EY36" s="21">
        <f t="shared" si="133"/>
        <v>0</v>
      </c>
      <c r="EZ36" s="21">
        <f t="shared" si="133"/>
        <v>0</v>
      </c>
      <c r="FA36" s="21">
        <f t="shared" si="133"/>
        <v>0</v>
      </c>
      <c r="FB36" s="21">
        <f t="shared" si="110"/>
        <v>511659</v>
      </c>
    </row>
    <row r="37" spans="2:158" x14ac:dyDescent="0.2"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</row>
    <row r="38" spans="2:158" x14ac:dyDescent="0.2"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</row>
    <row r="39" spans="2:158" ht="15" x14ac:dyDescent="0.25">
      <c r="B39" s="5" t="s">
        <v>82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</row>
    <row r="40" spans="2:158" ht="15" x14ac:dyDescent="0.25">
      <c r="B40" s="23" t="s">
        <v>158</v>
      </c>
      <c r="C40" s="190">
        <v>2011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88</v>
      </c>
      <c r="P40" s="190">
        <v>2012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89</v>
      </c>
      <c r="AC40" s="190">
        <v>2013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90</v>
      </c>
      <c r="AP40" s="190">
        <v>2014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91</v>
      </c>
      <c r="BC40" s="190">
        <v>2015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92</v>
      </c>
      <c r="BP40" s="190">
        <v>2016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93</v>
      </c>
      <c r="CC40" s="190">
        <v>2017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104</v>
      </c>
      <c r="CP40" s="190">
        <v>2018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137</v>
      </c>
      <c r="DC40" s="190">
        <v>2019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161</v>
      </c>
      <c r="DP40" s="185">
        <v>2020</v>
      </c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7"/>
      <c r="EB40" s="188" t="s">
        <v>169</v>
      </c>
      <c r="EC40" s="185">
        <v>2021</v>
      </c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7"/>
      <c r="EO40" s="188" t="s">
        <v>170</v>
      </c>
      <c r="EP40" s="185">
        <v>2022</v>
      </c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7"/>
      <c r="FB40" s="188" t="s">
        <v>171</v>
      </c>
    </row>
    <row r="41" spans="2:158" ht="1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89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89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89"/>
      <c r="EP41" s="178" t="s">
        <v>11</v>
      </c>
      <c r="EQ41" s="178" t="s">
        <v>12</v>
      </c>
      <c r="ER41" s="178" t="s">
        <v>13</v>
      </c>
      <c r="ES41" s="178" t="s">
        <v>14</v>
      </c>
      <c r="ET41" s="178" t="s">
        <v>15</v>
      </c>
      <c r="EU41" s="178" t="s">
        <v>16</v>
      </c>
      <c r="EV41" s="178" t="s">
        <v>17</v>
      </c>
      <c r="EW41" s="178" t="s">
        <v>18</v>
      </c>
      <c r="EX41" s="178" t="s">
        <v>160</v>
      </c>
      <c r="EY41" s="178" t="s">
        <v>19</v>
      </c>
      <c r="EZ41" s="178" t="s">
        <v>20</v>
      </c>
      <c r="FA41" s="178" t="s">
        <v>21</v>
      </c>
      <c r="FB41" s="189"/>
    </row>
    <row r="42" spans="2:158" s="5" customFormat="1" ht="16.5" customHeight="1" x14ac:dyDescent="0.25">
      <c r="B42" s="100" t="s">
        <v>103</v>
      </c>
      <c r="C42" s="19">
        <f t="shared" ref="C42:BS42" si="134">SUM(C43:C44)</f>
        <v>0</v>
      </c>
      <c r="D42" s="19">
        <f t="shared" si="134"/>
        <v>0</v>
      </c>
      <c r="E42" s="19">
        <f t="shared" si="134"/>
        <v>0</v>
      </c>
      <c r="F42" s="19">
        <f t="shared" si="134"/>
        <v>0</v>
      </c>
      <c r="G42" s="19">
        <f t="shared" si="134"/>
        <v>0</v>
      </c>
      <c r="H42" s="19">
        <f t="shared" si="134"/>
        <v>0</v>
      </c>
      <c r="I42" s="19">
        <f t="shared" si="134"/>
        <v>0</v>
      </c>
      <c r="J42" s="19">
        <f t="shared" si="134"/>
        <v>0</v>
      </c>
      <c r="K42" s="19">
        <f t="shared" si="134"/>
        <v>0</v>
      </c>
      <c r="L42" s="19">
        <f t="shared" si="134"/>
        <v>218167.59999999998</v>
      </c>
      <c r="M42" s="19">
        <f t="shared" si="134"/>
        <v>198499</v>
      </c>
      <c r="N42" s="19">
        <f t="shared" si="134"/>
        <v>165188.80000000002</v>
      </c>
      <c r="O42" s="19">
        <f>SUM(C42:N42)</f>
        <v>581855.4</v>
      </c>
      <c r="P42" s="19">
        <f t="shared" si="134"/>
        <v>115644.90000000001</v>
      </c>
      <c r="Q42" s="19">
        <f t="shared" si="134"/>
        <v>143099.6</v>
      </c>
      <c r="R42" s="19">
        <f t="shared" si="134"/>
        <v>151944.1</v>
      </c>
      <c r="S42" s="19">
        <f t="shared" si="134"/>
        <v>149784.80000000002</v>
      </c>
      <c r="T42" s="19">
        <f t="shared" si="134"/>
        <v>115201</v>
      </c>
      <c r="U42" s="19">
        <f t="shared" si="134"/>
        <v>155986.5</v>
      </c>
      <c r="V42" s="19">
        <f t="shared" si="134"/>
        <v>179995.40000000002</v>
      </c>
      <c r="W42" s="19">
        <f t="shared" si="134"/>
        <v>201646.7</v>
      </c>
      <c r="X42" s="19">
        <f t="shared" si="134"/>
        <v>190231.29999999996</v>
      </c>
      <c r="Y42" s="19">
        <f t="shared" si="134"/>
        <v>187998.39999999997</v>
      </c>
      <c r="Z42" s="19">
        <f t="shared" si="134"/>
        <v>185502.3</v>
      </c>
      <c r="AA42" s="19">
        <f t="shared" si="134"/>
        <v>183183.2</v>
      </c>
      <c r="AB42" s="19">
        <f>SUM(P42:AA42)</f>
        <v>1960218.2</v>
      </c>
      <c r="AC42" s="19">
        <f t="shared" si="134"/>
        <v>165814.70000000001</v>
      </c>
      <c r="AD42" s="19">
        <f t="shared" si="134"/>
        <v>151796.4</v>
      </c>
      <c r="AE42" s="19">
        <f t="shared" si="134"/>
        <v>154752.20000000001</v>
      </c>
      <c r="AF42" s="19">
        <f t="shared" si="134"/>
        <v>151411.1</v>
      </c>
      <c r="AG42" s="19">
        <f t="shared" si="134"/>
        <v>164823.5</v>
      </c>
      <c r="AH42" s="19">
        <f t="shared" si="134"/>
        <v>162332.29999999999</v>
      </c>
      <c r="AI42" s="19">
        <f t="shared" si="134"/>
        <v>173537.9</v>
      </c>
      <c r="AJ42" s="19">
        <f t="shared" si="134"/>
        <v>218368.80000000002</v>
      </c>
      <c r="AK42" s="19">
        <f t="shared" si="134"/>
        <v>208106.80000000002</v>
      </c>
      <c r="AL42" s="19">
        <f t="shared" si="134"/>
        <v>200544.60000000003</v>
      </c>
      <c r="AM42" s="19">
        <f t="shared" si="134"/>
        <v>196528.3</v>
      </c>
      <c r="AN42" s="19">
        <f t="shared" si="134"/>
        <v>189356.2</v>
      </c>
      <c r="AO42" s="19">
        <f>SUM(AC42:AN42)</f>
        <v>2137372.8000000003</v>
      </c>
      <c r="AP42" s="19">
        <f t="shared" si="134"/>
        <v>178296.80000000002</v>
      </c>
      <c r="AQ42" s="19">
        <f t="shared" si="134"/>
        <v>158640.1</v>
      </c>
      <c r="AR42" s="19">
        <f t="shared" si="134"/>
        <v>177343</v>
      </c>
      <c r="AS42" s="19">
        <f t="shared" si="134"/>
        <v>185370.59999999998</v>
      </c>
      <c r="AT42" s="19">
        <f t="shared" si="134"/>
        <v>193619.4</v>
      </c>
      <c r="AU42" s="19">
        <f t="shared" si="134"/>
        <v>155217.20000000001</v>
      </c>
      <c r="AV42" s="19">
        <f t="shared" si="134"/>
        <v>82458.3</v>
      </c>
      <c r="AW42" s="19">
        <f t="shared" si="134"/>
        <v>199068.7</v>
      </c>
      <c r="AX42" s="19">
        <f t="shared" si="134"/>
        <v>197107.90000000002</v>
      </c>
      <c r="AY42" s="19">
        <f t="shared" si="134"/>
        <v>212093.69999999998</v>
      </c>
      <c r="AZ42" s="19">
        <f t="shared" si="134"/>
        <v>203425.90000000002</v>
      </c>
      <c r="BA42" s="19">
        <f t="shared" si="134"/>
        <v>197340.1</v>
      </c>
      <c r="BB42" s="19">
        <f>SUM(AP42:BA42)</f>
        <v>2139981.7000000002</v>
      </c>
      <c r="BC42" s="19">
        <f t="shared" si="134"/>
        <v>196159.09999999998</v>
      </c>
      <c r="BD42" s="19">
        <f t="shared" si="134"/>
        <v>174728.05</v>
      </c>
      <c r="BE42" s="19">
        <f t="shared" si="134"/>
        <v>183372.44999999998</v>
      </c>
      <c r="BF42" s="19">
        <f t="shared" si="134"/>
        <v>195640.34999999998</v>
      </c>
      <c r="BG42" s="19">
        <f t="shared" si="134"/>
        <v>200293.35</v>
      </c>
      <c r="BH42" s="19">
        <f t="shared" si="134"/>
        <v>191603.55</v>
      </c>
      <c r="BI42" s="19">
        <f t="shared" si="134"/>
        <v>212465.34999999998</v>
      </c>
      <c r="BJ42" s="19">
        <f t="shared" si="134"/>
        <v>219753.1</v>
      </c>
      <c r="BK42" s="19">
        <f t="shared" si="134"/>
        <v>226348</v>
      </c>
      <c r="BL42" s="19">
        <f t="shared" si="134"/>
        <v>247595.14999999997</v>
      </c>
      <c r="BM42" s="19">
        <f t="shared" si="134"/>
        <v>189656.49999999997</v>
      </c>
      <c r="BN42" s="19">
        <f t="shared" si="134"/>
        <v>220173.5</v>
      </c>
      <c r="BO42" s="19">
        <f>SUM(BC42:BN42)</f>
        <v>2457788.4499999997</v>
      </c>
      <c r="BP42" s="19">
        <f t="shared" si="134"/>
        <v>207975.95</v>
      </c>
      <c r="BQ42" s="19">
        <f t="shared" si="134"/>
        <v>214651.80000000002</v>
      </c>
      <c r="BR42" s="19">
        <f t="shared" si="134"/>
        <v>205925</v>
      </c>
      <c r="BS42" s="19">
        <f t="shared" si="134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35">SUM(BV43:BV44)</f>
        <v>263996.90000000002</v>
      </c>
      <c r="BW42" s="19">
        <f t="shared" si="135"/>
        <v>446563.79999999993</v>
      </c>
      <c r="BX42" s="19">
        <f t="shared" si="135"/>
        <v>493683.19999999995</v>
      </c>
      <c r="BY42" s="19">
        <f t="shared" si="135"/>
        <v>537131</v>
      </c>
      <c r="BZ42" s="19">
        <f t="shared" si="135"/>
        <v>497013.7</v>
      </c>
      <c r="CA42" s="19">
        <f t="shared" si="135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36">SUM(CE43:CE44)</f>
        <v>550873.4</v>
      </c>
      <c r="CF42" s="19">
        <f t="shared" si="136"/>
        <v>533264.5</v>
      </c>
      <c r="CG42" s="19">
        <f t="shared" si="136"/>
        <v>564076.19999999995</v>
      </c>
      <c r="CH42" s="19">
        <f t="shared" si="136"/>
        <v>545236</v>
      </c>
      <c r="CI42" s="19">
        <f t="shared" si="136"/>
        <v>592369.30000000005</v>
      </c>
      <c r="CJ42" s="19">
        <f t="shared" si="136"/>
        <v>656067.5</v>
      </c>
      <c r="CK42" s="19">
        <f t="shared" si="136"/>
        <v>655069.39999999991</v>
      </c>
      <c r="CL42" s="19">
        <f t="shared" si="136"/>
        <v>676573.1</v>
      </c>
      <c r="CM42" s="19">
        <f t="shared" si="136"/>
        <v>660131.19999999995</v>
      </c>
      <c r="CN42" s="19">
        <f t="shared" si="136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37">SUM(CR43:CR44)</f>
        <v>638287.5</v>
      </c>
      <c r="CS42" s="19">
        <f t="shared" si="137"/>
        <v>601652.5</v>
      </c>
      <c r="CT42" s="19">
        <f t="shared" si="137"/>
        <v>627795.5</v>
      </c>
      <c r="CU42" s="19">
        <f t="shared" si="137"/>
        <v>608184</v>
      </c>
      <c r="CV42" s="19">
        <f t="shared" si="137"/>
        <v>665601</v>
      </c>
      <c r="CW42" s="19">
        <f t="shared" si="137"/>
        <v>719523.5</v>
      </c>
      <c r="CX42" s="19">
        <f t="shared" si="137"/>
        <v>655018</v>
      </c>
      <c r="CY42" s="19">
        <f t="shared" si="137"/>
        <v>617750</v>
      </c>
      <c r="CZ42" s="19">
        <f t="shared" si="137"/>
        <v>614286.5</v>
      </c>
      <c r="DA42" s="19">
        <f t="shared" si="137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38">SUM(DE43:DE44)</f>
        <v>690921.39999999991</v>
      </c>
      <c r="DF42" s="19">
        <f t="shared" si="138"/>
        <v>579800.79999999993</v>
      </c>
      <c r="DG42" s="19">
        <f t="shared" si="138"/>
        <v>715757.7</v>
      </c>
      <c r="DH42" s="19">
        <f t="shared" si="138"/>
        <v>714600.8</v>
      </c>
      <c r="DI42" s="19">
        <f t="shared" si="138"/>
        <v>736035.6</v>
      </c>
      <c r="DJ42" s="19">
        <f t="shared" si="138"/>
        <v>805538.20000000007</v>
      </c>
      <c r="DK42" s="19">
        <f t="shared" si="138"/>
        <v>737850.3</v>
      </c>
      <c r="DL42" s="19">
        <f>SUM(DL43:DL44)</f>
        <v>764755.79999999993</v>
      </c>
      <c r="DM42" s="19">
        <f t="shared" si="138"/>
        <v>678296.39999999991</v>
      </c>
      <c r="DN42" s="19">
        <f t="shared" si="138"/>
        <v>743799.7</v>
      </c>
      <c r="DO42" s="19">
        <f>+SUM(DC42:DN42)</f>
        <v>8451996.4999999981</v>
      </c>
      <c r="DP42" s="19">
        <f t="shared" si="138"/>
        <v>657318.29999999993</v>
      </c>
      <c r="DQ42" s="19">
        <f t="shared" si="138"/>
        <v>654392.4</v>
      </c>
      <c r="DR42" s="19">
        <f t="shared" si="138"/>
        <v>508767.39999999997</v>
      </c>
      <c r="DS42" s="19">
        <f>SUM(DS43:DS44)</f>
        <v>14286.600000000002</v>
      </c>
      <c r="DT42" s="19">
        <f t="shared" si="138"/>
        <v>0</v>
      </c>
      <c r="DU42" s="19">
        <f t="shared" si="138"/>
        <v>0</v>
      </c>
      <c r="DV42" s="19">
        <f t="shared" si="138"/>
        <v>685381.5</v>
      </c>
      <c r="DW42" s="19">
        <f t="shared" si="138"/>
        <v>685864.10000000009</v>
      </c>
      <c r="DX42" s="19">
        <f t="shared" si="138"/>
        <v>743989</v>
      </c>
      <c r="DY42" s="19">
        <f t="shared" si="138"/>
        <v>921776.40000000014</v>
      </c>
      <c r="DZ42" s="19">
        <f t="shared" si="138"/>
        <v>912111.3</v>
      </c>
      <c r="EA42" s="19">
        <f t="shared" si="138"/>
        <v>1076740.1000000001</v>
      </c>
      <c r="EB42" s="19">
        <f>+SUM(DP42:EA42)</f>
        <v>6860627.0999999996</v>
      </c>
      <c r="EC42" s="19">
        <f t="shared" si="138"/>
        <v>919414.1</v>
      </c>
      <c r="ED42" s="19">
        <f t="shared" si="138"/>
        <v>802748.6</v>
      </c>
      <c r="EE42" s="19">
        <f t="shared" si="138"/>
        <v>896042.89999999991</v>
      </c>
      <c r="EF42" s="19">
        <f t="shared" si="138"/>
        <v>912721.6</v>
      </c>
      <c r="EG42" s="19">
        <f t="shared" si="138"/>
        <v>999881.9</v>
      </c>
      <c r="EH42" s="19">
        <f t="shared" si="138"/>
        <v>1018887.1999999997</v>
      </c>
      <c r="EI42" s="19">
        <f t="shared" si="138"/>
        <v>1132767.7</v>
      </c>
      <c r="EJ42" s="19">
        <f t="shared" si="138"/>
        <v>1171116</v>
      </c>
      <c r="EK42" s="179">
        <f t="shared" si="138"/>
        <v>1105450</v>
      </c>
      <c r="EL42" s="19">
        <f t="shared" si="138"/>
        <v>1143748.3999999999</v>
      </c>
      <c r="EM42" s="19">
        <f t="shared" si="138"/>
        <v>1042185.7999999999</v>
      </c>
      <c r="EN42" s="19">
        <f t="shared" si="138"/>
        <v>1096178.7</v>
      </c>
      <c r="EO42" s="19">
        <f>+SUM(EC42:EN42)</f>
        <v>12241142.9</v>
      </c>
      <c r="EP42" s="19">
        <f t="shared" ref="EP42:FA42" si="139">SUM(EP43:EP44)</f>
        <v>1042418.4</v>
      </c>
      <c r="EQ42" s="19">
        <f t="shared" si="139"/>
        <v>1012770.8999999999</v>
      </c>
      <c r="ER42" s="19">
        <f t="shared" si="139"/>
        <v>1113058.6000000001</v>
      </c>
      <c r="ES42" s="19">
        <f t="shared" si="139"/>
        <v>1181310.1000000001</v>
      </c>
      <c r="ET42" s="19">
        <f t="shared" si="139"/>
        <v>1249687.5</v>
      </c>
      <c r="EU42" s="19">
        <f t="shared" si="139"/>
        <v>0</v>
      </c>
      <c r="EV42" s="19">
        <f t="shared" si="139"/>
        <v>0</v>
      </c>
      <c r="EW42" s="19">
        <f t="shared" si="139"/>
        <v>0</v>
      </c>
      <c r="EX42" s="179">
        <f t="shared" si="139"/>
        <v>0</v>
      </c>
      <c r="EY42" s="19">
        <f t="shared" si="139"/>
        <v>0</v>
      </c>
      <c r="EZ42" s="19">
        <f t="shared" si="139"/>
        <v>0</v>
      </c>
      <c r="FA42" s="19">
        <f t="shared" si="139"/>
        <v>0</v>
      </c>
      <c r="FB42" s="19">
        <f>+SUM(EP42:FA42)</f>
        <v>5599245.5</v>
      </c>
    </row>
    <row r="43" spans="2:158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78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41">
        <v>384533.69999999995</v>
      </c>
      <c r="ER43" s="21">
        <v>424372.60000000009</v>
      </c>
      <c r="ES43" s="21">
        <v>400142.7</v>
      </c>
      <c r="ET43" s="21">
        <v>435574.29999999993</v>
      </c>
      <c r="EU43" s="21"/>
      <c r="EV43" s="21"/>
      <c r="EW43" s="21"/>
      <c r="EX43" s="78"/>
      <c r="EY43" s="21"/>
      <c r="EZ43" s="21"/>
      <c r="FA43" s="21"/>
      <c r="FB43" s="21"/>
    </row>
    <row r="44" spans="2:158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78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41">
        <v>628237.19999999995</v>
      </c>
      <c r="ER44" s="21">
        <v>688686</v>
      </c>
      <c r="ES44" s="21">
        <v>781167.40000000014</v>
      </c>
      <c r="ET44" s="21">
        <v>814113.20000000019</v>
      </c>
      <c r="EU44" s="21"/>
      <c r="EV44" s="21"/>
      <c r="EW44" s="21"/>
      <c r="EX44" s="78"/>
      <c r="EY44" s="21"/>
      <c r="EZ44" s="21"/>
      <c r="FA44" s="21"/>
      <c r="FB44" s="21"/>
    </row>
    <row r="45" spans="2:158" x14ac:dyDescent="0.2">
      <c r="B45" s="88"/>
    </row>
    <row r="46" spans="2:158" x14ac:dyDescent="0.2">
      <c r="B46" s="88"/>
    </row>
    <row r="48" spans="2:158" x14ac:dyDescent="0.2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">
      <c r="BZ49" s="89"/>
    </row>
    <row r="50" spans="78:78" x14ac:dyDescent="0.2">
      <c r="BZ50" s="89"/>
    </row>
  </sheetData>
  <mergeCells count="76">
    <mergeCell ref="EP6:FA6"/>
    <mergeCell ref="FB6:FB7"/>
    <mergeCell ref="EP23:FA23"/>
    <mergeCell ref="FB23:FB24"/>
    <mergeCell ref="EP40:FA40"/>
    <mergeCell ref="FB40:FB41"/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P4" activePane="bottomRight" state="frozen"/>
      <selection pane="topRight" activeCell="C1" sqref="C1"/>
      <selection pane="bottomLeft" activeCell="A4" sqref="A4"/>
      <selection pane="bottomRight" activeCell="GT33" sqref="GT3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112"/>
    <col min="197" max="197" width="12.28515625" style="112" customWidth="1"/>
    <col min="198" max="16384" width="11.42578125" style="2"/>
  </cols>
  <sheetData>
    <row r="1" spans="1:210" ht="15" x14ac:dyDescent="0.2">
      <c r="A1" s="210">
        <v>14</v>
      </c>
      <c r="B1" s="210"/>
    </row>
    <row r="2" spans="1:210" ht="30" customHeight="1" x14ac:dyDescent="0.2">
      <c r="A2" s="196" t="s">
        <v>162</v>
      </c>
      <c r="B2" s="197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10" x14ac:dyDescent="0.2">
      <c r="A3" s="99" t="s">
        <v>66</v>
      </c>
    </row>
    <row r="4" spans="1:210" x14ac:dyDescent="0.2">
      <c r="A4" s="91"/>
    </row>
    <row r="5" spans="1:210" ht="15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ht="15" x14ac:dyDescent="0.25">
      <c r="B6" s="193" t="s">
        <v>0</v>
      </c>
      <c r="C6" s="212">
        <v>2007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30">
        <v>240748</v>
      </c>
      <c r="GR8" s="14">
        <v>253161</v>
      </c>
      <c r="GS8" s="14">
        <v>240647</v>
      </c>
      <c r="GT8" s="14">
        <v>258894</v>
      </c>
      <c r="GU8" s="14"/>
      <c r="GV8" s="14"/>
      <c r="GW8" s="14"/>
      <c r="GX8" s="14"/>
      <c r="GY8" s="14"/>
      <c r="GZ8" s="14"/>
      <c r="HA8" s="14"/>
      <c r="HB8" s="14">
        <f>+SUM(GP8:HA8)</f>
        <v>1250497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36">
        <v>208831</v>
      </c>
      <c r="GR9" s="16">
        <v>218852</v>
      </c>
      <c r="GS9" s="16">
        <v>207498</v>
      </c>
      <c r="GT9" s="16">
        <v>223848</v>
      </c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39">
        <v>31917</v>
      </c>
      <c r="GR10" s="17">
        <v>34309</v>
      </c>
      <c r="GS10" s="17">
        <v>33149</v>
      </c>
      <c r="GT10" s="17">
        <v>35046</v>
      </c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30">
        <v>49556</v>
      </c>
      <c r="GR11" s="14">
        <v>49238</v>
      </c>
      <c r="GS11" s="14">
        <v>45860</v>
      </c>
      <c r="GT11" s="14">
        <v>44613</v>
      </c>
      <c r="GU11" s="14"/>
      <c r="GV11" s="14"/>
      <c r="GW11" s="14"/>
      <c r="GX11" s="14"/>
      <c r="GY11" s="14"/>
      <c r="GZ11" s="14"/>
      <c r="HA11" s="14"/>
      <c r="HB11" s="14">
        <f>+SUM(GP11:HA11)</f>
        <v>240847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36">
        <v>39970</v>
      </c>
      <c r="GR12" s="16">
        <v>38040</v>
      </c>
      <c r="GS12" s="16">
        <v>34461</v>
      </c>
      <c r="GT12" s="16">
        <v>34942</v>
      </c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39">
        <v>9586</v>
      </c>
      <c r="GR13" s="17">
        <v>11198</v>
      </c>
      <c r="GS13" s="17">
        <v>11399</v>
      </c>
      <c r="GT13" s="17">
        <v>9671</v>
      </c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30">
        <v>141635</v>
      </c>
      <c r="GR14" s="14">
        <v>91582</v>
      </c>
      <c r="GS14" s="14">
        <v>68753</v>
      </c>
      <c r="GT14" s="14">
        <v>62144</v>
      </c>
      <c r="GU14" s="14"/>
      <c r="GV14" s="14"/>
      <c r="GW14" s="14"/>
      <c r="GX14" s="14"/>
      <c r="GY14" s="14"/>
      <c r="GZ14" s="14"/>
      <c r="HA14" s="14"/>
      <c r="HB14" s="14">
        <f>+SUM(GP14:HA14)</f>
        <v>491883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36">
        <v>112009</v>
      </c>
      <c r="GR15" s="16">
        <v>63840</v>
      </c>
      <c r="GS15" s="16">
        <v>37588</v>
      </c>
      <c r="GT15" s="16">
        <v>32912</v>
      </c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39">
        <v>29626</v>
      </c>
      <c r="GR16" s="17">
        <v>27742</v>
      </c>
      <c r="GS16" s="17">
        <v>31165</v>
      </c>
      <c r="GT16" s="17">
        <v>29232</v>
      </c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30">
        <v>36646</v>
      </c>
      <c r="GR17" s="14">
        <v>34360</v>
      </c>
      <c r="GS17" s="14">
        <v>34295</v>
      </c>
      <c r="GT17" s="14">
        <v>32719</v>
      </c>
      <c r="GU17" s="14"/>
      <c r="GV17" s="14"/>
      <c r="GW17" s="14"/>
      <c r="GX17" s="14"/>
      <c r="GY17" s="14"/>
      <c r="GZ17" s="14"/>
      <c r="HA17" s="14"/>
      <c r="HB17" s="14">
        <f>+SUM(GP17:HA17)</f>
        <v>172526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36">
        <v>20723</v>
      </c>
      <c r="GR18" s="16">
        <v>20045</v>
      </c>
      <c r="GS18" s="16">
        <v>18571</v>
      </c>
      <c r="GT18" s="16">
        <v>17226</v>
      </c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39">
        <v>15923</v>
      </c>
      <c r="GR19" s="17">
        <v>14315</v>
      </c>
      <c r="GS19" s="17">
        <v>15724</v>
      </c>
      <c r="GT19" s="17">
        <v>15493</v>
      </c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30">
        <v>139535</v>
      </c>
      <c r="GR20" s="14">
        <v>137751</v>
      </c>
      <c r="GS20" s="14">
        <v>141769</v>
      </c>
      <c r="GT20" s="14">
        <v>149348</v>
      </c>
      <c r="GU20" s="14"/>
      <c r="GV20" s="14"/>
      <c r="GW20" s="14"/>
      <c r="GX20" s="14"/>
      <c r="GY20" s="14"/>
      <c r="GZ20" s="14"/>
      <c r="HA20" s="14"/>
      <c r="HB20" s="14">
        <f>+SUM(GP20:HA20)</f>
        <v>707269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36">
        <v>84552</v>
      </c>
      <c r="GR21" s="16">
        <v>80211</v>
      </c>
      <c r="GS21" s="16">
        <v>82557</v>
      </c>
      <c r="GT21" s="16">
        <v>87955</v>
      </c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39">
        <v>54983</v>
      </c>
      <c r="GR22" s="17">
        <v>57540</v>
      </c>
      <c r="GS22" s="17">
        <v>59212</v>
      </c>
      <c r="GT22" s="17">
        <v>61393</v>
      </c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30">
        <v>81919</v>
      </c>
      <c r="GR23" s="14">
        <v>82310</v>
      </c>
      <c r="GS23" s="14">
        <v>81793</v>
      </c>
      <c r="GT23" s="14">
        <v>87621</v>
      </c>
      <c r="GU23" s="14"/>
      <c r="GV23" s="14"/>
      <c r="GW23" s="14"/>
      <c r="GX23" s="14"/>
      <c r="GY23" s="14"/>
      <c r="GZ23" s="14"/>
      <c r="HA23" s="14"/>
      <c r="HB23" s="14">
        <f>+SUM(GP23:HA23)</f>
        <v>419202</v>
      </c>
    </row>
    <row r="24" spans="2:210" x14ac:dyDescent="0.2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36">
        <v>50119</v>
      </c>
      <c r="GR24" s="16">
        <v>48659</v>
      </c>
      <c r="GS24" s="16">
        <v>48127</v>
      </c>
      <c r="GT24" s="16">
        <v>51037</v>
      </c>
      <c r="GU24" s="16"/>
      <c r="GV24" s="16"/>
      <c r="GW24" s="16"/>
      <c r="GX24" s="16"/>
      <c r="GY24" s="16"/>
      <c r="GZ24" s="16"/>
      <c r="HA24" s="16"/>
      <c r="HB24" s="16"/>
    </row>
    <row r="25" spans="2:210" x14ac:dyDescent="0.2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39">
        <v>31800</v>
      </c>
      <c r="GR25" s="17">
        <v>33651</v>
      </c>
      <c r="GS25" s="17">
        <v>33666</v>
      </c>
      <c r="GT25" s="17">
        <v>36584</v>
      </c>
      <c r="GU25" s="17"/>
      <c r="GV25" s="17"/>
      <c r="GW25" s="17"/>
      <c r="GX25" s="17"/>
      <c r="GY25" s="17"/>
      <c r="GZ25" s="17"/>
      <c r="HA25" s="17"/>
      <c r="HB25" s="17"/>
    </row>
    <row r="26" spans="2:210" ht="15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30">
        <v>306419</v>
      </c>
      <c r="GR26" s="14">
        <v>270232</v>
      </c>
      <c r="GS26" s="14">
        <v>243508</v>
      </c>
      <c r="GT26" s="14">
        <v>259627</v>
      </c>
      <c r="GU26" s="14"/>
      <c r="GV26" s="14"/>
      <c r="GW26" s="14"/>
      <c r="GX26" s="14"/>
      <c r="GY26" s="14"/>
      <c r="GZ26" s="14"/>
      <c r="HA26" s="14"/>
      <c r="HB26" s="14">
        <f>+SUM(GP26:HA26)</f>
        <v>1394862</v>
      </c>
    </row>
    <row r="27" spans="2:210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36">
        <v>202037</v>
      </c>
      <c r="GR27" s="16">
        <v>165954</v>
      </c>
      <c r="GS27" s="16">
        <v>137792</v>
      </c>
      <c r="GT27" s="16">
        <v>148686</v>
      </c>
      <c r="GU27" s="16"/>
      <c r="GV27" s="16"/>
      <c r="GW27" s="16"/>
      <c r="GX27" s="16"/>
      <c r="GY27" s="16"/>
      <c r="GZ27" s="16"/>
      <c r="HA27" s="16"/>
      <c r="HB27" s="16"/>
    </row>
    <row r="28" spans="2:210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39">
        <v>104382</v>
      </c>
      <c r="GR28" s="17">
        <v>104278</v>
      </c>
      <c r="GS28" s="17">
        <v>105716</v>
      </c>
      <c r="GT28" s="17">
        <v>110941</v>
      </c>
      <c r="GU28" s="17"/>
      <c r="GV28" s="17"/>
      <c r="GW28" s="17"/>
      <c r="GX28" s="17"/>
      <c r="GY28" s="17"/>
      <c r="GZ28" s="17"/>
      <c r="HA28" s="17"/>
      <c r="HB28" s="17"/>
    </row>
    <row r="29" spans="2:210" ht="15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>
        <v>912197</v>
      </c>
      <c r="GN29" s="59">
        <v>1005629</v>
      </c>
      <c r="GO29" s="59">
        <f>+SUM(GC29:GN29)</f>
        <v>10177321</v>
      </c>
      <c r="GP29" s="59">
        <v>1010408</v>
      </c>
      <c r="GQ29" s="137">
        <v>996458</v>
      </c>
      <c r="GR29" s="59">
        <v>918634</v>
      </c>
      <c r="GS29" s="59">
        <v>856625</v>
      </c>
      <c r="GT29" s="59">
        <v>894966</v>
      </c>
      <c r="GU29" s="59"/>
      <c r="GV29" s="59"/>
      <c r="GW29" s="59"/>
      <c r="GX29" s="59"/>
      <c r="GY29" s="59"/>
      <c r="GZ29" s="59"/>
      <c r="HA29" s="59"/>
      <c r="HB29" s="59">
        <f>+SUM(GP29:HA29)</f>
        <v>4677091</v>
      </c>
    </row>
    <row r="30" spans="2:210" x14ac:dyDescent="0.2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>
        <v>604439</v>
      </c>
      <c r="GN30" s="79">
        <v>696218</v>
      </c>
      <c r="GO30" s="79">
        <f>+SUM(GC30:GN30)</f>
        <v>6734966</v>
      </c>
      <c r="GP30" s="79">
        <v>720734</v>
      </c>
      <c r="GQ30" s="138">
        <v>718241</v>
      </c>
      <c r="GR30" s="79">
        <v>635601</v>
      </c>
      <c r="GS30" s="79">
        <v>566594</v>
      </c>
      <c r="GT30" s="79">
        <v>596606</v>
      </c>
      <c r="GU30" s="79"/>
      <c r="GV30" s="79"/>
      <c r="GW30" s="79"/>
      <c r="GX30" s="79"/>
      <c r="GY30" s="79"/>
      <c r="GZ30" s="79"/>
      <c r="HA30" s="79"/>
      <c r="HB30" s="79">
        <f>+SUM(GP30:HA30)</f>
        <v>3237776</v>
      </c>
    </row>
    <row r="31" spans="2:210" x14ac:dyDescent="0.2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>
        <v>307758</v>
      </c>
      <c r="GN31" s="79">
        <v>309411</v>
      </c>
      <c r="GO31" s="79">
        <f>+SUM(GC31:GN31)</f>
        <v>3442355</v>
      </c>
      <c r="GP31" s="79">
        <v>289669</v>
      </c>
      <c r="GQ31" s="138">
        <v>278217</v>
      </c>
      <c r="GR31" s="79">
        <v>283033</v>
      </c>
      <c r="GS31" s="79">
        <v>290031</v>
      </c>
      <c r="GT31" s="79">
        <v>298360</v>
      </c>
      <c r="GU31" s="79"/>
      <c r="GV31" s="79"/>
      <c r="GW31" s="79"/>
      <c r="GX31" s="79"/>
      <c r="GY31" s="79"/>
      <c r="GZ31" s="79"/>
      <c r="HA31" s="79"/>
      <c r="HB31" s="79">
        <f>+SUM(GP31:HA31)</f>
        <v>1439310</v>
      </c>
    </row>
    <row r="32" spans="2:210" x14ac:dyDescent="0.2"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</row>
    <row r="33" spans="2:210" x14ac:dyDescent="0.2"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</row>
    <row r="34" spans="2:210" ht="15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</row>
    <row r="35" spans="2:210" ht="15" customHeight="1" x14ac:dyDescent="0.25">
      <c r="B35" s="193" t="s">
        <v>0</v>
      </c>
      <c r="C35" s="212">
        <v>2007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188" t="s">
        <v>100</v>
      </c>
      <c r="P35" s="190">
        <v>2008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188" t="s">
        <v>101</v>
      </c>
      <c r="AC35" s="190">
        <v>2009</v>
      </c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88" t="s">
        <v>86</v>
      </c>
      <c r="AP35" s="190">
        <v>2010</v>
      </c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  <c r="BB35" s="188" t="s">
        <v>87</v>
      </c>
      <c r="BC35" s="190">
        <v>2011</v>
      </c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2"/>
      <c r="BO35" s="188" t="s">
        <v>88</v>
      </c>
      <c r="BP35" s="190">
        <v>2012</v>
      </c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2"/>
      <c r="CB35" s="188" t="s">
        <v>89</v>
      </c>
      <c r="CC35" s="190">
        <v>2013</v>
      </c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2"/>
      <c r="CO35" s="188" t="s">
        <v>90</v>
      </c>
      <c r="CP35" s="190">
        <v>2014</v>
      </c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88" t="s">
        <v>91</v>
      </c>
      <c r="DC35" s="190">
        <v>2015</v>
      </c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2"/>
      <c r="DO35" s="188" t="s">
        <v>92</v>
      </c>
      <c r="DP35" s="190">
        <v>2016</v>
      </c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2"/>
      <c r="EB35" s="188" t="s">
        <v>93</v>
      </c>
      <c r="EC35" s="190">
        <v>2017</v>
      </c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2"/>
      <c r="EO35" s="188" t="s">
        <v>104</v>
      </c>
      <c r="EP35" s="190">
        <v>2018</v>
      </c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2"/>
      <c r="FB35" s="188" t="s">
        <v>137</v>
      </c>
      <c r="FC35" s="190">
        <v>2019</v>
      </c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2"/>
      <c r="FO35" s="188" t="s">
        <v>161</v>
      </c>
      <c r="FP35" s="185">
        <v>2020</v>
      </c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7"/>
      <c r="GB35" s="188" t="s">
        <v>169</v>
      </c>
      <c r="GC35" s="185">
        <v>2021</v>
      </c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7"/>
      <c r="GO35" s="188" t="s">
        <v>170</v>
      </c>
      <c r="GP35" s="185">
        <v>2022</v>
      </c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7"/>
      <c r="HB35" s="188" t="s">
        <v>171</v>
      </c>
    </row>
    <row r="36" spans="2:210" ht="15" x14ac:dyDescent="0.25">
      <c r="B36" s="194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89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89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89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89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89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89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89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89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89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89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89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89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89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89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89"/>
      <c r="GP36" s="181" t="s">
        <v>11</v>
      </c>
      <c r="GQ36" s="181" t="s">
        <v>12</v>
      </c>
      <c r="GR36" s="181" t="s">
        <v>13</v>
      </c>
      <c r="GS36" s="181" t="s">
        <v>14</v>
      </c>
      <c r="GT36" s="181" t="s">
        <v>15</v>
      </c>
      <c r="GU36" s="181" t="s">
        <v>16</v>
      </c>
      <c r="GV36" s="181" t="s">
        <v>17</v>
      </c>
      <c r="GW36" s="181" t="s">
        <v>18</v>
      </c>
      <c r="GX36" s="181" t="s">
        <v>160</v>
      </c>
      <c r="GY36" s="181" t="s">
        <v>19</v>
      </c>
      <c r="GZ36" s="181" t="s">
        <v>20</v>
      </c>
      <c r="HA36" s="181" t="s">
        <v>21</v>
      </c>
      <c r="HB36" s="189"/>
    </row>
    <row r="37" spans="2:210" ht="15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30">
        <v>307392</v>
      </c>
      <c r="GR37" s="14">
        <v>322666</v>
      </c>
      <c r="GS37" s="14">
        <v>308762</v>
      </c>
      <c r="GT37" s="14">
        <v>331427</v>
      </c>
      <c r="GU37" s="14"/>
      <c r="GV37" s="14"/>
      <c r="GW37" s="14"/>
      <c r="GX37" s="14"/>
      <c r="GY37" s="14"/>
      <c r="GZ37" s="14"/>
      <c r="HA37" s="14"/>
      <c r="HB37" s="14">
        <f>+SUM(GP37:HA37)</f>
        <v>1592669</v>
      </c>
    </row>
    <row r="38" spans="2:210" x14ac:dyDescent="0.2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36">
        <v>208831</v>
      </c>
      <c r="GR38" s="16">
        <v>218852</v>
      </c>
      <c r="GS38" s="16">
        <v>207498</v>
      </c>
      <c r="GT38" s="16">
        <v>223848</v>
      </c>
      <c r="GU38" s="16"/>
      <c r="GV38" s="16"/>
      <c r="GW38" s="16"/>
      <c r="GX38" s="16"/>
      <c r="GY38" s="16"/>
      <c r="GZ38" s="16"/>
      <c r="HA38" s="16"/>
      <c r="HB38" s="16"/>
    </row>
    <row r="39" spans="2:210" x14ac:dyDescent="0.2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39">
        <v>98561</v>
      </c>
      <c r="GR39" s="17">
        <v>103814</v>
      </c>
      <c r="GS39" s="17">
        <v>101264</v>
      </c>
      <c r="GT39" s="17">
        <v>107579</v>
      </c>
      <c r="GU39" s="17"/>
      <c r="GV39" s="17"/>
      <c r="GW39" s="17"/>
      <c r="GX39" s="17"/>
      <c r="GY39" s="17"/>
      <c r="GZ39" s="17"/>
      <c r="HA39" s="17"/>
      <c r="HB39" s="17"/>
    </row>
    <row r="40" spans="2:210" ht="15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30">
        <v>81438</v>
      </c>
      <c r="GR40" s="14">
        <v>87479</v>
      </c>
      <c r="GS40" s="14">
        <v>84264</v>
      </c>
      <c r="GT40" s="14">
        <v>75428</v>
      </c>
      <c r="GU40" s="14"/>
      <c r="GV40" s="14"/>
      <c r="GW40" s="14"/>
      <c r="GX40" s="14"/>
      <c r="GY40" s="14"/>
      <c r="GZ40" s="14"/>
      <c r="HA40" s="14"/>
      <c r="HB40" s="14">
        <f>+SUM(GP40:HA40)</f>
        <v>414409</v>
      </c>
    </row>
    <row r="41" spans="2:210" x14ac:dyDescent="0.2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36">
        <v>39970</v>
      </c>
      <c r="GR41" s="16">
        <v>38040</v>
      </c>
      <c r="GS41" s="16">
        <v>34461</v>
      </c>
      <c r="GT41" s="16">
        <v>34942</v>
      </c>
      <c r="GU41" s="16"/>
      <c r="GV41" s="16"/>
      <c r="GW41" s="16"/>
      <c r="GX41" s="16"/>
      <c r="GY41" s="16"/>
      <c r="GZ41" s="16"/>
      <c r="HA41" s="16"/>
      <c r="HB41" s="16"/>
    </row>
    <row r="42" spans="2:210" x14ac:dyDescent="0.2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39">
        <v>41468</v>
      </c>
      <c r="GR42" s="17">
        <v>49439</v>
      </c>
      <c r="GS42" s="17">
        <v>49803</v>
      </c>
      <c r="GT42" s="17">
        <v>40486</v>
      </c>
      <c r="GU42" s="17"/>
      <c r="GV42" s="17"/>
      <c r="GW42" s="17"/>
      <c r="GX42" s="17"/>
      <c r="GY42" s="17"/>
      <c r="GZ42" s="17"/>
      <c r="HA42" s="17"/>
      <c r="HB42" s="17"/>
    </row>
    <row r="43" spans="2:210" ht="15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30">
        <v>263309</v>
      </c>
      <c r="GR43" s="14">
        <v>208143</v>
      </c>
      <c r="GS43" s="14">
        <v>205024</v>
      </c>
      <c r="GT43" s="14">
        <v>188906</v>
      </c>
      <c r="GU43" s="14"/>
      <c r="GV43" s="14"/>
      <c r="GW43" s="14"/>
      <c r="GX43" s="14"/>
      <c r="GY43" s="14"/>
      <c r="GZ43" s="14"/>
      <c r="HA43" s="14"/>
      <c r="HB43" s="14">
        <f>+SUM(GP43:HA43)</f>
        <v>1118492</v>
      </c>
    </row>
    <row r="44" spans="2:210" x14ac:dyDescent="0.2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36">
        <v>112009</v>
      </c>
      <c r="GR44" s="16">
        <v>63840</v>
      </c>
      <c r="GS44" s="16">
        <v>37588</v>
      </c>
      <c r="GT44" s="16">
        <v>32912</v>
      </c>
      <c r="GU44" s="16"/>
      <c r="GV44" s="16"/>
      <c r="GW44" s="16"/>
      <c r="GX44" s="16"/>
      <c r="GY44" s="16"/>
      <c r="GZ44" s="16"/>
      <c r="HA44" s="16"/>
      <c r="HB44" s="16"/>
    </row>
    <row r="45" spans="2:210" x14ac:dyDescent="0.2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39">
        <v>151300</v>
      </c>
      <c r="GR45" s="17">
        <v>144303</v>
      </c>
      <c r="GS45" s="17">
        <v>167436</v>
      </c>
      <c r="GT45" s="17">
        <v>155994</v>
      </c>
      <c r="GU45" s="17"/>
      <c r="GV45" s="17"/>
      <c r="GW45" s="17"/>
      <c r="GX45" s="17"/>
      <c r="GY45" s="17"/>
      <c r="GZ45" s="17"/>
      <c r="HA45" s="17"/>
      <c r="HB45" s="17"/>
    </row>
    <row r="46" spans="2:210" ht="15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30">
        <v>92582</v>
      </c>
      <c r="GR46" s="14">
        <v>81990</v>
      </c>
      <c r="GS46" s="14">
        <v>88425</v>
      </c>
      <c r="GT46" s="14">
        <v>84750</v>
      </c>
      <c r="GU46" s="14"/>
      <c r="GV46" s="14"/>
      <c r="GW46" s="14"/>
      <c r="GX46" s="14"/>
      <c r="GY46" s="14"/>
      <c r="GZ46" s="14"/>
      <c r="HA46" s="14"/>
      <c r="HB46" s="14">
        <f>+SUM(GP46:HA46)</f>
        <v>435867</v>
      </c>
    </row>
    <row r="47" spans="2:210" x14ac:dyDescent="0.2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36">
        <v>20723</v>
      </c>
      <c r="GR47" s="16">
        <v>20045</v>
      </c>
      <c r="GS47" s="16">
        <v>18571</v>
      </c>
      <c r="GT47" s="16">
        <v>17226</v>
      </c>
      <c r="GU47" s="16"/>
      <c r="GV47" s="16"/>
      <c r="GW47" s="16"/>
      <c r="GX47" s="16"/>
      <c r="GY47" s="16"/>
      <c r="GZ47" s="16"/>
      <c r="HA47" s="16"/>
      <c r="HB47" s="16"/>
    </row>
    <row r="48" spans="2:210" x14ac:dyDescent="0.2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39">
        <v>71859</v>
      </c>
      <c r="GR48" s="17">
        <v>61945</v>
      </c>
      <c r="GS48" s="17">
        <v>69854</v>
      </c>
      <c r="GT48" s="17">
        <v>67524</v>
      </c>
      <c r="GU48" s="17"/>
      <c r="GV48" s="17"/>
      <c r="GW48" s="17"/>
      <c r="GX48" s="17"/>
      <c r="GY48" s="17"/>
      <c r="GZ48" s="17"/>
      <c r="HA48" s="17"/>
      <c r="HB48" s="17"/>
    </row>
    <row r="49" spans="2:210" ht="15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30">
        <v>331075</v>
      </c>
      <c r="GR49" s="14">
        <v>336552</v>
      </c>
      <c r="GS49" s="14">
        <v>348447</v>
      </c>
      <c r="GT49" s="14">
        <v>357829</v>
      </c>
      <c r="GU49" s="14"/>
      <c r="GV49" s="14"/>
      <c r="GW49" s="14"/>
      <c r="GX49" s="14"/>
      <c r="GY49" s="14"/>
      <c r="GZ49" s="14"/>
      <c r="HA49" s="14"/>
      <c r="HB49" s="14">
        <f>+SUM(GP49:HA49)</f>
        <v>1705300</v>
      </c>
    </row>
    <row r="50" spans="2:210" x14ac:dyDescent="0.2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36">
        <v>84552</v>
      </c>
      <c r="GR50" s="16">
        <v>80211</v>
      </c>
      <c r="GS50" s="16">
        <v>82557</v>
      </c>
      <c r="GT50" s="16">
        <v>87955</v>
      </c>
      <c r="GU50" s="16"/>
      <c r="GV50" s="16"/>
      <c r="GW50" s="16"/>
      <c r="GX50" s="16"/>
      <c r="GY50" s="16"/>
      <c r="GZ50" s="16"/>
      <c r="HA50" s="16"/>
      <c r="HB50" s="16"/>
    </row>
    <row r="51" spans="2:210" x14ac:dyDescent="0.2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39">
        <v>246523</v>
      </c>
      <c r="GR51" s="17">
        <v>256341</v>
      </c>
      <c r="GS51" s="17">
        <v>265890</v>
      </c>
      <c r="GT51" s="17">
        <v>269874</v>
      </c>
      <c r="GU51" s="17"/>
      <c r="GV51" s="17"/>
      <c r="GW51" s="17"/>
      <c r="GX51" s="17"/>
      <c r="GY51" s="17"/>
      <c r="GZ51" s="17"/>
      <c r="HA51" s="17"/>
      <c r="HB51" s="17"/>
    </row>
    <row r="52" spans="2:210" ht="15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30">
        <v>190882</v>
      </c>
      <c r="GR52" s="14">
        <v>196756</v>
      </c>
      <c r="GS52" s="14">
        <v>196966</v>
      </c>
      <c r="GT52" s="14">
        <v>209814</v>
      </c>
      <c r="GU52" s="14"/>
      <c r="GV52" s="14"/>
      <c r="GW52" s="14"/>
      <c r="GX52" s="14"/>
      <c r="GY52" s="14"/>
      <c r="GZ52" s="14"/>
      <c r="HA52" s="14"/>
      <c r="HB52" s="14">
        <f>+SUM(GP52:HA52)</f>
        <v>996790</v>
      </c>
    </row>
    <row r="53" spans="2:210" x14ac:dyDescent="0.2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36">
        <v>50119</v>
      </c>
      <c r="GR53" s="16">
        <v>48659</v>
      </c>
      <c r="GS53" s="16">
        <v>48127</v>
      </c>
      <c r="GT53" s="16">
        <v>51037</v>
      </c>
      <c r="GU53" s="16"/>
      <c r="GV53" s="16"/>
      <c r="GW53" s="16"/>
      <c r="GX53" s="16"/>
      <c r="GY53" s="16"/>
      <c r="GZ53" s="16"/>
      <c r="HA53" s="16"/>
      <c r="HB53" s="16"/>
    </row>
    <row r="54" spans="2:210" x14ac:dyDescent="0.2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39">
        <v>140763</v>
      </c>
      <c r="GR54" s="17">
        <v>148097</v>
      </c>
      <c r="GS54" s="17">
        <v>148839</v>
      </c>
      <c r="GT54" s="17">
        <v>158777</v>
      </c>
      <c r="GU54" s="17"/>
      <c r="GV54" s="17"/>
      <c r="GW54" s="17"/>
      <c r="GX54" s="17"/>
      <c r="GY54" s="17"/>
      <c r="GZ54" s="17"/>
      <c r="HA54" s="17"/>
      <c r="HB54" s="17"/>
    </row>
    <row r="55" spans="2:210" ht="15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30">
        <v>635616</v>
      </c>
      <c r="GR55" s="14">
        <v>600138</v>
      </c>
      <c r="GS55" s="14">
        <v>591254</v>
      </c>
      <c r="GT55" s="14">
        <v>616224</v>
      </c>
      <c r="GU55" s="14"/>
      <c r="GV55" s="14"/>
      <c r="GW55" s="14"/>
      <c r="GX55" s="14"/>
      <c r="GY55" s="14"/>
      <c r="GZ55" s="14"/>
      <c r="HA55" s="14"/>
      <c r="HB55" s="14">
        <f>+SUM(GP55:HA55)</f>
        <v>3114864</v>
      </c>
    </row>
    <row r="56" spans="2:210" x14ac:dyDescent="0.2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36">
        <v>202037</v>
      </c>
      <c r="GR56" s="16">
        <v>165954</v>
      </c>
      <c r="GS56" s="16">
        <v>137792</v>
      </c>
      <c r="GT56" s="16">
        <v>148686</v>
      </c>
      <c r="GU56" s="16"/>
      <c r="GV56" s="16"/>
      <c r="GW56" s="16"/>
      <c r="GX56" s="16"/>
      <c r="GY56" s="16"/>
      <c r="GZ56" s="16"/>
      <c r="HA56" s="16"/>
      <c r="HB56" s="16"/>
    </row>
    <row r="57" spans="2:210" x14ac:dyDescent="0.2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39">
        <v>433579</v>
      </c>
      <c r="GR57" s="17">
        <v>434184</v>
      </c>
      <c r="GS57" s="17">
        <v>453462</v>
      </c>
      <c r="GT57" s="17">
        <v>467538</v>
      </c>
      <c r="GU57" s="17"/>
      <c r="GV57" s="17"/>
      <c r="GW57" s="17"/>
      <c r="GX57" s="17"/>
      <c r="GY57" s="17"/>
      <c r="GZ57" s="17"/>
      <c r="HA57" s="17"/>
      <c r="HB57" s="17"/>
    </row>
    <row r="58" spans="2:210" ht="15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>
        <v>1937719</v>
      </c>
      <c r="GN58" s="59">
        <v>2013051</v>
      </c>
      <c r="GO58" s="59">
        <f>+SUM(GC58:GN58)</f>
        <v>21780608</v>
      </c>
      <c r="GP58" s="59">
        <v>1954853</v>
      </c>
      <c r="GQ58" s="137">
        <v>1902294</v>
      </c>
      <c r="GR58" s="59">
        <v>1833724</v>
      </c>
      <c r="GS58" s="59">
        <v>1823142</v>
      </c>
      <c r="GT58" s="59">
        <v>1864378</v>
      </c>
      <c r="GU58" s="59"/>
      <c r="GV58" s="59"/>
      <c r="GW58" s="59"/>
      <c r="GX58" s="59"/>
      <c r="GY58" s="59"/>
      <c r="GZ58" s="59"/>
      <c r="HA58" s="59"/>
      <c r="HB58" s="59">
        <f>+SUM(GP58:HA58)</f>
        <v>9378391</v>
      </c>
    </row>
    <row r="59" spans="2:210" x14ac:dyDescent="0.2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>
        <v>604439</v>
      </c>
      <c r="GN59" s="79">
        <v>696218</v>
      </c>
      <c r="GO59" s="79">
        <f>+SUM(GC59:GN59)</f>
        <v>6734966</v>
      </c>
      <c r="GP59" s="79">
        <v>720734</v>
      </c>
      <c r="GQ59" s="138">
        <v>718241</v>
      </c>
      <c r="GR59" s="79">
        <v>635601</v>
      </c>
      <c r="GS59" s="79">
        <v>566594</v>
      </c>
      <c r="GT59" s="79">
        <v>596606</v>
      </c>
      <c r="GU59" s="79"/>
      <c r="GV59" s="79"/>
      <c r="GW59" s="79"/>
      <c r="GX59" s="79"/>
      <c r="GY59" s="79"/>
      <c r="GZ59" s="79"/>
      <c r="HA59" s="79"/>
      <c r="HB59" s="79">
        <f>+SUM(GP59:HA59)</f>
        <v>3237776</v>
      </c>
    </row>
    <row r="60" spans="2:210" x14ac:dyDescent="0.2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>
        <v>1333280</v>
      </c>
      <c r="GN60" s="79">
        <v>1316833</v>
      </c>
      <c r="GO60" s="79">
        <f>+SUM(GC60:GN60)</f>
        <v>15045642</v>
      </c>
      <c r="GP60" s="79">
        <v>1234119</v>
      </c>
      <c r="GQ60" s="138">
        <v>1184053</v>
      </c>
      <c r="GR60" s="79">
        <v>1198123</v>
      </c>
      <c r="GS60" s="79">
        <v>1256548</v>
      </c>
      <c r="GT60" s="79">
        <v>1267772</v>
      </c>
      <c r="GU60" s="79"/>
      <c r="GV60" s="79"/>
      <c r="GW60" s="79"/>
      <c r="GX60" s="79"/>
      <c r="GY60" s="79"/>
      <c r="GZ60" s="79"/>
      <c r="HA60" s="79"/>
      <c r="HB60" s="79">
        <f>+SUM(GP60:HA60)</f>
        <v>6140615</v>
      </c>
    </row>
    <row r="61" spans="2:210" x14ac:dyDescent="0.2"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</row>
    <row r="62" spans="2:210" x14ac:dyDescent="0.2"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</row>
    <row r="63" spans="2:210" ht="15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</row>
    <row r="64" spans="2:210" ht="15" customHeight="1" x14ac:dyDescent="0.25">
      <c r="B64" s="92" t="s">
        <v>158</v>
      </c>
      <c r="C64" s="212">
        <v>2007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188" t="s">
        <v>100</v>
      </c>
      <c r="P64" s="211">
        <v>2008</v>
      </c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188" t="s">
        <v>101</v>
      </c>
      <c r="AC64" s="211">
        <v>2009</v>
      </c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188" t="s">
        <v>86</v>
      </c>
      <c r="AP64" s="211">
        <v>2010</v>
      </c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188" t="s">
        <v>87</v>
      </c>
      <c r="BC64" s="211">
        <v>2011</v>
      </c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188" t="s">
        <v>88</v>
      </c>
      <c r="BP64" s="211">
        <v>2012</v>
      </c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188" t="s">
        <v>89</v>
      </c>
      <c r="CC64" s="211">
        <v>2013</v>
      </c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188" t="s">
        <v>90</v>
      </c>
      <c r="CP64" s="211">
        <v>2014</v>
      </c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188" t="s">
        <v>91</v>
      </c>
      <c r="DC64" s="211">
        <v>2015</v>
      </c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188" t="s">
        <v>92</v>
      </c>
      <c r="DP64" s="211">
        <v>2016</v>
      </c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188" t="s">
        <v>93</v>
      </c>
      <c r="EC64" s="190">
        <v>2017</v>
      </c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2"/>
      <c r="EO64" s="188" t="s">
        <v>104</v>
      </c>
      <c r="EP64" s="190">
        <v>2018</v>
      </c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2"/>
      <c r="FB64" s="188" t="s">
        <v>137</v>
      </c>
      <c r="FC64" s="190">
        <v>2019</v>
      </c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2"/>
      <c r="FO64" s="188" t="s">
        <v>161</v>
      </c>
      <c r="FP64" s="185">
        <v>2020</v>
      </c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7"/>
      <c r="GB64" s="188" t="s">
        <v>169</v>
      </c>
      <c r="GC64" s="185">
        <v>2021</v>
      </c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7"/>
      <c r="GO64" s="188" t="s">
        <v>170</v>
      </c>
      <c r="GP64" s="185">
        <v>2022</v>
      </c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7"/>
      <c r="HB64" s="188" t="s">
        <v>171</v>
      </c>
    </row>
    <row r="65" spans="2:210" ht="15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89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89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89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89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89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89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89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89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89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89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89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89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89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89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89"/>
      <c r="GP65" s="181" t="s">
        <v>11</v>
      </c>
      <c r="GQ65" s="181" t="s">
        <v>12</v>
      </c>
      <c r="GR65" s="181" t="s">
        <v>13</v>
      </c>
      <c r="GS65" s="181" t="s">
        <v>14</v>
      </c>
      <c r="GT65" s="181" t="s">
        <v>15</v>
      </c>
      <c r="GU65" s="181" t="s">
        <v>16</v>
      </c>
      <c r="GV65" s="181" t="s">
        <v>17</v>
      </c>
      <c r="GW65" s="181" t="s">
        <v>18</v>
      </c>
      <c r="GX65" s="181" t="s">
        <v>160</v>
      </c>
      <c r="GY65" s="181" t="s">
        <v>19</v>
      </c>
      <c r="GZ65" s="181" t="s">
        <v>20</v>
      </c>
      <c r="HA65" s="181" t="s">
        <v>21</v>
      </c>
      <c r="HB65" s="189"/>
    </row>
    <row r="66" spans="2:210" s="5" customFormat="1" ht="15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7624900.4000000004</v>
      </c>
      <c r="GN66" s="59">
        <f t="shared" si="245"/>
        <v>7934501.7999999998</v>
      </c>
      <c r="GO66" s="59">
        <f>+SUM(GC66:GN66)</f>
        <v>85469816</v>
      </c>
      <c r="GP66" s="59">
        <f>SUM(GP67:GP68)</f>
        <v>7794800.4999999981</v>
      </c>
      <c r="GQ66" s="59">
        <f t="shared" ref="GQ66:HA66" si="246">SUM(GQ67:GQ68)</f>
        <v>7609007.3000000007</v>
      </c>
      <c r="GR66" s="59">
        <f t="shared" si="246"/>
        <v>7226308.6999999993</v>
      </c>
      <c r="GS66" s="59">
        <f t="shared" si="246"/>
        <v>7142736.5</v>
      </c>
      <c r="GT66" s="59">
        <f t="shared" si="246"/>
        <v>7299543</v>
      </c>
      <c r="GU66" s="59">
        <f t="shared" si="246"/>
        <v>0</v>
      </c>
      <c r="GV66" s="59">
        <f t="shared" si="246"/>
        <v>0</v>
      </c>
      <c r="GW66" s="59">
        <f t="shared" si="246"/>
        <v>0</v>
      </c>
      <c r="GX66" s="59">
        <f t="shared" si="246"/>
        <v>0</v>
      </c>
      <c r="GY66" s="59">
        <f t="shared" si="246"/>
        <v>0</v>
      </c>
      <c r="GZ66" s="59">
        <f t="shared" si="246"/>
        <v>0</v>
      </c>
      <c r="HA66" s="59">
        <f t="shared" si="246"/>
        <v>0</v>
      </c>
      <c r="HB66" s="59">
        <f>+SUM(GP66:HA66)</f>
        <v>37072396</v>
      </c>
    </row>
    <row r="67" spans="2:210" x14ac:dyDescent="0.2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>
        <v>2414740.6</v>
      </c>
      <c r="GN67" s="79">
        <v>2789686.8</v>
      </c>
      <c r="GO67" s="14">
        <f>+SUM(GC67:GN67)</f>
        <v>26693117.400000002</v>
      </c>
      <c r="GP67" s="79">
        <v>2972534.5999999992</v>
      </c>
      <c r="GQ67" s="138">
        <v>2985501.9000000004</v>
      </c>
      <c r="GR67" s="79">
        <v>2552220</v>
      </c>
      <c r="GS67" s="79">
        <v>2237613.9</v>
      </c>
      <c r="GT67" s="79">
        <v>2350341.6999999997</v>
      </c>
      <c r="GU67" s="79"/>
      <c r="GV67" s="79"/>
      <c r="GW67" s="79"/>
      <c r="GX67" s="79"/>
      <c r="GY67" s="79"/>
      <c r="GZ67" s="79"/>
      <c r="HA67" s="79"/>
      <c r="HB67" s="14">
        <f>+SUM(GP67:HA67)</f>
        <v>13098212.1</v>
      </c>
    </row>
    <row r="68" spans="2:210" x14ac:dyDescent="0.2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>
        <v>5210159.8</v>
      </c>
      <c r="GN68" s="79">
        <v>5144815</v>
      </c>
      <c r="GO68" s="14">
        <f>+SUM(GC68:GN68)</f>
        <v>58776698.600000001</v>
      </c>
      <c r="GP68" s="79">
        <v>4822265.8999999994</v>
      </c>
      <c r="GQ68" s="138">
        <v>4623505.4000000004</v>
      </c>
      <c r="GR68" s="79">
        <v>4674088.6999999993</v>
      </c>
      <c r="GS68" s="79">
        <v>4905122.5999999996</v>
      </c>
      <c r="GT68" s="79">
        <v>4949201.3000000007</v>
      </c>
      <c r="GU68" s="79"/>
      <c r="GV68" s="79"/>
      <c r="GW68" s="79"/>
      <c r="GX68" s="79"/>
      <c r="GY68" s="79"/>
      <c r="GZ68" s="79"/>
      <c r="HA68" s="79"/>
      <c r="HB68" s="14">
        <f>+SUM(GP68:HA68)</f>
        <v>23974183.900000002</v>
      </c>
    </row>
    <row r="70" spans="2:210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FP35:GA35"/>
    <mergeCell ref="GB35:GB36"/>
    <mergeCell ref="FP6:GA6"/>
    <mergeCell ref="GB6:GB7"/>
    <mergeCell ref="FP64:GA64"/>
    <mergeCell ref="GB64:GB65"/>
    <mergeCell ref="EP6:FA6"/>
    <mergeCell ref="FB6:FB7"/>
    <mergeCell ref="EP35:FA35"/>
    <mergeCell ref="FB35:FB36"/>
    <mergeCell ref="EP64:FA64"/>
    <mergeCell ref="FB64:FB65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BB4" activePane="bottomRight" state="frozen"/>
      <selection pane="topRight" activeCell="C1" sqref="C1"/>
      <selection pane="bottomLeft" activeCell="A4" sqref="A4"/>
      <selection pane="bottomRight" activeCell="BE19" sqref="BE19:BE24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94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65" x14ac:dyDescent="0.2">
      <c r="A1" s="213" t="s">
        <v>136</v>
      </c>
      <c r="B1" s="213"/>
    </row>
    <row r="2" spans="1:65" ht="30" customHeight="1" x14ac:dyDescent="0.2">
      <c r="A2" s="196" t="s">
        <v>157</v>
      </c>
      <c r="B2" s="197"/>
    </row>
    <row r="3" spans="1:65" x14ac:dyDescent="0.2">
      <c r="A3" s="99" t="s">
        <v>138</v>
      </c>
    </row>
    <row r="5" spans="1:65" ht="15" x14ac:dyDescent="0.25">
      <c r="B5" s="95" t="s">
        <v>67</v>
      </c>
    </row>
    <row r="6" spans="1:65" ht="15" customHeight="1" x14ac:dyDescent="0.25">
      <c r="B6" s="193" t="s">
        <v>0</v>
      </c>
      <c r="C6" s="191">
        <v>2018</v>
      </c>
      <c r="D6" s="191"/>
      <c r="E6" s="191"/>
      <c r="F6" s="191"/>
      <c r="G6" s="191"/>
      <c r="H6" s="191"/>
      <c r="I6" s="191"/>
      <c r="J6" s="191"/>
      <c r="K6" s="191"/>
      <c r="L6" s="192"/>
      <c r="M6" s="188" t="s">
        <v>137</v>
      </c>
      <c r="N6" s="185">
        <v>2019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8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88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8" t="s">
        <v>170</v>
      </c>
      <c r="BA6" s="207">
        <v>2022</v>
      </c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9"/>
      <c r="BM6" s="188" t="s">
        <v>171</v>
      </c>
    </row>
    <row r="7" spans="1:65" ht="15" x14ac:dyDescent="0.25">
      <c r="B7" s="194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89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89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89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89"/>
      <c r="BA7" s="181" t="s">
        <v>11</v>
      </c>
      <c r="BB7" s="181" t="s">
        <v>12</v>
      </c>
      <c r="BC7" s="181" t="s">
        <v>13</v>
      </c>
      <c r="BD7" s="181" t="s">
        <v>14</v>
      </c>
      <c r="BE7" s="181" t="s">
        <v>15</v>
      </c>
      <c r="BF7" s="181" t="s">
        <v>16</v>
      </c>
      <c r="BG7" s="181" t="s">
        <v>17</v>
      </c>
      <c r="BH7" s="181" t="s">
        <v>18</v>
      </c>
      <c r="BI7" s="181" t="s">
        <v>160</v>
      </c>
      <c r="BJ7" s="181" t="s">
        <v>19</v>
      </c>
      <c r="BK7" s="181" t="s">
        <v>20</v>
      </c>
      <c r="BL7" s="181" t="s">
        <v>21</v>
      </c>
      <c r="BM7" s="189"/>
    </row>
    <row r="8" spans="1:65" ht="1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/>
      <c r="BG8" s="14"/>
      <c r="BH8" s="14"/>
      <c r="BI8" s="14"/>
      <c r="BJ8" s="14"/>
      <c r="BK8" s="14"/>
      <c r="BL8" s="14"/>
      <c r="BM8" s="14">
        <f t="shared" ref="BM8:BM13" si="6">+SUM(BA8:BL8)</f>
        <v>107503</v>
      </c>
    </row>
    <row r="9" spans="1:65" x14ac:dyDescent="0.2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/>
      <c r="BG9" s="16"/>
      <c r="BH9" s="16"/>
      <c r="BI9" s="16"/>
      <c r="BJ9" s="16"/>
      <c r="BK9" s="16"/>
      <c r="BL9" s="16"/>
      <c r="BM9" s="14">
        <f t="shared" si="6"/>
        <v>98103</v>
      </c>
    </row>
    <row r="10" spans="1:65" x14ac:dyDescent="0.2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/>
      <c r="BG10" s="17"/>
      <c r="BH10" s="17"/>
      <c r="BI10" s="17"/>
      <c r="BJ10" s="17"/>
      <c r="BK10" s="17"/>
      <c r="BL10" s="17"/>
      <c r="BM10" s="14">
        <f t="shared" si="6"/>
        <v>9400</v>
      </c>
    </row>
    <row r="11" spans="1:65" ht="15" x14ac:dyDescent="0.25">
      <c r="B11" s="18" t="s">
        <v>10</v>
      </c>
      <c r="C11" s="96">
        <f>+C8</f>
        <v>7437</v>
      </c>
      <c r="D11" s="96">
        <f t="shared" ref="D11:L11" si="7">+D8</f>
        <v>18196</v>
      </c>
      <c r="E11" s="96">
        <f t="shared" si="7"/>
        <v>20885</v>
      </c>
      <c r="F11" s="96">
        <f t="shared" si="7"/>
        <v>20202</v>
      </c>
      <c r="G11" s="96">
        <f t="shared" si="7"/>
        <v>24840</v>
      </c>
      <c r="H11" s="96">
        <f t="shared" si="7"/>
        <v>24497</v>
      </c>
      <c r="I11" s="96">
        <f t="shared" si="7"/>
        <v>22444</v>
      </c>
      <c r="J11" s="96">
        <f t="shared" si="7"/>
        <v>23629</v>
      </c>
      <c r="K11" s="96">
        <f t="shared" si="7"/>
        <v>21015</v>
      </c>
      <c r="L11" s="96">
        <f t="shared" si="7"/>
        <v>21927</v>
      </c>
      <c r="M11" s="96">
        <f t="shared" si="1"/>
        <v>205072</v>
      </c>
      <c r="N11" s="96">
        <f t="shared" ref="N11:P13" si="8">+N8</f>
        <v>20652</v>
      </c>
      <c r="O11" s="96">
        <f t="shared" si="8"/>
        <v>18444</v>
      </c>
      <c r="P11" s="96">
        <f t="shared" si="8"/>
        <v>18888</v>
      </c>
      <c r="Q11" s="96">
        <f t="shared" ref="Q11:Y11" si="9">+Q8</f>
        <v>22195</v>
      </c>
      <c r="R11" s="96">
        <f t="shared" si="9"/>
        <v>21804</v>
      </c>
      <c r="S11" s="96">
        <f t="shared" si="9"/>
        <v>22290</v>
      </c>
      <c r="T11" s="96">
        <f t="shared" si="9"/>
        <v>26426</v>
      </c>
      <c r="U11" s="96">
        <f t="shared" si="9"/>
        <v>25216</v>
      </c>
      <c r="V11" s="96">
        <f t="shared" si="9"/>
        <v>22848</v>
      </c>
      <c r="W11" s="96">
        <v>22996</v>
      </c>
      <c r="X11" s="96">
        <f t="shared" si="9"/>
        <v>21228</v>
      </c>
      <c r="Y11" s="96">
        <f t="shared" si="9"/>
        <v>20338</v>
      </c>
      <c r="Z11" s="59">
        <f t="shared" si="3"/>
        <v>263325</v>
      </c>
      <c r="AA11" s="96">
        <f t="shared" ref="AA11:AL11" si="10">+AA8</f>
        <v>21471</v>
      </c>
      <c r="AB11" s="96">
        <f t="shared" si="10"/>
        <v>19075</v>
      </c>
      <c r="AC11" s="96">
        <f t="shared" si="10"/>
        <v>14751</v>
      </c>
      <c r="AD11" s="96">
        <f t="shared" si="10"/>
        <v>5434</v>
      </c>
      <c r="AE11" s="96">
        <f t="shared" si="10"/>
        <v>7396</v>
      </c>
      <c r="AF11" s="96">
        <f t="shared" si="10"/>
        <v>7066</v>
      </c>
      <c r="AG11" s="96">
        <f t="shared" si="10"/>
        <v>14476</v>
      </c>
      <c r="AH11" s="96">
        <f t="shared" si="10"/>
        <v>14710</v>
      </c>
      <c r="AI11" s="96">
        <f t="shared" si="10"/>
        <v>15343</v>
      </c>
      <c r="AJ11" s="96">
        <f t="shared" si="10"/>
        <v>19367</v>
      </c>
      <c r="AK11" s="96">
        <f t="shared" si="10"/>
        <v>20430</v>
      </c>
      <c r="AL11" s="96">
        <f t="shared" si="10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>
        <v>22219</v>
      </c>
      <c r="AY11" s="96">
        <v>22250</v>
      </c>
      <c r="AZ11" s="59">
        <f t="shared" si="5"/>
        <v>248694</v>
      </c>
      <c r="BA11" s="96">
        <v>21424</v>
      </c>
      <c r="BB11" s="96">
        <v>19293</v>
      </c>
      <c r="BC11" s="96">
        <v>20672</v>
      </c>
      <c r="BD11" s="96">
        <v>22481</v>
      </c>
      <c r="BE11" s="96">
        <v>23633</v>
      </c>
      <c r="BF11" s="96"/>
      <c r="BG11" s="96"/>
      <c r="BH11" s="96"/>
      <c r="BI11" s="96"/>
      <c r="BJ11" s="96"/>
      <c r="BK11" s="96"/>
      <c r="BL11" s="96"/>
      <c r="BM11" s="59">
        <f t="shared" si="6"/>
        <v>107503</v>
      </c>
    </row>
    <row r="12" spans="1:65" x14ac:dyDescent="0.2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/>
      <c r="BG12" s="17"/>
      <c r="BH12" s="17"/>
      <c r="BI12" s="17"/>
      <c r="BJ12" s="17"/>
      <c r="BK12" s="17"/>
      <c r="BL12" s="17"/>
      <c r="BM12" s="14">
        <f t="shared" si="6"/>
        <v>98103</v>
      </c>
    </row>
    <row r="13" spans="1:65" x14ac:dyDescent="0.2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/>
      <c r="BG13" s="17"/>
      <c r="BH13" s="17"/>
      <c r="BI13" s="14"/>
      <c r="BJ13" s="14"/>
      <c r="BK13" s="14"/>
      <c r="BL13" s="14"/>
      <c r="BM13" s="14">
        <f t="shared" si="6"/>
        <v>9400</v>
      </c>
    </row>
    <row r="14" spans="1:65" x14ac:dyDescent="0.2">
      <c r="B14" s="97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5" x14ac:dyDescent="0.2"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</row>
    <row r="16" spans="1:65" ht="15" x14ac:dyDescent="0.25">
      <c r="B16" s="95" t="s">
        <v>68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</row>
    <row r="17" spans="2:65" ht="15" customHeight="1" x14ac:dyDescent="0.25">
      <c r="B17" s="193" t="s">
        <v>0</v>
      </c>
      <c r="C17" s="191">
        <v>2018</v>
      </c>
      <c r="D17" s="191"/>
      <c r="E17" s="191"/>
      <c r="F17" s="191"/>
      <c r="G17" s="191"/>
      <c r="H17" s="191"/>
      <c r="I17" s="191"/>
      <c r="J17" s="191"/>
      <c r="K17" s="191"/>
      <c r="L17" s="192"/>
      <c r="M17" s="188" t="s">
        <v>137</v>
      </c>
      <c r="N17" s="98"/>
      <c r="O17" s="98"/>
      <c r="P17" s="191">
        <v>2019</v>
      </c>
      <c r="Q17" s="191"/>
      <c r="R17" s="191"/>
      <c r="S17" s="191"/>
      <c r="T17" s="191"/>
      <c r="U17" s="191"/>
      <c r="V17" s="191"/>
      <c r="W17" s="191"/>
      <c r="X17" s="191"/>
      <c r="Y17" s="192"/>
      <c r="Z17" s="188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88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88" t="s">
        <v>170</v>
      </c>
      <c r="BA17" s="207">
        <v>2022</v>
      </c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9"/>
      <c r="BM17" s="188" t="s">
        <v>171</v>
      </c>
    </row>
    <row r="18" spans="2:65" ht="15" x14ac:dyDescent="0.25">
      <c r="B18" s="194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89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89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89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89"/>
      <c r="BA18" s="181" t="s">
        <v>11</v>
      </c>
      <c r="BB18" s="181" t="s">
        <v>12</v>
      </c>
      <c r="BC18" s="181" t="s">
        <v>13</v>
      </c>
      <c r="BD18" s="181" t="s">
        <v>14</v>
      </c>
      <c r="BE18" s="181" t="s">
        <v>15</v>
      </c>
      <c r="BF18" s="181" t="s">
        <v>16</v>
      </c>
      <c r="BG18" s="181" t="s">
        <v>17</v>
      </c>
      <c r="BH18" s="181" t="s">
        <v>18</v>
      </c>
      <c r="BI18" s="181" t="s">
        <v>160</v>
      </c>
      <c r="BJ18" s="181" t="s">
        <v>19</v>
      </c>
      <c r="BK18" s="181" t="s">
        <v>20</v>
      </c>
      <c r="BL18" s="181" t="s">
        <v>21</v>
      </c>
      <c r="BM18" s="189"/>
    </row>
    <row r="19" spans="2:65" ht="1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 t="shared" ref="AS19" si="23"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4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/>
      <c r="BG19" s="14"/>
      <c r="BH19" s="14"/>
      <c r="BI19" s="14"/>
      <c r="BJ19" s="14"/>
      <c r="BK19" s="14"/>
      <c r="BL19" s="14"/>
      <c r="BM19" s="14">
        <f t="shared" ref="BM19:BM24" si="25">+SUM(BA19:BL19)</f>
        <v>118641</v>
      </c>
    </row>
    <row r="20" spans="2:65" x14ac:dyDescent="0.2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4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/>
      <c r="BG20" s="16"/>
      <c r="BH20" s="16"/>
      <c r="BI20" s="16"/>
      <c r="BJ20" s="16"/>
      <c r="BK20" s="16"/>
      <c r="BL20" s="16"/>
      <c r="BM20" s="14">
        <f t="shared" si="25"/>
        <v>98103</v>
      </c>
    </row>
    <row r="21" spans="2:65" x14ac:dyDescent="0.2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4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/>
      <c r="BG21" s="17"/>
      <c r="BH21" s="17"/>
      <c r="BI21" s="17"/>
      <c r="BJ21" s="17"/>
      <c r="BK21" s="17"/>
      <c r="BL21" s="17"/>
      <c r="BM21" s="14">
        <f t="shared" si="25"/>
        <v>20538</v>
      </c>
    </row>
    <row r="22" spans="2:65" ht="15" x14ac:dyDescent="0.25">
      <c r="B22" s="18" t="s">
        <v>10</v>
      </c>
      <c r="C22" s="96">
        <f>+C19</f>
        <v>7858</v>
      </c>
      <c r="D22" s="96">
        <f t="shared" ref="D22:L22" si="26">+D19</f>
        <v>19795</v>
      </c>
      <c r="E22" s="96">
        <f t="shared" si="26"/>
        <v>22941</v>
      </c>
      <c r="F22" s="96">
        <f t="shared" si="26"/>
        <v>22069</v>
      </c>
      <c r="G22" s="96">
        <f t="shared" si="26"/>
        <v>28471</v>
      </c>
      <c r="H22" s="96">
        <f t="shared" si="26"/>
        <v>27679</v>
      </c>
      <c r="I22" s="96">
        <f t="shared" si="26"/>
        <v>24955</v>
      </c>
      <c r="J22" s="96">
        <f t="shared" si="26"/>
        <v>26995</v>
      </c>
      <c r="K22" s="96">
        <f t="shared" si="26"/>
        <v>23501</v>
      </c>
      <c r="L22" s="96">
        <f t="shared" si="26"/>
        <v>24266</v>
      </c>
      <c r="M22" s="96">
        <f t="shared" si="19"/>
        <v>228530</v>
      </c>
      <c r="N22" s="96">
        <f t="shared" ref="N22:P24" si="27">+N19</f>
        <v>22671</v>
      </c>
      <c r="O22" s="96">
        <f t="shared" si="27"/>
        <v>20320</v>
      </c>
      <c r="P22" s="96">
        <f t="shared" si="27"/>
        <v>20753</v>
      </c>
      <c r="Q22" s="96">
        <f t="shared" ref="Q22:Y22" si="28">+Q19</f>
        <v>24304</v>
      </c>
      <c r="R22" s="96">
        <f t="shared" si="28"/>
        <v>24050</v>
      </c>
      <c r="S22" s="96">
        <f t="shared" si="28"/>
        <v>24789</v>
      </c>
      <c r="T22" s="96">
        <f t="shared" si="28"/>
        <v>29028</v>
      </c>
      <c r="U22" s="96">
        <f t="shared" si="28"/>
        <v>27520</v>
      </c>
      <c r="V22" s="96">
        <f t="shared" si="28"/>
        <v>25027</v>
      </c>
      <c r="W22" s="96">
        <v>25352</v>
      </c>
      <c r="X22" s="96">
        <f t="shared" si="28"/>
        <v>23428</v>
      </c>
      <c r="Y22" s="96">
        <f t="shared" si="28"/>
        <v>22324</v>
      </c>
      <c r="Z22" s="59">
        <f t="shared" si="21"/>
        <v>289566</v>
      </c>
      <c r="AA22" s="96">
        <f>SUM(AA23:AA24)</f>
        <v>23495</v>
      </c>
      <c r="AB22" s="96">
        <f t="shared" ref="AB22:AL22" si="29">+AB19</f>
        <v>20788</v>
      </c>
      <c r="AC22" s="96">
        <f t="shared" si="29"/>
        <v>16129</v>
      </c>
      <c r="AD22" s="96">
        <f t="shared" si="29"/>
        <v>6398</v>
      </c>
      <c r="AE22" s="96">
        <f t="shared" si="29"/>
        <v>8469</v>
      </c>
      <c r="AF22" s="96">
        <f t="shared" si="29"/>
        <v>8014</v>
      </c>
      <c r="AG22" s="96">
        <f t="shared" si="29"/>
        <v>16260</v>
      </c>
      <c r="AH22" s="96">
        <f t="shared" si="29"/>
        <v>16756</v>
      </c>
      <c r="AI22" s="96">
        <f t="shared" si="29"/>
        <v>17735</v>
      </c>
      <c r="AJ22" s="96">
        <f t="shared" si="29"/>
        <v>21723</v>
      </c>
      <c r="AK22" s="96">
        <f t="shared" si="29"/>
        <v>23301</v>
      </c>
      <c r="AL22" s="96">
        <f t="shared" si="29"/>
        <v>24208</v>
      </c>
      <c r="AM22" s="59">
        <f t="shared" si="22"/>
        <v>203276</v>
      </c>
      <c r="AN22" s="96">
        <f t="shared" ref="AN22:AQ24" si="30">+AN19</f>
        <v>21973</v>
      </c>
      <c r="AO22" s="96">
        <f t="shared" si="30"/>
        <v>15596</v>
      </c>
      <c r="AP22" s="96">
        <f t="shared" si="30"/>
        <v>19744</v>
      </c>
      <c r="AQ22" s="96">
        <f t="shared" si="30"/>
        <v>19211</v>
      </c>
      <c r="AR22" s="96">
        <v>21769</v>
      </c>
      <c r="AS22" s="96">
        <f t="shared" ref="AS22" si="31"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>
        <v>24882</v>
      </c>
      <c r="AY22" s="96">
        <v>24723</v>
      </c>
      <c r="AZ22" s="59">
        <f t="shared" si="24"/>
        <v>278454</v>
      </c>
      <c r="BA22" s="96">
        <v>23639</v>
      </c>
      <c r="BB22" s="96">
        <v>21479</v>
      </c>
      <c r="BC22" s="96">
        <v>22682</v>
      </c>
      <c r="BD22" s="96">
        <v>24638</v>
      </c>
      <c r="BE22" s="96">
        <v>26203</v>
      </c>
      <c r="BF22" s="96"/>
      <c r="BG22" s="96"/>
      <c r="BH22" s="96"/>
      <c r="BI22" s="96"/>
      <c r="BJ22" s="96"/>
      <c r="BK22" s="96"/>
      <c r="BL22" s="96"/>
      <c r="BM22" s="59">
        <f t="shared" si="25"/>
        <v>118641</v>
      </c>
    </row>
    <row r="23" spans="2:65" x14ac:dyDescent="0.2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19"/>
        <v>185566</v>
      </c>
      <c r="N23" s="17">
        <f t="shared" si="27"/>
        <v>18938</v>
      </c>
      <c r="O23" s="17">
        <f t="shared" si="27"/>
        <v>16997</v>
      </c>
      <c r="P23" s="17">
        <f t="shared" si="27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2"/>
        <v>162111</v>
      </c>
      <c r="AN23" s="17">
        <f t="shared" si="30"/>
        <v>17583</v>
      </c>
      <c r="AO23" s="17">
        <f t="shared" si="30"/>
        <v>11406</v>
      </c>
      <c r="AP23" s="17">
        <f t="shared" si="30"/>
        <v>15806</v>
      </c>
      <c r="AQ23" s="17">
        <f t="shared" si="30"/>
        <v>15719</v>
      </c>
      <c r="AR23" s="17">
        <v>17881</v>
      </c>
      <c r="AS23" s="17">
        <f t="shared" ref="AS23:AS24" si="35"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4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/>
      <c r="BG23" s="17"/>
      <c r="BH23" s="17"/>
      <c r="BI23" s="17"/>
      <c r="BJ23" s="17"/>
      <c r="BK23" s="17"/>
      <c r="BL23" s="17"/>
      <c r="BM23" s="14">
        <f t="shared" si="25"/>
        <v>98103</v>
      </c>
    </row>
    <row r="24" spans="2:65" x14ac:dyDescent="0.2">
      <c r="B24" s="15" t="s">
        <v>3</v>
      </c>
      <c r="C24" s="17">
        <f>+C21</f>
        <v>800</v>
      </c>
      <c r="D24" s="17">
        <f t="shared" ref="D24:L24" si="36">+D21</f>
        <v>2997</v>
      </c>
      <c r="E24" s="17">
        <f t="shared" si="36"/>
        <v>3890</v>
      </c>
      <c r="F24" s="17">
        <f t="shared" si="36"/>
        <v>3544</v>
      </c>
      <c r="G24" s="17">
        <f t="shared" si="36"/>
        <v>6358</v>
      </c>
      <c r="H24" s="17">
        <f t="shared" si="36"/>
        <v>5689</v>
      </c>
      <c r="I24" s="17">
        <f t="shared" si="36"/>
        <v>4708</v>
      </c>
      <c r="J24" s="17">
        <f t="shared" si="36"/>
        <v>5985</v>
      </c>
      <c r="K24" s="17">
        <f t="shared" si="36"/>
        <v>4677</v>
      </c>
      <c r="L24" s="17">
        <f t="shared" si="36"/>
        <v>4316</v>
      </c>
      <c r="M24" s="17">
        <f t="shared" si="19"/>
        <v>42964</v>
      </c>
      <c r="N24" s="17">
        <f t="shared" si="27"/>
        <v>3733</v>
      </c>
      <c r="O24" s="17">
        <f t="shared" si="27"/>
        <v>3323</v>
      </c>
      <c r="P24" s="17">
        <f t="shared" si="27"/>
        <v>3302</v>
      </c>
      <c r="Q24" s="17">
        <f t="shared" ref="Q24:Y24" si="37">+Q21</f>
        <v>3777</v>
      </c>
      <c r="R24" s="17">
        <f t="shared" si="37"/>
        <v>4225</v>
      </c>
      <c r="S24" s="17">
        <f t="shared" si="37"/>
        <v>4682</v>
      </c>
      <c r="T24" s="17">
        <f t="shared" si="37"/>
        <v>4874</v>
      </c>
      <c r="U24" s="17">
        <f t="shared" si="37"/>
        <v>4357</v>
      </c>
      <c r="V24" s="17">
        <f t="shared" si="37"/>
        <v>4116</v>
      </c>
      <c r="W24" s="17">
        <v>4418</v>
      </c>
      <c r="X24" s="17">
        <f t="shared" si="37"/>
        <v>4143</v>
      </c>
      <c r="Y24" s="17">
        <f t="shared" si="37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2"/>
        <v>41165</v>
      </c>
      <c r="AN24" s="17">
        <f t="shared" si="30"/>
        <v>4390</v>
      </c>
      <c r="AO24" s="17">
        <f t="shared" si="30"/>
        <v>4190</v>
      </c>
      <c r="AP24" s="17">
        <f t="shared" si="30"/>
        <v>3938</v>
      </c>
      <c r="AQ24" s="17">
        <f t="shared" si="30"/>
        <v>3492</v>
      </c>
      <c r="AR24" s="17">
        <v>3888</v>
      </c>
      <c r="AS24" s="17">
        <f t="shared" si="35"/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4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/>
      <c r="BG24" s="17"/>
      <c r="BH24" s="14"/>
      <c r="BI24" s="14"/>
      <c r="BJ24" s="14"/>
      <c r="BK24" s="14"/>
      <c r="BL24" s="14"/>
      <c r="BM24" s="14">
        <f t="shared" si="25"/>
        <v>20538</v>
      </c>
    </row>
    <row r="25" spans="2:65" x14ac:dyDescent="0.2"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2:65" x14ac:dyDescent="0.2"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</row>
    <row r="27" spans="2:65" ht="15" x14ac:dyDescent="0.25">
      <c r="B27" s="95" t="s">
        <v>82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2:65" ht="15" customHeight="1" x14ac:dyDescent="0.25">
      <c r="B28" s="23" t="s">
        <v>158</v>
      </c>
      <c r="C28" s="191">
        <v>2018</v>
      </c>
      <c r="D28" s="191"/>
      <c r="E28" s="191"/>
      <c r="F28" s="191"/>
      <c r="G28" s="191"/>
      <c r="H28" s="191"/>
      <c r="I28" s="191"/>
      <c r="J28" s="191"/>
      <c r="K28" s="191"/>
      <c r="L28" s="192"/>
      <c r="M28" s="188" t="s">
        <v>137</v>
      </c>
      <c r="N28" s="98"/>
      <c r="O28" s="98"/>
      <c r="P28" s="191">
        <v>2019</v>
      </c>
      <c r="Q28" s="191"/>
      <c r="R28" s="191"/>
      <c r="S28" s="191"/>
      <c r="T28" s="191"/>
      <c r="U28" s="191"/>
      <c r="V28" s="191"/>
      <c r="W28" s="191"/>
      <c r="X28" s="191"/>
      <c r="Y28" s="192"/>
      <c r="Z28" s="188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88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88" t="s">
        <v>170</v>
      </c>
      <c r="BA28" s="207">
        <v>2022</v>
      </c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9"/>
      <c r="BM28" s="188" t="s">
        <v>171</v>
      </c>
    </row>
    <row r="29" spans="2:65" ht="1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89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89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89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89"/>
      <c r="BA29" s="181" t="s">
        <v>11</v>
      </c>
      <c r="BB29" s="181" t="s">
        <v>12</v>
      </c>
      <c r="BC29" s="181" t="s">
        <v>13</v>
      </c>
      <c r="BD29" s="181" t="s">
        <v>14</v>
      </c>
      <c r="BE29" s="181" t="s">
        <v>15</v>
      </c>
      <c r="BF29" s="181" t="s">
        <v>16</v>
      </c>
      <c r="BG29" s="181" t="s">
        <v>17</v>
      </c>
      <c r="BH29" s="181" t="s">
        <v>18</v>
      </c>
      <c r="BI29" s="181" t="s">
        <v>160</v>
      </c>
      <c r="BJ29" s="181" t="s">
        <v>19</v>
      </c>
      <c r="BK29" s="181" t="s">
        <v>20</v>
      </c>
      <c r="BL29" s="181" t="s">
        <v>21</v>
      </c>
      <c r="BM29" s="189"/>
    </row>
    <row r="30" spans="2:65" ht="15" x14ac:dyDescent="0.25">
      <c r="B30" s="18" t="s">
        <v>94</v>
      </c>
      <c r="C30" s="59">
        <f t="shared" ref="C30:L30" si="38">+C31+C32</f>
        <v>15716</v>
      </c>
      <c r="D30" s="59">
        <f t="shared" si="38"/>
        <v>39590</v>
      </c>
      <c r="E30" s="59">
        <f t="shared" si="38"/>
        <v>45882</v>
      </c>
      <c r="F30" s="59">
        <f t="shared" si="38"/>
        <v>44138</v>
      </c>
      <c r="G30" s="59">
        <f t="shared" si="38"/>
        <v>56942</v>
      </c>
      <c r="H30" s="59">
        <f t="shared" si="38"/>
        <v>55358</v>
      </c>
      <c r="I30" s="59">
        <f t="shared" si="38"/>
        <v>49910</v>
      </c>
      <c r="J30" s="59">
        <f t="shared" si="38"/>
        <v>53990</v>
      </c>
      <c r="K30" s="59">
        <f t="shared" si="38"/>
        <v>47002</v>
      </c>
      <c r="L30" s="59">
        <f t="shared" si="38"/>
        <v>48572</v>
      </c>
      <c r="M30" s="59">
        <f>+SUM(C30:L30)</f>
        <v>457100</v>
      </c>
      <c r="N30" s="59">
        <f t="shared" ref="N30:W30" si="39">+N31+N32</f>
        <v>45342</v>
      </c>
      <c r="O30" s="59">
        <f t="shared" si="39"/>
        <v>40640</v>
      </c>
      <c r="P30" s="59">
        <f t="shared" si="39"/>
        <v>41506</v>
      </c>
      <c r="Q30" s="59">
        <f t="shared" si="39"/>
        <v>56305.599999999999</v>
      </c>
      <c r="R30" s="59">
        <f t="shared" si="39"/>
        <v>57720</v>
      </c>
      <c r="S30" s="59">
        <f t="shared" si="39"/>
        <v>59493.599999999999</v>
      </c>
      <c r="T30" s="59">
        <f t="shared" si="39"/>
        <v>69667.199999999997</v>
      </c>
      <c r="U30" s="59">
        <f t="shared" si="39"/>
        <v>66048</v>
      </c>
      <c r="V30" s="59">
        <f t="shared" si="39"/>
        <v>60064.799999999996</v>
      </c>
      <c r="W30" s="59">
        <f t="shared" si="39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40">+AA31+AA32</f>
        <v>56388</v>
      </c>
      <c r="AB30" s="59">
        <f t="shared" si="40"/>
        <v>49891.199999999997</v>
      </c>
      <c r="AC30" s="59">
        <f t="shared" si="40"/>
        <v>38709.600000000006</v>
      </c>
      <c r="AD30" s="59">
        <f t="shared" si="40"/>
        <v>1464</v>
      </c>
      <c r="AE30" s="59">
        <f t="shared" si="40"/>
        <v>0</v>
      </c>
      <c r="AF30" s="59">
        <f t="shared" si="40"/>
        <v>0</v>
      </c>
      <c r="AG30" s="59">
        <f t="shared" si="40"/>
        <v>39023.999999999993</v>
      </c>
      <c r="AH30" s="59">
        <f t="shared" si="40"/>
        <v>40214.400000000001</v>
      </c>
      <c r="AI30" s="59">
        <f t="shared" ref="AI30:AY30" si="41">+AI31+AI32</f>
        <v>42563.999999999993</v>
      </c>
      <c r="AJ30" s="59">
        <f t="shared" si="41"/>
        <v>52135.19999999999</v>
      </c>
      <c r="AK30" s="59">
        <f t="shared" si="41"/>
        <v>55922.399999999994</v>
      </c>
      <c r="AL30" s="59">
        <f t="shared" si="41"/>
        <v>58099.199999999997</v>
      </c>
      <c r="AM30" s="59">
        <f>+SUM(AA30:AL30)</f>
        <v>434411.99999999994</v>
      </c>
      <c r="AN30" s="59">
        <f t="shared" si="41"/>
        <v>52735.199999999997</v>
      </c>
      <c r="AO30" s="59">
        <f t="shared" si="41"/>
        <v>37430.400000000001</v>
      </c>
      <c r="AP30" s="59">
        <f t="shared" si="41"/>
        <v>47385.600000000006</v>
      </c>
      <c r="AQ30" s="59">
        <f t="shared" si="41"/>
        <v>47188.800000000003</v>
      </c>
      <c r="AR30" s="59">
        <f t="shared" si="41"/>
        <v>54422.5</v>
      </c>
      <c r="AS30" s="59">
        <f t="shared" si="41"/>
        <v>57497.5</v>
      </c>
      <c r="AT30" s="59">
        <f t="shared" si="41"/>
        <v>65652.5</v>
      </c>
      <c r="AU30" s="59">
        <f t="shared" si="41"/>
        <v>68345</v>
      </c>
      <c r="AV30" s="59">
        <f t="shared" si="41"/>
        <v>65007.5</v>
      </c>
      <c r="AW30" s="59">
        <f t="shared" si="41"/>
        <v>69887.5</v>
      </c>
      <c r="AX30" s="59">
        <f t="shared" si="41"/>
        <v>62205</v>
      </c>
      <c r="AY30" s="59">
        <f t="shared" si="41"/>
        <v>61805</v>
      </c>
      <c r="AZ30" s="59">
        <f>+SUM(AN30:AY30)</f>
        <v>689562.5</v>
      </c>
      <c r="BA30" s="59">
        <f t="shared" ref="BA30:BL30" si="42">+BA31+BA32</f>
        <v>59097.5</v>
      </c>
      <c r="BB30" s="59">
        <f t="shared" si="42"/>
        <v>53697.5</v>
      </c>
      <c r="BC30" s="59">
        <f t="shared" si="42"/>
        <v>57396.4</v>
      </c>
      <c r="BD30" s="59">
        <f t="shared" si="42"/>
        <v>64058.8</v>
      </c>
      <c r="BE30" s="59">
        <f t="shared" si="42"/>
        <v>68127.8</v>
      </c>
      <c r="BF30" s="59">
        <f t="shared" si="42"/>
        <v>0</v>
      </c>
      <c r="BG30" s="59">
        <f t="shared" si="42"/>
        <v>0</v>
      </c>
      <c r="BH30" s="59">
        <f t="shared" si="42"/>
        <v>0</v>
      </c>
      <c r="BI30" s="59">
        <f t="shared" si="42"/>
        <v>0</v>
      </c>
      <c r="BJ30" s="59">
        <f t="shared" si="42"/>
        <v>0</v>
      </c>
      <c r="BK30" s="59">
        <f t="shared" si="42"/>
        <v>0</v>
      </c>
      <c r="BL30" s="59">
        <f t="shared" si="42"/>
        <v>0</v>
      </c>
      <c r="BM30" s="59">
        <f>+SUM(BA30:BL30)</f>
        <v>302378</v>
      </c>
    </row>
    <row r="31" spans="2:65" ht="15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>
        <v>49675</v>
      </c>
      <c r="AY31" s="57">
        <v>50340</v>
      </c>
      <c r="AZ31" s="59">
        <f>+SUM(AN31:AY31)</f>
        <v>556404.30000000005</v>
      </c>
      <c r="BA31" s="57">
        <v>48740</v>
      </c>
      <c r="BB31" s="57">
        <v>43927.5</v>
      </c>
      <c r="BC31" s="57">
        <v>47897.9</v>
      </c>
      <c r="BD31" s="57">
        <v>53643.199999999997</v>
      </c>
      <c r="BE31" s="57">
        <v>55829.8</v>
      </c>
      <c r="BF31" s="57"/>
      <c r="BG31" s="57"/>
      <c r="BH31" s="57"/>
      <c r="BI31" s="57"/>
      <c r="BJ31" s="57"/>
      <c r="BK31" s="57"/>
      <c r="BL31" s="57"/>
      <c r="BM31" s="59">
        <f>+SUM(BA31:BL31)</f>
        <v>250038.39999999997</v>
      </c>
    </row>
    <row r="32" spans="2:65" ht="15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>
        <v>12530</v>
      </c>
      <c r="AY32" s="58">
        <v>11465</v>
      </c>
      <c r="AZ32" s="59">
        <f>+SUM(AN32:AY32)</f>
        <v>133158.20000000001</v>
      </c>
      <c r="BA32" s="58">
        <v>10357.5</v>
      </c>
      <c r="BB32" s="58">
        <v>9770</v>
      </c>
      <c r="BC32" s="58">
        <v>9498.5000000000018</v>
      </c>
      <c r="BD32" s="58">
        <v>10415.600000000004</v>
      </c>
      <c r="BE32" s="58">
        <v>12298</v>
      </c>
      <c r="BF32" s="58"/>
      <c r="BG32" s="58"/>
      <c r="BH32" s="58"/>
      <c r="BI32" s="58"/>
      <c r="BJ32" s="58"/>
      <c r="BK32" s="58"/>
      <c r="BL32" s="58"/>
      <c r="BM32" s="59">
        <f>+SUM(BA32:BL32)</f>
        <v>52339.600000000006</v>
      </c>
    </row>
  </sheetData>
  <mergeCells count="28"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BM6:BM7"/>
    <mergeCell ref="BM17:BM18"/>
    <mergeCell ref="BM28:BM29"/>
    <mergeCell ref="BA6:BL6"/>
    <mergeCell ref="BA17:BL17"/>
    <mergeCell ref="BA28:BL28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Q4" activePane="bottomRight" state="frozen"/>
      <selection pane="topRight" activeCell="C1" sqref="C1"/>
      <selection pane="bottomLeft" activeCell="A4" sqref="A4"/>
      <selection pane="bottomRight" activeCell="AU13" sqref="AU1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94" customWidth="1"/>
    <col min="3" max="15" width="12.7109375" style="2" customWidth="1"/>
    <col min="16" max="16384" width="11.42578125" style="2"/>
  </cols>
  <sheetData>
    <row r="1" spans="1:54" x14ac:dyDescent="0.2">
      <c r="A1" s="213" t="s">
        <v>136</v>
      </c>
      <c r="B1" s="213"/>
    </row>
    <row r="2" spans="1:54" ht="30" customHeight="1" x14ac:dyDescent="0.2">
      <c r="A2" s="196" t="s">
        <v>165</v>
      </c>
      <c r="B2" s="197"/>
    </row>
    <row r="3" spans="1:54" x14ac:dyDescent="0.2">
      <c r="A3" s="99" t="s">
        <v>164</v>
      </c>
    </row>
    <row r="5" spans="1:54" ht="15" x14ac:dyDescent="0.25">
      <c r="B5" s="95" t="s">
        <v>67</v>
      </c>
    </row>
    <row r="6" spans="1:54" ht="15" customHeight="1" x14ac:dyDescent="0.25">
      <c r="B6" s="193" t="s">
        <v>0</v>
      </c>
      <c r="C6" s="185">
        <v>2019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8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88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88" t="s">
        <v>170</v>
      </c>
      <c r="AP6" s="207">
        <v>2022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188" t="s">
        <v>171</v>
      </c>
    </row>
    <row r="7" spans="1:54" ht="15" x14ac:dyDescent="0.25">
      <c r="B7" s="194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89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89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89"/>
      <c r="AP7" s="181" t="s">
        <v>11</v>
      </c>
      <c r="AQ7" s="181" t="s">
        <v>12</v>
      </c>
      <c r="AR7" s="181" t="s">
        <v>13</v>
      </c>
      <c r="AS7" s="181" t="s">
        <v>14</v>
      </c>
      <c r="AT7" s="181" t="s">
        <v>15</v>
      </c>
      <c r="AU7" s="181" t="s">
        <v>16</v>
      </c>
      <c r="AV7" s="181" t="s">
        <v>17</v>
      </c>
      <c r="AW7" s="181" t="s">
        <v>18</v>
      </c>
      <c r="AX7" s="181" t="s">
        <v>160</v>
      </c>
      <c r="AY7" s="181" t="s">
        <v>19</v>
      </c>
      <c r="AZ7" s="181" t="s">
        <v>20</v>
      </c>
      <c r="BA7" s="181" t="s">
        <v>21</v>
      </c>
      <c r="BB7" s="189"/>
    </row>
    <row r="8" spans="1:54" ht="15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67">
        <v>47208</v>
      </c>
      <c r="AN8" s="14">
        <v>51544</v>
      </c>
      <c r="AO8" s="59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/>
      <c r="AV8" s="14"/>
      <c r="AW8" s="14"/>
      <c r="AX8" s="14"/>
      <c r="AY8" s="14"/>
      <c r="AZ8" s="172"/>
      <c r="BA8" s="14"/>
      <c r="BB8" s="59">
        <f t="shared" ref="BB8:BB13" si="3">+SUM(AP8:BA8)</f>
        <v>232194</v>
      </c>
    </row>
    <row r="9" spans="1:54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9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/>
      <c r="AV9" s="16"/>
      <c r="AW9" s="16"/>
      <c r="AX9" s="16"/>
      <c r="AY9" s="16"/>
      <c r="AZ9" s="174"/>
      <c r="BA9" s="16"/>
      <c r="BB9" s="14">
        <f t="shared" si="3"/>
        <v>198353</v>
      </c>
    </row>
    <row r="10" spans="1:54" x14ac:dyDescent="0.2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0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/>
      <c r="AV10" s="17"/>
      <c r="AW10" s="17"/>
      <c r="AX10" s="17"/>
      <c r="AY10" s="17"/>
      <c r="AZ10" s="175"/>
      <c r="BA10" s="17"/>
      <c r="BB10" s="14">
        <f t="shared" si="3"/>
        <v>33841</v>
      </c>
    </row>
    <row r="11" spans="1:54" ht="15" x14ac:dyDescent="0.25">
      <c r="B11" s="18" t="s">
        <v>10</v>
      </c>
      <c r="C11" s="96">
        <f t="shared" ref="C11:D13" si="4">+C8</f>
        <v>0</v>
      </c>
      <c r="D11" s="96">
        <f t="shared" si="4"/>
        <v>0</v>
      </c>
      <c r="E11" s="96">
        <f>+E8</f>
        <v>0</v>
      </c>
      <c r="F11" s="96">
        <f t="shared" ref="F11:N13" si="5">+F8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>+L8</f>
        <v>0</v>
      </c>
      <c r="M11" s="96">
        <f t="shared" si="5"/>
        <v>48548</v>
      </c>
      <c r="N11" s="96">
        <f t="shared" si="5"/>
        <v>53061</v>
      </c>
      <c r="O11" s="96">
        <f>+SUM(E11:N11)</f>
        <v>101609</v>
      </c>
      <c r="P11" s="96">
        <f t="shared" ref="P11:Q13" si="6">+P8</f>
        <v>51682</v>
      </c>
      <c r="Q11" s="96">
        <f t="shared" si="6"/>
        <v>40892</v>
      </c>
      <c r="R11" s="96">
        <f t="shared" ref="R11:AA11" si="7">+R8</f>
        <v>25298</v>
      </c>
      <c r="S11" s="96">
        <f t="shared" si="7"/>
        <v>8952</v>
      </c>
      <c r="T11" s="96">
        <f t="shared" si="7"/>
        <v>13508</v>
      </c>
      <c r="U11" s="96">
        <f t="shared" si="7"/>
        <v>20095</v>
      </c>
      <c r="V11" s="96">
        <f t="shared" si="7"/>
        <v>28831</v>
      </c>
      <c r="W11" s="96">
        <f t="shared" si="7"/>
        <v>31676</v>
      </c>
      <c r="X11" s="96">
        <f t="shared" si="7"/>
        <v>31261</v>
      </c>
      <c r="Y11" s="96">
        <f t="shared" si="7"/>
        <v>34058</v>
      </c>
      <c r="Z11" s="96">
        <f t="shared" si="7"/>
        <v>34790</v>
      </c>
      <c r="AA11" s="96">
        <f t="shared" si="7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171">
        <v>47208</v>
      </c>
      <c r="AN11" s="96">
        <v>51544</v>
      </c>
      <c r="AO11" s="59">
        <f t="shared" si="2"/>
        <v>492583</v>
      </c>
      <c r="AP11" s="96">
        <v>48995</v>
      </c>
      <c r="AQ11" s="96">
        <v>44858</v>
      </c>
      <c r="AR11" s="96">
        <v>46549</v>
      </c>
      <c r="AS11" s="96">
        <v>42995</v>
      </c>
      <c r="AT11" s="96">
        <v>48797</v>
      </c>
      <c r="AU11" s="96"/>
      <c r="AV11" s="96"/>
      <c r="AW11" s="96"/>
      <c r="AX11" s="96"/>
      <c r="AY11" s="96"/>
      <c r="AZ11" s="176"/>
      <c r="BA11" s="96"/>
      <c r="BB11" s="59">
        <f t="shared" si="3"/>
        <v>232194</v>
      </c>
    </row>
    <row r="12" spans="1:54" x14ac:dyDescent="0.2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68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/>
      <c r="AV12" s="17"/>
      <c r="AW12" s="17"/>
      <c r="AX12" s="17"/>
      <c r="AY12" s="17"/>
      <c r="AZ12" s="173"/>
      <c r="BA12" s="17"/>
      <c r="BB12" s="14">
        <f t="shared" si="3"/>
        <v>198353</v>
      </c>
    </row>
    <row r="13" spans="1:54" x14ac:dyDescent="0.2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68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/>
      <c r="AV13" s="17"/>
      <c r="AW13" s="17"/>
      <c r="AX13" s="17"/>
      <c r="AY13" s="17"/>
      <c r="AZ13" s="173"/>
      <c r="BA13" s="17"/>
      <c r="BB13" s="14">
        <f t="shared" si="3"/>
        <v>33841</v>
      </c>
    </row>
    <row r="14" spans="1:54" x14ac:dyDescent="0.2">
      <c r="B14" s="9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</row>
    <row r="15" spans="1:54" x14ac:dyDescent="0.2"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</row>
    <row r="16" spans="1:54" ht="15" x14ac:dyDescent="0.25">
      <c r="B16" s="95" t="s">
        <v>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</row>
    <row r="17" spans="2:54" ht="15" customHeight="1" x14ac:dyDescent="0.25">
      <c r="B17" s="193" t="s">
        <v>0</v>
      </c>
      <c r="C17" s="98"/>
      <c r="D17" s="98"/>
      <c r="E17" s="191">
        <v>2019</v>
      </c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88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8" t="s">
        <v>170</v>
      </c>
      <c r="AP17" s="207">
        <v>2022</v>
      </c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188" t="s">
        <v>171</v>
      </c>
    </row>
    <row r="18" spans="2:54" ht="15" x14ac:dyDescent="0.25">
      <c r="B18" s="194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89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89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89"/>
      <c r="AP18" s="181" t="s">
        <v>11</v>
      </c>
      <c r="AQ18" s="181" t="s">
        <v>12</v>
      </c>
      <c r="AR18" s="181" t="s">
        <v>13</v>
      </c>
      <c r="AS18" s="181" t="s">
        <v>14</v>
      </c>
      <c r="AT18" s="181" t="s">
        <v>15</v>
      </c>
      <c r="AU18" s="181" t="s">
        <v>16</v>
      </c>
      <c r="AV18" s="181" t="s">
        <v>17</v>
      </c>
      <c r="AW18" s="181" t="s">
        <v>18</v>
      </c>
      <c r="AX18" s="181" t="s">
        <v>160</v>
      </c>
      <c r="AY18" s="181" t="s">
        <v>19</v>
      </c>
      <c r="AZ18" s="181" t="s">
        <v>20</v>
      </c>
      <c r="BA18" s="181" t="s">
        <v>21</v>
      </c>
      <c r="BB18" s="189"/>
    </row>
    <row r="19" spans="2:54" ht="15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2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72">
        <v>60924</v>
      </c>
      <c r="AN19" s="14">
        <v>66267</v>
      </c>
      <c r="AO19" s="59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/>
      <c r="AV19" s="14"/>
      <c r="AW19" s="14"/>
      <c r="AX19" s="14"/>
      <c r="AY19" s="14"/>
      <c r="AZ19" s="172"/>
      <c r="BA19" s="14"/>
      <c r="BB19" s="59">
        <f t="shared" ref="BB19:BB24" si="14">+SUM(AP19:BA19)</f>
        <v>289574</v>
      </c>
    </row>
    <row r="20" spans="2:54" x14ac:dyDescent="0.2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74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/>
      <c r="AV20" s="16"/>
      <c r="AW20" s="16"/>
      <c r="AX20" s="16"/>
      <c r="AY20" s="16"/>
      <c r="AZ20" s="174"/>
      <c r="BA20" s="16"/>
      <c r="BB20" s="14">
        <f t="shared" si="14"/>
        <v>198353</v>
      </c>
    </row>
    <row r="21" spans="2:54" x14ac:dyDescent="0.2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5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/>
      <c r="AV21" s="17"/>
      <c r="AW21" s="17"/>
      <c r="AX21" s="17"/>
      <c r="AY21" s="17"/>
      <c r="AZ21" s="175"/>
      <c r="BA21" s="17"/>
      <c r="BB21" s="14">
        <f t="shared" si="14"/>
        <v>91221</v>
      </c>
    </row>
    <row r="22" spans="2:54" ht="15" x14ac:dyDescent="0.25">
      <c r="B22" s="18" t="s">
        <v>10</v>
      </c>
      <c r="C22" s="96">
        <f t="shared" ref="C22:D24" si="15">+C19</f>
        <v>0</v>
      </c>
      <c r="D22" s="96">
        <f t="shared" si="15"/>
        <v>0</v>
      </c>
      <c r="E22" s="96">
        <f>+E19</f>
        <v>0</v>
      </c>
      <c r="F22" s="96">
        <f t="shared" ref="F22:N24" si="16">+F19</f>
        <v>0</v>
      </c>
      <c r="G22" s="96">
        <f t="shared" si="16"/>
        <v>0</v>
      </c>
      <c r="H22" s="96">
        <f t="shared" si="16"/>
        <v>0</v>
      </c>
      <c r="I22" s="96">
        <f t="shared" si="16"/>
        <v>0</v>
      </c>
      <c r="J22" s="96">
        <f t="shared" si="16"/>
        <v>0</v>
      </c>
      <c r="K22" s="96">
        <f t="shared" si="16"/>
        <v>0</v>
      </c>
      <c r="L22" s="96">
        <f t="shared" si="16"/>
        <v>0</v>
      </c>
      <c r="M22" s="96">
        <f t="shared" si="16"/>
        <v>58953</v>
      </c>
      <c r="N22" s="96">
        <f t="shared" si="16"/>
        <v>67345</v>
      </c>
      <c r="O22" s="96">
        <f t="shared" si="11"/>
        <v>126298</v>
      </c>
      <c r="P22" s="59">
        <f t="shared" ref="P22:AA22" si="17">+P23+P24</f>
        <v>65165</v>
      </c>
      <c r="Q22" s="59">
        <f t="shared" si="17"/>
        <v>49245</v>
      </c>
      <c r="R22" s="59">
        <f t="shared" si="17"/>
        <v>31769</v>
      </c>
      <c r="S22" s="59">
        <f t="shared" si="17"/>
        <v>13328</v>
      </c>
      <c r="T22" s="59">
        <f t="shared" si="17"/>
        <v>20656</v>
      </c>
      <c r="U22" s="59">
        <f t="shared" si="17"/>
        <v>31837</v>
      </c>
      <c r="V22" s="59">
        <f t="shared" si="17"/>
        <v>40780</v>
      </c>
      <c r="W22" s="59">
        <f t="shared" si="17"/>
        <v>43627</v>
      </c>
      <c r="X22" s="59">
        <f t="shared" si="17"/>
        <v>44076</v>
      </c>
      <c r="Y22" s="59">
        <f t="shared" si="17"/>
        <v>47075</v>
      </c>
      <c r="Z22" s="59">
        <f t="shared" si="17"/>
        <v>47636</v>
      </c>
      <c r="AA22" s="59">
        <f t="shared" si="17"/>
        <v>49284</v>
      </c>
      <c r="AB22" s="59">
        <f t="shared" si="12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176">
        <v>60924</v>
      </c>
      <c r="AN22" s="59">
        <v>66267</v>
      </c>
      <c r="AO22" s="59">
        <f t="shared" si="13"/>
        <v>645280</v>
      </c>
      <c r="AP22" s="59">
        <v>61837</v>
      </c>
      <c r="AQ22" s="59">
        <v>56435</v>
      </c>
      <c r="AR22" s="59">
        <v>57271</v>
      </c>
      <c r="AS22" s="59">
        <v>53260</v>
      </c>
      <c r="AT22" s="59">
        <v>60771</v>
      </c>
      <c r="AU22" s="59"/>
      <c r="AV22" s="59"/>
      <c r="AW22" s="59"/>
      <c r="AX22" s="59"/>
      <c r="AY22" s="59"/>
      <c r="AZ22" s="176"/>
      <c r="BA22" s="59"/>
      <c r="BB22" s="59">
        <f t="shared" si="14"/>
        <v>289574</v>
      </c>
    </row>
    <row r="23" spans="2:54" x14ac:dyDescent="0.2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/>
      <c r="AV23" s="17"/>
      <c r="AW23" s="17"/>
      <c r="AX23" s="17"/>
      <c r="AY23" s="17"/>
      <c r="AZ23" s="173"/>
      <c r="BA23" s="17"/>
      <c r="BB23" s="14">
        <f t="shared" si="14"/>
        <v>198353</v>
      </c>
    </row>
    <row r="24" spans="2:54" x14ac:dyDescent="0.2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/>
      <c r="AV24" s="17"/>
      <c r="AW24" s="17"/>
      <c r="AX24" s="17"/>
      <c r="AY24" s="17"/>
      <c r="AZ24" s="173"/>
      <c r="BA24" s="17"/>
      <c r="BB24" s="14">
        <f t="shared" si="14"/>
        <v>91221</v>
      </c>
    </row>
    <row r="25" spans="2:54" x14ac:dyDescent="0.2"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</row>
    <row r="26" spans="2:54" x14ac:dyDescent="0.2"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</row>
    <row r="27" spans="2:54" ht="15" x14ac:dyDescent="0.25">
      <c r="B27" s="95" t="s">
        <v>82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</row>
    <row r="28" spans="2:54" ht="15" customHeight="1" x14ac:dyDescent="0.25">
      <c r="B28" s="23" t="s">
        <v>158</v>
      </c>
      <c r="C28" s="98"/>
      <c r="D28" s="98"/>
      <c r="E28" s="191">
        <v>2019</v>
      </c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88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88" t="s">
        <v>170</v>
      </c>
      <c r="AP28" s="207">
        <v>2022</v>
      </c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188" t="s">
        <v>171</v>
      </c>
    </row>
    <row r="29" spans="2:54" ht="15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89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89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89"/>
      <c r="AP29" s="181" t="s">
        <v>11</v>
      </c>
      <c r="AQ29" s="181" t="s">
        <v>12</v>
      </c>
      <c r="AR29" s="181" t="s">
        <v>13</v>
      </c>
      <c r="AS29" s="181" t="s">
        <v>14</v>
      </c>
      <c r="AT29" s="181" t="s">
        <v>15</v>
      </c>
      <c r="AU29" s="181" t="s">
        <v>16</v>
      </c>
      <c r="AV29" s="181" t="s">
        <v>17</v>
      </c>
      <c r="AW29" s="181" t="s">
        <v>18</v>
      </c>
      <c r="AX29" s="181" t="s">
        <v>160</v>
      </c>
      <c r="AY29" s="181" t="s">
        <v>19</v>
      </c>
      <c r="AZ29" s="181" t="s">
        <v>20</v>
      </c>
      <c r="BA29" s="181" t="s">
        <v>21</v>
      </c>
      <c r="BB29" s="189"/>
    </row>
    <row r="30" spans="2:54" ht="15" x14ac:dyDescent="0.25">
      <c r="B30" s="18" t="s">
        <v>94</v>
      </c>
      <c r="C30" s="59">
        <f t="shared" ref="C30:N30" si="20">+C31+C32</f>
        <v>0</v>
      </c>
      <c r="D30" s="59">
        <f t="shared" si="20"/>
        <v>0</v>
      </c>
      <c r="E30" s="59">
        <f t="shared" si="20"/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138308.4</v>
      </c>
      <c r="N30" s="59">
        <f t="shared" si="20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21">+R31+R32</f>
        <v>71336.399999999994</v>
      </c>
      <c r="S30" s="59">
        <f t="shared" si="21"/>
        <v>2298</v>
      </c>
      <c r="T30" s="59">
        <f t="shared" si="21"/>
        <v>0</v>
      </c>
      <c r="U30" s="59">
        <f t="shared" si="21"/>
        <v>0</v>
      </c>
      <c r="V30" s="59">
        <f t="shared" si="21"/>
        <v>96370.799999999988</v>
      </c>
      <c r="W30" s="59">
        <f t="shared" si="21"/>
        <v>100126.8</v>
      </c>
      <c r="X30" s="59">
        <f t="shared" si="21"/>
        <v>101289.60000000001</v>
      </c>
      <c r="Y30" s="59">
        <f t="shared" si="21"/>
        <v>107751.20000000001</v>
      </c>
      <c r="Z30" s="59">
        <f t="shared" si="21"/>
        <v>108555.6</v>
      </c>
      <c r="AA30" s="59">
        <f t="shared" si="21"/>
        <v>111811.2</v>
      </c>
      <c r="AB30" s="59">
        <f>+SUM(P30:AA30)</f>
        <v>956141.60000000114</v>
      </c>
      <c r="AC30" s="59">
        <f t="shared" si="21"/>
        <v>111042.9</v>
      </c>
      <c r="AD30" s="59">
        <f t="shared" si="21"/>
        <v>94093.099999999598</v>
      </c>
      <c r="AE30" s="59">
        <f t="shared" si="21"/>
        <v>107042.99999999949</v>
      </c>
      <c r="AF30" s="59">
        <f t="shared" si="21"/>
        <v>97809.999999999724</v>
      </c>
      <c r="AG30" s="59">
        <f t="shared" si="21"/>
        <v>111809.3</v>
      </c>
      <c r="AH30" s="59">
        <f t="shared" si="21"/>
        <v>122724.1</v>
      </c>
      <c r="AI30" s="59">
        <f t="shared" si="21"/>
        <v>138932.6</v>
      </c>
      <c r="AJ30" s="59">
        <f t="shared" si="21"/>
        <v>148817.5</v>
      </c>
      <c r="AK30" s="59">
        <f t="shared" si="21"/>
        <v>151869.5</v>
      </c>
      <c r="AL30" s="59">
        <f t="shared" si="21"/>
        <v>152676.1</v>
      </c>
      <c r="AM30" s="59">
        <f t="shared" si="21"/>
        <v>146301.6</v>
      </c>
      <c r="AN30" s="59">
        <f t="shared" si="21"/>
        <v>161150</v>
      </c>
      <c r="AO30" s="59">
        <f>+SUM(AC30:AN30)</f>
        <v>1544269.6999999988</v>
      </c>
      <c r="AP30" s="59">
        <f>AP31+AP32</f>
        <v>160860.20000000001</v>
      </c>
      <c r="AQ30" s="59">
        <f>AQ31+AQ32</f>
        <v>146815</v>
      </c>
      <c r="AR30" s="59">
        <f>AR31+AR32</f>
        <v>147340.60000000003</v>
      </c>
      <c r="AS30" s="59">
        <f>AS31+AS32</f>
        <v>137041.4</v>
      </c>
      <c r="AT30" s="59">
        <f>AT31+AT32</f>
        <v>156011.20000000001</v>
      </c>
      <c r="AU30" s="59"/>
      <c r="AV30" s="59"/>
      <c r="AW30" s="59"/>
      <c r="AX30" s="59"/>
      <c r="AY30" s="59"/>
      <c r="AZ30" s="59"/>
      <c r="BA30" s="59"/>
      <c r="BB30" s="59">
        <f>+SUM(AP30:BA30)</f>
        <v>748068.40000000014</v>
      </c>
    </row>
    <row r="31" spans="2:54" ht="15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77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/>
      <c r="AV31" s="16"/>
      <c r="AW31" s="16"/>
      <c r="AX31" s="16"/>
      <c r="AY31" s="16"/>
      <c r="AZ31" s="177"/>
      <c r="BA31" s="16"/>
      <c r="BB31" s="14">
        <f>+SUM(AP31:BA31)</f>
        <v>510893.80000000005</v>
      </c>
    </row>
    <row r="32" spans="2:54" ht="15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7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/>
      <c r="AV32" s="17"/>
      <c r="AW32" s="17"/>
      <c r="AX32" s="17"/>
      <c r="AY32" s="17"/>
      <c r="AZ32" s="177"/>
      <c r="BA32" s="17"/>
      <c r="BB32" s="14">
        <f>+SUM(AP32:BA32)</f>
        <v>237174.60000000003</v>
      </c>
    </row>
  </sheetData>
  <mergeCells count="22"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  <mergeCell ref="BB6:BB7"/>
    <mergeCell ref="BB17:BB18"/>
    <mergeCell ref="BB28:BB29"/>
    <mergeCell ref="AP6:BA6"/>
    <mergeCell ref="AP17:BA17"/>
    <mergeCell ref="AP28:BA2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tabSelected="1" zoomScaleNormal="100" workbookViewId="0">
      <pane xSplit="2" ySplit="3" topLeftCell="DR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X9" sqref="DX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6384" width="11.42578125" style="2"/>
  </cols>
  <sheetData>
    <row r="1" spans="1:132" ht="15" x14ac:dyDescent="0.25">
      <c r="A1" s="195" t="s">
        <v>136</v>
      </c>
      <c r="B1" s="195"/>
    </row>
    <row r="2" spans="1:132" ht="30" customHeight="1" x14ac:dyDescent="0.2">
      <c r="A2" s="196" t="s">
        <v>142</v>
      </c>
      <c r="B2" s="197"/>
    </row>
    <row r="3" spans="1:132" x14ac:dyDescent="0.2">
      <c r="A3" s="99" t="s">
        <v>69</v>
      </c>
    </row>
    <row r="5" spans="1:132" ht="15" x14ac:dyDescent="0.25">
      <c r="B5" s="5" t="s">
        <v>67</v>
      </c>
    </row>
    <row r="6" spans="1:132" ht="15" customHeight="1" x14ac:dyDescent="0.25">
      <c r="B6" s="193" t="s">
        <v>0</v>
      </c>
      <c r="C6" s="190">
        <v>2013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93" t="s">
        <v>90</v>
      </c>
      <c r="P6" s="190">
        <v>2014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3" t="s">
        <v>91</v>
      </c>
      <c r="AC6" s="190">
        <v>2015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93" t="s">
        <v>92</v>
      </c>
      <c r="AP6" s="190">
        <v>2016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93" t="s">
        <v>93</v>
      </c>
      <c r="BC6" s="190">
        <v>2017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104</v>
      </c>
      <c r="BP6" s="190">
        <v>2018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137</v>
      </c>
      <c r="CC6" s="190">
        <v>2019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161</v>
      </c>
      <c r="CP6" s="185">
        <v>2020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7"/>
      <c r="DB6" s="188" t="s">
        <v>169</v>
      </c>
      <c r="DC6" s="185">
        <v>2021</v>
      </c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7"/>
      <c r="DO6" s="188" t="s">
        <v>170</v>
      </c>
      <c r="DP6" s="185">
        <v>2022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171</v>
      </c>
    </row>
    <row r="7" spans="1:13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94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94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94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94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89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89"/>
      <c r="DP7" s="180" t="s">
        <v>11</v>
      </c>
      <c r="DQ7" s="180" t="s">
        <v>12</v>
      </c>
      <c r="DR7" s="180" t="s">
        <v>13</v>
      </c>
      <c r="DS7" s="180" t="s">
        <v>14</v>
      </c>
      <c r="DT7" s="180" t="s">
        <v>15</v>
      </c>
      <c r="DU7" s="180" t="s">
        <v>16</v>
      </c>
      <c r="DV7" s="180" t="s">
        <v>17</v>
      </c>
      <c r="DW7" s="180" t="s">
        <v>18</v>
      </c>
      <c r="DX7" s="180" t="s">
        <v>160</v>
      </c>
      <c r="DY7" s="180" t="s">
        <v>19</v>
      </c>
      <c r="DZ7" s="180" t="s">
        <v>20</v>
      </c>
      <c r="EA7" s="180" t="s">
        <v>21</v>
      </c>
      <c r="EB7" s="189"/>
    </row>
    <row r="8" spans="1:132" ht="1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/>
      <c r="DV8" s="14"/>
      <c r="DW8" s="14"/>
      <c r="DX8" s="130"/>
      <c r="DY8" s="14"/>
      <c r="DZ8" s="14"/>
      <c r="EA8" s="14"/>
      <c r="EB8" s="14">
        <f>+SUM(DP8:EA8)</f>
        <v>542581</v>
      </c>
    </row>
    <row r="9" spans="1:132" x14ac:dyDescent="0.2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/>
      <c r="DV9" s="16"/>
      <c r="DW9" s="16"/>
      <c r="DX9" s="136"/>
      <c r="DY9" s="16"/>
      <c r="DZ9" s="16"/>
      <c r="EA9" s="16"/>
      <c r="EB9" s="16"/>
    </row>
    <row r="10" spans="1:132" x14ac:dyDescent="0.2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/>
      <c r="DV10" s="17"/>
      <c r="DW10" s="17"/>
      <c r="DX10" s="139"/>
      <c r="DY10" s="17"/>
      <c r="DZ10" s="17"/>
      <c r="EA10" s="17"/>
      <c r="EB10" s="17"/>
    </row>
    <row r="11" spans="1:132" ht="1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/>
      <c r="DV11" s="14"/>
      <c r="DW11" s="14"/>
      <c r="DX11" s="130"/>
      <c r="DY11" s="14"/>
      <c r="DZ11" s="14"/>
      <c r="EA11" s="14"/>
      <c r="EB11" s="14">
        <f t="shared" ref="EB11" si="19">+SUM(DP11:EA11)</f>
        <v>228949</v>
      </c>
    </row>
    <row r="12" spans="1:132" x14ac:dyDescent="0.2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/>
      <c r="DV12" s="16"/>
      <c r="DW12" s="16"/>
      <c r="DX12" s="136"/>
      <c r="DY12" s="16"/>
      <c r="DZ12" s="16"/>
      <c r="EA12" s="16"/>
      <c r="EB12" s="16"/>
    </row>
    <row r="13" spans="1:132" x14ac:dyDescent="0.2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/>
      <c r="DV13" s="17"/>
      <c r="DW13" s="17"/>
      <c r="DX13" s="139"/>
      <c r="DY13" s="17"/>
      <c r="DZ13" s="17"/>
      <c r="EA13" s="17"/>
      <c r="EB13" s="17"/>
    </row>
    <row r="14" spans="1:132" ht="1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20">SUM(Q15:Q16)</f>
        <v>36880</v>
      </c>
      <c r="R14" s="14">
        <f t="shared" si="20"/>
        <v>38444</v>
      </c>
      <c r="S14" s="14">
        <f t="shared" si="20"/>
        <v>35458</v>
      </c>
      <c r="T14" s="14">
        <f t="shared" si="20"/>
        <v>35366</v>
      </c>
      <c r="U14" s="14">
        <f t="shared" si="20"/>
        <v>32746</v>
      </c>
      <c r="V14" s="14">
        <f t="shared" si="20"/>
        <v>36226</v>
      </c>
      <c r="W14" s="14">
        <f t="shared" si="20"/>
        <v>38390</v>
      </c>
      <c r="X14" s="14">
        <f t="shared" si="20"/>
        <v>36376</v>
      </c>
      <c r="Y14" s="14">
        <f t="shared" si="20"/>
        <v>39284</v>
      </c>
      <c r="Z14" s="14">
        <f t="shared" si="20"/>
        <v>37592</v>
      </c>
      <c r="AA14" s="14">
        <f t="shared" si="20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1">SUM(BC15:BC16)</f>
        <v>43384</v>
      </c>
      <c r="BD14" s="14">
        <f t="shared" si="21"/>
        <v>43176</v>
      </c>
      <c r="BE14" s="14">
        <f t="shared" si="21"/>
        <v>43180</v>
      </c>
      <c r="BF14" s="14">
        <f t="shared" si="21"/>
        <v>42744</v>
      </c>
      <c r="BG14" s="14">
        <f t="shared" si="21"/>
        <v>46362</v>
      </c>
      <c r="BH14" s="14">
        <f t="shared" si="21"/>
        <v>43500</v>
      </c>
      <c r="BI14" s="14">
        <f t="shared" ref="BI14:BN14" si="22">SUM(BI15:BI16)</f>
        <v>46358</v>
      </c>
      <c r="BJ14" s="14">
        <f t="shared" si="22"/>
        <v>49468</v>
      </c>
      <c r="BK14" s="14">
        <f t="shared" si="22"/>
        <v>43876</v>
      </c>
      <c r="BL14" s="14">
        <f t="shared" si="22"/>
        <v>44076</v>
      </c>
      <c r="BM14" s="14">
        <f t="shared" si="22"/>
        <v>42896</v>
      </c>
      <c r="BN14" s="14">
        <f t="shared" si="22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3">SUM(BQ15:BQ16)</f>
        <v>42162</v>
      </c>
      <c r="BR14" s="14">
        <f t="shared" si="23"/>
        <v>42692</v>
      </c>
      <c r="BS14" s="14">
        <f t="shared" si="23"/>
        <v>42424</v>
      </c>
      <c r="BT14" s="14">
        <f t="shared" si="23"/>
        <v>41896</v>
      </c>
      <c r="BU14" s="14">
        <f t="shared" si="23"/>
        <v>37782</v>
      </c>
      <c r="BV14" s="14">
        <f t="shared" si="23"/>
        <v>43568</v>
      </c>
      <c r="BW14" s="14">
        <f t="shared" si="23"/>
        <v>44644</v>
      </c>
      <c r="BX14" s="14">
        <f t="shared" si="23"/>
        <v>41626</v>
      </c>
      <c r="BY14" s="14">
        <f t="shared" si="23"/>
        <v>44116</v>
      </c>
      <c r="BZ14" s="14">
        <f t="shared" si="23"/>
        <v>43428</v>
      </c>
      <c r="CA14" s="14">
        <f t="shared" si="23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4">SUM(CD15:CD16)</f>
        <v>12548</v>
      </c>
      <c r="CE14" s="14">
        <f t="shared" si="24"/>
        <v>41978</v>
      </c>
      <c r="CF14" s="14">
        <f t="shared" si="24"/>
        <v>43552</v>
      </c>
      <c r="CG14" s="14">
        <f t="shared" si="24"/>
        <v>44920</v>
      </c>
      <c r="CH14" s="14">
        <f t="shared" si="24"/>
        <v>43268</v>
      </c>
      <c r="CI14" s="14">
        <f t="shared" si="24"/>
        <v>43382</v>
      </c>
      <c r="CJ14" s="14">
        <f t="shared" si="24"/>
        <v>53318</v>
      </c>
      <c r="CK14" s="14">
        <f t="shared" si="24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/>
      <c r="DV14" s="14"/>
      <c r="DW14" s="14"/>
      <c r="DX14" s="130"/>
      <c r="DY14" s="14"/>
      <c r="DZ14" s="14"/>
      <c r="EA14" s="14"/>
      <c r="EB14" s="14">
        <f t="shared" ref="EB14" si="25">+SUM(DP14:EA14)</f>
        <v>265203</v>
      </c>
    </row>
    <row r="15" spans="1:132" x14ac:dyDescent="0.2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/>
      <c r="DV15" s="16"/>
      <c r="DW15" s="16"/>
      <c r="DX15" s="136"/>
      <c r="DY15" s="16"/>
      <c r="DZ15" s="16"/>
      <c r="EA15" s="16"/>
      <c r="EB15" s="16"/>
    </row>
    <row r="16" spans="1:132" x14ac:dyDescent="0.2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/>
      <c r="DV16" s="17"/>
      <c r="DW16" s="17"/>
      <c r="DX16" s="139"/>
      <c r="DY16" s="17"/>
      <c r="DZ16" s="17"/>
      <c r="EA16" s="17"/>
      <c r="EB16" s="17"/>
    </row>
    <row r="17" spans="2:132" ht="1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6">SUM(Q18:Q19)</f>
        <v>47750</v>
      </c>
      <c r="R17" s="14">
        <f t="shared" si="26"/>
        <v>51572</v>
      </c>
      <c r="S17" s="14">
        <f t="shared" si="26"/>
        <v>46438</v>
      </c>
      <c r="T17" s="14">
        <f t="shared" si="26"/>
        <v>48422</v>
      </c>
      <c r="U17" s="14">
        <f t="shared" si="26"/>
        <v>45468</v>
      </c>
      <c r="V17" s="14">
        <f t="shared" si="26"/>
        <v>51470</v>
      </c>
      <c r="W17" s="14">
        <f t="shared" si="26"/>
        <v>57096</v>
      </c>
      <c r="X17" s="14">
        <f t="shared" si="26"/>
        <v>58020</v>
      </c>
      <c r="Y17" s="14">
        <f t="shared" si="26"/>
        <v>55144</v>
      </c>
      <c r="Z17" s="14">
        <f t="shared" si="26"/>
        <v>52642</v>
      </c>
      <c r="AA17" s="14">
        <f t="shared" si="26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7">SUM(BC18:BC19)</f>
        <v>58722</v>
      </c>
      <c r="BD17" s="14">
        <f t="shared" si="27"/>
        <v>56296</v>
      </c>
      <c r="BE17" s="14">
        <f t="shared" si="27"/>
        <v>60890</v>
      </c>
      <c r="BF17" s="14">
        <f t="shared" si="27"/>
        <v>55884</v>
      </c>
      <c r="BG17" s="14">
        <f t="shared" si="27"/>
        <v>57358</v>
      </c>
      <c r="BH17" s="14">
        <f t="shared" si="27"/>
        <v>55076</v>
      </c>
      <c r="BI17" s="14">
        <f t="shared" ref="BI17:BN17" si="28">SUM(BI18:BI19)</f>
        <v>62340</v>
      </c>
      <c r="BJ17" s="14">
        <f t="shared" si="28"/>
        <v>62886</v>
      </c>
      <c r="BK17" s="14">
        <f t="shared" si="28"/>
        <v>64802</v>
      </c>
      <c r="BL17" s="14">
        <f t="shared" si="28"/>
        <v>57134</v>
      </c>
      <c r="BM17" s="14">
        <f t="shared" si="28"/>
        <v>57520</v>
      </c>
      <c r="BN17" s="14">
        <f t="shared" si="28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9">SUM(BQ18:BQ19)</f>
        <v>64912</v>
      </c>
      <c r="BR17" s="14">
        <f t="shared" si="29"/>
        <v>65328</v>
      </c>
      <c r="BS17" s="14">
        <f t="shared" si="29"/>
        <v>58716</v>
      </c>
      <c r="BT17" s="14">
        <f t="shared" si="29"/>
        <v>58108</v>
      </c>
      <c r="BU17" s="14">
        <f t="shared" si="29"/>
        <v>54986</v>
      </c>
      <c r="BV17" s="14">
        <f t="shared" si="29"/>
        <v>60326</v>
      </c>
      <c r="BW17" s="14">
        <f t="shared" si="29"/>
        <v>64366</v>
      </c>
      <c r="BX17" s="14">
        <f t="shared" si="29"/>
        <v>67036</v>
      </c>
      <c r="BY17" s="14">
        <f t="shared" si="29"/>
        <v>61584</v>
      </c>
      <c r="BZ17" s="14">
        <f t="shared" si="29"/>
        <v>59622</v>
      </c>
      <c r="CA17" s="14">
        <f t="shared" si="29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30">SUM(CD18:CD19)</f>
        <v>50710</v>
      </c>
      <c r="CE17" s="14">
        <f t="shared" si="30"/>
        <v>61326</v>
      </c>
      <c r="CF17" s="14">
        <f t="shared" si="30"/>
        <v>57160</v>
      </c>
      <c r="CG17" s="14">
        <f t="shared" si="30"/>
        <v>57550</v>
      </c>
      <c r="CH17" s="14">
        <f t="shared" si="30"/>
        <v>54352</v>
      </c>
      <c r="CI17" s="14">
        <f t="shared" si="30"/>
        <v>61352</v>
      </c>
      <c r="CJ17" s="14">
        <f t="shared" si="30"/>
        <v>68784</v>
      </c>
      <c r="CK17" s="14">
        <f t="shared" si="30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/>
      <c r="DV17" s="14"/>
      <c r="DW17" s="14"/>
      <c r="DX17" s="130"/>
      <c r="DY17" s="14"/>
      <c r="DZ17" s="14"/>
      <c r="EA17" s="14"/>
      <c r="EB17" s="14">
        <f t="shared" ref="EB17" si="31">+SUM(DP17:EA17)</f>
        <v>289577</v>
      </c>
    </row>
    <row r="18" spans="2:132" x14ac:dyDescent="0.2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/>
      <c r="DV18" s="16"/>
      <c r="DW18" s="16"/>
      <c r="DX18" s="136"/>
      <c r="DY18" s="16"/>
      <c r="DZ18" s="16"/>
      <c r="EA18" s="16"/>
      <c r="EB18" s="16"/>
    </row>
    <row r="19" spans="2:132" x14ac:dyDescent="0.2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/>
      <c r="DV19" s="17"/>
      <c r="DW19" s="17"/>
      <c r="DX19" s="139"/>
      <c r="DY19" s="17"/>
      <c r="DZ19" s="17"/>
      <c r="EA19" s="17"/>
      <c r="EB19" s="17"/>
    </row>
    <row r="20" spans="2:132" ht="15" x14ac:dyDescent="0.2">
      <c r="B20" s="18" t="s">
        <v>10</v>
      </c>
      <c r="C20" s="19">
        <f t="shared" ref="C20:N20" si="32">SUM(C21:C22)</f>
        <v>0</v>
      </c>
      <c r="D20" s="19">
        <f t="shared" si="32"/>
        <v>0</v>
      </c>
      <c r="E20" s="19">
        <f t="shared" si="32"/>
        <v>195906</v>
      </c>
      <c r="F20" s="19">
        <f t="shared" si="32"/>
        <v>182018</v>
      </c>
      <c r="G20" s="19">
        <f t="shared" si="32"/>
        <v>187984</v>
      </c>
      <c r="H20" s="19">
        <f t="shared" si="32"/>
        <v>177526</v>
      </c>
      <c r="I20" s="19">
        <f t="shared" si="32"/>
        <v>189442</v>
      </c>
      <c r="J20" s="19">
        <f t="shared" si="32"/>
        <v>196840</v>
      </c>
      <c r="K20" s="19">
        <f t="shared" si="32"/>
        <v>191564</v>
      </c>
      <c r="L20" s="19">
        <f t="shared" si="32"/>
        <v>192788</v>
      </c>
      <c r="M20" s="19">
        <f t="shared" si="32"/>
        <v>192468</v>
      </c>
      <c r="N20" s="19">
        <f t="shared" si="32"/>
        <v>211132</v>
      </c>
      <c r="O20" s="19">
        <f>SUM(O21:O22)</f>
        <v>1917668</v>
      </c>
      <c r="P20" s="19">
        <f>SUM(P21:P22)</f>
        <v>223050</v>
      </c>
      <c r="Q20" s="19">
        <f t="shared" ref="Q20:AA20" si="33">SUM(Q21:Q22)</f>
        <v>220858</v>
      </c>
      <c r="R20" s="19">
        <f t="shared" si="33"/>
        <v>201612</v>
      </c>
      <c r="S20" s="19">
        <f t="shared" si="33"/>
        <v>183076</v>
      </c>
      <c r="T20" s="19">
        <f t="shared" si="33"/>
        <v>185558</v>
      </c>
      <c r="U20" s="19">
        <f t="shared" si="33"/>
        <v>173080</v>
      </c>
      <c r="V20" s="19">
        <f t="shared" si="33"/>
        <v>189968</v>
      </c>
      <c r="W20" s="19">
        <f t="shared" si="33"/>
        <v>203178</v>
      </c>
      <c r="X20" s="19">
        <f t="shared" si="33"/>
        <v>195306</v>
      </c>
      <c r="Y20" s="19">
        <f t="shared" si="33"/>
        <v>203590</v>
      </c>
      <c r="Z20" s="19">
        <f t="shared" si="33"/>
        <v>199018</v>
      </c>
      <c r="AA20" s="19">
        <f t="shared" si="33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4">SUM(AE21:AE22)</f>
        <v>212754</v>
      </c>
      <c r="AF20" s="19">
        <f t="shared" si="34"/>
        <v>219520</v>
      </c>
      <c r="AG20" s="19">
        <f t="shared" si="34"/>
        <v>212046</v>
      </c>
      <c r="AH20" s="19">
        <f t="shared" si="34"/>
        <v>187168</v>
      </c>
      <c r="AI20" s="19">
        <f t="shared" si="34"/>
        <v>205566</v>
      </c>
      <c r="AJ20" s="19">
        <f t="shared" si="34"/>
        <v>216988</v>
      </c>
      <c r="AK20" s="19">
        <f t="shared" si="34"/>
        <v>211000</v>
      </c>
      <c r="AL20" s="19">
        <f t="shared" si="34"/>
        <v>207962</v>
      </c>
      <c r="AM20" s="19">
        <f t="shared" si="34"/>
        <v>206302</v>
      </c>
      <c r="AN20" s="19">
        <f t="shared" si="34"/>
        <v>218596</v>
      </c>
      <c r="AO20" s="19">
        <f t="shared" si="34"/>
        <v>2565918</v>
      </c>
      <c r="AP20" s="19">
        <f t="shared" si="34"/>
        <v>239386</v>
      </c>
      <c r="AQ20" s="19">
        <f t="shared" si="34"/>
        <v>241144</v>
      </c>
      <c r="AR20" s="19">
        <f t="shared" si="34"/>
        <v>209504</v>
      </c>
      <c r="AS20" s="19">
        <f t="shared" si="34"/>
        <v>191756</v>
      </c>
      <c r="AT20" s="19">
        <f t="shared" si="34"/>
        <v>200452</v>
      </c>
      <c r="AU20" s="19">
        <f t="shared" si="34"/>
        <v>186792</v>
      </c>
      <c r="AV20" s="19">
        <f t="shared" si="34"/>
        <v>208070</v>
      </c>
      <c r="AW20" s="19">
        <f t="shared" si="34"/>
        <v>210340</v>
      </c>
      <c r="AX20" s="19">
        <f t="shared" si="34"/>
        <v>204686</v>
      </c>
      <c r="AY20" s="19">
        <f t="shared" si="34"/>
        <v>209906</v>
      </c>
      <c r="AZ20" s="19">
        <v>207820</v>
      </c>
      <c r="BA20" s="19">
        <f t="shared" si="34"/>
        <v>231184</v>
      </c>
      <c r="BB20" s="19">
        <f t="shared" ref="BB20:BN20" si="35">SUM(BB21:BB22)</f>
        <v>2539298</v>
      </c>
      <c r="BC20" s="19">
        <f t="shared" si="35"/>
        <v>246034</v>
      </c>
      <c r="BD20" s="19">
        <f t="shared" si="35"/>
        <v>247348</v>
      </c>
      <c r="BE20" s="19">
        <f t="shared" si="35"/>
        <v>218522</v>
      </c>
      <c r="BF20" s="19">
        <f t="shared" si="35"/>
        <v>206346</v>
      </c>
      <c r="BG20" s="19">
        <f t="shared" si="35"/>
        <v>211726</v>
      </c>
      <c r="BH20" s="19">
        <f t="shared" si="35"/>
        <v>202862</v>
      </c>
      <c r="BI20" s="19">
        <f t="shared" si="35"/>
        <v>210524</v>
      </c>
      <c r="BJ20" s="19">
        <f t="shared" si="35"/>
        <v>233588</v>
      </c>
      <c r="BK20" s="19">
        <f t="shared" si="35"/>
        <v>220178</v>
      </c>
      <c r="BL20" s="19">
        <f t="shared" si="35"/>
        <v>217074</v>
      </c>
      <c r="BM20" s="19">
        <f t="shared" si="35"/>
        <v>216056</v>
      </c>
      <c r="BN20" s="19">
        <f t="shared" si="35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6">SUM(BQ21:BQ22)</f>
        <v>263426</v>
      </c>
      <c r="BR20" s="19">
        <f t="shared" si="36"/>
        <v>232840</v>
      </c>
      <c r="BS20" s="19">
        <f t="shared" si="36"/>
        <v>213438</v>
      </c>
      <c r="BT20" s="19">
        <f t="shared" si="36"/>
        <v>210286</v>
      </c>
      <c r="BU20" s="19">
        <f t="shared" si="36"/>
        <v>195916</v>
      </c>
      <c r="BV20" s="19">
        <f t="shared" si="36"/>
        <v>217834</v>
      </c>
      <c r="BW20" s="19">
        <f t="shared" si="36"/>
        <v>230000</v>
      </c>
      <c r="BX20" s="19">
        <f t="shared" si="36"/>
        <v>219760</v>
      </c>
      <c r="BY20" s="19">
        <f t="shared" si="36"/>
        <v>224104</v>
      </c>
      <c r="BZ20" s="19">
        <f t="shared" si="36"/>
        <v>220324</v>
      </c>
      <c r="CA20" s="19">
        <f t="shared" si="36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7">SUM(CD21:CD22)</f>
        <v>190536</v>
      </c>
      <c r="CE20" s="19">
        <f t="shared" si="37"/>
        <v>232774</v>
      </c>
      <c r="CF20" s="19">
        <f t="shared" si="37"/>
        <v>214082</v>
      </c>
      <c r="CG20" s="19">
        <f t="shared" si="37"/>
        <v>215502</v>
      </c>
      <c r="CH20" s="19">
        <f t="shared" si="37"/>
        <v>206370</v>
      </c>
      <c r="CI20" s="19">
        <f t="shared" si="37"/>
        <v>223120</v>
      </c>
      <c r="CJ20" s="19">
        <f t="shared" si="37"/>
        <v>254836</v>
      </c>
      <c r="CK20" s="19">
        <f t="shared" si="37"/>
        <v>271864</v>
      </c>
      <c r="CL20" s="19">
        <f t="shared" si="37"/>
        <v>262914</v>
      </c>
      <c r="CM20" s="19">
        <f t="shared" si="37"/>
        <v>247678</v>
      </c>
      <c r="CN20" s="19">
        <f t="shared" si="37"/>
        <v>273012</v>
      </c>
      <c r="CO20" s="19">
        <f t="shared" si="16"/>
        <v>2868854</v>
      </c>
      <c r="CP20" s="19">
        <f t="shared" ref="CP20:DA20" si="38">SUM(CP21:CP22)</f>
        <v>283864</v>
      </c>
      <c r="CQ20" s="19">
        <f t="shared" si="38"/>
        <v>281804</v>
      </c>
      <c r="CR20" s="19">
        <f t="shared" si="38"/>
        <v>165880</v>
      </c>
      <c r="CS20" s="19">
        <f t="shared" si="38"/>
        <v>57866</v>
      </c>
      <c r="CT20" s="19">
        <f t="shared" si="38"/>
        <v>89840</v>
      </c>
      <c r="CU20" s="19">
        <f t="shared" si="38"/>
        <v>122780</v>
      </c>
      <c r="CV20" s="19">
        <f t="shared" si="38"/>
        <v>153860</v>
      </c>
      <c r="CW20" s="19">
        <f t="shared" si="38"/>
        <v>146130</v>
      </c>
      <c r="CX20" s="19">
        <f t="shared" si="38"/>
        <v>134265</v>
      </c>
      <c r="CY20" s="19">
        <f t="shared" si="38"/>
        <v>216601</v>
      </c>
      <c r="CZ20" s="19">
        <f t="shared" si="38"/>
        <v>220716</v>
      </c>
      <c r="DA20" s="19">
        <f t="shared" si="38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/>
      <c r="DV20" s="19"/>
      <c r="DW20" s="19"/>
      <c r="DX20" s="140"/>
      <c r="DY20" s="19"/>
      <c r="DZ20" s="19"/>
      <c r="EA20" s="19"/>
      <c r="EB20" s="19">
        <f t="shared" ref="EB20:EB22" si="39">+SUM(DP20:EA20)</f>
        <v>1326310</v>
      </c>
    </row>
    <row r="21" spans="2:132" x14ac:dyDescent="0.2">
      <c r="B21" s="15" t="s">
        <v>2</v>
      </c>
      <c r="C21" s="20">
        <f t="shared" ref="C21:N21" si="40">C9+C12+C15+C18</f>
        <v>0</v>
      </c>
      <c r="D21" s="20">
        <f t="shared" si="40"/>
        <v>0</v>
      </c>
      <c r="E21" s="20">
        <f t="shared" si="40"/>
        <v>104608</v>
      </c>
      <c r="F21" s="20">
        <f t="shared" si="40"/>
        <v>92432</v>
      </c>
      <c r="G21" s="20">
        <f t="shared" si="40"/>
        <v>94954</v>
      </c>
      <c r="H21" s="20">
        <f t="shared" si="40"/>
        <v>89382</v>
      </c>
      <c r="I21" s="20">
        <f t="shared" si="40"/>
        <v>96526</v>
      </c>
      <c r="J21" s="20">
        <f t="shared" si="40"/>
        <v>97932</v>
      </c>
      <c r="K21" s="20">
        <f t="shared" si="40"/>
        <v>95854</v>
      </c>
      <c r="L21" s="20">
        <f t="shared" si="40"/>
        <v>90946</v>
      </c>
      <c r="M21" s="20">
        <f t="shared" si="40"/>
        <v>91204</v>
      </c>
      <c r="N21" s="20">
        <f t="shared" si="40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41">Q9+Q12+Q15+Q18</f>
        <v>121868</v>
      </c>
      <c r="R21" s="20">
        <f t="shared" si="41"/>
        <v>99796</v>
      </c>
      <c r="S21" s="20">
        <f t="shared" si="41"/>
        <v>88870</v>
      </c>
      <c r="T21" s="20">
        <f t="shared" si="41"/>
        <v>87196</v>
      </c>
      <c r="U21" s="20">
        <f t="shared" si="41"/>
        <v>81796</v>
      </c>
      <c r="V21" s="20">
        <f t="shared" si="41"/>
        <v>94268</v>
      </c>
      <c r="W21" s="20">
        <f t="shared" si="41"/>
        <v>101172</v>
      </c>
      <c r="X21" s="20">
        <f t="shared" si="41"/>
        <v>95896</v>
      </c>
      <c r="Y21" s="20">
        <f t="shared" si="41"/>
        <v>96112</v>
      </c>
      <c r="Z21" s="20">
        <f t="shared" si="41"/>
        <v>94790</v>
      </c>
      <c r="AA21" s="20">
        <f t="shared" si="41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42">AE9+AE12+AE15+AE18</f>
        <v>111512</v>
      </c>
      <c r="AF21" s="20">
        <f t="shared" si="42"/>
        <v>114376</v>
      </c>
      <c r="AG21" s="20">
        <f t="shared" si="42"/>
        <v>106962</v>
      </c>
      <c r="AH21" s="20">
        <f t="shared" si="42"/>
        <v>93492</v>
      </c>
      <c r="AI21" s="20">
        <f t="shared" si="42"/>
        <v>106818</v>
      </c>
      <c r="AJ21" s="20">
        <f t="shared" si="42"/>
        <v>112612</v>
      </c>
      <c r="AK21" s="20">
        <f t="shared" si="42"/>
        <v>107908</v>
      </c>
      <c r="AL21" s="20">
        <f t="shared" si="42"/>
        <v>105008</v>
      </c>
      <c r="AM21" s="20">
        <f t="shared" si="42"/>
        <v>104464</v>
      </c>
      <c r="AN21" s="20">
        <f t="shared" si="42"/>
        <v>120636</v>
      </c>
      <c r="AO21" s="20">
        <f t="shared" si="42"/>
        <v>1354108</v>
      </c>
      <c r="AP21" s="20">
        <f t="shared" si="42"/>
        <v>142094</v>
      </c>
      <c r="AQ21" s="20">
        <f t="shared" si="42"/>
        <v>147742</v>
      </c>
      <c r="AR21" s="20">
        <f t="shared" si="42"/>
        <v>116006</v>
      </c>
      <c r="AS21" s="20">
        <f t="shared" si="42"/>
        <v>102724</v>
      </c>
      <c r="AT21" s="20">
        <f t="shared" si="42"/>
        <v>108956</v>
      </c>
      <c r="AU21" s="20">
        <f t="shared" si="42"/>
        <v>104724</v>
      </c>
      <c r="AV21" s="20">
        <f t="shared" si="42"/>
        <v>122294</v>
      </c>
      <c r="AW21" s="20">
        <f t="shared" si="42"/>
        <v>121298</v>
      </c>
      <c r="AX21" s="20">
        <f t="shared" si="42"/>
        <v>116396</v>
      </c>
      <c r="AY21" s="20">
        <f t="shared" si="42"/>
        <v>116418</v>
      </c>
      <c r="AZ21" s="20">
        <f t="shared" si="42"/>
        <v>114354</v>
      </c>
      <c r="BA21" s="20">
        <f t="shared" si="42"/>
        <v>135330</v>
      </c>
      <c r="BB21" s="20">
        <f t="shared" si="42"/>
        <v>1448336</v>
      </c>
      <c r="BC21" s="20">
        <f t="shared" ref="BC21:BI22" si="43">BC9+BC12+BC15+BC18</f>
        <v>157034</v>
      </c>
      <c r="BD21" s="20">
        <f t="shared" si="43"/>
        <v>160406</v>
      </c>
      <c r="BE21" s="20">
        <f t="shared" si="43"/>
        <v>128740</v>
      </c>
      <c r="BF21" s="20">
        <f t="shared" si="43"/>
        <v>120888</v>
      </c>
      <c r="BG21" s="20">
        <f t="shared" si="43"/>
        <v>121614</v>
      </c>
      <c r="BH21" s="20">
        <f t="shared" si="43"/>
        <v>115346</v>
      </c>
      <c r="BI21" s="20">
        <f t="shared" si="43"/>
        <v>133952</v>
      </c>
      <c r="BJ21" s="20">
        <f t="shared" ref="BJ21:BN22" si="44">BJ9+BJ12+BJ15+BJ18</f>
        <v>134732</v>
      </c>
      <c r="BK21" s="20">
        <f t="shared" si="44"/>
        <v>127258</v>
      </c>
      <c r="BL21" s="20">
        <f t="shared" si="44"/>
        <v>122696</v>
      </c>
      <c r="BM21" s="20">
        <f t="shared" si="44"/>
        <v>122280</v>
      </c>
      <c r="BN21" s="20">
        <f t="shared" si="44"/>
        <v>149308</v>
      </c>
      <c r="BO21" s="20">
        <f t="shared" si="5"/>
        <v>1594254</v>
      </c>
      <c r="BP21" s="20">
        <f t="shared" ref="BP21:CA22" si="45">BP9+BP12+BP15+BP18</f>
        <v>176756</v>
      </c>
      <c r="BQ21" s="20">
        <f t="shared" si="45"/>
        <v>176224</v>
      </c>
      <c r="BR21" s="20">
        <f t="shared" si="45"/>
        <v>140160</v>
      </c>
      <c r="BS21" s="20">
        <f t="shared" si="45"/>
        <v>123784</v>
      </c>
      <c r="BT21" s="20">
        <f t="shared" si="45"/>
        <v>120598</v>
      </c>
      <c r="BU21" s="20">
        <f t="shared" si="45"/>
        <v>112456</v>
      </c>
      <c r="BV21" s="20">
        <f t="shared" si="45"/>
        <v>130362</v>
      </c>
      <c r="BW21" s="20">
        <f t="shared" si="45"/>
        <v>137790</v>
      </c>
      <c r="BX21" s="20">
        <f t="shared" si="45"/>
        <v>131270</v>
      </c>
      <c r="BY21" s="20">
        <f t="shared" si="45"/>
        <v>131184</v>
      </c>
      <c r="BZ21" s="20">
        <f t="shared" si="45"/>
        <v>128426</v>
      </c>
      <c r="CA21" s="20">
        <f t="shared" si="45"/>
        <v>154034</v>
      </c>
      <c r="CB21" s="20">
        <f t="shared" si="6"/>
        <v>1663044</v>
      </c>
      <c r="CC21" s="20">
        <f t="shared" ref="CC21:CM21" si="46">CC9+CC12+CC15+CC18</f>
        <v>183498</v>
      </c>
      <c r="CD21" s="20">
        <f t="shared" si="46"/>
        <v>135002</v>
      </c>
      <c r="CE21" s="20">
        <f t="shared" si="46"/>
        <v>144716</v>
      </c>
      <c r="CF21" s="20">
        <f t="shared" si="46"/>
        <v>128914</v>
      </c>
      <c r="CG21" s="20">
        <f t="shared" si="46"/>
        <v>125194</v>
      </c>
      <c r="CH21" s="20">
        <f t="shared" si="46"/>
        <v>120054</v>
      </c>
      <c r="CI21" s="20">
        <f t="shared" si="46"/>
        <v>125892</v>
      </c>
      <c r="CJ21" s="20">
        <f t="shared" si="46"/>
        <v>140476</v>
      </c>
      <c r="CK21" s="20">
        <f t="shared" si="46"/>
        <v>151492</v>
      </c>
      <c r="CL21" s="20">
        <v>143128</v>
      </c>
      <c r="CM21" s="20">
        <f t="shared" si="46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7">CP9+CP12+CP15+CP18</f>
        <v>183766</v>
      </c>
      <c r="CQ21" s="20">
        <f t="shared" si="47"/>
        <v>186508</v>
      </c>
      <c r="CR21" s="20">
        <f t="shared" si="47"/>
        <v>97894</v>
      </c>
      <c r="CS21" s="20">
        <f t="shared" si="47"/>
        <v>17422</v>
      </c>
      <c r="CT21" s="20">
        <f t="shared" si="47"/>
        <v>35934</v>
      </c>
      <c r="CU21" s="20">
        <f t="shared" si="47"/>
        <v>58628</v>
      </c>
      <c r="CV21" s="20">
        <f t="shared" si="47"/>
        <v>83620</v>
      </c>
      <c r="CW21" s="20">
        <f t="shared" si="47"/>
        <v>81304</v>
      </c>
      <c r="CX21" s="20">
        <f t="shared" si="47"/>
        <v>76721</v>
      </c>
      <c r="CY21" s="20">
        <f t="shared" si="47"/>
        <v>126855</v>
      </c>
      <c r="CZ21" s="20">
        <f t="shared" si="47"/>
        <v>129810</v>
      </c>
      <c r="DA21" s="20">
        <f t="shared" si="47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/>
      <c r="DV21" s="20"/>
      <c r="DW21" s="20"/>
      <c r="DX21" s="142"/>
      <c r="DY21" s="20"/>
      <c r="DZ21" s="20"/>
      <c r="EA21" s="20"/>
      <c r="EB21" s="20">
        <f t="shared" si="39"/>
        <v>866913</v>
      </c>
    </row>
    <row r="22" spans="2:132" x14ac:dyDescent="0.2">
      <c r="B22" s="15" t="s">
        <v>3</v>
      </c>
      <c r="C22" s="20">
        <f t="shared" ref="C22:N22" si="48">C10+C13+C16+C19</f>
        <v>0</v>
      </c>
      <c r="D22" s="20">
        <f t="shared" si="48"/>
        <v>0</v>
      </c>
      <c r="E22" s="20">
        <f t="shared" si="48"/>
        <v>91298</v>
      </c>
      <c r="F22" s="20">
        <f t="shared" si="48"/>
        <v>89586</v>
      </c>
      <c r="G22" s="20">
        <f t="shared" si="48"/>
        <v>93030</v>
      </c>
      <c r="H22" s="20">
        <f t="shared" si="48"/>
        <v>88144</v>
      </c>
      <c r="I22" s="20">
        <f t="shared" si="48"/>
        <v>92916</v>
      </c>
      <c r="J22" s="20">
        <f t="shared" si="48"/>
        <v>98908</v>
      </c>
      <c r="K22" s="20">
        <f t="shared" si="48"/>
        <v>95710</v>
      </c>
      <c r="L22" s="20">
        <f t="shared" si="48"/>
        <v>101842</v>
      </c>
      <c r="M22" s="20">
        <f t="shared" si="48"/>
        <v>101264</v>
      </c>
      <c r="N22" s="20">
        <f t="shared" si="48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41"/>
        <v>98990</v>
      </c>
      <c r="R22" s="20">
        <f t="shared" si="41"/>
        <v>101816</v>
      </c>
      <c r="S22" s="20">
        <f t="shared" si="41"/>
        <v>94206</v>
      </c>
      <c r="T22" s="20">
        <f t="shared" si="41"/>
        <v>98362</v>
      </c>
      <c r="U22" s="20">
        <f t="shared" si="41"/>
        <v>91284</v>
      </c>
      <c r="V22" s="20">
        <f t="shared" si="41"/>
        <v>95700</v>
      </c>
      <c r="W22" s="20">
        <f t="shared" si="41"/>
        <v>102006</v>
      </c>
      <c r="X22" s="20">
        <f t="shared" si="41"/>
        <v>99410</v>
      </c>
      <c r="Y22" s="20">
        <f t="shared" si="41"/>
        <v>107478</v>
      </c>
      <c r="Z22" s="20">
        <f t="shared" si="41"/>
        <v>104228</v>
      </c>
      <c r="AA22" s="20">
        <f t="shared" si="41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9">AE10+AE13+AE16+AE19</f>
        <v>101242</v>
      </c>
      <c r="AF22" s="20">
        <f t="shared" si="49"/>
        <v>105144</v>
      </c>
      <c r="AG22" s="20">
        <f t="shared" si="49"/>
        <v>105084</v>
      </c>
      <c r="AH22" s="20">
        <f t="shared" si="49"/>
        <v>93676</v>
      </c>
      <c r="AI22" s="20">
        <f t="shared" si="49"/>
        <v>98748</v>
      </c>
      <c r="AJ22" s="20">
        <f t="shared" si="49"/>
        <v>104376</v>
      </c>
      <c r="AK22" s="20">
        <f t="shared" si="49"/>
        <v>103092</v>
      </c>
      <c r="AL22" s="20">
        <f t="shared" si="49"/>
        <v>102954</v>
      </c>
      <c r="AM22" s="20">
        <f t="shared" si="49"/>
        <v>101838</v>
      </c>
      <c r="AN22" s="20">
        <f t="shared" si="49"/>
        <v>97960</v>
      </c>
      <c r="AO22" s="20">
        <f t="shared" si="49"/>
        <v>1211810</v>
      </c>
      <c r="AP22" s="20">
        <f t="shared" si="49"/>
        <v>97292</v>
      </c>
      <c r="AQ22" s="20">
        <f t="shared" si="49"/>
        <v>93402</v>
      </c>
      <c r="AR22" s="20">
        <f t="shared" si="49"/>
        <v>93498</v>
      </c>
      <c r="AS22" s="20">
        <f t="shared" si="49"/>
        <v>89032</v>
      </c>
      <c r="AT22" s="20">
        <f t="shared" si="49"/>
        <v>91496</v>
      </c>
      <c r="AU22" s="20">
        <f t="shared" si="49"/>
        <v>82068</v>
      </c>
      <c r="AV22" s="20">
        <f t="shared" si="49"/>
        <v>85776</v>
      </c>
      <c r="AW22" s="20">
        <f t="shared" si="49"/>
        <v>89042</v>
      </c>
      <c r="AX22" s="20">
        <f t="shared" si="49"/>
        <v>88290</v>
      </c>
      <c r="AY22" s="20">
        <f t="shared" si="49"/>
        <v>93488</v>
      </c>
      <c r="AZ22" s="20">
        <f t="shared" si="49"/>
        <v>91724</v>
      </c>
      <c r="BA22" s="20">
        <f t="shared" si="49"/>
        <v>95854</v>
      </c>
      <c r="BB22" s="20">
        <f t="shared" si="49"/>
        <v>1090962</v>
      </c>
      <c r="BC22" s="20">
        <f t="shared" ref="BC22:BH22" si="50">BC10+BC13+BC16+BC19</f>
        <v>89000</v>
      </c>
      <c r="BD22" s="20">
        <f t="shared" si="50"/>
        <v>86942</v>
      </c>
      <c r="BE22" s="20">
        <f t="shared" si="50"/>
        <v>89782</v>
      </c>
      <c r="BF22" s="20">
        <f t="shared" si="50"/>
        <v>85458</v>
      </c>
      <c r="BG22" s="20">
        <f t="shared" si="50"/>
        <v>90112</v>
      </c>
      <c r="BH22" s="20">
        <f t="shared" si="50"/>
        <v>87516</v>
      </c>
      <c r="BI22" s="20">
        <f t="shared" si="43"/>
        <v>76572</v>
      </c>
      <c r="BJ22" s="20">
        <f t="shared" si="44"/>
        <v>98856</v>
      </c>
      <c r="BK22" s="20">
        <f t="shared" si="44"/>
        <v>92920</v>
      </c>
      <c r="BL22" s="20">
        <f t="shared" si="44"/>
        <v>94378</v>
      </c>
      <c r="BM22" s="20">
        <f t="shared" si="44"/>
        <v>93776</v>
      </c>
      <c r="BN22" s="20">
        <f t="shared" si="44"/>
        <v>94090</v>
      </c>
      <c r="BO22" s="20">
        <f t="shared" si="5"/>
        <v>1079402</v>
      </c>
      <c r="BP22" s="20">
        <f t="shared" ref="BP22:BZ22" si="51">BP10+BP13+BP16+BP19</f>
        <v>94202</v>
      </c>
      <c r="BQ22" s="20">
        <f t="shared" si="51"/>
        <v>87202</v>
      </c>
      <c r="BR22" s="20">
        <f t="shared" si="51"/>
        <v>92680</v>
      </c>
      <c r="BS22" s="20">
        <f t="shared" si="51"/>
        <v>89654</v>
      </c>
      <c r="BT22" s="20">
        <f t="shared" si="51"/>
        <v>89688</v>
      </c>
      <c r="BU22" s="20">
        <f t="shared" si="51"/>
        <v>83460</v>
      </c>
      <c r="BV22" s="20">
        <f t="shared" si="51"/>
        <v>87472</v>
      </c>
      <c r="BW22" s="20">
        <f t="shared" si="51"/>
        <v>92210</v>
      </c>
      <c r="BX22" s="20">
        <f t="shared" si="51"/>
        <v>88490</v>
      </c>
      <c r="BY22" s="20">
        <f t="shared" si="51"/>
        <v>92920</v>
      </c>
      <c r="BZ22" s="20">
        <f t="shared" si="51"/>
        <v>91898</v>
      </c>
      <c r="CA22" s="20">
        <f t="shared" si="45"/>
        <v>92268</v>
      </c>
      <c r="CB22" s="20">
        <f t="shared" si="6"/>
        <v>1082144</v>
      </c>
      <c r="CC22" s="20">
        <f t="shared" ref="CC22:CM22" si="52">CC10+CC13+CC16+CC19</f>
        <v>92668</v>
      </c>
      <c r="CD22" s="20">
        <f t="shared" si="52"/>
        <v>55534</v>
      </c>
      <c r="CE22" s="20">
        <f t="shared" si="52"/>
        <v>88058</v>
      </c>
      <c r="CF22" s="20">
        <f t="shared" si="52"/>
        <v>85168</v>
      </c>
      <c r="CG22" s="20">
        <f t="shared" si="52"/>
        <v>90308</v>
      </c>
      <c r="CH22" s="20">
        <f t="shared" si="52"/>
        <v>86316</v>
      </c>
      <c r="CI22" s="20">
        <f t="shared" si="52"/>
        <v>97228</v>
      </c>
      <c r="CJ22" s="20">
        <f t="shared" si="52"/>
        <v>114360</v>
      </c>
      <c r="CK22" s="20">
        <f t="shared" si="52"/>
        <v>120372</v>
      </c>
      <c r="CL22" s="20">
        <v>119786</v>
      </c>
      <c r="CM22" s="20">
        <f t="shared" si="52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53">CP10+CP13+CP16+CP19</f>
        <v>100098</v>
      </c>
      <c r="CQ22" s="20">
        <f t="shared" si="53"/>
        <v>95296</v>
      </c>
      <c r="CR22" s="20">
        <f t="shared" si="53"/>
        <v>67986</v>
      </c>
      <c r="CS22" s="20">
        <f t="shared" si="53"/>
        <v>40444</v>
      </c>
      <c r="CT22" s="20">
        <f t="shared" si="53"/>
        <v>53906</v>
      </c>
      <c r="CU22" s="20">
        <f t="shared" si="53"/>
        <v>64152</v>
      </c>
      <c r="CV22" s="20">
        <f t="shared" si="53"/>
        <v>70240</v>
      </c>
      <c r="CW22" s="20">
        <f t="shared" si="53"/>
        <v>64826</v>
      </c>
      <c r="CX22" s="20">
        <f t="shared" si="53"/>
        <v>57544</v>
      </c>
      <c r="CY22" s="20">
        <f t="shared" si="53"/>
        <v>89746</v>
      </c>
      <c r="CZ22" s="20">
        <f t="shared" si="53"/>
        <v>90906</v>
      </c>
      <c r="DA22" s="20">
        <f t="shared" si="53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/>
      <c r="DV22" s="20"/>
      <c r="DW22" s="20"/>
      <c r="DX22" s="142"/>
      <c r="DY22" s="20"/>
      <c r="DZ22" s="20"/>
      <c r="EA22" s="20"/>
      <c r="EB22" s="20">
        <f t="shared" si="39"/>
        <v>459397</v>
      </c>
    </row>
    <row r="23" spans="2:132" x14ac:dyDescent="0.2"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2:132" x14ac:dyDescent="0.2"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2:132" ht="15" x14ac:dyDescent="0.25">
      <c r="B25" s="5" t="s">
        <v>68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2:132" ht="15" customHeight="1" x14ac:dyDescent="0.25">
      <c r="B26" s="193" t="s">
        <v>0</v>
      </c>
      <c r="C26" s="190">
        <v>2013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3" t="s">
        <v>90</v>
      </c>
      <c r="P26" s="190">
        <v>2014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3" t="s">
        <v>91</v>
      </c>
      <c r="AC26" s="190">
        <v>2015</v>
      </c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  <c r="AO26" s="193" t="s">
        <v>92</v>
      </c>
      <c r="AP26" s="190">
        <v>2016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93" t="s">
        <v>93</v>
      </c>
      <c r="BC26" s="190">
        <v>2017</v>
      </c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2"/>
      <c r="BO26" s="188" t="s">
        <v>104</v>
      </c>
      <c r="BP26" s="190">
        <v>2018</v>
      </c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2"/>
      <c r="CB26" s="188" t="s">
        <v>137</v>
      </c>
      <c r="CC26" s="190">
        <v>2019</v>
      </c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88" t="s">
        <v>161</v>
      </c>
      <c r="CP26" s="185">
        <v>2020</v>
      </c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7"/>
      <c r="DB26" s="188" t="s">
        <v>169</v>
      </c>
      <c r="DC26" s="185">
        <v>2021</v>
      </c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7"/>
      <c r="DO26" s="188" t="s">
        <v>170</v>
      </c>
      <c r="DP26" s="185">
        <v>2022</v>
      </c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7"/>
      <c r="EB26" s="188" t="s">
        <v>171</v>
      </c>
    </row>
    <row r="27" spans="2:132" ht="15" x14ac:dyDescent="0.25">
      <c r="B27" s="194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94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94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94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94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89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89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89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89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89"/>
      <c r="DP27" s="180" t="s">
        <v>11</v>
      </c>
      <c r="DQ27" s="180" t="s">
        <v>12</v>
      </c>
      <c r="DR27" s="180" t="s">
        <v>13</v>
      </c>
      <c r="DS27" s="180" t="s">
        <v>14</v>
      </c>
      <c r="DT27" s="180" t="s">
        <v>15</v>
      </c>
      <c r="DU27" s="180" t="s">
        <v>16</v>
      </c>
      <c r="DV27" s="180" t="s">
        <v>17</v>
      </c>
      <c r="DW27" s="180" t="s">
        <v>18</v>
      </c>
      <c r="DX27" s="180" t="s">
        <v>160</v>
      </c>
      <c r="DY27" s="180" t="s">
        <v>19</v>
      </c>
      <c r="DZ27" s="180" t="s">
        <v>20</v>
      </c>
      <c r="EA27" s="180" t="s">
        <v>21</v>
      </c>
      <c r="EB27" s="189"/>
    </row>
    <row r="28" spans="2:132" ht="15" x14ac:dyDescent="0.25">
      <c r="B28" s="13" t="s">
        <v>22</v>
      </c>
      <c r="C28" s="14">
        <f>SUM(C29:C30)</f>
        <v>0</v>
      </c>
      <c r="D28" s="14">
        <f t="shared" ref="D28:N28" si="54">SUM(D29:D30)</f>
        <v>0</v>
      </c>
      <c r="E28" s="14">
        <f t="shared" si="54"/>
        <v>88474</v>
      </c>
      <c r="F28" s="14">
        <f t="shared" si="54"/>
        <v>82046</v>
      </c>
      <c r="G28" s="14">
        <f t="shared" si="54"/>
        <v>86690</v>
      </c>
      <c r="H28" s="14">
        <f t="shared" si="54"/>
        <v>82368</v>
      </c>
      <c r="I28" s="14">
        <f t="shared" si="54"/>
        <v>205040</v>
      </c>
      <c r="J28" s="14">
        <f t="shared" si="54"/>
        <v>219488</v>
      </c>
      <c r="K28" s="14">
        <f t="shared" si="54"/>
        <v>208808</v>
      </c>
      <c r="L28" s="14">
        <f t="shared" si="54"/>
        <v>220856</v>
      </c>
      <c r="M28" s="14">
        <f t="shared" si="54"/>
        <v>227384</v>
      </c>
      <c r="N28" s="14">
        <f t="shared" si="54"/>
        <v>238894</v>
      </c>
      <c r="O28" s="14">
        <f>SUM(C28:N28)</f>
        <v>1660048</v>
      </c>
      <c r="P28" s="14">
        <f>SUM(P29:P30)</f>
        <v>254226</v>
      </c>
      <c r="Q28" s="14">
        <f t="shared" ref="Q28:AA28" si="55">SUM(Q29:Q30)</f>
        <v>252154</v>
      </c>
      <c r="R28" s="14">
        <f t="shared" si="55"/>
        <v>231380</v>
      </c>
      <c r="S28" s="14">
        <f t="shared" si="55"/>
        <v>218378</v>
      </c>
      <c r="T28" s="14">
        <f t="shared" si="55"/>
        <v>231996</v>
      </c>
      <c r="U28" s="14">
        <f t="shared" si="55"/>
        <v>218118</v>
      </c>
      <c r="V28" s="14">
        <f t="shared" si="55"/>
        <v>224152</v>
      </c>
      <c r="W28" s="14">
        <f t="shared" si="55"/>
        <v>234512</v>
      </c>
      <c r="X28" s="14">
        <f t="shared" si="55"/>
        <v>224288</v>
      </c>
      <c r="Y28" s="14">
        <f t="shared" si="55"/>
        <v>240990</v>
      </c>
      <c r="Z28" s="14">
        <f t="shared" si="55"/>
        <v>242848</v>
      </c>
      <c r="AA28" s="14">
        <f t="shared" si="55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6">SUM(BI29:BI30)</f>
        <v>163548</v>
      </c>
      <c r="BJ28" s="14">
        <f t="shared" si="56"/>
        <v>243252</v>
      </c>
      <c r="BK28" s="14">
        <f t="shared" si="56"/>
        <v>224184</v>
      </c>
      <c r="BL28" s="14">
        <f t="shared" si="56"/>
        <v>228052</v>
      </c>
      <c r="BM28" s="14">
        <f t="shared" si="56"/>
        <v>228770</v>
      </c>
      <c r="BN28" s="14">
        <f t="shared" si="56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7">SUM(BR29:BR30)</f>
        <v>230834</v>
      </c>
      <c r="BS28" s="14">
        <f t="shared" si="57"/>
        <v>215794</v>
      </c>
      <c r="BT28" s="14">
        <f t="shared" si="57"/>
        <v>217084</v>
      </c>
      <c r="BU28" s="14">
        <f t="shared" si="57"/>
        <v>206260</v>
      </c>
      <c r="BV28" s="14">
        <f t="shared" si="57"/>
        <v>212296</v>
      </c>
      <c r="BW28" s="14">
        <f t="shared" si="57"/>
        <v>230394</v>
      </c>
      <c r="BX28" s="14">
        <f t="shared" si="57"/>
        <v>212556</v>
      </c>
      <c r="BY28" s="14">
        <f t="shared" si="57"/>
        <v>222088</v>
      </c>
      <c r="BZ28" s="14">
        <f t="shared" si="57"/>
        <v>225012</v>
      </c>
      <c r="CA28" s="14">
        <f t="shared" si="57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8">SUM(CE29:CE30)</f>
        <v>235220</v>
      </c>
      <c r="CF28" s="14">
        <f t="shared" si="58"/>
        <v>204438</v>
      </c>
      <c r="CG28" s="14">
        <f t="shared" si="58"/>
        <v>213236</v>
      </c>
      <c r="CH28" s="14">
        <f t="shared" si="58"/>
        <v>207576</v>
      </c>
      <c r="CI28" s="14">
        <f t="shared" si="58"/>
        <v>234634</v>
      </c>
      <c r="CJ28" s="14">
        <f t="shared" si="58"/>
        <v>252838</v>
      </c>
      <c r="CK28" s="14">
        <f t="shared" si="58"/>
        <v>254090</v>
      </c>
      <c r="CL28" s="14">
        <f t="shared" si="58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30">
        <v>276058</v>
      </c>
      <c r="DR28" s="14">
        <v>245090</v>
      </c>
      <c r="DS28" s="14">
        <v>233049</v>
      </c>
      <c r="DT28" s="14">
        <v>245058</v>
      </c>
      <c r="DU28" s="14"/>
      <c r="DV28" s="14"/>
      <c r="DW28" s="14"/>
      <c r="DX28" s="130"/>
      <c r="DY28" s="14"/>
      <c r="DZ28" s="14"/>
      <c r="EA28" s="14"/>
      <c r="EB28" s="14">
        <f>+SUM(DP28:EA28)</f>
        <v>1280542</v>
      </c>
    </row>
    <row r="29" spans="2:132" x14ac:dyDescent="0.2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9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60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61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62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63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4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36">
        <v>92218</v>
      </c>
      <c r="DR29" s="16">
        <v>61073</v>
      </c>
      <c r="DS29" s="16">
        <v>47553</v>
      </c>
      <c r="DT29" s="16">
        <v>46176</v>
      </c>
      <c r="DU29" s="16"/>
      <c r="DV29" s="16"/>
      <c r="DW29" s="16"/>
      <c r="DX29" s="136"/>
      <c r="DY29" s="16"/>
      <c r="DZ29" s="16"/>
      <c r="EA29" s="16"/>
      <c r="EB29" s="16"/>
    </row>
    <row r="30" spans="2:132" x14ac:dyDescent="0.2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9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60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61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62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63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4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39">
        <v>183840</v>
      </c>
      <c r="DR30" s="17">
        <v>184017</v>
      </c>
      <c r="DS30" s="17">
        <v>185496</v>
      </c>
      <c r="DT30" s="17">
        <v>198882</v>
      </c>
      <c r="DU30" s="17"/>
      <c r="DV30" s="17"/>
      <c r="DW30" s="17"/>
      <c r="DX30" s="139"/>
      <c r="DY30" s="17"/>
      <c r="DZ30" s="17"/>
      <c r="EA30" s="17"/>
      <c r="EB30" s="17"/>
    </row>
    <row r="31" spans="2:132" ht="15" x14ac:dyDescent="0.25">
      <c r="B31" s="13" t="s">
        <v>23</v>
      </c>
      <c r="C31" s="14">
        <f>SUM(C32:C33)</f>
        <v>0</v>
      </c>
      <c r="D31" s="14">
        <f t="shared" ref="D31:N31" si="65">SUM(D32:D33)</f>
        <v>0</v>
      </c>
      <c r="E31" s="14">
        <f t="shared" si="65"/>
        <v>99334</v>
      </c>
      <c r="F31" s="14">
        <f t="shared" si="65"/>
        <v>99494</v>
      </c>
      <c r="G31" s="14">
        <f t="shared" si="65"/>
        <v>102028</v>
      </c>
      <c r="H31" s="14">
        <f t="shared" si="65"/>
        <v>93808</v>
      </c>
      <c r="I31" s="14">
        <f t="shared" si="65"/>
        <v>95030</v>
      </c>
      <c r="J31" s="14">
        <f t="shared" si="65"/>
        <v>97964</v>
      </c>
      <c r="K31" s="14">
        <f t="shared" si="65"/>
        <v>92814</v>
      </c>
      <c r="L31" s="14">
        <f t="shared" si="65"/>
        <v>103912</v>
      </c>
      <c r="M31" s="14">
        <f t="shared" si="65"/>
        <v>100522</v>
      </c>
      <c r="N31" s="14">
        <f t="shared" si="65"/>
        <v>105122</v>
      </c>
      <c r="O31" s="14">
        <f t="shared" si="59"/>
        <v>990028</v>
      </c>
      <c r="P31" s="14">
        <f>SUM(P32:P33)</f>
        <v>97374</v>
      </c>
      <c r="Q31" s="14">
        <f t="shared" ref="Q31:AA31" si="66">SUM(Q32:Q33)</f>
        <v>94048</v>
      </c>
      <c r="R31" s="14">
        <f t="shared" si="66"/>
        <v>99914</v>
      </c>
      <c r="S31" s="14">
        <f t="shared" si="66"/>
        <v>90956</v>
      </c>
      <c r="T31" s="14">
        <f t="shared" si="66"/>
        <v>91600</v>
      </c>
      <c r="U31" s="14">
        <f t="shared" si="66"/>
        <v>81792</v>
      </c>
      <c r="V31" s="14">
        <f t="shared" si="66"/>
        <v>87822</v>
      </c>
      <c r="W31" s="14">
        <f t="shared" si="66"/>
        <v>93378</v>
      </c>
      <c r="X31" s="14">
        <f t="shared" si="66"/>
        <v>91522</v>
      </c>
      <c r="Y31" s="14">
        <f t="shared" si="66"/>
        <v>102602</v>
      </c>
      <c r="Z31" s="14">
        <f t="shared" si="66"/>
        <v>99252</v>
      </c>
      <c r="AA31" s="14">
        <f t="shared" si="66"/>
        <v>101954</v>
      </c>
      <c r="AB31" s="14">
        <f t="shared" si="60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61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62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7">SUM(BI32:BI33)</f>
        <v>88664</v>
      </c>
      <c r="BJ31" s="14">
        <f t="shared" si="67"/>
        <v>99694</v>
      </c>
      <c r="BK31" s="14">
        <f t="shared" si="67"/>
        <v>92756</v>
      </c>
      <c r="BL31" s="14">
        <f t="shared" si="67"/>
        <v>99180</v>
      </c>
      <c r="BM31" s="14">
        <f t="shared" si="67"/>
        <v>98012</v>
      </c>
      <c r="BN31" s="14">
        <f t="shared" si="67"/>
        <v>95412</v>
      </c>
      <c r="BO31" s="14">
        <f t="shared" si="63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8">SUM(BR32:BR33)</f>
        <v>90212</v>
      </c>
      <c r="BS31" s="14">
        <f t="shared" si="68"/>
        <v>90538</v>
      </c>
      <c r="BT31" s="14">
        <f t="shared" si="68"/>
        <v>91066</v>
      </c>
      <c r="BU31" s="14">
        <f t="shared" si="68"/>
        <v>84374</v>
      </c>
      <c r="BV31" s="14">
        <f t="shared" si="68"/>
        <v>93614</v>
      </c>
      <c r="BW31" s="14">
        <f t="shared" si="68"/>
        <v>95000</v>
      </c>
      <c r="BX31" s="14">
        <f t="shared" si="68"/>
        <v>91684</v>
      </c>
      <c r="BY31" s="14">
        <f t="shared" si="68"/>
        <v>98882</v>
      </c>
      <c r="BZ31" s="14">
        <f t="shared" si="68"/>
        <v>96300</v>
      </c>
      <c r="CA31" s="14">
        <f t="shared" si="68"/>
        <v>98062</v>
      </c>
      <c r="CB31" s="14">
        <f t="shared" si="64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9">SUM(CE32:CE33)</f>
        <v>90112</v>
      </c>
      <c r="CF31" s="14">
        <f t="shared" si="69"/>
        <v>93840</v>
      </c>
      <c r="CG31" s="14">
        <f t="shared" si="69"/>
        <v>100222</v>
      </c>
      <c r="CH31" s="14">
        <f t="shared" si="69"/>
        <v>94700</v>
      </c>
      <c r="CI31" s="14">
        <f t="shared" si="69"/>
        <v>102492</v>
      </c>
      <c r="CJ31" s="14">
        <f t="shared" si="69"/>
        <v>133460</v>
      </c>
      <c r="CK31" s="14">
        <f t="shared" si="69"/>
        <v>143292</v>
      </c>
      <c r="CL31" s="14">
        <f t="shared" si="69"/>
        <v>140524</v>
      </c>
      <c r="CM31" s="14">
        <v>117548</v>
      </c>
      <c r="CN31" s="14">
        <v>123198</v>
      </c>
      <c r="CO31" s="14">
        <f t="shared" ref="CO31:CO42" si="70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71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72">+SUM(DC31:DN31)</f>
        <v>1244798</v>
      </c>
      <c r="DP31" s="14">
        <v>109575</v>
      </c>
      <c r="DQ31" s="130">
        <v>107260</v>
      </c>
      <c r="DR31" s="14">
        <v>106054</v>
      </c>
      <c r="DS31" s="14">
        <v>109163</v>
      </c>
      <c r="DT31" s="14">
        <v>115556</v>
      </c>
      <c r="DU31" s="14"/>
      <c r="DV31" s="14"/>
      <c r="DW31" s="14"/>
      <c r="DX31" s="130"/>
      <c r="DY31" s="14"/>
      <c r="DZ31" s="14"/>
      <c r="EA31" s="14"/>
      <c r="EB31" s="14">
        <f t="shared" ref="EB31" si="73">+SUM(DP31:EA31)</f>
        <v>547608</v>
      </c>
    </row>
    <row r="32" spans="2:132" x14ac:dyDescent="0.2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9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60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61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62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63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4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36">
        <v>26597</v>
      </c>
      <c r="DR32" s="16">
        <v>27965</v>
      </c>
      <c r="DS32" s="16">
        <v>27659</v>
      </c>
      <c r="DT32" s="16">
        <v>29206</v>
      </c>
      <c r="DU32" s="16"/>
      <c r="DV32" s="16"/>
      <c r="DW32" s="16"/>
      <c r="DX32" s="136"/>
      <c r="DY32" s="16"/>
      <c r="DZ32" s="16"/>
      <c r="EA32" s="16"/>
      <c r="EB32" s="16"/>
    </row>
    <row r="33" spans="2:132" x14ac:dyDescent="0.2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9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60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61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62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63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4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39">
        <v>80663</v>
      </c>
      <c r="DR33" s="17">
        <v>78089</v>
      </c>
      <c r="DS33" s="17">
        <v>81504</v>
      </c>
      <c r="DT33" s="17">
        <v>86350</v>
      </c>
      <c r="DU33" s="17"/>
      <c r="DV33" s="17"/>
      <c r="DW33" s="17"/>
      <c r="DX33" s="139"/>
      <c r="DY33" s="17"/>
      <c r="DZ33" s="17"/>
      <c r="EA33" s="17"/>
      <c r="EB33" s="17"/>
    </row>
    <row r="34" spans="2:132" ht="15" x14ac:dyDescent="0.25">
      <c r="B34" s="13" t="s">
        <v>24</v>
      </c>
      <c r="C34" s="14">
        <f>SUM(C35:C36)</f>
        <v>0</v>
      </c>
      <c r="D34" s="14">
        <f t="shared" ref="D34:N34" si="74">SUM(D35:D36)</f>
        <v>0</v>
      </c>
      <c r="E34" s="14">
        <f t="shared" si="74"/>
        <v>92162</v>
      </c>
      <c r="F34" s="14">
        <f t="shared" si="74"/>
        <v>90944</v>
      </c>
      <c r="G34" s="14">
        <f t="shared" si="74"/>
        <v>94672</v>
      </c>
      <c r="H34" s="14">
        <f t="shared" si="74"/>
        <v>87466</v>
      </c>
      <c r="I34" s="14">
        <f t="shared" si="74"/>
        <v>98904</v>
      </c>
      <c r="J34" s="14">
        <f t="shared" si="74"/>
        <v>103004</v>
      </c>
      <c r="K34" s="14">
        <f t="shared" si="74"/>
        <v>98418</v>
      </c>
      <c r="L34" s="14">
        <f t="shared" si="74"/>
        <v>108578</v>
      </c>
      <c r="M34" s="14">
        <f t="shared" si="74"/>
        <v>105106</v>
      </c>
      <c r="N34" s="14">
        <f t="shared" si="74"/>
        <v>108550</v>
      </c>
      <c r="O34" s="14">
        <f t="shared" si="59"/>
        <v>987804</v>
      </c>
      <c r="P34" s="14">
        <f>SUM(P35:P36)</f>
        <v>100930</v>
      </c>
      <c r="Q34" s="14">
        <f t="shared" ref="Q34:AA34" si="75">SUM(Q35:Q36)</f>
        <v>98896</v>
      </c>
      <c r="R34" s="14">
        <f t="shared" si="75"/>
        <v>106432</v>
      </c>
      <c r="S34" s="14">
        <f t="shared" si="75"/>
        <v>96744</v>
      </c>
      <c r="T34" s="14">
        <f t="shared" si="75"/>
        <v>97616</v>
      </c>
      <c r="U34" s="14">
        <f t="shared" si="75"/>
        <v>87716</v>
      </c>
      <c r="V34" s="14">
        <f t="shared" si="75"/>
        <v>93962</v>
      </c>
      <c r="W34" s="14">
        <f t="shared" si="75"/>
        <v>99652</v>
      </c>
      <c r="X34" s="14">
        <f t="shared" si="75"/>
        <v>98088</v>
      </c>
      <c r="Y34" s="14">
        <f t="shared" si="75"/>
        <v>109788</v>
      </c>
      <c r="Z34" s="14">
        <f t="shared" si="75"/>
        <v>104290</v>
      </c>
      <c r="AA34" s="14">
        <f t="shared" si="75"/>
        <v>108444</v>
      </c>
      <c r="AB34" s="14">
        <f t="shared" si="60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61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62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6">SUM(BI35:BI36)</f>
        <v>98232</v>
      </c>
      <c r="BJ34" s="14">
        <f t="shared" si="76"/>
        <v>111052</v>
      </c>
      <c r="BK34" s="14">
        <f t="shared" si="76"/>
        <v>99760</v>
      </c>
      <c r="BL34" s="14">
        <f t="shared" si="76"/>
        <v>103568</v>
      </c>
      <c r="BM34" s="14">
        <f t="shared" si="76"/>
        <v>101144</v>
      </c>
      <c r="BN34" s="14">
        <f t="shared" si="76"/>
        <v>103624</v>
      </c>
      <c r="BO34" s="14">
        <f t="shared" si="63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7">SUM(BR35:BR36)</f>
        <v>97796</v>
      </c>
      <c r="BS34" s="14">
        <f t="shared" si="77"/>
        <v>99768</v>
      </c>
      <c r="BT34" s="14">
        <f t="shared" si="77"/>
        <v>99022</v>
      </c>
      <c r="BU34" s="14">
        <f t="shared" si="77"/>
        <v>90638</v>
      </c>
      <c r="BV34" s="14">
        <f t="shared" si="77"/>
        <v>99794</v>
      </c>
      <c r="BW34" s="14">
        <f t="shared" si="77"/>
        <v>101574</v>
      </c>
      <c r="BX34" s="14">
        <f t="shared" si="77"/>
        <v>97928</v>
      </c>
      <c r="BY34" s="14">
        <f t="shared" si="77"/>
        <v>105802</v>
      </c>
      <c r="BZ34" s="14">
        <f t="shared" si="77"/>
        <v>104188</v>
      </c>
      <c r="CA34" s="14">
        <f t="shared" si="77"/>
        <v>104048</v>
      </c>
      <c r="CB34" s="14">
        <f t="shared" si="64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8">SUM(CE35:CE36)</f>
        <v>97166</v>
      </c>
      <c r="CF34" s="14">
        <f t="shared" si="78"/>
        <v>102074</v>
      </c>
      <c r="CG34" s="14">
        <f t="shared" si="78"/>
        <v>107614</v>
      </c>
      <c r="CH34" s="14">
        <f t="shared" si="78"/>
        <v>102700</v>
      </c>
      <c r="CI34" s="14">
        <f t="shared" si="78"/>
        <v>109640</v>
      </c>
      <c r="CJ34" s="14">
        <f t="shared" si="78"/>
        <v>139338</v>
      </c>
      <c r="CK34" s="14">
        <f t="shared" si="78"/>
        <v>150140</v>
      </c>
      <c r="CL34" s="14">
        <f t="shared" si="78"/>
        <v>146592</v>
      </c>
      <c r="CM34" s="14">
        <v>124068</v>
      </c>
      <c r="CN34" s="14">
        <v>137980</v>
      </c>
      <c r="CO34" s="14">
        <f t="shared" si="70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71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>
        <v>122009</v>
      </c>
      <c r="DN34" s="14">
        <v>123775</v>
      </c>
      <c r="DO34" s="14">
        <f t="shared" si="72"/>
        <v>1345948</v>
      </c>
      <c r="DP34" s="14">
        <v>117657</v>
      </c>
      <c r="DQ34" s="130">
        <v>115283</v>
      </c>
      <c r="DR34" s="14">
        <v>117228</v>
      </c>
      <c r="DS34" s="14">
        <v>119980</v>
      </c>
      <c r="DT34" s="14">
        <v>130239</v>
      </c>
      <c r="DU34" s="14"/>
      <c r="DV34" s="14"/>
      <c r="DW34" s="14"/>
      <c r="DX34" s="130"/>
      <c r="DY34" s="14"/>
      <c r="DZ34" s="14"/>
      <c r="EA34" s="14"/>
      <c r="EB34" s="14">
        <f t="shared" ref="EB34" si="79">+SUM(DP34:EA34)</f>
        <v>600387</v>
      </c>
    </row>
    <row r="35" spans="2:132" x14ac:dyDescent="0.2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9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60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61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62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63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4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36">
        <v>31108</v>
      </c>
      <c r="DR35" s="16">
        <v>33943</v>
      </c>
      <c r="DS35" s="16">
        <v>33727</v>
      </c>
      <c r="DT35" s="16">
        <v>35875</v>
      </c>
      <c r="DU35" s="16"/>
      <c r="DV35" s="16"/>
      <c r="DW35" s="16"/>
      <c r="DX35" s="136"/>
      <c r="DY35" s="16"/>
      <c r="DZ35" s="16"/>
      <c r="EA35" s="16"/>
      <c r="EB35" s="16"/>
    </row>
    <row r="36" spans="2:132" x14ac:dyDescent="0.2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9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60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61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62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63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4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39">
        <v>84175</v>
      </c>
      <c r="DR36" s="17">
        <v>83285</v>
      </c>
      <c r="DS36" s="17">
        <v>86253</v>
      </c>
      <c r="DT36" s="17">
        <v>94364</v>
      </c>
      <c r="DU36" s="17"/>
      <c r="DV36" s="17"/>
      <c r="DW36" s="17"/>
      <c r="DX36" s="139"/>
      <c r="DY36" s="17"/>
      <c r="DZ36" s="17"/>
      <c r="EA36" s="17"/>
      <c r="EB36" s="17"/>
    </row>
    <row r="37" spans="2:132" ht="15" x14ac:dyDescent="0.25">
      <c r="B37" s="13" t="s">
        <v>25</v>
      </c>
      <c r="C37" s="14">
        <f>SUM(C38:C39)</f>
        <v>0</v>
      </c>
      <c r="D37" s="14">
        <f t="shared" ref="D37:N37" si="80">SUM(D38:D39)</f>
        <v>0</v>
      </c>
      <c r="E37" s="14">
        <f t="shared" si="80"/>
        <v>205166</v>
      </c>
      <c r="F37" s="14">
        <f t="shared" si="80"/>
        <v>196600</v>
      </c>
      <c r="G37" s="14">
        <f t="shared" si="80"/>
        <v>203556</v>
      </c>
      <c r="H37" s="14">
        <f t="shared" si="80"/>
        <v>199140</v>
      </c>
      <c r="I37" s="14">
        <f t="shared" si="80"/>
        <v>89118</v>
      </c>
      <c r="J37" s="14">
        <f t="shared" si="80"/>
        <v>94764</v>
      </c>
      <c r="K37" s="14">
        <f t="shared" si="80"/>
        <v>96232</v>
      </c>
      <c r="L37" s="14">
        <f t="shared" si="80"/>
        <v>92258</v>
      </c>
      <c r="M37" s="14">
        <f t="shared" si="80"/>
        <v>90610</v>
      </c>
      <c r="N37" s="14">
        <f t="shared" si="80"/>
        <v>101640</v>
      </c>
      <c r="O37" s="14">
        <f t="shared" si="59"/>
        <v>1369084</v>
      </c>
      <c r="P37" s="14">
        <f>SUM(P38:P39)</f>
        <v>94888</v>
      </c>
      <c r="Q37" s="14">
        <f t="shared" ref="Q37:AA37" si="81">SUM(Q38:Q39)</f>
        <v>88952</v>
      </c>
      <c r="R37" s="14">
        <f t="shared" si="81"/>
        <v>95266</v>
      </c>
      <c r="S37" s="14">
        <f t="shared" si="81"/>
        <v>84806</v>
      </c>
      <c r="T37" s="14">
        <f t="shared" si="81"/>
        <v>88474</v>
      </c>
      <c r="U37" s="14">
        <f t="shared" si="81"/>
        <v>82884</v>
      </c>
      <c r="V37" s="14">
        <f t="shared" si="81"/>
        <v>93286</v>
      </c>
      <c r="W37" s="14">
        <f t="shared" si="81"/>
        <v>101942</v>
      </c>
      <c r="X37" s="14">
        <f t="shared" si="81"/>
        <v>102514</v>
      </c>
      <c r="Y37" s="14">
        <f t="shared" si="81"/>
        <v>101010</v>
      </c>
      <c r="Z37" s="14">
        <f t="shared" si="81"/>
        <v>95514</v>
      </c>
      <c r="AA37" s="14">
        <f t="shared" si="81"/>
        <v>104976</v>
      </c>
      <c r="AB37" s="14">
        <f t="shared" si="60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61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62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82">SUM(BI38:BI39)</f>
        <v>104256</v>
      </c>
      <c r="BJ37" s="14">
        <f t="shared" si="82"/>
        <v>105900</v>
      </c>
      <c r="BK37" s="14">
        <f t="shared" si="82"/>
        <v>105850</v>
      </c>
      <c r="BL37" s="14">
        <f t="shared" si="82"/>
        <v>97644</v>
      </c>
      <c r="BM37" s="14">
        <f t="shared" si="82"/>
        <v>97258</v>
      </c>
      <c r="BN37" s="14">
        <f t="shared" si="82"/>
        <v>107130</v>
      </c>
      <c r="BO37" s="14">
        <f t="shared" si="63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83">SUM(BR38:BR39)</f>
        <v>113354</v>
      </c>
      <c r="BS37" s="14">
        <f t="shared" si="83"/>
        <v>101044</v>
      </c>
      <c r="BT37" s="14">
        <f t="shared" si="83"/>
        <v>99930</v>
      </c>
      <c r="BU37" s="14">
        <f t="shared" si="83"/>
        <v>93412</v>
      </c>
      <c r="BV37" s="14">
        <f t="shared" si="83"/>
        <v>100432</v>
      </c>
      <c r="BW37" s="14">
        <f t="shared" si="83"/>
        <v>104360</v>
      </c>
      <c r="BX37" s="14">
        <f t="shared" si="83"/>
        <v>106548</v>
      </c>
      <c r="BY37" s="14">
        <f t="shared" si="83"/>
        <v>103050</v>
      </c>
      <c r="BZ37" s="14">
        <f t="shared" si="83"/>
        <v>98712</v>
      </c>
      <c r="CA37" s="14">
        <f t="shared" si="83"/>
        <v>106862</v>
      </c>
      <c r="CB37" s="14">
        <f t="shared" si="64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84">SUM(CE38:CE39)</f>
        <v>100340</v>
      </c>
      <c r="CF37" s="14">
        <f t="shared" si="84"/>
        <v>95446</v>
      </c>
      <c r="CG37" s="14">
        <f t="shared" si="84"/>
        <v>96450</v>
      </c>
      <c r="CH37" s="14">
        <f t="shared" si="84"/>
        <v>90584</v>
      </c>
      <c r="CI37" s="14">
        <f t="shared" si="84"/>
        <v>105062</v>
      </c>
      <c r="CJ37" s="14">
        <f t="shared" si="84"/>
        <v>122472</v>
      </c>
      <c r="CK37" s="14">
        <f t="shared" si="84"/>
        <v>130468</v>
      </c>
      <c r="CL37" s="14">
        <f t="shared" si="84"/>
        <v>126748</v>
      </c>
      <c r="CM37" s="14">
        <v>117582</v>
      </c>
      <c r="CN37" s="14">
        <v>113874</v>
      </c>
      <c r="CO37" s="14">
        <f t="shared" si="70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71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>
        <v>86935</v>
      </c>
      <c r="DN37" s="14">
        <v>97074</v>
      </c>
      <c r="DO37" s="14">
        <f t="shared" si="72"/>
        <v>990503</v>
      </c>
      <c r="DP37" s="14">
        <v>88914</v>
      </c>
      <c r="DQ37" s="130">
        <v>86199</v>
      </c>
      <c r="DR37" s="14">
        <v>94919</v>
      </c>
      <c r="DS37" s="14">
        <v>90879</v>
      </c>
      <c r="DT37" s="14">
        <v>93364</v>
      </c>
      <c r="DU37" s="14"/>
      <c r="DV37" s="14"/>
      <c r="DW37" s="14"/>
      <c r="DX37" s="130"/>
      <c r="DY37" s="14"/>
      <c r="DZ37" s="14"/>
      <c r="EA37" s="14"/>
      <c r="EB37" s="14">
        <f t="shared" ref="EB37" si="85">+SUM(DP37:EA37)</f>
        <v>454275</v>
      </c>
    </row>
    <row r="38" spans="2:132" x14ac:dyDescent="0.2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9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60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61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62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63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4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36">
        <v>44076</v>
      </c>
      <c r="DR38" s="16">
        <v>47574</v>
      </c>
      <c r="DS38" s="16">
        <v>47619</v>
      </c>
      <c r="DT38" s="16">
        <v>48616</v>
      </c>
      <c r="DU38" s="16"/>
      <c r="DV38" s="16"/>
      <c r="DW38" s="16"/>
      <c r="DX38" s="136"/>
      <c r="DY38" s="16"/>
      <c r="DZ38" s="16"/>
      <c r="EA38" s="16"/>
      <c r="EB38" s="16"/>
    </row>
    <row r="39" spans="2:132" x14ac:dyDescent="0.2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9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60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61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62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63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4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39">
        <v>42123</v>
      </c>
      <c r="DR39" s="17">
        <v>47345</v>
      </c>
      <c r="DS39" s="17">
        <v>43260</v>
      </c>
      <c r="DT39" s="17">
        <v>44748</v>
      </c>
      <c r="DU39" s="17"/>
      <c r="DV39" s="17"/>
      <c r="DW39" s="17"/>
      <c r="DX39" s="139"/>
      <c r="DY39" s="17"/>
      <c r="DZ39" s="17"/>
      <c r="EA39" s="17"/>
      <c r="EB39" s="17"/>
    </row>
    <row r="40" spans="2:132" ht="15" x14ac:dyDescent="0.2">
      <c r="B40" s="18" t="s">
        <v>10</v>
      </c>
      <c r="C40" s="19">
        <f>SUM(C41:C42)</f>
        <v>0</v>
      </c>
      <c r="D40" s="19">
        <f t="shared" ref="D40:N40" si="86">SUM(D41:D42)</f>
        <v>0</v>
      </c>
      <c r="E40" s="19">
        <f t="shared" si="86"/>
        <v>485136</v>
      </c>
      <c r="F40" s="19">
        <f t="shared" si="86"/>
        <v>469084</v>
      </c>
      <c r="G40" s="19">
        <f t="shared" si="86"/>
        <v>486946</v>
      </c>
      <c r="H40" s="19">
        <f t="shared" si="86"/>
        <v>462782</v>
      </c>
      <c r="I40" s="19">
        <f t="shared" si="86"/>
        <v>488092</v>
      </c>
      <c r="J40" s="19">
        <f t="shared" si="86"/>
        <v>515220</v>
      </c>
      <c r="K40" s="19">
        <f t="shared" si="86"/>
        <v>496272</v>
      </c>
      <c r="L40" s="19">
        <f t="shared" si="86"/>
        <v>525604</v>
      </c>
      <c r="M40" s="19">
        <f t="shared" si="86"/>
        <v>523622</v>
      </c>
      <c r="N40" s="19">
        <f t="shared" si="86"/>
        <v>554206</v>
      </c>
      <c r="O40" s="19">
        <f>SUM(O41:O42)</f>
        <v>5006964</v>
      </c>
      <c r="P40" s="19">
        <f>SUM(P41:P42)</f>
        <v>547418</v>
      </c>
      <c r="Q40" s="19">
        <f t="shared" ref="Q40:AA40" si="87">SUM(Q41:Q42)</f>
        <v>534050</v>
      </c>
      <c r="R40" s="19">
        <f t="shared" si="87"/>
        <v>532992</v>
      </c>
      <c r="S40" s="19">
        <f t="shared" si="87"/>
        <v>490884</v>
      </c>
      <c r="T40" s="19">
        <f t="shared" si="87"/>
        <v>509686</v>
      </c>
      <c r="U40" s="19">
        <f t="shared" si="87"/>
        <v>470510</v>
      </c>
      <c r="V40" s="19">
        <f t="shared" si="87"/>
        <v>499222</v>
      </c>
      <c r="W40" s="19">
        <f t="shared" si="87"/>
        <v>529484</v>
      </c>
      <c r="X40" s="19">
        <f t="shared" si="87"/>
        <v>516412</v>
      </c>
      <c r="Y40" s="19">
        <f t="shared" si="87"/>
        <v>554390</v>
      </c>
      <c r="Z40" s="19">
        <f t="shared" si="87"/>
        <v>541904</v>
      </c>
      <c r="AA40" s="19">
        <f t="shared" si="87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8">SUM(AK41:AK42)</f>
        <v>534014</v>
      </c>
      <c r="AL40" s="19">
        <f t="shared" si="88"/>
        <v>531902</v>
      </c>
      <c r="AM40" s="19">
        <f t="shared" si="88"/>
        <v>527882</v>
      </c>
      <c r="AN40" s="19">
        <f t="shared" si="88"/>
        <v>521654</v>
      </c>
      <c r="AO40" s="19">
        <f t="shared" si="88"/>
        <v>6384738</v>
      </c>
      <c r="AP40" s="19">
        <f t="shared" si="88"/>
        <v>532394</v>
      </c>
      <c r="AQ40" s="19">
        <f t="shared" si="88"/>
        <v>519946</v>
      </c>
      <c r="AR40" s="19">
        <f t="shared" si="88"/>
        <v>502164</v>
      </c>
      <c r="AS40" s="19">
        <f t="shared" si="88"/>
        <v>472936</v>
      </c>
      <c r="AT40" s="19">
        <f t="shared" si="88"/>
        <v>503830</v>
      </c>
      <c r="AU40" s="19">
        <f t="shared" si="88"/>
        <v>463450</v>
      </c>
      <c r="AV40" s="19">
        <f t="shared" si="88"/>
        <v>493944</v>
      </c>
      <c r="AW40" s="19">
        <f t="shared" si="88"/>
        <v>502830</v>
      </c>
      <c r="AX40" s="19">
        <f t="shared" si="88"/>
        <v>496256</v>
      </c>
      <c r="AY40" s="19">
        <f t="shared" si="88"/>
        <v>524818</v>
      </c>
      <c r="AZ40" s="19">
        <f t="shared" si="88"/>
        <v>516164</v>
      </c>
      <c r="BA40" s="19">
        <f t="shared" si="88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9">SUM(BE41:BE42)</f>
        <v>518266</v>
      </c>
      <c r="BF40" s="19">
        <f t="shared" si="89"/>
        <v>493124</v>
      </c>
      <c r="BG40" s="19">
        <f t="shared" si="89"/>
        <v>514276</v>
      </c>
      <c r="BH40" s="19">
        <f t="shared" si="89"/>
        <v>495268</v>
      </c>
      <c r="BI40" s="19">
        <f t="shared" si="89"/>
        <v>454700</v>
      </c>
      <c r="BJ40" s="19">
        <f t="shared" si="89"/>
        <v>559898</v>
      </c>
      <c r="BK40" s="19">
        <f t="shared" si="89"/>
        <v>522550</v>
      </c>
      <c r="BL40" s="19">
        <f t="shared" si="89"/>
        <v>528444</v>
      </c>
      <c r="BM40" s="19">
        <f t="shared" si="89"/>
        <v>525184</v>
      </c>
      <c r="BN40" s="19">
        <f t="shared" si="89"/>
        <v>554560</v>
      </c>
      <c r="BO40" s="19">
        <f t="shared" si="63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90">SUM(BR41:BR42)</f>
        <v>532196</v>
      </c>
      <c r="BS40" s="19">
        <f t="shared" si="90"/>
        <v>507144</v>
      </c>
      <c r="BT40" s="19">
        <f t="shared" si="90"/>
        <v>507102</v>
      </c>
      <c r="BU40" s="19">
        <f t="shared" si="90"/>
        <v>474684</v>
      </c>
      <c r="BV40" s="19">
        <f t="shared" si="90"/>
        <v>506136</v>
      </c>
      <c r="BW40" s="19">
        <f t="shared" si="90"/>
        <v>531328</v>
      </c>
      <c r="BX40" s="19">
        <f t="shared" si="90"/>
        <v>508716</v>
      </c>
      <c r="BY40" s="19">
        <f t="shared" si="90"/>
        <v>529822</v>
      </c>
      <c r="BZ40" s="19">
        <f t="shared" si="90"/>
        <v>524212</v>
      </c>
      <c r="CA40" s="19">
        <f t="shared" si="90"/>
        <v>551964</v>
      </c>
      <c r="CB40" s="19">
        <f t="shared" si="64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91">SUM(CE41:CE42)</f>
        <v>522838</v>
      </c>
      <c r="CF40" s="19">
        <f t="shared" si="91"/>
        <v>495798</v>
      </c>
      <c r="CG40" s="19">
        <f t="shared" si="91"/>
        <v>517522</v>
      </c>
      <c r="CH40" s="19">
        <f t="shared" si="91"/>
        <v>495560</v>
      </c>
      <c r="CI40" s="19">
        <f t="shared" si="91"/>
        <v>551828</v>
      </c>
      <c r="CJ40" s="19">
        <f t="shared" si="91"/>
        <v>648108</v>
      </c>
      <c r="CK40" s="19">
        <f t="shared" si="91"/>
        <v>677990</v>
      </c>
      <c r="CL40" s="19">
        <f t="shared" si="91"/>
        <v>663420</v>
      </c>
      <c r="CM40" s="19">
        <f t="shared" si="91"/>
        <v>606538</v>
      </c>
      <c r="CN40" s="19">
        <v>632462</v>
      </c>
      <c r="CO40" s="19">
        <f t="shared" si="70"/>
        <v>6759398</v>
      </c>
      <c r="CP40" s="19">
        <f t="shared" ref="CP40:DA40" si="92">SUM(CP41:CP42)</f>
        <v>613926</v>
      </c>
      <c r="CQ40" s="19">
        <f t="shared" si="92"/>
        <v>598884</v>
      </c>
      <c r="CR40" s="19">
        <f t="shared" si="92"/>
        <v>401134</v>
      </c>
      <c r="CS40" s="19">
        <f t="shared" si="92"/>
        <v>208572</v>
      </c>
      <c r="CT40" s="19">
        <f t="shared" si="92"/>
        <v>290692</v>
      </c>
      <c r="CU40" s="19">
        <f t="shared" si="92"/>
        <v>362198</v>
      </c>
      <c r="CV40" s="19">
        <f t="shared" si="92"/>
        <v>413716</v>
      </c>
      <c r="CW40" s="19">
        <f t="shared" si="92"/>
        <v>383636</v>
      </c>
      <c r="CX40" s="19">
        <f t="shared" si="92"/>
        <v>345129</v>
      </c>
      <c r="CY40" s="19">
        <f t="shared" si="92"/>
        <v>542097</v>
      </c>
      <c r="CZ40" s="19">
        <f t="shared" si="92"/>
        <v>546391</v>
      </c>
      <c r="DA40" s="19">
        <f t="shared" si="92"/>
        <v>535100</v>
      </c>
      <c r="DB40" s="19">
        <f t="shared" si="71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>
        <v>579114</v>
      </c>
      <c r="DN40" s="19">
        <v>605018</v>
      </c>
      <c r="DO40" s="19">
        <f t="shared" si="72"/>
        <v>6534458</v>
      </c>
      <c r="DP40" s="19">
        <v>597433</v>
      </c>
      <c r="DQ40" s="140">
        <v>584800</v>
      </c>
      <c r="DR40" s="19">
        <v>563291</v>
      </c>
      <c r="DS40" s="19">
        <v>553071</v>
      </c>
      <c r="DT40" s="19">
        <v>584217</v>
      </c>
      <c r="DU40" s="19"/>
      <c r="DV40" s="19"/>
      <c r="DW40" s="19"/>
      <c r="DX40" s="140"/>
      <c r="DY40" s="19"/>
      <c r="DZ40" s="19"/>
      <c r="EA40" s="19"/>
      <c r="EB40" s="19">
        <f t="shared" ref="EB40:EB42" si="93">+SUM(DP40:EA40)</f>
        <v>2882812</v>
      </c>
    </row>
    <row r="41" spans="2:132" x14ac:dyDescent="0.2">
      <c r="B41" s="15" t="s">
        <v>2</v>
      </c>
      <c r="C41" s="20">
        <f>C29+C32+C35+C38</f>
        <v>0</v>
      </c>
      <c r="D41" s="20">
        <f t="shared" ref="D41:N42" si="94">D29+D32+D35+D38</f>
        <v>0</v>
      </c>
      <c r="E41" s="20">
        <f t="shared" si="94"/>
        <v>104608</v>
      </c>
      <c r="F41" s="20">
        <f t="shared" si="94"/>
        <v>92432</v>
      </c>
      <c r="G41" s="20">
        <f t="shared" si="94"/>
        <v>94954</v>
      </c>
      <c r="H41" s="20">
        <f t="shared" si="94"/>
        <v>89382</v>
      </c>
      <c r="I41" s="20">
        <f t="shared" si="94"/>
        <v>96526</v>
      </c>
      <c r="J41" s="20">
        <f t="shared" si="94"/>
        <v>97932</v>
      </c>
      <c r="K41" s="20">
        <f t="shared" si="94"/>
        <v>95854</v>
      </c>
      <c r="L41" s="20">
        <f t="shared" si="94"/>
        <v>90946</v>
      </c>
      <c r="M41" s="20">
        <f t="shared" si="94"/>
        <v>91204</v>
      </c>
      <c r="N41" s="20">
        <f t="shared" si="94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95">Q29+Q32+Q35+Q38</f>
        <v>121868</v>
      </c>
      <c r="R41" s="20">
        <f t="shared" si="95"/>
        <v>99796</v>
      </c>
      <c r="S41" s="20">
        <f t="shared" si="95"/>
        <v>88870</v>
      </c>
      <c r="T41" s="20">
        <f t="shared" si="95"/>
        <v>87196</v>
      </c>
      <c r="U41" s="20">
        <f t="shared" si="95"/>
        <v>81796</v>
      </c>
      <c r="V41" s="20">
        <f t="shared" si="95"/>
        <v>94268</v>
      </c>
      <c r="W41" s="20">
        <f t="shared" si="95"/>
        <v>101172</v>
      </c>
      <c r="X41" s="20">
        <f t="shared" si="95"/>
        <v>95896</v>
      </c>
      <c r="Y41" s="20">
        <f t="shared" si="95"/>
        <v>96112</v>
      </c>
      <c r="Z41" s="20">
        <f t="shared" si="95"/>
        <v>94790</v>
      </c>
      <c r="AA41" s="20">
        <f t="shared" si="95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96">AD29+AD32+AD35+AD38</f>
        <v>135958</v>
      </c>
      <c r="AE41" s="20">
        <f t="shared" si="96"/>
        <v>111512</v>
      </c>
      <c r="AF41" s="20">
        <f t="shared" si="96"/>
        <v>114376</v>
      </c>
      <c r="AG41" s="20">
        <v>106962</v>
      </c>
      <c r="AH41" s="20">
        <f t="shared" ref="AH41:AJ42" si="97">AH29+AH32+AH35+AH38</f>
        <v>93492</v>
      </c>
      <c r="AI41" s="20">
        <f t="shared" si="97"/>
        <v>106818</v>
      </c>
      <c r="AJ41" s="20">
        <f t="shared" si="97"/>
        <v>112612</v>
      </c>
      <c r="AK41" s="20">
        <f t="shared" ref="AK41:BA41" si="98">AK29+AK32+AK35+AK38</f>
        <v>107908</v>
      </c>
      <c r="AL41" s="20">
        <f t="shared" si="98"/>
        <v>105008</v>
      </c>
      <c r="AM41" s="20">
        <f t="shared" si="98"/>
        <v>104464</v>
      </c>
      <c r="AN41" s="20">
        <f t="shared" si="98"/>
        <v>120636</v>
      </c>
      <c r="AO41" s="20">
        <f t="shared" si="98"/>
        <v>1354108</v>
      </c>
      <c r="AP41" s="20">
        <f t="shared" si="98"/>
        <v>142094</v>
      </c>
      <c r="AQ41" s="20">
        <f t="shared" si="98"/>
        <v>147742</v>
      </c>
      <c r="AR41" s="20">
        <f t="shared" si="98"/>
        <v>116006</v>
      </c>
      <c r="AS41" s="20">
        <f t="shared" si="98"/>
        <v>102724</v>
      </c>
      <c r="AT41" s="20">
        <f t="shared" si="98"/>
        <v>108956</v>
      </c>
      <c r="AU41" s="20">
        <f t="shared" si="98"/>
        <v>104724</v>
      </c>
      <c r="AV41" s="20">
        <f t="shared" si="98"/>
        <v>122294</v>
      </c>
      <c r="AW41" s="20">
        <f t="shared" si="98"/>
        <v>121298</v>
      </c>
      <c r="AX41" s="20">
        <f t="shared" si="98"/>
        <v>116396</v>
      </c>
      <c r="AY41" s="20">
        <f t="shared" si="98"/>
        <v>116418</v>
      </c>
      <c r="AZ41" s="20">
        <f t="shared" si="98"/>
        <v>114354</v>
      </c>
      <c r="BA41" s="20">
        <f t="shared" si="98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9">BG29+BG32+BG35+BG38</f>
        <v>121614</v>
      </c>
      <c r="BH41" s="20">
        <f t="shared" si="99"/>
        <v>115346</v>
      </c>
      <c r="BI41" s="20">
        <f t="shared" si="99"/>
        <v>133952</v>
      </c>
      <c r="BJ41" s="20">
        <f t="shared" ref="BJ41:BN42" si="100">BJ29+BJ32+BJ35+BJ38</f>
        <v>134732</v>
      </c>
      <c r="BK41" s="20">
        <f t="shared" si="100"/>
        <v>127258</v>
      </c>
      <c r="BL41" s="20">
        <f t="shared" si="100"/>
        <v>122696</v>
      </c>
      <c r="BM41" s="20">
        <f t="shared" si="100"/>
        <v>122280</v>
      </c>
      <c r="BN41" s="20">
        <f t="shared" si="100"/>
        <v>149308</v>
      </c>
      <c r="BO41" s="20">
        <f t="shared" si="63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101">BR29+BR32+BR35+BR38</f>
        <v>140160</v>
      </c>
      <c r="BS41" s="21">
        <f t="shared" si="101"/>
        <v>123784</v>
      </c>
      <c r="BT41" s="21">
        <f t="shared" si="101"/>
        <v>120598</v>
      </c>
      <c r="BU41" s="21">
        <f t="shared" si="101"/>
        <v>112456</v>
      </c>
      <c r="BV41" s="21">
        <f t="shared" si="101"/>
        <v>130362</v>
      </c>
      <c r="BW41" s="21">
        <f t="shared" si="101"/>
        <v>137790</v>
      </c>
      <c r="BX41" s="21">
        <f t="shared" si="101"/>
        <v>131270</v>
      </c>
      <c r="BY41" s="21">
        <f t="shared" si="101"/>
        <v>131184</v>
      </c>
      <c r="BZ41" s="21">
        <f t="shared" si="101"/>
        <v>128426</v>
      </c>
      <c r="CA41" s="21">
        <f t="shared" si="101"/>
        <v>154034</v>
      </c>
      <c r="CB41" s="22">
        <f t="shared" si="64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102">CE29+CE32+CE35+CE38</f>
        <v>144716</v>
      </c>
      <c r="CF41" s="21">
        <f t="shared" si="102"/>
        <v>128914</v>
      </c>
      <c r="CG41" s="21">
        <f t="shared" si="102"/>
        <v>125194</v>
      </c>
      <c r="CH41" s="21">
        <f t="shared" si="102"/>
        <v>120054</v>
      </c>
      <c r="CI41" s="21">
        <f t="shared" si="102"/>
        <v>125892</v>
      </c>
      <c r="CJ41" s="21">
        <f t="shared" si="102"/>
        <v>140476</v>
      </c>
      <c r="CK41" s="21">
        <f t="shared" si="102"/>
        <v>151492</v>
      </c>
      <c r="CL41" s="21">
        <f t="shared" si="102"/>
        <v>143128</v>
      </c>
      <c r="CM41" s="21">
        <f t="shared" si="102"/>
        <v>140016</v>
      </c>
      <c r="CN41" s="21">
        <v>165280</v>
      </c>
      <c r="CO41" s="22">
        <f t="shared" si="70"/>
        <v>1703662</v>
      </c>
      <c r="CP41" s="21">
        <f t="shared" ref="CP41:DA41" si="103">CP29+CP32+CP35+CP38</f>
        <v>183766</v>
      </c>
      <c r="CQ41" s="21">
        <f t="shared" si="103"/>
        <v>186508</v>
      </c>
      <c r="CR41" s="21">
        <f t="shared" si="103"/>
        <v>97894</v>
      </c>
      <c r="CS41" s="21">
        <f t="shared" si="103"/>
        <v>17422</v>
      </c>
      <c r="CT41" s="21">
        <f t="shared" si="103"/>
        <v>35934</v>
      </c>
      <c r="CU41" s="21">
        <f t="shared" si="103"/>
        <v>58628</v>
      </c>
      <c r="CV41" s="21">
        <f t="shared" si="103"/>
        <v>83620</v>
      </c>
      <c r="CW41" s="21">
        <f t="shared" si="103"/>
        <v>81304</v>
      </c>
      <c r="CX41" s="21">
        <f t="shared" si="103"/>
        <v>76721</v>
      </c>
      <c r="CY41" s="21">
        <f t="shared" si="103"/>
        <v>126855</v>
      </c>
      <c r="CZ41" s="21">
        <f t="shared" si="103"/>
        <v>129810</v>
      </c>
      <c r="DA41" s="21">
        <f t="shared" si="103"/>
        <v>147904</v>
      </c>
      <c r="DB41" s="20">
        <f t="shared" si="71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>
        <v>151520</v>
      </c>
      <c r="DN41" s="20">
        <v>180432</v>
      </c>
      <c r="DO41" s="20">
        <f t="shared" si="72"/>
        <v>1708005</v>
      </c>
      <c r="DP41" s="21">
        <v>185928</v>
      </c>
      <c r="DQ41" s="142">
        <v>193999</v>
      </c>
      <c r="DR41" s="20">
        <v>170555</v>
      </c>
      <c r="DS41" s="20">
        <v>156558</v>
      </c>
      <c r="DT41" s="20">
        <v>159873</v>
      </c>
      <c r="DU41" s="20"/>
      <c r="DV41" s="20"/>
      <c r="DW41" s="20"/>
      <c r="DX41" s="142"/>
      <c r="DY41" s="20"/>
      <c r="DZ41" s="20"/>
      <c r="EA41" s="20"/>
      <c r="EB41" s="20">
        <f t="shared" si="93"/>
        <v>866913</v>
      </c>
    </row>
    <row r="42" spans="2:132" x14ac:dyDescent="0.2">
      <c r="B42" s="15" t="s">
        <v>3</v>
      </c>
      <c r="C42" s="20">
        <f>C30+C33+C36+C39</f>
        <v>0</v>
      </c>
      <c r="D42" s="20">
        <f t="shared" si="94"/>
        <v>0</v>
      </c>
      <c r="E42" s="20">
        <f t="shared" si="94"/>
        <v>380528</v>
      </c>
      <c r="F42" s="20">
        <f t="shared" si="94"/>
        <v>376652</v>
      </c>
      <c r="G42" s="20">
        <f t="shared" si="94"/>
        <v>391992</v>
      </c>
      <c r="H42" s="20">
        <f t="shared" si="94"/>
        <v>373400</v>
      </c>
      <c r="I42" s="20">
        <f t="shared" si="94"/>
        <v>391566</v>
      </c>
      <c r="J42" s="20">
        <f t="shared" si="94"/>
        <v>417288</v>
      </c>
      <c r="K42" s="20">
        <f t="shared" si="94"/>
        <v>400418</v>
      </c>
      <c r="L42" s="20">
        <f t="shared" si="94"/>
        <v>434658</v>
      </c>
      <c r="M42" s="20">
        <f t="shared" si="94"/>
        <v>432418</v>
      </c>
      <c r="N42" s="20">
        <f t="shared" si="94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95"/>
        <v>412182</v>
      </c>
      <c r="R42" s="20">
        <f t="shared" si="95"/>
        <v>433196</v>
      </c>
      <c r="S42" s="20">
        <f t="shared" si="95"/>
        <v>402014</v>
      </c>
      <c r="T42" s="20">
        <f t="shared" si="95"/>
        <v>422490</v>
      </c>
      <c r="U42" s="20">
        <f t="shared" si="95"/>
        <v>388714</v>
      </c>
      <c r="V42" s="20">
        <f t="shared" si="95"/>
        <v>404954</v>
      </c>
      <c r="W42" s="20">
        <f t="shared" si="95"/>
        <v>428312</v>
      </c>
      <c r="X42" s="20">
        <f t="shared" si="95"/>
        <v>420516</v>
      </c>
      <c r="Y42" s="20">
        <f t="shared" si="95"/>
        <v>458278</v>
      </c>
      <c r="Z42" s="20">
        <f t="shared" si="95"/>
        <v>447114</v>
      </c>
      <c r="AA42" s="20">
        <f t="shared" si="95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96"/>
        <v>393036</v>
      </c>
      <c r="AE42" s="20">
        <f t="shared" si="96"/>
        <v>423528</v>
      </c>
      <c r="AF42" s="20">
        <f t="shared" si="96"/>
        <v>437764</v>
      </c>
      <c r="AG42" s="20">
        <v>441858</v>
      </c>
      <c r="AH42" s="20">
        <f t="shared" si="97"/>
        <v>392390</v>
      </c>
      <c r="AI42" s="20">
        <f t="shared" si="97"/>
        <v>410866</v>
      </c>
      <c r="AJ42" s="20">
        <f t="shared" si="97"/>
        <v>430434</v>
      </c>
      <c r="AK42" s="20">
        <f t="shared" ref="AK42:BA42" si="104">AK30+AK33+AK36+AK39</f>
        <v>426106</v>
      </c>
      <c r="AL42" s="20">
        <f t="shared" si="104"/>
        <v>426894</v>
      </c>
      <c r="AM42" s="20">
        <f t="shared" si="104"/>
        <v>423418</v>
      </c>
      <c r="AN42" s="20">
        <f t="shared" si="104"/>
        <v>401018</v>
      </c>
      <c r="AO42" s="20">
        <f t="shared" si="104"/>
        <v>5030630</v>
      </c>
      <c r="AP42" s="20">
        <f t="shared" si="104"/>
        <v>390300</v>
      </c>
      <c r="AQ42" s="20">
        <f t="shared" si="104"/>
        <v>372204</v>
      </c>
      <c r="AR42" s="20">
        <f t="shared" si="104"/>
        <v>386158</v>
      </c>
      <c r="AS42" s="20">
        <f t="shared" si="104"/>
        <v>370212</v>
      </c>
      <c r="AT42" s="20">
        <f t="shared" si="104"/>
        <v>394874</v>
      </c>
      <c r="AU42" s="20">
        <f t="shared" si="104"/>
        <v>358726</v>
      </c>
      <c r="AV42" s="20">
        <f t="shared" si="104"/>
        <v>371650</v>
      </c>
      <c r="AW42" s="20">
        <f t="shared" si="104"/>
        <v>381532</v>
      </c>
      <c r="AX42" s="20">
        <f t="shared" si="104"/>
        <v>379860</v>
      </c>
      <c r="AY42" s="20">
        <f t="shared" si="104"/>
        <v>408400</v>
      </c>
      <c r="AZ42" s="20">
        <f t="shared" si="104"/>
        <v>401810</v>
      </c>
      <c r="BA42" s="20">
        <f t="shared" si="104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9"/>
        <v>320748</v>
      </c>
      <c r="BJ42" s="20">
        <f t="shared" si="100"/>
        <v>425166</v>
      </c>
      <c r="BK42" s="20">
        <f t="shared" si="100"/>
        <v>395292</v>
      </c>
      <c r="BL42" s="20">
        <f t="shared" si="100"/>
        <v>405748</v>
      </c>
      <c r="BM42" s="20">
        <f t="shared" si="100"/>
        <v>402904</v>
      </c>
      <c r="BN42" s="20">
        <f t="shared" si="100"/>
        <v>405252</v>
      </c>
      <c r="BO42" s="20">
        <f t="shared" si="63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105">BR30+BR33+BR36+BR39</f>
        <v>392036</v>
      </c>
      <c r="BS42" s="21">
        <f t="shared" si="105"/>
        <v>383360</v>
      </c>
      <c r="BT42" s="21">
        <f t="shared" si="105"/>
        <v>386504</v>
      </c>
      <c r="BU42" s="21">
        <f t="shared" si="105"/>
        <v>362228</v>
      </c>
      <c r="BV42" s="21">
        <f t="shared" si="105"/>
        <v>375774</v>
      </c>
      <c r="BW42" s="21">
        <f t="shared" si="105"/>
        <v>393538</v>
      </c>
      <c r="BX42" s="21">
        <f t="shared" si="105"/>
        <v>377446</v>
      </c>
      <c r="BY42" s="21">
        <f t="shared" si="105"/>
        <v>398638</v>
      </c>
      <c r="BZ42" s="21">
        <f t="shared" si="105"/>
        <v>395786</v>
      </c>
      <c r="CA42" s="21">
        <f t="shared" si="101"/>
        <v>397930</v>
      </c>
      <c r="CB42" s="22">
        <f t="shared" si="64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106">CE30+CE33+CE36+CE39</f>
        <v>378122</v>
      </c>
      <c r="CF42" s="21">
        <f t="shared" si="106"/>
        <v>366884</v>
      </c>
      <c r="CG42" s="21">
        <f t="shared" si="106"/>
        <v>392328</v>
      </c>
      <c r="CH42" s="21">
        <f t="shared" si="106"/>
        <v>375506</v>
      </c>
      <c r="CI42" s="21">
        <f t="shared" si="106"/>
        <v>425936</v>
      </c>
      <c r="CJ42" s="21">
        <f t="shared" si="106"/>
        <v>507632</v>
      </c>
      <c r="CK42" s="21">
        <f t="shared" si="106"/>
        <v>526498</v>
      </c>
      <c r="CL42" s="21">
        <f t="shared" si="106"/>
        <v>520292</v>
      </c>
      <c r="CM42" s="21">
        <f t="shared" si="106"/>
        <v>466522</v>
      </c>
      <c r="CN42" s="21">
        <v>467182</v>
      </c>
      <c r="CO42" s="22">
        <f t="shared" si="70"/>
        <v>5055736</v>
      </c>
      <c r="CP42" s="21">
        <f t="shared" ref="CP42:DA42" si="107">CP30+CP33+CP36+CP39</f>
        <v>430160</v>
      </c>
      <c r="CQ42" s="21">
        <f t="shared" si="107"/>
        <v>412376</v>
      </c>
      <c r="CR42" s="21">
        <f t="shared" si="107"/>
        <v>303240</v>
      </c>
      <c r="CS42" s="21">
        <f t="shared" si="107"/>
        <v>191150</v>
      </c>
      <c r="CT42" s="21">
        <f t="shared" si="107"/>
        <v>254758</v>
      </c>
      <c r="CU42" s="21">
        <f t="shared" si="107"/>
        <v>303570</v>
      </c>
      <c r="CV42" s="21">
        <f t="shared" si="107"/>
        <v>330096</v>
      </c>
      <c r="CW42" s="21">
        <f t="shared" si="107"/>
        <v>302332</v>
      </c>
      <c r="CX42" s="21">
        <f t="shared" si="107"/>
        <v>268408</v>
      </c>
      <c r="CY42" s="21">
        <f t="shared" si="107"/>
        <v>415242</v>
      </c>
      <c r="CZ42" s="21">
        <f t="shared" si="107"/>
        <v>416581</v>
      </c>
      <c r="DA42" s="21">
        <f t="shared" si="107"/>
        <v>387196</v>
      </c>
      <c r="DB42" s="20">
        <f t="shared" si="71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>
        <v>427594</v>
      </c>
      <c r="DN42" s="20">
        <v>424586</v>
      </c>
      <c r="DO42" s="20">
        <f t="shared" si="72"/>
        <v>4826453</v>
      </c>
      <c r="DP42" s="21">
        <v>411505</v>
      </c>
      <c r="DQ42" s="142">
        <v>390801</v>
      </c>
      <c r="DR42" s="20">
        <v>392736</v>
      </c>
      <c r="DS42" s="20">
        <v>396513</v>
      </c>
      <c r="DT42" s="20">
        <v>424344</v>
      </c>
      <c r="DU42" s="20"/>
      <c r="DV42" s="20"/>
      <c r="DW42" s="20"/>
      <c r="DX42" s="142"/>
      <c r="DY42" s="20"/>
      <c r="DZ42" s="20"/>
      <c r="EA42" s="20"/>
      <c r="EB42" s="20">
        <f t="shared" si="93"/>
        <v>2015899</v>
      </c>
    </row>
    <row r="43" spans="2:132" x14ac:dyDescent="0.2"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2:132" x14ac:dyDescent="0.2"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2:132" ht="15" x14ac:dyDescent="0.25">
      <c r="B45" s="5" t="s">
        <v>82</v>
      </c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2:132" ht="15" customHeight="1" x14ac:dyDescent="0.25">
      <c r="B46" s="23" t="s">
        <v>158</v>
      </c>
      <c r="C46" s="190">
        <v>2013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3" t="s">
        <v>90</v>
      </c>
      <c r="P46" s="190">
        <v>2014</v>
      </c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193" t="s">
        <v>91</v>
      </c>
      <c r="AC46" s="190">
        <v>2015</v>
      </c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2"/>
      <c r="AO46" s="193" t="s">
        <v>92</v>
      </c>
      <c r="AP46" s="190">
        <v>2016</v>
      </c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2"/>
      <c r="BB46" s="193" t="s">
        <v>93</v>
      </c>
      <c r="BC46" s="190">
        <v>2017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2"/>
      <c r="BO46" s="188" t="s">
        <v>104</v>
      </c>
      <c r="BP46" s="190">
        <v>2018</v>
      </c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2"/>
      <c r="CB46" s="188" t="s">
        <v>137</v>
      </c>
      <c r="CC46" s="190">
        <v>2019</v>
      </c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88" t="s">
        <v>161</v>
      </c>
      <c r="CP46" s="185">
        <v>2020</v>
      </c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7"/>
      <c r="DB46" s="188" t="s">
        <v>169</v>
      </c>
      <c r="DC46" s="185">
        <v>2021</v>
      </c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7"/>
      <c r="DO46" s="188" t="s">
        <v>170</v>
      </c>
      <c r="DP46" s="185">
        <v>2022</v>
      </c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7"/>
      <c r="EB46" s="188" t="s">
        <v>171</v>
      </c>
    </row>
    <row r="47" spans="2:132" ht="1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94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94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94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94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89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89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89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89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89"/>
      <c r="DP47" s="180" t="s">
        <v>11</v>
      </c>
      <c r="DQ47" s="180" t="s">
        <v>12</v>
      </c>
      <c r="DR47" s="180" t="s">
        <v>13</v>
      </c>
      <c r="DS47" s="180" t="s">
        <v>14</v>
      </c>
      <c r="DT47" s="180" t="s">
        <v>15</v>
      </c>
      <c r="DU47" s="180" t="s">
        <v>16</v>
      </c>
      <c r="DV47" s="180" t="s">
        <v>17</v>
      </c>
      <c r="DW47" s="180" t="s">
        <v>18</v>
      </c>
      <c r="DX47" s="180" t="s">
        <v>160</v>
      </c>
      <c r="DY47" s="180" t="s">
        <v>19</v>
      </c>
      <c r="DZ47" s="180" t="s">
        <v>20</v>
      </c>
      <c r="EA47" s="180" t="s">
        <v>21</v>
      </c>
      <c r="EB47" s="189"/>
    </row>
    <row r="48" spans="2:132" s="5" customFormat="1" ht="15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8">SUM(F49:F50)</f>
        <v>1852612.2999999998</v>
      </c>
      <c r="G48" s="29">
        <f t="shared" si="108"/>
        <v>1922569.1500000001</v>
      </c>
      <c r="H48" s="29">
        <f t="shared" si="108"/>
        <v>1827043.35</v>
      </c>
      <c r="I48" s="29">
        <f t="shared" si="108"/>
        <v>1927889.7000000002</v>
      </c>
      <c r="J48" s="29">
        <f t="shared" si="108"/>
        <v>2032690.85</v>
      </c>
      <c r="K48" s="29">
        <f t="shared" si="108"/>
        <v>1958814.2000000002</v>
      </c>
      <c r="L48" s="29">
        <f t="shared" si="108"/>
        <v>2068360.3</v>
      </c>
      <c r="M48" s="29">
        <f t="shared" si="108"/>
        <v>2060917.8500000006</v>
      </c>
      <c r="N48" s="29">
        <f t="shared" si="108"/>
        <v>2186960.1</v>
      </c>
      <c r="O48" s="30">
        <f>+SUM(O49:O50)</f>
        <v>19759189.550000001</v>
      </c>
      <c r="P48" s="29">
        <f t="shared" si="108"/>
        <v>2169781.5999999996</v>
      </c>
      <c r="Q48" s="29">
        <f t="shared" si="108"/>
        <v>2119003.7000000002</v>
      </c>
      <c r="R48" s="29">
        <f t="shared" si="108"/>
        <v>2101912.2999999998</v>
      </c>
      <c r="S48" s="29">
        <f t="shared" si="108"/>
        <v>1934066.15</v>
      </c>
      <c r="T48" s="29">
        <f t="shared" si="108"/>
        <v>2005135.85</v>
      </c>
      <c r="U48" s="29">
        <f t="shared" si="108"/>
        <v>1851762.6</v>
      </c>
      <c r="V48" s="29">
        <f t="shared" si="108"/>
        <v>1969184.9</v>
      </c>
      <c r="W48" s="29">
        <f t="shared" si="108"/>
        <v>2089237.5499999998</v>
      </c>
      <c r="X48" s="29">
        <f t="shared" si="108"/>
        <v>2036022.4</v>
      </c>
      <c r="Y48" s="29">
        <f t="shared" si="108"/>
        <v>2181730.0499999998</v>
      </c>
      <c r="Z48" s="29">
        <f t="shared" si="108"/>
        <v>2133098.7000000002</v>
      </c>
      <c r="AA48" s="29">
        <f t="shared" si="108"/>
        <v>2225546.65</v>
      </c>
      <c r="AB48" s="30">
        <f>+SUM(AB49:AB50)</f>
        <v>22646700.849999994</v>
      </c>
      <c r="AC48" s="29">
        <f t="shared" si="108"/>
        <v>2216930.8999999994</v>
      </c>
      <c r="AD48" s="29">
        <f t="shared" si="108"/>
        <v>2107922.75</v>
      </c>
      <c r="AE48" s="29">
        <f t="shared" si="108"/>
        <v>2116651.35</v>
      </c>
      <c r="AF48" s="29">
        <f t="shared" si="108"/>
        <v>2183854.5</v>
      </c>
      <c r="AG48" s="29">
        <f t="shared" si="108"/>
        <v>2166747.7999999998</v>
      </c>
      <c r="AH48" s="29">
        <f t="shared" si="108"/>
        <v>1917572.1</v>
      </c>
      <c r="AI48" s="29">
        <f t="shared" si="108"/>
        <v>2047340.1999999997</v>
      </c>
      <c r="AJ48" s="29">
        <f t="shared" si="108"/>
        <v>2147946.15</v>
      </c>
      <c r="AK48" s="29">
        <f t="shared" si="108"/>
        <v>2110433.65</v>
      </c>
      <c r="AL48" s="29">
        <f t="shared" si="108"/>
        <v>2100747.4499999997</v>
      </c>
      <c r="AM48" s="29">
        <f t="shared" si="108"/>
        <v>2085012.0000000002</v>
      </c>
      <c r="AN48" s="29">
        <f t="shared" si="108"/>
        <v>2070804.45</v>
      </c>
      <c r="AO48" s="30">
        <f>+SUM(AO49:AO50)</f>
        <v>23055032.400000002</v>
      </c>
      <c r="AP48" s="29">
        <f t="shared" si="108"/>
        <v>2124540.7999999998</v>
      </c>
      <c r="AQ48" s="29">
        <f t="shared" si="108"/>
        <v>2080156.4</v>
      </c>
      <c r="AR48" s="29">
        <f t="shared" si="108"/>
        <v>1993306.95</v>
      </c>
      <c r="AS48" s="29">
        <f t="shared" si="108"/>
        <v>1873391.5</v>
      </c>
      <c r="AT48" s="29">
        <f t="shared" si="108"/>
        <v>1995574.85</v>
      </c>
      <c r="AU48" s="29">
        <f t="shared" si="108"/>
        <v>1838324.8499999999</v>
      </c>
      <c r="AV48" s="29">
        <f t="shared" si="108"/>
        <v>1965601.65</v>
      </c>
      <c r="AW48" s="29">
        <f t="shared" si="108"/>
        <v>1999036.7000000002</v>
      </c>
      <c r="AX48" s="29">
        <f t="shared" si="108"/>
        <v>1970945.8000000003</v>
      </c>
      <c r="AY48" s="29">
        <f t="shared" si="108"/>
        <v>2080467.9499999997</v>
      </c>
      <c r="AZ48" s="29">
        <f t="shared" si="108"/>
        <v>2059651.4</v>
      </c>
      <c r="BA48" s="29">
        <f t="shared" si="108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9">+SUM(BE49:BE50)</f>
        <v>2062619.4999999998</v>
      </c>
      <c r="BF48" s="29">
        <f t="shared" si="109"/>
        <v>1961615.5</v>
      </c>
      <c r="BG48" s="29">
        <f t="shared" si="109"/>
        <v>2043107.4</v>
      </c>
      <c r="BH48" s="29">
        <f t="shared" si="109"/>
        <v>1966542.05</v>
      </c>
      <c r="BI48" s="29">
        <f t="shared" si="109"/>
        <v>1822031.7000000002</v>
      </c>
      <c r="BJ48" s="29">
        <f t="shared" si="109"/>
        <v>2225721.0000000005</v>
      </c>
      <c r="BK48" s="29">
        <f t="shared" si="109"/>
        <v>1822031.7000000002</v>
      </c>
      <c r="BL48" s="29">
        <f t="shared" si="109"/>
        <v>2098053.9499999997</v>
      </c>
      <c r="BM48" s="29">
        <f t="shared" si="109"/>
        <v>2085301.7499999998</v>
      </c>
      <c r="BN48" s="29">
        <f t="shared" si="109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10">+SUM(BR49:BR50)</f>
        <v>2122767.15</v>
      </c>
      <c r="BS48" s="29">
        <f t="shared" si="110"/>
        <v>2017055.0999999996</v>
      </c>
      <c r="BT48" s="29">
        <f t="shared" si="110"/>
        <v>2015016.5</v>
      </c>
      <c r="BU48" s="29">
        <f t="shared" si="110"/>
        <v>1885975.5999999999</v>
      </c>
      <c r="BV48" s="29">
        <f t="shared" si="110"/>
        <v>2017113.7999999998</v>
      </c>
      <c r="BW48" s="29">
        <f>+SUM(BW49:BW50)</f>
        <v>2118091.4500000002</v>
      </c>
      <c r="BX48" s="29">
        <f t="shared" si="110"/>
        <v>2027503.3</v>
      </c>
      <c r="BY48" s="29">
        <f t="shared" si="110"/>
        <v>2108353</v>
      </c>
      <c r="BZ48" s="29">
        <f t="shared" si="110"/>
        <v>2085230.4000000001</v>
      </c>
      <c r="CA48" s="29">
        <f t="shared" si="110"/>
        <v>2206760.9</v>
      </c>
      <c r="CB48" s="29">
        <f>+SUM(BP48:CA48)</f>
        <v>25068508.599999994</v>
      </c>
      <c r="CC48" s="29">
        <f t="shared" ref="CC48:CJ48" si="111">+SUM(CC49:CC50)</f>
        <v>2323058.5999999992</v>
      </c>
      <c r="CD48" s="29">
        <f t="shared" si="111"/>
        <v>1496385.7</v>
      </c>
      <c r="CE48" s="29">
        <f t="shared" si="111"/>
        <v>2089611.1500000013</v>
      </c>
      <c r="CF48" s="29">
        <f t="shared" si="111"/>
        <v>1976618.0499999996</v>
      </c>
      <c r="CG48" s="29">
        <f t="shared" si="111"/>
        <v>2057691.4499999993</v>
      </c>
      <c r="CH48" s="29">
        <f t="shared" si="111"/>
        <v>1970466.6999999983</v>
      </c>
      <c r="CI48" s="29">
        <f t="shared" si="111"/>
        <v>2189583.549999997</v>
      </c>
      <c r="CJ48" s="29">
        <f t="shared" si="111"/>
        <v>2567259.3499999996</v>
      </c>
      <c r="CK48" s="29">
        <f t="shared" ref="CK48:DN48" si="112">+SUM(CK49:CK50)</f>
        <v>2688304.7499999991</v>
      </c>
      <c r="CL48" s="29">
        <f>+SUM(CL49:CL50)</f>
        <v>2627499.7000000002</v>
      </c>
      <c r="CM48" s="29">
        <f t="shared" si="112"/>
        <v>2407604</v>
      </c>
      <c r="CN48" s="29">
        <f t="shared" si="112"/>
        <v>2521950.9499999997</v>
      </c>
      <c r="CO48" s="29">
        <f>+SUM(CC48:CN48)</f>
        <v>26916033.949999992</v>
      </c>
      <c r="CP48" s="29">
        <f t="shared" si="112"/>
        <v>2461839.65</v>
      </c>
      <c r="CQ48" s="29">
        <f t="shared" si="112"/>
        <v>2405802.75</v>
      </c>
      <c r="CR48" s="29">
        <f t="shared" si="112"/>
        <v>1595424.4</v>
      </c>
      <c r="CS48" s="29">
        <f t="shared" si="112"/>
        <v>809733.05</v>
      </c>
      <c r="CT48" s="29">
        <f t="shared" si="112"/>
        <v>276986.84999999998</v>
      </c>
      <c r="CU48" s="29">
        <f t="shared" si="112"/>
        <v>637180.55000000005</v>
      </c>
      <c r="CV48" s="29">
        <f t="shared" si="112"/>
        <v>1635202.6</v>
      </c>
      <c r="CW48" s="29">
        <f t="shared" si="112"/>
        <v>1518544.4</v>
      </c>
      <c r="CX48" s="29">
        <f t="shared" si="112"/>
        <v>2330471.6</v>
      </c>
      <c r="CY48" s="29">
        <f t="shared" si="112"/>
        <v>3384702.6000000006</v>
      </c>
      <c r="CZ48" s="29">
        <f t="shared" si="112"/>
        <v>3411337.8000000007</v>
      </c>
      <c r="DA48" s="29">
        <f t="shared" si="112"/>
        <v>3411337.8000000007</v>
      </c>
      <c r="DB48" s="29">
        <f>+SUM(CP48:DA48)</f>
        <v>23878564.050000001</v>
      </c>
      <c r="DC48" s="29">
        <f t="shared" si="112"/>
        <v>3478585.3</v>
      </c>
      <c r="DD48" s="29">
        <f t="shared" si="112"/>
        <v>2918720.4</v>
      </c>
      <c r="DE48" s="29">
        <f t="shared" si="112"/>
        <v>3203308.8000000003</v>
      </c>
      <c r="DF48" s="29">
        <f t="shared" si="112"/>
        <v>3247337.6000000006</v>
      </c>
      <c r="DG48" s="29">
        <f t="shared" si="112"/>
        <v>3367145.6999999993</v>
      </c>
      <c r="DH48" s="29">
        <f t="shared" si="112"/>
        <v>3241806.5</v>
      </c>
      <c r="DI48" s="29">
        <f t="shared" si="112"/>
        <v>3443769.8</v>
      </c>
      <c r="DJ48" s="29">
        <f t="shared" si="112"/>
        <v>3654516.5</v>
      </c>
      <c r="DK48" s="155">
        <f t="shared" si="112"/>
        <v>3582471.6000000006</v>
      </c>
      <c r="DL48" s="29">
        <f t="shared" si="112"/>
        <v>3757679.1999999993</v>
      </c>
      <c r="DM48" s="29">
        <f t="shared" si="112"/>
        <v>3672120.8</v>
      </c>
      <c r="DN48" s="29">
        <f t="shared" si="112"/>
        <v>3835135.9</v>
      </c>
      <c r="DO48" s="29">
        <f>+SUM(DC48:DN48)</f>
        <v>41402598.100000001</v>
      </c>
      <c r="DP48" s="29">
        <f>DP49+DP50</f>
        <v>4122870</v>
      </c>
      <c r="DQ48" s="29">
        <f>DQ49+DQ50</f>
        <v>4159983.4000000004</v>
      </c>
      <c r="DR48" s="29">
        <f>DR49+DR50</f>
        <v>4007375.4</v>
      </c>
      <c r="DS48" s="29">
        <f>DS49+DS50</f>
        <v>3934976.4</v>
      </c>
      <c r="DT48" s="29">
        <f>DT49+DT50</f>
        <v>4156603.2999999993</v>
      </c>
      <c r="DU48" s="29"/>
      <c r="DV48" s="29"/>
      <c r="DW48" s="29"/>
      <c r="DX48" s="155"/>
      <c r="DY48" s="29"/>
      <c r="DZ48" s="29"/>
      <c r="EA48" s="29"/>
      <c r="EB48" s="29">
        <f>+SUM(DP48:EA48)</f>
        <v>20381808.5</v>
      </c>
    </row>
    <row r="49" spans="2:132" x14ac:dyDescent="0.2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43">
        <v>1377392.9</v>
      </c>
      <c r="DR49" s="38">
        <v>1210940.5</v>
      </c>
      <c r="DS49" s="35">
        <v>1111561.7999999998</v>
      </c>
      <c r="DT49" s="38">
        <v>1135098.2999999998</v>
      </c>
      <c r="DU49" s="35"/>
      <c r="DV49" s="38"/>
      <c r="DW49" s="35"/>
      <c r="DX49" s="156"/>
      <c r="DY49" s="35"/>
      <c r="DZ49" s="38"/>
      <c r="EA49" s="35"/>
      <c r="EB49" s="35">
        <f>+SUM(DP49:EA49)</f>
        <v>6106871.8999999994</v>
      </c>
    </row>
    <row r="50" spans="2:132" x14ac:dyDescent="0.2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43">
        <v>2782590.5000000005</v>
      </c>
      <c r="DR50" s="38">
        <v>2796434.9</v>
      </c>
      <c r="DS50" s="35">
        <v>2823414.6</v>
      </c>
      <c r="DT50" s="38">
        <v>3021504.9999999995</v>
      </c>
      <c r="DU50" s="35"/>
      <c r="DV50" s="38"/>
      <c r="DW50" s="35"/>
      <c r="DX50" s="156"/>
      <c r="DY50" s="35"/>
      <c r="DZ50" s="38"/>
      <c r="EA50" s="35"/>
      <c r="EB50" s="35">
        <f>+SUM(DP50:EA50)</f>
        <v>14274936.6</v>
      </c>
    </row>
    <row r="52" spans="2:132" ht="15" x14ac:dyDescent="0.25">
      <c r="B52" s="5"/>
    </row>
    <row r="54" spans="2:132" x14ac:dyDescent="0.2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P6:EA6"/>
    <mergeCell ref="EB6:EB7"/>
    <mergeCell ref="DP26:EA26"/>
    <mergeCell ref="EB26:EB27"/>
    <mergeCell ref="DP46:EA46"/>
    <mergeCell ref="EB46:EB47"/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C4" activePane="bottomRight" state="frozen"/>
      <selection pane="topRight" activeCell="C1" sqref="C1"/>
      <selection pane="bottomLeft" activeCell="A4" sqref="A4"/>
      <selection pane="bottomRight" activeCell="FG19" sqref="FG19:FG2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45"/>
    <col min="16" max="27" width="11.42578125" style="11"/>
    <col min="28" max="28" width="11.42578125" style="45"/>
    <col min="29" max="40" width="11.42578125" style="11"/>
    <col min="41" max="41" width="11.42578125" style="45"/>
    <col min="42" max="53" width="11.42578125" style="11"/>
    <col min="54" max="54" width="11.42578125" style="45"/>
    <col min="55" max="66" width="11.42578125" style="11"/>
    <col min="67" max="67" width="11.42578125" style="45"/>
    <col min="68" max="79" width="11.42578125" style="11"/>
    <col min="80" max="80" width="11.42578125" style="45"/>
    <col min="81" max="92" width="11.42578125" style="11"/>
    <col min="93" max="93" width="11.42578125" style="45"/>
    <col min="94" max="106" width="11.42578125" style="11"/>
    <col min="107" max="132" width="12.7109375" style="11" customWidth="1"/>
    <col min="133" max="16384" width="11.42578125" style="11"/>
  </cols>
  <sheetData>
    <row r="1" spans="1:171" ht="15" x14ac:dyDescent="0.25">
      <c r="A1" s="195" t="s">
        <v>136</v>
      </c>
      <c r="B1" s="195"/>
    </row>
    <row r="2" spans="1:171" ht="30" customHeight="1" x14ac:dyDescent="0.25">
      <c r="A2" s="196" t="s">
        <v>146</v>
      </c>
      <c r="B2" s="197"/>
    </row>
    <row r="3" spans="1:171" x14ac:dyDescent="0.2">
      <c r="A3" s="99" t="s">
        <v>79</v>
      </c>
    </row>
    <row r="5" spans="1:171" ht="15" x14ac:dyDescent="0.25">
      <c r="B5" s="5" t="s">
        <v>67</v>
      </c>
    </row>
    <row r="6" spans="1:171" ht="15" x14ac:dyDescent="0.25">
      <c r="B6" s="193" t="s">
        <v>0</v>
      </c>
      <c r="C6" s="198">
        <v>2010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88" t="s">
        <v>87</v>
      </c>
      <c r="P6" s="198">
        <v>2011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88" t="s">
        <v>88</v>
      </c>
      <c r="AC6" s="198">
        <v>2012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8" t="s">
        <v>89</v>
      </c>
      <c r="AP6" s="198">
        <v>2013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88" t="s">
        <v>90</v>
      </c>
      <c r="BC6" s="198">
        <v>2014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88" t="s">
        <v>91</v>
      </c>
      <c r="BP6" s="198">
        <v>2015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88" t="s">
        <v>92</v>
      </c>
      <c r="CC6" s="198">
        <v>2016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88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170</v>
      </c>
      <c r="FC6" s="201">
        <v>2022</v>
      </c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3"/>
      <c r="FO6" s="188" t="s">
        <v>171</v>
      </c>
    </row>
    <row r="7" spans="1:171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89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89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89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89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89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89"/>
      <c r="FC7" s="178" t="s">
        <v>11</v>
      </c>
      <c r="FD7" s="178" t="s">
        <v>12</v>
      </c>
      <c r="FE7" s="178" t="s">
        <v>13</v>
      </c>
      <c r="FF7" s="178" t="s">
        <v>14</v>
      </c>
      <c r="FG7" s="178" t="s">
        <v>15</v>
      </c>
      <c r="FH7" s="178" t="s">
        <v>16</v>
      </c>
      <c r="FI7" s="178" t="s">
        <v>17</v>
      </c>
      <c r="FJ7" s="178" t="s">
        <v>18</v>
      </c>
      <c r="FK7" s="178" t="s">
        <v>160</v>
      </c>
      <c r="FL7" s="178" t="s">
        <v>19</v>
      </c>
      <c r="FM7" s="178" t="s">
        <v>20</v>
      </c>
      <c r="FN7" s="178" t="s">
        <v>21</v>
      </c>
      <c r="FO7" s="189"/>
    </row>
    <row r="8" spans="1:171" ht="15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f t="shared" ref="FG8:FM8" si="10">+FH9+FH10</f>
        <v>0</v>
      </c>
      <c r="FI8" s="47">
        <f t="shared" si="10"/>
        <v>0</v>
      </c>
      <c r="FJ8" s="47">
        <f t="shared" si="10"/>
        <v>0</v>
      </c>
      <c r="FK8" s="47">
        <f t="shared" si="10"/>
        <v>0</v>
      </c>
      <c r="FL8" s="47">
        <f t="shared" si="10"/>
        <v>0</v>
      </c>
      <c r="FM8" s="47">
        <f t="shared" si="10"/>
        <v>0</v>
      </c>
      <c r="FN8" s="47">
        <f>+FN9+FN10</f>
        <v>0</v>
      </c>
      <c r="FO8" s="47">
        <f>+SUM(FC8:FN8)</f>
        <v>76755</v>
      </c>
    </row>
    <row r="9" spans="1:171" x14ac:dyDescent="0.2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/>
      <c r="FI9" s="48"/>
      <c r="FJ9" s="48"/>
      <c r="FK9" s="48"/>
      <c r="FL9" s="48"/>
      <c r="FM9" s="48"/>
      <c r="FN9" s="48"/>
      <c r="FO9" s="47"/>
    </row>
    <row r="10" spans="1:171" x14ac:dyDescent="0.2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/>
      <c r="FI10" s="48"/>
      <c r="FJ10" s="48"/>
      <c r="FK10" s="48"/>
      <c r="FL10" s="48"/>
      <c r="FM10" s="48"/>
      <c r="FN10" s="48"/>
      <c r="FO10" s="48"/>
    </row>
    <row r="11" spans="1:171" ht="15" x14ac:dyDescent="0.2">
      <c r="B11" s="18" t="s">
        <v>10</v>
      </c>
      <c r="C11" s="49">
        <f t="shared" ref="C11:BS11" si="11">SUM(C12:C13)</f>
        <v>0</v>
      </c>
      <c r="D11" s="49">
        <f t="shared" si="11"/>
        <v>0</v>
      </c>
      <c r="E11" s="49">
        <f>SUM(E12:E13)</f>
        <v>4028</v>
      </c>
      <c r="F11" s="49">
        <f t="shared" si="11"/>
        <v>4086</v>
      </c>
      <c r="G11" s="49">
        <f t="shared" si="11"/>
        <v>4498</v>
      </c>
      <c r="H11" s="49">
        <f t="shared" si="11"/>
        <v>5097</v>
      </c>
      <c r="I11" s="49">
        <f t="shared" si="11"/>
        <v>6524</v>
      </c>
      <c r="J11" s="49">
        <f t="shared" si="11"/>
        <v>6721</v>
      </c>
      <c r="K11" s="49">
        <f t="shared" si="11"/>
        <v>7688</v>
      </c>
      <c r="L11" s="49">
        <f>SUM(L12:L13)</f>
        <v>8267</v>
      </c>
      <c r="M11" s="49">
        <f>SUM(M12:M13)</f>
        <v>8113</v>
      </c>
      <c r="N11" s="49">
        <f t="shared" si="11"/>
        <v>8984</v>
      </c>
      <c r="O11" s="49">
        <f>SUM(O12:O13)</f>
        <v>64006</v>
      </c>
      <c r="P11" s="49">
        <f t="shared" si="11"/>
        <v>7427</v>
      </c>
      <c r="Q11" s="49">
        <f t="shared" si="11"/>
        <v>5831</v>
      </c>
      <c r="R11" s="49">
        <f>SUM(R12:R13)</f>
        <v>6871</v>
      </c>
      <c r="S11" s="49">
        <f t="shared" si="11"/>
        <v>5551</v>
      </c>
      <c r="T11" s="49">
        <f t="shared" si="11"/>
        <v>5557</v>
      </c>
      <c r="U11" s="49">
        <f t="shared" si="11"/>
        <v>5750</v>
      </c>
      <c r="V11" s="49">
        <f t="shared" si="11"/>
        <v>6673</v>
      </c>
      <c r="W11" s="49">
        <f t="shared" si="11"/>
        <v>6232</v>
      </c>
      <c r="X11" s="49">
        <f t="shared" si="11"/>
        <v>5781</v>
      </c>
      <c r="Y11" s="49">
        <f>SUM(Y12:Y13)</f>
        <v>6303</v>
      </c>
      <c r="Z11" s="49">
        <f>SUM(Z12:Z13)</f>
        <v>6120</v>
      </c>
      <c r="AA11" s="49">
        <f t="shared" si="11"/>
        <v>6532</v>
      </c>
      <c r="AB11" s="49">
        <f t="shared" si="11"/>
        <v>74628</v>
      </c>
      <c r="AC11" s="49">
        <f t="shared" si="11"/>
        <v>5874</v>
      </c>
      <c r="AD11" s="49">
        <f t="shared" si="11"/>
        <v>4345</v>
      </c>
      <c r="AE11" s="49">
        <f>SUM(AE12:AE13)</f>
        <v>4528</v>
      </c>
      <c r="AF11" s="49">
        <f t="shared" si="11"/>
        <v>4843</v>
      </c>
      <c r="AG11" s="49">
        <f t="shared" si="11"/>
        <v>5873</v>
      </c>
      <c r="AH11" s="49">
        <f t="shared" si="11"/>
        <v>6542</v>
      </c>
      <c r="AI11" s="49">
        <f t="shared" si="11"/>
        <v>8072</v>
      </c>
      <c r="AJ11" s="49">
        <f t="shared" si="11"/>
        <v>7333</v>
      </c>
      <c r="AK11" s="49">
        <f t="shared" si="11"/>
        <v>6546</v>
      </c>
      <c r="AL11" s="49">
        <f>SUM(AL12:AL13)</f>
        <v>7462</v>
      </c>
      <c r="AM11" s="49">
        <f>SUM(AM12:AM13)</f>
        <v>7256</v>
      </c>
      <c r="AN11" s="49">
        <f t="shared" si="11"/>
        <v>7469</v>
      </c>
      <c r="AO11" s="49">
        <f>SUM(AO12:AO13)</f>
        <v>76143</v>
      </c>
      <c r="AP11" s="49">
        <f t="shared" si="11"/>
        <v>7426</v>
      </c>
      <c r="AQ11" s="49">
        <f t="shared" si="11"/>
        <v>6334</v>
      </c>
      <c r="AR11" s="49">
        <f>SUM(AR12:AR13)</f>
        <v>6328</v>
      </c>
      <c r="AS11" s="49">
        <f t="shared" si="11"/>
        <v>7214</v>
      </c>
      <c r="AT11" s="49">
        <f t="shared" si="11"/>
        <v>7847</v>
      </c>
      <c r="AU11" s="49">
        <f t="shared" si="11"/>
        <v>7461</v>
      </c>
      <c r="AV11" s="49">
        <f t="shared" si="11"/>
        <v>9352</v>
      </c>
      <c r="AW11" s="49">
        <f t="shared" si="11"/>
        <v>8791</v>
      </c>
      <c r="AX11" s="49">
        <f t="shared" si="11"/>
        <v>7944</v>
      </c>
      <c r="AY11" s="49">
        <f>SUM(AY12:AY13)</f>
        <v>7823</v>
      </c>
      <c r="AZ11" s="49">
        <f>SUM(AZ12:AZ13)</f>
        <v>8345</v>
      </c>
      <c r="BA11" s="49">
        <f t="shared" si="11"/>
        <v>8377</v>
      </c>
      <c r="BB11" s="49">
        <f t="shared" si="11"/>
        <v>93242</v>
      </c>
      <c r="BC11" s="49">
        <f t="shared" si="11"/>
        <v>7942</v>
      </c>
      <c r="BD11" s="49">
        <f t="shared" si="11"/>
        <v>6429</v>
      </c>
      <c r="BE11" s="49">
        <f>SUM(BE12:BE13)</f>
        <v>6469</v>
      </c>
      <c r="BF11" s="49">
        <f t="shared" si="11"/>
        <v>7135</v>
      </c>
      <c r="BG11" s="49">
        <f t="shared" si="11"/>
        <v>7494</v>
      </c>
      <c r="BH11" s="49">
        <f t="shared" si="11"/>
        <v>7262</v>
      </c>
      <c r="BI11" s="49">
        <f t="shared" si="11"/>
        <v>8800</v>
      </c>
      <c r="BJ11" s="49">
        <f t="shared" si="11"/>
        <v>8237</v>
      </c>
      <c r="BK11" s="49">
        <f t="shared" si="11"/>
        <v>8228</v>
      </c>
      <c r="BL11" s="49">
        <f>SUM(BL12:BL13)</f>
        <v>8562</v>
      </c>
      <c r="BM11" s="49">
        <f>SUM(BM12:BM13)</f>
        <v>7959</v>
      </c>
      <c r="BN11" s="49">
        <f t="shared" si="11"/>
        <v>9030</v>
      </c>
      <c r="BO11" s="49">
        <f>SUM(BO12:BO13)</f>
        <v>93547</v>
      </c>
      <c r="BP11" s="49">
        <f t="shared" si="11"/>
        <v>8647</v>
      </c>
      <c r="BQ11" s="49">
        <f t="shared" si="11"/>
        <v>7097</v>
      </c>
      <c r="BR11" s="49">
        <f t="shared" si="11"/>
        <v>7237</v>
      </c>
      <c r="BS11" s="49">
        <f t="shared" si="11"/>
        <v>6499</v>
      </c>
      <c r="BT11" s="49">
        <f t="shared" ref="BT11:CN11" si="12">SUM(BT12:BT13)</f>
        <v>8184</v>
      </c>
      <c r="BU11" s="49">
        <f t="shared" si="12"/>
        <v>8589</v>
      </c>
      <c r="BV11" s="49">
        <f t="shared" si="12"/>
        <v>11041</v>
      </c>
      <c r="BW11" s="49">
        <f t="shared" si="12"/>
        <v>9702</v>
      </c>
      <c r="BX11" s="49">
        <f t="shared" si="12"/>
        <v>9832</v>
      </c>
      <c r="BY11" s="49">
        <f t="shared" si="12"/>
        <v>11084</v>
      </c>
      <c r="BZ11" s="49">
        <f t="shared" si="12"/>
        <v>11474</v>
      </c>
      <c r="CA11" s="49">
        <f t="shared" si="12"/>
        <v>10109</v>
      </c>
      <c r="CB11" s="49">
        <f t="shared" si="12"/>
        <v>109495</v>
      </c>
      <c r="CC11" s="49">
        <f t="shared" si="12"/>
        <v>9794</v>
      </c>
      <c r="CD11" s="49">
        <f t="shared" si="12"/>
        <v>7490</v>
      </c>
      <c r="CE11" s="49">
        <f t="shared" si="12"/>
        <v>7426</v>
      </c>
      <c r="CF11" s="49">
        <f t="shared" si="12"/>
        <v>8784</v>
      </c>
      <c r="CG11" s="49">
        <f t="shared" si="12"/>
        <v>9930</v>
      </c>
      <c r="CH11" s="49">
        <f t="shared" si="12"/>
        <v>9802</v>
      </c>
      <c r="CI11" s="49">
        <f t="shared" si="12"/>
        <v>12198</v>
      </c>
      <c r="CJ11" s="49">
        <f t="shared" si="12"/>
        <v>11139</v>
      </c>
      <c r="CK11" s="49">
        <f t="shared" si="12"/>
        <v>10858</v>
      </c>
      <c r="CL11" s="49">
        <f t="shared" si="12"/>
        <v>11140</v>
      </c>
      <c r="CM11" s="49">
        <f t="shared" si="12"/>
        <v>10651</v>
      </c>
      <c r="CN11" s="49">
        <f t="shared" si="12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3">SUM(CR12:CR13)</f>
        <v>4696</v>
      </c>
      <c r="CS11" s="49">
        <f t="shared" si="13"/>
        <v>6165</v>
      </c>
      <c r="CT11" s="49">
        <f t="shared" si="13"/>
        <v>8852</v>
      </c>
      <c r="CU11" s="49">
        <f t="shared" si="13"/>
        <v>9770</v>
      </c>
      <c r="CV11" s="49">
        <f t="shared" si="13"/>
        <v>12470</v>
      </c>
      <c r="CW11" s="49">
        <f t="shared" si="13"/>
        <v>11647</v>
      </c>
      <c r="CX11" s="49">
        <f t="shared" si="13"/>
        <v>11055</v>
      </c>
      <c r="CY11" s="49">
        <f t="shared" si="13"/>
        <v>11620</v>
      </c>
      <c r="CZ11" s="49">
        <f t="shared" si="13"/>
        <v>11523</v>
      </c>
      <c r="DA11" s="49">
        <f t="shared" si="13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4">SUM(DH12:DH13)</f>
        <v>10515</v>
      </c>
      <c r="DI11" s="49">
        <f t="shared" si="14"/>
        <v>13183</v>
      </c>
      <c r="DJ11" s="49">
        <f t="shared" si="14"/>
        <v>12750</v>
      </c>
      <c r="DK11" s="49">
        <f t="shared" si="14"/>
        <v>12049</v>
      </c>
      <c r="DL11" s="49">
        <f t="shared" si="14"/>
        <v>12864</v>
      </c>
      <c r="DM11" s="49">
        <f t="shared" si="14"/>
        <v>12932</v>
      </c>
      <c r="DN11" s="49">
        <f t="shared" si="14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5">SUM(DQ12:DQ13)</f>
        <v>9634</v>
      </c>
      <c r="DR11" s="49">
        <f t="shared" si="15"/>
        <v>9400</v>
      </c>
      <c r="DS11" s="49">
        <f t="shared" si="15"/>
        <v>10581</v>
      </c>
      <c r="DT11" s="49">
        <f t="shared" si="15"/>
        <v>12279</v>
      </c>
      <c r="DU11" s="49">
        <f t="shared" si="15"/>
        <v>12888</v>
      </c>
      <c r="DV11" s="49">
        <f t="shared" si="15"/>
        <v>15856</v>
      </c>
      <c r="DW11" s="49">
        <f t="shared" si="15"/>
        <v>15735</v>
      </c>
      <c r="DX11" s="49">
        <f t="shared" si="15"/>
        <v>13815</v>
      </c>
      <c r="DY11" s="49">
        <f t="shared" si="15"/>
        <v>13477</v>
      </c>
      <c r="DZ11" s="49">
        <f t="shared" si="15"/>
        <v>13250</v>
      </c>
      <c r="EA11" s="49">
        <f t="shared" si="15"/>
        <v>13007</v>
      </c>
      <c r="EB11" s="49">
        <f>+SUM(DP11:EA11)</f>
        <v>153511</v>
      </c>
      <c r="EC11" s="49">
        <f t="shared" ref="EC11:EK11" si="16">SUM(EC12:EC13)</f>
        <v>13445</v>
      </c>
      <c r="ED11" s="49">
        <f t="shared" si="16"/>
        <v>11522</v>
      </c>
      <c r="EE11" s="49">
        <f t="shared" si="16"/>
        <v>7859</v>
      </c>
      <c r="EF11" s="49">
        <f t="shared" si="16"/>
        <v>2928</v>
      </c>
      <c r="EG11" s="49">
        <f t="shared" si="16"/>
        <v>3862</v>
      </c>
      <c r="EH11" s="49">
        <f t="shared" si="16"/>
        <v>5939</v>
      </c>
      <c r="EI11" s="49">
        <f t="shared" si="16"/>
        <v>9961</v>
      </c>
      <c r="EJ11" s="49">
        <f t="shared" si="16"/>
        <v>11350</v>
      </c>
      <c r="EK11" s="49">
        <f t="shared" si="16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f t="shared" ref="FG11:FN11" si="17">SUM(FH12:FH13)</f>
        <v>0</v>
      </c>
      <c r="FI11" s="49">
        <f t="shared" si="17"/>
        <v>0</v>
      </c>
      <c r="FJ11" s="49">
        <f t="shared" si="17"/>
        <v>0</v>
      </c>
      <c r="FK11" s="49">
        <f t="shared" si="17"/>
        <v>0</v>
      </c>
      <c r="FL11" s="49">
        <f t="shared" si="17"/>
        <v>0</v>
      </c>
      <c r="FM11" s="49">
        <f t="shared" si="17"/>
        <v>0</v>
      </c>
      <c r="FN11" s="49">
        <f t="shared" si="17"/>
        <v>0</v>
      </c>
      <c r="FO11" s="49">
        <f>+SUM(FC11:FN11)</f>
        <v>76755</v>
      </c>
    </row>
    <row r="12" spans="1:171" x14ac:dyDescent="0.2">
      <c r="B12" s="15" t="s">
        <v>2</v>
      </c>
      <c r="C12" s="47">
        <f t="shared" ref="C12:AH12" si="18">C9</f>
        <v>0</v>
      </c>
      <c r="D12" s="47">
        <f t="shared" si="18"/>
        <v>0</v>
      </c>
      <c r="E12" s="47">
        <f t="shared" si="18"/>
        <v>1823</v>
      </c>
      <c r="F12" s="47">
        <f t="shared" si="18"/>
        <v>1911</v>
      </c>
      <c r="G12" s="47">
        <f t="shared" si="18"/>
        <v>2128</v>
      </c>
      <c r="H12" s="47">
        <f t="shared" si="18"/>
        <v>2428</v>
      </c>
      <c r="I12" s="47">
        <f t="shared" si="18"/>
        <v>3130</v>
      </c>
      <c r="J12" s="47">
        <f t="shared" si="18"/>
        <v>3166</v>
      </c>
      <c r="K12" s="47">
        <f t="shared" si="18"/>
        <v>3552</v>
      </c>
      <c r="L12" s="47">
        <f t="shared" si="18"/>
        <v>3773</v>
      </c>
      <c r="M12" s="47">
        <f t="shared" si="18"/>
        <v>3522</v>
      </c>
      <c r="N12" s="47">
        <f t="shared" si="18"/>
        <v>3472</v>
      </c>
      <c r="O12" s="47">
        <f t="shared" si="18"/>
        <v>28905</v>
      </c>
      <c r="P12" s="47">
        <f t="shared" si="18"/>
        <v>3220</v>
      </c>
      <c r="Q12" s="47">
        <f t="shared" si="18"/>
        <v>2551</v>
      </c>
      <c r="R12" s="47">
        <f t="shared" si="18"/>
        <v>2659</v>
      </c>
      <c r="S12" s="47">
        <f t="shared" si="18"/>
        <v>2723</v>
      </c>
      <c r="T12" s="47">
        <f t="shared" si="18"/>
        <v>2667</v>
      </c>
      <c r="U12" s="47">
        <f t="shared" si="18"/>
        <v>3102</v>
      </c>
      <c r="V12" s="47">
        <f t="shared" si="18"/>
        <v>3826</v>
      </c>
      <c r="W12" s="47">
        <f t="shared" si="18"/>
        <v>3468</v>
      </c>
      <c r="X12" s="47">
        <f t="shared" si="18"/>
        <v>3097</v>
      </c>
      <c r="Y12" s="47">
        <f t="shared" si="18"/>
        <v>3439</v>
      </c>
      <c r="Z12" s="47">
        <f t="shared" si="18"/>
        <v>3362</v>
      </c>
      <c r="AA12" s="47">
        <f t="shared" si="18"/>
        <v>3670</v>
      </c>
      <c r="AB12" s="47">
        <f t="shared" si="18"/>
        <v>37784</v>
      </c>
      <c r="AC12" s="47">
        <f t="shared" si="18"/>
        <v>3191</v>
      </c>
      <c r="AD12" s="47">
        <f t="shared" si="18"/>
        <v>2043</v>
      </c>
      <c r="AE12" s="47">
        <f t="shared" si="18"/>
        <v>2169</v>
      </c>
      <c r="AF12" s="47">
        <f t="shared" si="18"/>
        <v>2529</v>
      </c>
      <c r="AG12" s="47">
        <f t="shared" si="18"/>
        <v>3054</v>
      </c>
      <c r="AH12" s="47">
        <f t="shared" si="18"/>
        <v>3394</v>
      </c>
      <c r="AI12" s="47">
        <f t="shared" ref="AI12:BS12" si="19">AI9</f>
        <v>4305</v>
      </c>
      <c r="AJ12" s="47">
        <f t="shared" si="19"/>
        <v>3883</v>
      </c>
      <c r="AK12" s="47">
        <f t="shared" si="19"/>
        <v>3424</v>
      </c>
      <c r="AL12" s="47">
        <f t="shared" si="19"/>
        <v>4010</v>
      </c>
      <c r="AM12" s="47">
        <f t="shared" si="19"/>
        <v>3858</v>
      </c>
      <c r="AN12" s="47">
        <f t="shared" si="19"/>
        <v>4065</v>
      </c>
      <c r="AO12" s="47">
        <f t="shared" si="19"/>
        <v>39925</v>
      </c>
      <c r="AP12" s="47">
        <f t="shared" si="19"/>
        <v>3664</v>
      </c>
      <c r="AQ12" s="47">
        <f t="shared" si="19"/>
        <v>3032</v>
      </c>
      <c r="AR12" s="47">
        <f t="shared" si="19"/>
        <v>3239</v>
      </c>
      <c r="AS12" s="47">
        <f t="shared" si="19"/>
        <v>3541</v>
      </c>
      <c r="AT12" s="47">
        <f t="shared" si="19"/>
        <v>3907</v>
      </c>
      <c r="AU12" s="47">
        <f t="shared" si="19"/>
        <v>4060</v>
      </c>
      <c r="AV12" s="47">
        <f t="shared" si="19"/>
        <v>5160</v>
      </c>
      <c r="AW12" s="47">
        <f t="shared" si="19"/>
        <v>4762</v>
      </c>
      <c r="AX12" s="47">
        <f t="shared" si="19"/>
        <v>4345</v>
      </c>
      <c r="AY12" s="47">
        <f t="shared" si="19"/>
        <v>4453</v>
      </c>
      <c r="AZ12" s="47">
        <f t="shared" si="19"/>
        <v>4914</v>
      </c>
      <c r="BA12" s="47">
        <f t="shared" si="19"/>
        <v>4519</v>
      </c>
      <c r="BB12" s="47">
        <f t="shared" si="19"/>
        <v>49596</v>
      </c>
      <c r="BC12" s="47">
        <f t="shared" si="19"/>
        <v>4567</v>
      </c>
      <c r="BD12" s="47">
        <f t="shared" si="19"/>
        <v>3745</v>
      </c>
      <c r="BE12" s="47">
        <f t="shared" si="19"/>
        <v>3739</v>
      </c>
      <c r="BF12" s="47">
        <f t="shared" si="19"/>
        <v>4404</v>
      </c>
      <c r="BG12" s="47">
        <f t="shared" si="19"/>
        <v>4395</v>
      </c>
      <c r="BH12" s="47">
        <f t="shared" si="19"/>
        <v>4208</v>
      </c>
      <c r="BI12" s="47">
        <f t="shared" si="19"/>
        <v>5561</v>
      </c>
      <c r="BJ12" s="47">
        <f t="shared" si="19"/>
        <v>5019</v>
      </c>
      <c r="BK12" s="47">
        <f t="shared" si="19"/>
        <v>4880</v>
      </c>
      <c r="BL12" s="47">
        <f t="shared" si="19"/>
        <v>5267</v>
      </c>
      <c r="BM12" s="47">
        <f t="shared" si="19"/>
        <v>4818</v>
      </c>
      <c r="BN12" s="47">
        <f t="shared" si="19"/>
        <v>5428</v>
      </c>
      <c r="BO12" s="47">
        <f t="shared" si="19"/>
        <v>56031</v>
      </c>
      <c r="BP12" s="47">
        <f t="shared" si="19"/>
        <v>5571</v>
      </c>
      <c r="BQ12" s="47">
        <f t="shared" si="19"/>
        <v>4451</v>
      </c>
      <c r="BR12" s="47">
        <f t="shared" si="19"/>
        <v>4488</v>
      </c>
      <c r="BS12" s="47">
        <f t="shared" si="19"/>
        <v>3932</v>
      </c>
      <c r="BT12" s="47">
        <f t="shared" ref="BT12:CK13" si="20">BT9</f>
        <v>5344</v>
      </c>
      <c r="BU12" s="47">
        <f t="shared" si="20"/>
        <v>5452</v>
      </c>
      <c r="BV12" s="47">
        <f t="shared" si="20"/>
        <v>7272</v>
      </c>
      <c r="BW12" s="47">
        <f t="shared" si="20"/>
        <v>6203</v>
      </c>
      <c r="BX12" s="47">
        <f t="shared" si="20"/>
        <v>5664</v>
      </c>
      <c r="BY12" s="47">
        <f t="shared" si="20"/>
        <v>5783</v>
      </c>
      <c r="BZ12" s="47">
        <f t="shared" si="20"/>
        <v>6132</v>
      </c>
      <c r="CA12" s="47">
        <f t="shared" si="20"/>
        <v>6018</v>
      </c>
      <c r="CB12" s="47">
        <f t="shared" si="20"/>
        <v>66310</v>
      </c>
      <c r="CC12" s="47">
        <f t="shared" si="20"/>
        <v>5952</v>
      </c>
      <c r="CD12" s="47">
        <f t="shared" si="20"/>
        <v>4227</v>
      </c>
      <c r="CE12" s="47">
        <f t="shared" si="20"/>
        <v>4238</v>
      </c>
      <c r="CF12" s="47">
        <f t="shared" si="20"/>
        <v>5211</v>
      </c>
      <c r="CG12" s="47">
        <f t="shared" si="20"/>
        <v>5978</v>
      </c>
      <c r="CH12" s="47">
        <f t="shared" si="20"/>
        <v>6157</v>
      </c>
      <c r="CI12" s="47">
        <f t="shared" si="20"/>
        <v>8162</v>
      </c>
      <c r="CJ12" s="47">
        <f t="shared" si="20"/>
        <v>7179</v>
      </c>
      <c r="CK12" s="47">
        <f t="shared" si="20"/>
        <v>7014</v>
      </c>
      <c r="CL12" s="47">
        <f>CL9</f>
        <v>7311</v>
      </c>
      <c r="CM12" s="47">
        <f>CM9</f>
        <v>6699</v>
      </c>
      <c r="CN12" s="47">
        <f t="shared" ref="CN12:CP13" si="21">CN9</f>
        <v>6968</v>
      </c>
      <c r="CO12" s="47">
        <f t="shared" si="21"/>
        <v>75096</v>
      </c>
      <c r="CP12" s="47">
        <f t="shared" si="21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2">IF($B12="","",CT9)</f>
        <v>5168</v>
      </c>
      <c r="CU12" s="47">
        <f t="shared" si="22"/>
        <v>6121</v>
      </c>
      <c r="CV12" s="47">
        <f t="shared" si="22"/>
        <v>8324</v>
      </c>
      <c r="CW12" s="47">
        <f t="shared" ref="CW12:DA13" si="23">IF($B12="","",CW9)</f>
        <v>7368</v>
      </c>
      <c r="CX12" s="47">
        <f t="shared" si="23"/>
        <v>6992</v>
      </c>
      <c r="CY12" s="47">
        <f t="shared" si="23"/>
        <v>7555</v>
      </c>
      <c r="CZ12" s="47">
        <f t="shared" si="23"/>
        <v>7405</v>
      </c>
      <c r="DA12" s="47">
        <f t="shared" si="23"/>
        <v>7906</v>
      </c>
      <c r="DB12" s="47">
        <f t="shared" si="5"/>
        <v>73866</v>
      </c>
      <c r="DC12" s="47">
        <f t="shared" ref="DC12:DG13" si="24">DC9</f>
        <v>8315</v>
      </c>
      <c r="DD12" s="47">
        <f t="shared" si="24"/>
        <v>6310</v>
      </c>
      <c r="DE12" s="47">
        <f t="shared" si="24"/>
        <v>7226</v>
      </c>
      <c r="DF12" s="47">
        <f t="shared" si="24"/>
        <v>6348</v>
      </c>
      <c r="DG12" s="47">
        <f t="shared" si="24"/>
        <v>7241</v>
      </c>
      <c r="DH12" s="47">
        <f t="shared" ref="DH12:DN13" si="25">IF($B12="","",DH9)</f>
        <v>6843</v>
      </c>
      <c r="DI12" s="47">
        <f t="shared" si="25"/>
        <v>8707</v>
      </c>
      <c r="DJ12" s="47">
        <f t="shared" si="25"/>
        <v>8191</v>
      </c>
      <c r="DK12" s="47">
        <f t="shared" si="25"/>
        <v>7781</v>
      </c>
      <c r="DL12" s="47">
        <f t="shared" si="25"/>
        <v>8201</v>
      </c>
      <c r="DM12" s="47">
        <f t="shared" si="25"/>
        <v>7959</v>
      </c>
      <c r="DN12" s="47">
        <f t="shared" si="25"/>
        <v>8424</v>
      </c>
      <c r="DO12" s="47">
        <f t="shared" si="7"/>
        <v>91546</v>
      </c>
      <c r="DP12" s="47">
        <f t="shared" ref="DP12:DT13" si="26">DP9</f>
        <v>8589</v>
      </c>
      <c r="DQ12" s="47">
        <f t="shared" si="26"/>
        <v>5879</v>
      </c>
      <c r="DR12" s="47">
        <f t="shared" si="26"/>
        <v>5383</v>
      </c>
      <c r="DS12" s="47">
        <f t="shared" si="26"/>
        <v>6459</v>
      </c>
      <c r="DT12" s="47">
        <f t="shared" si="26"/>
        <v>7182</v>
      </c>
      <c r="DU12" s="47">
        <f t="shared" ref="DU12:EA12" si="27">IF($B12="","",DU9)</f>
        <v>7285</v>
      </c>
      <c r="DV12" s="47">
        <f t="shared" si="27"/>
        <v>9409</v>
      </c>
      <c r="DW12" s="47">
        <f t="shared" si="27"/>
        <v>9150</v>
      </c>
      <c r="DX12" s="47">
        <f t="shared" si="27"/>
        <v>7758</v>
      </c>
      <c r="DY12" s="47">
        <f t="shared" si="27"/>
        <v>7765</v>
      </c>
      <c r="DZ12" s="47">
        <f t="shared" si="27"/>
        <v>7979</v>
      </c>
      <c r="EA12" s="47">
        <f t="shared" si="27"/>
        <v>8235</v>
      </c>
      <c r="EB12" s="47">
        <f>+SUM(DP12:EA12)</f>
        <v>91073</v>
      </c>
      <c r="EC12" s="47">
        <f t="shared" ref="EC12:EK12" si="28">IF($B12="","",EC9)</f>
        <v>8974</v>
      </c>
      <c r="ED12" s="47">
        <f t="shared" si="28"/>
        <v>7573</v>
      </c>
      <c r="EE12" s="47">
        <f t="shared" si="28"/>
        <v>5115</v>
      </c>
      <c r="EF12" s="47">
        <f t="shared" si="28"/>
        <v>1767</v>
      </c>
      <c r="EG12" s="47">
        <f t="shared" si="28"/>
        <v>2699</v>
      </c>
      <c r="EH12" s="47">
        <f t="shared" si="28"/>
        <v>4133</v>
      </c>
      <c r="EI12" s="47">
        <f t="shared" si="28"/>
        <v>7694</v>
      </c>
      <c r="EJ12" s="47">
        <f t="shared" si="28"/>
        <v>8692</v>
      </c>
      <c r="EK12" s="47">
        <f t="shared" si="28"/>
        <v>9153</v>
      </c>
      <c r="EL12" s="47">
        <f t="shared" ref="EL12:EP13" si="29">IF($B12="","",EL9)</f>
        <v>11045</v>
      </c>
      <c r="EM12" s="47">
        <f t="shared" si="29"/>
        <v>10639</v>
      </c>
      <c r="EN12" s="47">
        <f t="shared" si="29"/>
        <v>10843</v>
      </c>
      <c r="EO12" s="47">
        <f>+SUM(EC12:EN12)</f>
        <v>88327</v>
      </c>
      <c r="EP12" s="47">
        <f t="shared" si="29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 t="shared" ref="FC12" si="30"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f t="shared" ref="FG12:FN12" si="31">IF($B12="","",FH9)</f>
        <v>0</v>
      </c>
      <c r="FI12" s="47">
        <f t="shared" si="31"/>
        <v>0</v>
      </c>
      <c r="FJ12" s="47">
        <f t="shared" si="31"/>
        <v>0</v>
      </c>
      <c r="FK12" s="47">
        <f t="shared" si="31"/>
        <v>0</v>
      </c>
      <c r="FL12" s="47">
        <f t="shared" si="31"/>
        <v>0</v>
      </c>
      <c r="FM12" s="47">
        <f t="shared" si="31"/>
        <v>0</v>
      </c>
      <c r="FN12" s="47">
        <f t="shared" si="31"/>
        <v>0</v>
      </c>
      <c r="FO12" s="47">
        <f>+SUM(FC12:FN12)</f>
        <v>60284</v>
      </c>
    </row>
    <row r="13" spans="1:171" x14ac:dyDescent="0.2">
      <c r="B13" s="15" t="s">
        <v>3</v>
      </c>
      <c r="C13" s="47">
        <f t="shared" ref="C13:BS13" si="32">C10</f>
        <v>0</v>
      </c>
      <c r="D13" s="47">
        <f t="shared" si="32"/>
        <v>0</v>
      </c>
      <c r="E13" s="47">
        <f t="shared" si="32"/>
        <v>2205</v>
      </c>
      <c r="F13" s="47">
        <f t="shared" si="32"/>
        <v>2175</v>
      </c>
      <c r="G13" s="47">
        <f t="shared" si="32"/>
        <v>2370</v>
      </c>
      <c r="H13" s="47">
        <f t="shared" si="32"/>
        <v>2669</v>
      </c>
      <c r="I13" s="47">
        <f t="shared" si="32"/>
        <v>3394</v>
      </c>
      <c r="J13" s="47">
        <f t="shared" si="32"/>
        <v>3555</v>
      </c>
      <c r="K13" s="47">
        <f t="shared" si="32"/>
        <v>4136</v>
      </c>
      <c r="L13" s="47">
        <f t="shared" si="32"/>
        <v>4494</v>
      </c>
      <c r="M13" s="47">
        <f t="shared" si="32"/>
        <v>4591</v>
      </c>
      <c r="N13" s="47">
        <f t="shared" si="32"/>
        <v>5512</v>
      </c>
      <c r="O13" s="47">
        <f>O10</f>
        <v>35101</v>
      </c>
      <c r="P13" s="47">
        <f t="shared" si="32"/>
        <v>4207</v>
      </c>
      <c r="Q13" s="47">
        <f t="shared" si="32"/>
        <v>3280</v>
      </c>
      <c r="R13" s="47">
        <f t="shared" si="32"/>
        <v>4212</v>
      </c>
      <c r="S13" s="47">
        <f t="shared" si="32"/>
        <v>2828</v>
      </c>
      <c r="T13" s="47">
        <f t="shared" si="32"/>
        <v>2890</v>
      </c>
      <c r="U13" s="47">
        <f t="shared" si="32"/>
        <v>2648</v>
      </c>
      <c r="V13" s="47">
        <f t="shared" si="32"/>
        <v>2847</v>
      </c>
      <c r="W13" s="47">
        <f t="shared" si="32"/>
        <v>2764</v>
      </c>
      <c r="X13" s="47">
        <f t="shared" si="32"/>
        <v>2684</v>
      </c>
      <c r="Y13" s="47">
        <f t="shared" si="32"/>
        <v>2864</v>
      </c>
      <c r="Z13" s="47">
        <f t="shared" si="32"/>
        <v>2758</v>
      </c>
      <c r="AA13" s="47">
        <f t="shared" si="32"/>
        <v>2862</v>
      </c>
      <c r="AB13" s="47">
        <f>AB10</f>
        <v>36844</v>
      </c>
      <c r="AC13" s="47">
        <f t="shared" si="32"/>
        <v>2683</v>
      </c>
      <c r="AD13" s="47">
        <f t="shared" si="32"/>
        <v>2302</v>
      </c>
      <c r="AE13" s="47">
        <f t="shared" si="32"/>
        <v>2359</v>
      </c>
      <c r="AF13" s="47">
        <f t="shared" si="32"/>
        <v>2314</v>
      </c>
      <c r="AG13" s="47">
        <f t="shared" si="32"/>
        <v>2819</v>
      </c>
      <c r="AH13" s="47">
        <f t="shared" si="32"/>
        <v>3148</v>
      </c>
      <c r="AI13" s="47">
        <f t="shared" si="32"/>
        <v>3767</v>
      </c>
      <c r="AJ13" s="47">
        <f t="shared" si="32"/>
        <v>3450</v>
      </c>
      <c r="AK13" s="47">
        <f t="shared" si="32"/>
        <v>3122</v>
      </c>
      <c r="AL13" s="47">
        <f t="shared" si="32"/>
        <v>3452</v>
      </c>
      <c r="AM13" s="47">
        <f t="shared" si="32"/>
        <v>3398</v>
      </c>
      <c r="AN13" s="47">
        <f t="shared" si="32"/>
        <v>3404</v>
      </c>
      <c r="AO13" s="47">
        <f t="shared" si="32"/>
        <v>36218</v>
      </c>
      <c r="AP13" s="47">
        <f t="shared" si="32"/>
        <v>3762</v>
      </c>
      <c r="AQ13" s="47">
        <f t="shared" si="32"/>
        <v>3302</v>
      </c>
      <c r="AR13" s="47">
        <f t="shared" si="32"/>
        <v>3089</v>
      </c>
      <c r="AS13" s="47">
        <f t="shared" si="32"/>
        <v>3673</v>
      </c>
      <c r="AT13" s="47">
        <f t="shared" si="32"/>
        <v>3940</v>
      </c>
      <c r="AU13" s="47">
        <f t="shared" si="32"/>
        <v>3401</v>
      </c>
      <c r="AV13" s="47">
        <f t="shared" si="32"/>
        <v>4192</v>
      </c>
      <c r="AW13" s="47">
        <f t="shared" si="32"/>
        <v>4029</v>
      </c>
      <c r="AX13" s="47">
        <f t="shared" si="32"/>
        <v>3599</v>
      </c>
      <c r="AY13" s="47">
        <f t="shared" si="32"/>
        <v>3370</v>
      </c>
      <c r="AZ13" s="47">
        <f t="shared" si="32"/>
        <v>3431</v>
      </c>
      <c r="BA13" s="47">
        <f t="shared" si="32"/>
        <v>3858</v>
      </c>
      <c r="BB13" s="47">
        <f>BB10</f>
        <v>43646</v>
      </c>
      <c r="BC13" s="47">
        <f t="shared" si="32"/>
        <v>3375</v>
      </c>
      <c r="BD13" s="47">
        <f t="shared" si="32"/>
        <v>2684</v>
      </c>
      <c r="BE13" s="47">
        <f t="shared" si="32"/>
        <v>2730</v>
      </c>
      <c r="BF13" s="47">
        <f t="shared" si="32"/>
        <v>2731</v>
      </c>
      <c r="BG13" s="47">
        <f t="shared" si="32"/>
        <v>3099</v>
      </c>
      <c r="BH13" s="47">
        <f t="shared" si="32"/>
        <v>3054</v>
      </c>
      <c r="BI13" s="47">
        <f t="shared" si="32"/>
        <v>3239</v>
      </c>
      <c r="BJ13" s="47">
        <f t="shared" si="32"/>
        <v>3218</v>
      </c>
      <c r="BK13" s="47">
        <f t="shared" si="32"/>
        <v>3348</v>
      </c>
      <c r="BL13" s="47">
        <f t="shared" si="32"/>
        <v>3295</v>
      </c>
      <c r="BM13" s="47">
        <f t="shared" si="32"/>
        <v>3141</v>
      </c>
      <c r="BN13" s="47">
        <f t="shared" si="32"/>
        <v>3602</v>
      </c>
      <c r="BO13" s="47">
        <f>BO10</f>
        <v>37516</v>
      </c>
      <c r="BP13" s="47">
        <f t="shared" si="32"/>
        <v>3076</v>
      </c>
      <c r="BQ13" s="47">
        <f t="shared" si="32"/>
        <v>2646</v>
      </c>
      <c r="BR13" s="47">
        <f t="shared" si="32"/>
        <v>2749</v>
      </c>
      <c r="BS13" s="47">
        <f t="shared" si="32"/>
        <v>2567</v>
      </c>
      <c r="BT13" s="47">
        <f t="shared" ref="BT13:CK13" si="33">BT10</f>
        <v>2840</v>
      </c>
      <c r="BU13" s="47">
        <f t="shared" si="33"/>
        <v>3137</v>
      </c>
      <c r="BV13" s="47">
        <f t="shared" si="33"/>
        <v>3769</v>
      </c>
      <c r="BW13" s="47">
        <f t="shared" si="33"/>
        <v>3499</v>
      </c>
      <c r="BX13" s="47">
        <f t="shared" si="33"/>
        <v>4168</v>
      </c>
      <c r="BY13" s="47">
        <f t="shared" si="33"/>
        <v>5301</v>
      </c>
      <c r="BZ13" s="47">
        <f t="shared" si="33"/>
        <v>5342</v>
      </c>
      <c r="CA13" s="47">
        <f t="shared" si="33"/>
        <v>4091</v>
      </c>
      <c r="CB13" s="47">
        <f t="shared" si="20"/>
        <v>43185</v>
      </c>
      <c r="CC13" s="47">
        <f t="shared" si="33"/>
        <v>3842</v>
      </c>
      <c r="CD13" s="47">
        <f t="shared" si="33"/>
        <v>3263</v>
      </c>
      <c r="CE13" s="47">
        <f t="shared" si="33"/>
        <v>3188</v>
      </c>
      <c r="CF13" s="47">
        <f t="shared" si="33"/>
        <v>3573</v>
      </c>
      <c r="CG13" s="47">
        <f t="shared" si="33"/>
        <v>3952</v>
      </c>
      <c r="CH13" s="47">
        <f t="shared" si="33"/>
        <v>3645</v>
      </c>
      <c r="CI13" s="47">
        <f t="shared" si="33"/>
        <v>4036</v>
      </c>
      <c r="CJ13" s="47">
        <f t="shared" si="33"/>
        <v>3960</v>
      </c>
      <c r="CK13" s="47">
        <f t="shared" si="33"/>
        <v>3844</v>
      </c>
      <c r="CL13" s="47">
        <f>CL10</f>
        <v>3829</v>
      </c>
      <c r="CM13" s="47">
        <f>CM10</f>
        <v>3952</v>
      </c>
      <c r="CN13" s="47">
        <f t="shared" si="21"/>
        <v>3794</v>
      </c>
      <c r="CO13" s="47">
        <f t="shared" si="21"/>
        <v>44878</v>
      </c>
      <c r="CP13" s="47">
        <f t="shared" si="21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2"/>
        <v>4146</v>
      </c>
      <c r="CW13" s="47">
        <f t="shared" si="23"/>
        <v>4279</v>
      </c>
      <c r="CX13" s="47">
        <f t="shared" si="23"/>
        <v>4063</v>
      </c>
      <c r="CY13" s="47">
        <f t="shared" si="23"/>
        <v>4065</v>
      </c>
      <c r="CZ13" s="47">
        <f t="shared" si="23"/>
        <v>4118</v>
      </c>
      <c r="DA13" s="47">
        <f t="shared" si="23"/>
        <v>4446</v>
      </c>
      <c r="DB13" s="47">
        <f t="shared" si="5"/>
        <v>43651</v>
      </c>
      <c r="DC13" s="47">
        <f t="shared" si="24"/>
        <v>4605</v>
      </c>
      <c r="DD13" s="47">
        <f t="shared" si="24"/>
        <v>3570</v>
      </c>
      <c r="DE13" s="47">
        <f t="shared" si="24"/>
        <v>4135</v>
      </c>
      <c r="DF13" s="47">
        <f t="shared" si="24"/>
        <v>3665</v>
      </c>
      <c r="DG13" s="47">
        <f t="shared" si="24"/>
        <v>4083</v>
      </c>
      <c r="DH13" s="47">
        <f t="shared" ref="DH13:DM13" si="34">IF($B13="","",DH10)</f>
        <v>3672</v>
      </c>
      <c r="DI13" s="47">
        <f t="shared" si="34"/>
        <v>4476</v>
      </c>
      <c r="DJ13" s="47">
        <f t="shared" si="34"/>
        <v>4559</v>
      </c>
      <c r="DK13" s="47">
        <f t="shared" si="34"/>
        <v>4268</v>
      </c>
      <c r="DL13" s="47">
        <f t="shared" si="34"/>
        <v>4663</v>
      </c>
      <c r="DM13" s="47">
        <f t="shared" si="34"/>
        <v>4973</v>
      </c>
      <c r="DN13" s="47">
        <f t="shared" si="25"/>
        <v>5429</v>
      </c>
      <c r="DO13" s="47">
        <f t="shared" si="7"/>
        <v>52098</v>
      </c>
      <c r="DP13" s="47">
        <f t="shared" si="26"/>
        <v>5000</v>
      </c>
      <c r="DQ13" s="47">
        <f t="shared" si="26"/>
        <v>3755</v>
      </c>
      <c r="DR13" s="47">
        <f t="shared" si="26"/>
        <v>4017</v>
      </c>
      <c r="DS13" s="47">
        <f t="shared" si="26"/>
        <v>4122</v>
      </c>
      <c r="DT13" s="47">
        <f t="shared" si="26"/>
        <v>5097</v>
      </c>
      <c r="DU13" s="47">
        <f t="shared" ref="DU13:EA13" si="35">IF($B13="","",DU10)</f>
        <v>5603</v>
      </c>
      <c r="DV13" s="47">
        <f t="shared" si="35"/>
        <v>6447</v>
      </c>
      <c r="DW13" s="47">
        <f t="shared" si="35"/>
        <v>6585</v>
      </c>
      <c r="DX13" s="47">
        <f t="shared" si="35"/>
        <v>6057</v>
      </c>
      <c r="DY13" s="47">
        <f t="shared" si="35"/>
        <v>5712</v>
      </c>
      <c r="DZ13" s="47">
        <f t="shared" si="35"/>
        <v>5271</v>
      </c>
      <c r="EA13" s="47">
        <f t="shared" si="35"/>
        <v>4772</v>
      </c>
      <c r="EB13" s="47">
        <f>+SUM(DP13:EA13)</f>
        <v>62438</v>
      </c>
      <c r="EC13" s="47">
        <f t="shared" ref="EC13:EK13" si="36">IF($B13="","",EC10)</f>
        <v>4471</v>
      </c>
      <c r="ED13" s="47">
        <f t="shared" si="36"/>
        <v>3949</v>
      </c>
      <c r="EE13" s="47">
        <f t="shared" si="36"/>
        <v>2744</v>
      </c>
      <c r="EF13" s="47">
        <f t="shared" si="36"/>
        <v>1161</v>
      </c>
      <c r="EG13" s="47">
        <f t="shared" si="36"/>
        <v>1163</v>
      </c>
      <c r="EH13" s="47">
        <f t="shared" si="36"/>
        <v>1806</v>
      </c>
      <c r="EI13" s="47">
        <f t="shared" si="36"/>
        <v>2267</v>
      </c>
      <c r="EJ13" s="47">
        <f t="shared" si="36"/>
        <v>2658</v>
      </c>
      <c r="EK13" s="47">
        <f t="shared" si="36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9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 t="shared" ref="FC13" si="37"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f t="shared" ref="FG13:FN13" si="38">IF($B13="","",FH10)</f>
        <v>0</v>
      </c>
      <c r="FI13" s="47">
        <f t="shared" si="38"/>
        <v>0</v>
      </c>
      <c r="FJ13" s="47">
        <f t="shared" si="38"/>
        <v>0</v>
      </c>
      <c r="FK13" s="47">
        <f t="shared" si="38"/>
        <v>0</v>
      </c>
      <c r="FL13" s="47">
        <f t="shared" si="38"/>
        <v>0</v>
      </c>
      <c r="FM13" s="47">
        <f t="shared" si="38"/>
        <v>0</v>
      </c>
      <c r="FN13" s="47">
        <f t="shared" si="38"/>
        <v>0</v>
      </c>
      <c r="FO13" s="47">
        <f>+SUM(FC13:FN13)</f>
        <v>16471</v>
      </c>
    </row>
    <row r="14" spans="1:171" x14ac:dyDescent="0.2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71" ht="15" x14ac:dyDescent="0.25">
      <c r="B16" s="5" t="s">
        <v>68</v>
      </c>
    </row>
    <row r="17" spans="1:171" ht="15" customHeight="1" x14ac:dyDescent="0.25">
      <c r="B17" s="193" t="s">
        <v>0</v>
      </c>
      <c r="C17" s="198">
        <v>2010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88" t="s">
        <v>87</v>
      </c>
      <c r="P17" s="198">
        <v>2011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8" t="s">
        <v>88</v>
      </c>
      <c r="AC17" s="198">
        <v>2012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00"/>
      <c r="AO17" s="188" t="s">
        <v>89</v>
      </c>
      <c r="AP17" s="198">
        <v>2013</v>
      </c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188" t="s">
        <v>90</v>
      </c>
      <c r="BC17" s="198">
        <v>2014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200"/>
      <c r="BO17" s="188" t="s">
        <v>91</v>
      </c>
      <c r="BP17" s="198">
        <v>2015</v>
      </c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188" t="s">
        <v>92</v>
      </c>
      <c r="CC17" s="198">
        <v>2016</v>
      </c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200"/>
      <c r="CO17" s="188" t="s">
        <v>93</v>
      </c>
      <c r="CP17" s="190">
        <v>2017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104</v>
      </c>
      <c r="DC17" s="190">
        <v>2018</v>
      </c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2"/>
      <c r="DO17" s="188" t="s">
        <v>137</v>
      </c>
      <c r="DP17" s="190">
        <v>2019</v>
      </c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2"/>
      <c r="EB17" s="188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88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88" t="s">
        <v>170</v>
      </c>
      <c r="FC17" s="201">
        <v>2022</v>
      </c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3"/>
      <c r="FO17" s="188" t="s">
        <v>171</v>
      </c>
    </row>
    <row r="18" spans="1:171" ht="15" x14ac:dyDescent="0.25">
      <c r="B18" s="194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89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89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89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89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89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89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89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89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89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89"/>
      <c r="FC18" s="178" t="s">
        <v>11</v>
      </c>
      <c r="FD18" s="178" t="s">
        <v>12</v>
      </c>
      <c r="FE18" s="178" t="s">
        <v>13</v>
      </c>
      <c r="FF18" s="178" t="s">
        <v>14</v>
      </c>
      <c r="FG18" s="178" t="s">
        <v>15</v>
      </c>
      <c r="FH18" s="178" t="s">
        <v>16</v>
      </c>
      <c r="FI18" s="178" t="s">
        <v>17</v>
      </c>
      <c r="FJ18" s="178" t="s">
        <v>18</v>
      </c>
      <c r="FK18" s="178" t="s">
        <v>160</v>
      </c>
      <c r="FL18" s="178" t="s">
        <v>19</v>
      </c>
      <c r="FM18" s="178" t="s">
        <v>20</v>
      </c>
      <c r="FN18" s="178" t="s">
        <v>21</v>
      </c>
      <c r="FO18" s="189"/>
    </row>
    <row r="19" spans="1:171" ht="15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9">SUM(F20:F21)</f>
        <v>6378</v>
      </c>
      <c r="G19" s="47">
        <f t="shared" si="39"/>
        <v>6998</v>
      </c>
      <c r="H19" s="47">
        <f t="shared" si="39"/>
        <v>8009</v>
      </c>
      <c r="I19" s="47">
        <f t="shared" si="39"/>
        <v>10150</v>
      </c>
      <c r="J19" s="47">
        <f t="shared" si="39"/>
        <v>10847</v>
      </c>
      <c r="K19" s="47">
        <f t="shared" si="39"/>
        <v>13178</v>
      </c>
      <c r="L19" s="47">
        <f t="shared" si="39"/>
        <v>14061</v>
      </c>
      <c r="M19" s="47">
        <f t="shared" si="39"/>
        <v>14707</v>
      </c>
      <c r="N19" s="47">
        <f t="shared" si="39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40">SUM(S20:S21)</f>
        <v>8919</v>
      </c>
      <c r="T19" s="47">
        <f t="shared" si="40"/>
        <v>8816</v>
      </c>
      <c r="U19" s="47">
        <f t="shared" si="40"/>
        <v>8625</v>
      </c>
      <c r="V19" s="47">
        <f t="shared" si="40"/>
        <v>9936</v>
      </c>
      <c r="W19" s="47">
        <f t="shared" si="40"/>
        <v>9271</v>
      </c>
      <c r="X19" s="47">
        <f t="shared" si="40"/>
        <v>8755</v>
      </c>
      <c r="Y19" s="47">
        <f t="shared" si="40"/>
        <v>9513</v>
      </c>
      <c r="Z19" s="47">
        <f t="shared" si="40"/>
        <v>9230</v>
      </c>
      <c r="AA19" s="47">
        <f t="shared" si="40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41">SUM(AF20:AF21)</f>
        <v>7593</v>
      </c>
      <c r="AG19" s="47">
        <f t="shared" si="41"/>
        <v>9105</v>
      </c>
      <c r="AH19" s="47">
        <f t="shared" si="41"/>
        <v>10087</v>
      </c>
      <c r="AI19" s="47">
        <f t="shared" si="41"/>
        <v>12415</v>
      </c>
      <c r="AJ19" s="47">
        <f t="shared" si="41"/>
        <v>11123</v>
      </c>
      <c r="AK19" s="47">
        <f t="shared" si="41"/>
        <v>9989</v>
      </c>
      <c r="AL19" s="47">
        <f t="shared" si="41"/>
        <v>11318</v>
      </c>
      <c r="AM19" s="47">
        <f t="shared" si="41"/>
        <v>11072</v>
      </c>
      <c r="AN19" s="47">
        <f t="shared" si="41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42">SUM(AS20:AS21)</f>
        <v>12169</v>
      </c>
      <c r="AT19" s="47">
        <f t="shared" si="42"/>
        <v>13190</v>
      </c>
      <c r="AU19" s="47">
        <f t="shared" si="42"/>
        <v>11829</v>
      </c>
      <c r="AV19" s="47">
        <f t="shared" si="42"/>
        <v>14891</v>
      </c>
      <c r="AW19" s="47">
        <f t="shared" si="42"/>
        <v>14000</v>
      </c>
      <c r="AX19" s="47">
        <f t="shared" si="42"/>
        <v>12451</v>
      </c>
      <c r="AY19" s="47">
        <f t="shared" si="42"/>
        <v>11737</v>
      </c>
      <c r="AZ19" s="47">
        <f t="shared" si="42"/>
        <v>12510</v>
      </c>
      <c r="BA19" s="47">
        <f t="shared" si="42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43">SUM(BF20:BF21)</f>
        <v>10256</v>
      </c>
      <c r="BG19" s="47">
        <f t="shared" si="43"/>
        <v>11060</v>
      </c>
      <c r="BH19" s="47">
        <f t="shared" si="43"/>
        <v>10939</v>
      </c>
      <c r="BI19" s="47">
        <f t="shared" si="43"/>
        <v>12526</v>
      </c>
      <c r="BJ19" s="47">
        <f t="shared" si="43"/>
        <v>11846</v>
      </c>
      <c r="BK19" s="47">
        <f t="shared" si="43"/>
        <v>12086</v>
      </c>
      <c r="BL19" s="47">
        <f t="shared" si="43"/>
        <v>12238</v>
      </c>
      <c r="BM19" s="47">
        <f t="shared" si="43"/>
        <v>11594</v>
      </c>
      <c r="BN19" s="47">
        <f t="shared" si="43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44">SUM(CV20:CV21)</f>
        <v>17478</v>
      </c>
      <c r="CW19" s="47">
        <f t="shared" si="44"/>
        <v>17214</v>
      </c>
      <c r="CX19" s="47">
        <f t="shared" si="44"/>
        <v>16063</v>
      </c>
      <c r="CY19" s="47">
        <f t="shared" si="44"/>
        <v>16750</v>
      </c>
      <c r="CZ19" s="47">
        <f t="shared" si="44"/>
        <v>16649</v>
      </c>
      <c r="DA19" s="47">
        <f t="shared" si="44"/>
        <v>17819</v>
      </c>
      <c r="DB19" s="47">
        <f t="shared" ref="DB19:DB24" si="45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6">SUM(DF20:DF21)</f>
        <v>14500</v>
      </c>
      <c r="DG19" s="47">
        <f t="shared" si="46"/>
        <v>16283</v>
      </c>
      <c r="DH19" s="47">
        <f t="shared" si="46"/>
        <v>14827</v>
      </c>
      <c r="DI19" s="47">
        <f t="shared" si="46"/>
        <v>18864</v>
      </c>
      <c r="DJ19" s="47">
        <f t="shared" si="46"/>
        <v>18285</v>
      </c>
      <c r="DK19" s="47">
        <f t="shared" si="46"/>
        <v>17073</v>
      </c>
      <c r="DL19" s="47">
        <f t="shared" si="46"/>
        <v>18265</v>
      </c>
      <c r="DM19" s="47">
        <f t="shared" si="46"/>
        <v>19290</v>
      </c>
      <c r="DN19" s="47">
        <f t="shared" si="46"/>
        <v>20851</v>
      </c>
      <c r="DO19" s="47">
        <f t="shared" ref="DO19:DO24" si="47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8">SUM(DS20:DS21)</f>
        <v>15485</v>
      </c>
      <c r="DT19" s="47">
        <f t="shared" si="48"/>
        <v>18658</v>
      </c>
      <c r="DU19" s="47">
        <f t="shared" si="48"/>
        <v>20267</v>
      </c>
      <c r="DV19" s="47">
        <f t="shared" si="48"/>
        <v>24427</v>
      </c>
      <c r="DW19" s="47">
        <f t="shared" si="48"/>
        <v>24634</v>
      </c>
      <c r="DX19" s="47">
        <f t="shared" si="48"/>
        <v>21837</v>
      </c>
      <c r="DY19" s="47">
        <f t="shared" si="48"/>
        <v>20403</v>
      </c>
      <c r="DZ19" s="47">
        <f t="shared" si="48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f t="shared" ref="FG19:FN19" si="49">FH20+FH21</f>
        <v>0</v>
      </c>
      <c r="FI19" s="47">
        <f t="shared" si="49"/>
        <v>0</v>
      </c>
      <c r="FJ19" s="47">
        <f t="shared" si="49"/>
        <v>0</v>
      </c>
      <c r="FK19" s="47">
        <f t="shared" si="49"/>
        <v>0</v>
      </c>
      <c r="FL19" s="47">
        <f t="shared" si="49"/>
        <v>0</v>
      </c>
      <c r="FM19" s="47">
        <f t="shared" si="49"/>
        <v>0</v>
      </c>
      <c r="FN19" s="47">
        <f t="shared" si="49"/>
        <v>0</v>
      </c>
      <c r="FO19" s="47">
        <f>+SUM(FC19:FN19)</f>
        <v>98226</v>
      </c>
    </row>
    <row r="20" spans="1:171" x14ac:dyDescent="0.2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45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7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/>
      <c r="FI20" s="48"/>
      <c r="FJ20" s="48"/>
      <c r="FK20" s="48"/>
      <c r="FL20" s="48"/>
      <c r="FM20" s="48"/>
      <c r="FN20" s="48"/>
      <c r="FO20" s="48"/>
    </row>
    <row r="21" spans="1:171" x14ac:dyDescent="0.2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45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7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/>
      <c r="FI21" s="48"/>
      <c r="FJ21" s="48"/>
      <c r="FK21" s="48"/>
      <c r="FL21" s="48"/>
      <c r="FM21" s="48"/>
      <c r="FN21" s="48"/>
      <c r="FO21" s="48"/>
    </row>
    <row r="22" spans="1:171" ht="15" x14ac:dyDescent="0.2">
      <c r="B22" s="18" t="s">
        <v>10</v>
      </c>
      <c r="C22" s="49">
        <f t="shared" ref="C22:BA22" si="50">SUM(C23:C24)</f>
        <v>0</v>
      </c>
      <c r="D22" s="49">
        <f t="shared" si="50"/>
        <v>0</v>
      </c>
      <c r="E22" s="49">
        <f>SUM(E23:E24)</f>
        <v>6378</v>
      </c>
      <c r="F22" s="49">
        <f t="shared" si="50"/>
        <v>6378</v>
      </c>
      <c r="G22" s="49">
        <f t="shared" si="50"/>
        <v>6998</v>
      </c>
      <c r="H22" s="49">
        <f t="shared" si="50"/>
        <v>8009</v>
      </c>
      <c r="I22" s="49">
        <f t="shared" si="50"/>
        <v>10150</v>
      </c>
      <c r="J22" s="49">
        <f t="shared" si="50"/>
        <v>10847</v>
      </c>
      <c r="K22" s="49">
        <f t="shared" si="50"/>
        <v>13178</v>
      </c>
      <c r="L22" s="49">
        <f>SUM(L23:L24)</f>
        <v>14061</v>
      </c>
      <c r="M22" s="49">
        <f>SUM(M23:M24)</f>
        <v>14707</v>
      </c>
      <c r="N22" s="49">
        <f t="shared" si="50"/>
        <v>17122</v>
      </c>
      <c r="O22" s="49">
        <f t="shared" si="50"/>
        <v>107828</v>
      </c>
      <c r="P22" s="49">
        <f t="shared" si="50"/>
        <v>13043</v>
      </c>
      <c r="Q22" s="49">
        <f t="shared" si="50"/>
        <v>10020</v>
      </c>
      <c r="R22" s="49">
        <f>SUM(R23:R24)</f>
        <v>12695</v>
      </c>
      <c r="S22" s="49">
        <f t="shared" si="50"/>
        <v>8919</v>
      </c>
      <c r="T22" s="49">
        <f t="shared" si="50"/>
        <v>8816</v>
      </c>
      <c r="U22" s="49">
        <f t="shared" si="50"/>
        <v>8625</v>
      </c>
      <c r="V22" s="49">
        <f t="shared" si="50"/>
        <v>9936</v>
      </c>
      <c r="W22" s="49">
        <f t="shared" si="50"/>
        <v>9271</v>
      </c>
      <c r="X22" s="49">
        <f t="shared" si="50"/>
        <v>8755</v>
      </c>
      <c r="Y22" s="49">
        <f>SUM(Y23:Y24)</f>
        <v>9513</v>
      </c>
      <c r="Z22" s="49">
        <f>SUM(Z23:Z24)</f>
        <v>9230</v>
      </c>
      <c r="AA22" s="49">
        <f t="shared" si="50"/>
        <v>9733</v>
      </c>
      <c r="AB22" s="49">
        <f>SUM(AB23:AB24)</f>
        <v>118556</v>
      </c>
      <c r="AC22" s="49">
        <f t="shared" si="50"/>
        <v>8924</v>
      </c>
      <c r="AD22" s="49">
        <f t="shared" si="50"/>
        <v>6864</v>
      </c>
      <c r="AE22" s="49">
        <f>SUM(AE23:AE24)</f>
        <v>7280</v>
      </c>
      <c r="AF22" s="49">
        <f t="shared" si="50"/>
        <v>7593</v>
      </c>
      <c r="AG22" s="49">
        <f t="shared" si="50"/>
        <v>9105</v>
      </c>
      <c r="AH22" s="49">
        <f t="shared" si="50"/>
        <v>10087</v>
      </c>
      <c r="AI22" s="49">
        <f t="shared" si="50"/>
        <v>12415</v>
      </c>
      <c r="AJ22" s="49">
        <f t="shared" si="50"/>
        <v>11123</v>
      </c>
      <c r="AK22" s="49">
        <f t="shared" si="50"/>
        <v>9989</v>
      </c>
      <c r="AL22" s="49">
        <f>SUM(AL23:AL24)</f>
        <v>11318</v>
      </c>
      <c r="AM22" s="49">
        <f>SUM(AM23:AM24)</f>
        <v>11072</v>
      </c>
      <c r="AN22" s="49">
        <f t="shared" si="50"/>
        <v>11415</v>
      </c>
      <c r="AO22" s="49">
        <f t="shared" si="50"/>
        <v>117185</v>
      </c>
      <c r="AP22" s="49">
        <f t="shared" si="50"/>
        <v>11935</v>
      </c>
      <c r="AQ22" s="49">
        <f t="shared" si="50"/>
        <v>10494</v>
      </c>
      <c r="AR22" s="49">
        <f>SUM(AR23:AR24)</f>
        <v>10061</v>
      </c>
      <c r="AS22" s="49">
        <f t="shared" si="50"/>
        <v>12169</v>
      </c>
      <c r="AT22" s="49">
        <f t="shared" si="50"/>
        <v>13190</v>
      </c>
      <c r="AU22" s="49">
        <f t="shared" si="50"/>
        <v>11829</v>
      </c>
      <c r="AV22" s="49">
        <f t="shared" si="50"/>
        <v>14891</v>
      </c>
      <c r="AW22" s="49">
        <f t="shared" si="50"/>
        <v>14000</v>
      </c>
      <c r="AX22" s="49">
        <f t="shared" si="50"/>
        <v>12451</v>
      </c>
      <c r="AY22" s="49">
        <f>SUM(AY23:AY24)</f>
        <v>11737</v>
      </c>
      <c r="AZ22" s="49">
        <f>SUM(AZ23:AZ24)</f>
        <v>12510</v>
      </c>
      <c r="BA22" s="49">
        <f t="shared" si="50"/>
        <v>13250</v>
      </c>
      <c r="BB22" s="49">
        <f>SUM(BB23:BB24)</f>
        <v>148517</v>
      </c>
      <c r="BC22" s="49">
        <f t="shared" ref="BC22:CO22" si="51">SUM(BC23:BC24)</f>
        <v>11955</v>
      </c>
      <c r="BD22" s="49">
        <f t="shared" si="51"/>
        <v>9719</v>
      </c>
      <c r="BE22" s="49">
        <f>SUM(BE23:BE24)</f>
        <v>9534</v>
      </c>
      <c r="BF22" s="49">
        <f t="shared" si="51"/>
        <v>10256</v>
      </c>
      <c r="BG22" s="49">
        <f t="shared" si="51"/>
        <v>11060</v>
      </c>
      <c r="BH22" s="49">
        <f t="shared" si="51"/>
        <v>10939</v>
      </c>
      <c r="BI22" s="49">
        <f t="shared" si="51"/>
        <v>12526</v>
      </c>
      <c r="BJ22" s="49">
        <f t="shared" si="51"/>
        <v>11846</v>
      </c>
      <c r="BK22" s="49">
        <f t="shared" si="51"/>
        <v>12086</v>
      </c>
      <c r="BL22" s="49">
        <f>SUM(BL23:BL24)</f>
        <v>12238</v>
      </c>
      <c r="BM22" s="49">
        <f>SUM(BM23:BM24)</f>
        <v>11594</v>
      </c>
      <c r="BN22" s="49">
        <f t="shared" si="51"/>
        <v>13542</v>
      </c>
      <c r="BO22" s="49">
        <f t="shared" si="51"/>
        <v>137295</v>
      </c>
      <c r="BP22" s="49">
        <f t="shared" si="51"/>
        <v>12109</v>
      </c>
      <c r="BQ22" s="49">
        <f t="shared" si="51"/>
        <v>10109</v>
      </c>
      <c r="BR22" s="49">
        <f t="shared" si="51"/>
        <v>10273</v>
      </c>
      <c r="BS22" s="49">
        <f t="shared" si="51"/>
        <v>9374</v>
      </c>
      <c r="BT22" s="49">
        <f t="shared" si="51"/>
        <v>11259</v>
      </c>
      <c r="BU22" s="49">
        <f t="shared" si="51"/>
        <v>12168</v>
      </c>
      <c r="BV22" s="49">
        <f t="shared" si="51"/>
        <v>15628</v>
      </c>
      <c r="BW22" s="49">
        <f t="shared" si="51"/>
        <v>13909</v>
      </c>
      <c r="BX22" s="49">
        <f t="shared" si="51"/>
        <v>15239</v>
      </c>
      <c r="BY22" s="49">
        <f t="shared" si="51"/>
        <v>18571</v>
      </c>
      <c r="BZ22" s="49">
        <f t="shared" si="51"/>
        <v>19006</v>
      </c>
      <c r="CA22" s="49">
        <f t="shared" si="51"/>
        <v>15154</v>
      </c>
      <c r="CB22" s="49">
        <f>SUM(CB23:CB24)</f>
        <v>162799</v>
      </c>
      <c r="CC22" s="49">
        <f t="shared" si="51"/>
        <v>14505</v>
      </c>
      <c r="CD22" s="49">
        <f t="shared" si="51"/>
        <v>11464</v>
      </c>
      <c r="CE22" s="49">
        <f t="shared" si="51"/>
        <v>11133</v>
      </c>
      <c r="CF22" s="49">
        <f t="shared" si="51"/>
        <v>13080</v>
      </c>
      <c r="CG22" s="49">
        <f t="shared" si="51"/>
        <v>14853</v>
      </c>
      <c r="CH22" s="49">
        <f t="shared" si="51"/>
        <v>14640</v>
      </c>
      <c r="CI22" s="49">
        <f t="shared" si="51"/>
        <v>17181</v>
      </c>
      <c r="CJ22" s="49">
        <f t="shared" si="51"/>
        <v>16213</v>
      </c>
      <c r="CK22" s="49">
        <f t="shared" si="51"/>
        <v>15608</v>
      </c>
      <c r="CL22" s="49">
        <f t="shared" si="51"/>
        <v>15897</v>
      </c>
      <c r="CM22" s="49">
        <f t="shared" si="51"/>
        <v>15508</v>
      </c>
      <c r="CN22" s="49">
        <f t="shared" si="51"/>
        <v>15103</v>
      </c>
      <c r="CO22" s="49">
        <f t="shared" si="51"/>
        <v>175185</v>
      </c>
      <c r="CP22" s="49">
        <f>SUM(CP23:CP24)</f>
        <v>14865</v>
      </c>
      <c r="CQ22" s="49">
        <v>10349</v>
      </c>
      <c r="CR22" s="49">
        <f t="shared" ref="CR22:DA22" si="52">SUM(CR23:CR24)</f>
        <v>7231</v>
      </c>
      <c r="CS22" s="49">
        <f t="shared" si="52"/>
        <v>9058</v>
      </c>
      <c r="CT22" s="49">
        <f t="shared" si="52"/>
        <v>13362</v>
      </c>
      <c r="CU22" s="49">
        <f t="shared" si="52"/>
        <v>14303</v>
      </c>
      <c r="CV22" s="49">
        <f t="shared" si="52"/>
        <v>17478</v>
      </c>
      <c r="CW22" s="49">
        <f t="shared" si="52"/>
        <v>17214</v>
      </c>
      <c r="CX22" s="49">
        <f t="shared" si="52"/>
        <v>16063</v>
      </c>
      <c r="CY22" s="49">
        <f t="shared" si="52"/>
        <v>16750</v>
      </c>
      <c r="CZ22" s="49">
        <f t="shared" si="52"/>
        <v>16649</v>
      </c>
      <c r="DA22" s="49">
        <f t="shared" si="52"/>
        <v>17819</v>
      </c>
      <c r="DB22" s="49">
        <f t="shared" si="45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53">SUM(DF23:DF24)</f>
        <v>14500</v>
      </c>
      <c r="DG22" s="49">
        <f t="shared" si="53"/>
        <v>16283</v>
      </c>
      <c r="DH22" s="49">
        <f t="shared" si="53"/>
        <v>14827</v>
      </c>
      <c r="DI22" s="49">
        <f t="shared" si="53"/>
        <v>18864</v>
      </c>
      <c r="DJ22" s="49">
        <f t="shared" si="53"/>
        <v>18285</v>
      </c>
      <c r="DK22" s="49">
        <f t="shared" si="53"/>
        <v>17073</v>
      </c>
      <c r="DL22" s="49">
        <f t="shared" si="53"/>
        <v>18265</v>
      </c>
      <c r="DM22" s="49">
        <f t="shared" si="53"/>
        <v>19290</v>
      </c>
      <c r="DN22" s="49">
        <f t="shared" si="53"/>
        <v>20851</v>
      </c>
      <c r="DO22" s="49">
        <f t="shared" si="47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54">SUM(DS23:DS24)</f>
        <v>15485</v>
      </c>
      <c r="DT22" s="49">
        <f t="shared" si="54"/>
        <v>18658</v>
      </c>
      <c r="DU22" s="49">
        <f t="shared" si="54"/>
        <v>20267</v>
      </c>
      <c r="DV22" s="49">
        <f t="shared" si="54"/>
        <v>24427</v>
      </c>
      <c r="DW22" s="49">
        <f t="shared" si="54"/>
        <v>24634</v>
      </c>
      <c r="DX22" s="49">
        <f t="shared" si="54"/>
        <v>21837</v>
      </c>
      <c r="DY22" s="49">
        <f t="shared" si="54"/>
        <v>20403</v>
      </c>
      <c r="DZ22" s="49">
        <f t="shared" si="54"/>
        <v>19424</v>
      </c>
      <c r="EA22" s="49">
        <f t="shared" si="54"/>
        <v>18484</v>
      </c>
      <c r="EB22" s="49">
        <f>+SUM(DP22:EA22)</f>
        <v>231525</v>
      </c>
      <c r="EC22" s="49">
        <f t="shared" ref="EC22:EK22" si="55">SUM(EC23:EC24)</f>
        <v>18877</v>
      </c>
      <c r="ED22" s="49">
        <f t="shared" si="55"/>
        <v>16292</v>
      </c>
      <c r="EE22" s="49">
        <f t="shared" si="55"/>
        <v>11175</v>
      </c>
      <c r="EF22" s="49">
        <f t="shared" si="55"/>
        <v>4175</v>
      </c>
      <c r="EG22" s="49">
        <f t="shared" si="55"/>
        <v>5118</v>
      </c>
      <c r="EH22" s="49">
        <f t="shared" si="55"/>
        <v>7990</v>
      </c>
      <c r="EI22" s="49">
        <f t="shared" si="55"/>
        <v>12617</v>
      </c>
      <c r="EJ22" s="49">
        <f t="shared" si="55"/>
        <v>14748</v>
      </c>
      <c r="EK22" s="49">
        <f t="shared" si="55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f t="shared" ref="FG22:FN22" si="56">SUM(FH23:FH24)</f>
        <v>0</v>
      </c>
      <c r="FI22" s="49">
        <f t="shared" si="56"/>
        <v>0</v>
      </c>
      <c r="FJ22" s="49">
        <f t="shared" si="56"/>
        <v>0</v>
      </c>
      <c r="FK22" s="49">
        <f t="shared" si="56"/>
        <v>0</v>
      </c>
      <c r="FL22" s="49">
        <f t="shared" si="56"/>
        <v>0</v>
      </c>
      <c r="FM22" s="49">
        <f t="shared" si="56"/>
        <v>0</v>
      </c>
      <c r="FN22" s="49">
        <f t="shared" si="56"/>
        <v>0</v>
      </c>
      <c r="FO22" s="49">
        <f>+SUM(FC22:FN22)</f>
        <v>98226</v>
      </c>
    </row>
    <row r="23" spans="1:171" x14ac:dyDescent="0.2">
      <c r="B23" s="15" t="s">
        <v>2</v>
      </c>
      <c r="C23" s="47">
        <f>C20</f>
        <v>0</v>
      </c>
      <c r="D23" s="47">
        <f t="shared" ref="D23:BT24" si="57">D20</f>
        <v>0</v>
      </c>
      <c r="E23" s="47">
        <f t="shared" si="57"/>
        <v>1823</v>
      </c>
      <c r="F23" s="47">
        <f t="shared" si="57"/>
        <v>1911</v>
      </c>
      <c r="G23" s="47">
        <f t="shared" si="57"/>
        <v>2128</v>
      </c>
      <c r="H23" s="47">
        <f t="shared" si="57"/>
        <v>2428</v>
      </c>
      <c r="I23" s="47">
        <f t="shared" si="57"/>
        <v>3130</v>
      </c>
      <c r="J23" s="47">
        <f t="shared" si="57"/>
        <v>3166</v>
      </c>
      <c r="K23" s="47">
        <f t="shared" si="57"/>
        <v>3552</v>
      </c>
      <c r="L23" s="47">
        <f t="shared" si="57"/>
        <v>3773</v>
      </c>
      <c r="M23" s="47">
        <f t="shared" si="57"/>
        <v>3522</v>
      </c>
      <c r="N23" s="47">
        <f t="shared" si="57"/>
        <v>3472</v>
      </c>
      <c r="O23" s="47">
        <f t="shared" si="57"/>
        <v>28905</v>
      </c>
      <c r="P23" s="47">
        <f t="shared" si="57"/>
        <v>3220</v>
      </c>
      <c r="Q23" s="47">
        <f t="shared" si="57"/>
        <v>2551</v>
      </c>
      <c r="R23" s="47">
        <f t="shared" si="57"/>
        <v>2659</v>
      </c>
      <c r="S23" s="47">
        <f t="shared" si="57"/>
        <v>2723</v>
      </c>
      <c r="T23" s="47">
        <f t="shared" si="57"/>
        <v>2667</v>
      </c>
      <c r="U23" s="47">
        <f t="shared" si="57"/>
        <v>3102</v>
      </c>
      <c r="V23" s="47">
        <f t="shared" si="57"/>
        <v>3826</v>
      </c>
      <c r="W23" s="47">
        <f t="shared" si="57"/>
        <v>3468</v>
      </c>
      <c r="X23" s="47">
        <f t="shared" si="57"/>
        <v>3097</v>
      </c>
      <c r="Y23" s="47">
        <f t="shared" si="57"/>
        <v>3439</v>
      </c>
      <c r="Z23" s="47">
        <f t="shared" si="57"/>
        <v>3362</v>
      </c>
      <c r="AA23" s="47">
        <f t="shared" si="57"/>
        <v>3670</v>
      </c>
      <c r="AB23" s="47">
        <f>AB20</f>
        <v>37784</v>
      </c>
      <c r="AC23" s="47">
        <f t="shared" si="57"/>
        <v>3191</v>
      </c>
      <c r="AD23" s="47">
        <f t="shared" si="57"/>
        <v>2043</v>
      </c>
      <c r="AE23" s="47">
        <f t="shared" si="57"/>
        <v>2169</v>
      </c>
      <c r="AF23" s="47">
        <f t="shared" si="57"/>
        <v>2529</v>
      </c>
      <c r="AG23" s="47">
        <f t="shared" si="57"/>
        <v>3054</v>
      </c>
      <c r="AH23" s="47">
        <f t="shared" si="57"/>
        <v>3394</v>
      </c>
      <c r="AI23" s="47">
        <f t="shared" si="57"/>
        <v>4305</v>
      </c>
      <c r="AJ23" s="47">
        <f t="shared" si="57"/>
        <v>3883</v>
      </c>
      <c r="AK23" s="47">
        <f t="shared" si="57"/>
        <v>3424</v>
      </c>
      <c r="AL23" s="47">
        <f t="shared" si="57"/>
        <v>4010</v>
      </c>
      <c r="AM23" s="47">
        <f t="shared" si="57"/>
        <v>3858</v>
      </c>
      <c r="AN23" s="47">
        <f t="shared" si="57"/>
        <v>4065</v>
      </c>
      <c r="AO23" s="47">
        <f t="shared" si="57"/>
        <v>39925</v>
      </c>
      <c r="AP23" s="47">
        <f t="shared" si="57"/>
        <v>3664</v>
      </c>
      <c r="AQ23" s="47">
        <f t="shared" si="57"/>
        <v>3032</v>
      </c>
      <c r="AR23" s="47">
        <f t="shared" si="57"/>
        <v>3239</v>
      </c>
      <c r="AS23" s="47">
        <f t="shared" si="57"/>
        <v>3541</v>
      </c>
      <c r="AT23" s="47">
        <f t="shared" si="57"/>
        <v>3907</v>
      </c>
      <c r="AU23" s="47">
        <f t="shared" si="57"/>
        <v>4060</v>
      </c>
      <c r="AV23" s="47">
        <f t="shared" si="57"/>
        <v>5160</v>
      </c>
      <c r="AW23" s="47">
        <f t="shared" si="57"/>
        <v>4762</v>
      </c>
      <c r="AX23" s="47">
        <f t="shared" si="57"/>
        <v>4345</v>
      </c>
      <c r="AY23" s="47">
        <f t="shared" si="57"/>
        <v>4453</v>
      </c>
      <c r="AZ23" s="47">
        <f t="shared" si="57"/>
        <v>4914</v>
      </c>
      <c r="BA23" s="47">
        <f t="shared" si="57"/>
        <v>4519</v>
      </c>
      <c r="BB23" s="47">
        <f>BB20</f>
        <v>49596</v>
      </c>
      <c r="BC23" s="47">
        <f t="shared" si="57"/>
        <v>4567</v>
      </c>
      <c r="BD23" s="47">
        <f t="shared" si="57"/>
        <v>3745</v>
      </c>
      <c r="BE23" s="47">
        <f t="shared" si="57"/>
        <v>3739</v>
      </c>
      <c r="BF23" s="47">
        <f t="shared" si="57"/>
        <v>4404</v>
      </c>
      <c r="BG23" s="47">
        <f t="shared" si="57"/>
        <v>4395</v>
      </c>
      <c r="BH23" s="47">
        <f t="shared" si="57"/>
        <v>4208</v>
      </c>
      <c r="BI23" s="47">
        <f t="shared" si="57"/>
        <v>5561</v>
      </c>
      <c r="BJ23" s="47">
        <f t="shared" si="57"/>
        <v>5019</v>
      </c>
      <c r="BK23" s="47">
        <f t="shared" si="57"/>
        <v>4880</v>
      </c>
      <c r="BL23" s="47">
        <f t="shared" si="57"/>
        <v>5267</v>
      </c>
      <c r="BM23" s="47">
        <f t="shared" si="57"/>
        <v>4818</v>
      </c>
      <c r="BN23" s="47">
        <f t="shared" si="57"/>
        <v>5428</v>
      </c>
      <c r="BO23" s="47">
        <f t="shared" si="57"/>
        <v>56031</v>
      </c>
      <c r="BP23" s="47">
        <f t="shared" si="57"/>
        <v>5571</v>
      </c>
      <c r="BQ23" s="47">
        <f t="shared" si="57"/>
        <v>4451</v>
      </c>
      <c r="BR23" s="47">
        <f t="shared" si="57"/>
        <v>4488</v>
      </c>
      <c r="BS23" s="47">
        <f t="shared" si="57"/>
        <v>3932</v>
      </c>
      <c r="BT23" s="47">
        <f t="shared" si="57"/>
        <v>5344</v>
      </c>
      <c r="BU23" s="47">
        <f t="shared" ref="BU23:CN23" si="58">BU20</f>
        <v>5452</v>
      </c>
      <c r="BV23" s="47">
        <f t="shared" si="58"/>
        <v>7272</v>
      </c>
      <c r="BW23" s="47">
        <f t="shared" si="58"/>
        <v>6203</v>
      </c>
      <c r="BX23" s="47">
        <f t="shared" si="58"/>
        <v>5664</v>
      </c>
      <c r="BY23" s="47">
        <f t="shared" si="58"/>
        <v>5783</v>
      </c>
      <c r="BZ23" s="47">
        <f t="shared" si="58"/>
        <v>6132</v>
      </c>
      <c r="CA23" s="47">
        <f t="shared" si="58"/>
        <v>6018</v>
      </c>
      <c r="CB23" s="47">
        <f t="shared" si="58"/>
        <v>66310</v>
      </c>
      <c r="CC23" s="47">
        <f t="shared" si="58"/>
        <v>5952</v>
      </c>
      <c r="CD23" s="47">
        <f t="shared" si="58"/>
        <v>4227</v>
      </c>
      <c r="CE23" s="47">
        <f t="shared" si="58"/>
        <v>4238</v>
      </c>
      <c r="CF23" s="47">
        <f t="shared" si="58"/>
        <v>5211</v>
      </c>
      <c r="CG23" s="47">
        <f t="shared" si="58"/>
        <v>5978</v>
      </c>
      <c r="CH23" s="47">
        <f t="shared" si="58"/>
        <v>6157</v>
      </c>
      <c r="CI23" s="47">
        <f t="shared" si="58"/>
        <v>8162</v>
      </c>
      <c r="CJ23" s="47">
        <f t="shared" si="58"/>
        <v>7179</v>
      </c>
      <c r="CK23" s="47">
        <f t="shared" si="58"/>
        <v>7014</v>
      </c>
      <c r="CL23" s="47">
        <f t="shared" si="58"/>
        <v>7311</v>
      </c>
      <c r="CM23" s="47">
        <f t="shared" si="58"/>
        <v>6699</v>
      </c>
      <c r="CN23" s="47">
        <f t="shared" si="58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9">IF($B23="","",CT20)</f>
        <v>5168</v>
      </c>
      <c r="CU23" s="47">
        <f t="shared" si="59"/>
        <v>6121</v>
      </c>
      <c r="CV23" s="47">
        <f t="shared" si="59"/>
        <v>8324</v>
      </c>
      <c r="CW23" s="47">
        <f t="shared" ref="CW23:DA24" si="60">IF($B23="","",CW20)</f>
        <v>7368</v>
      </c>
      <c r="CX23" s="47">
        <f t="shared" si="60"/>
        <v>6992</v>
      </c>
      <c r="CY23" s="47">
        <f t="shared" si="60"/>
        <v>7555</v>
      </c>
      <c r="CZ23" s="47">
        <f t="shared" si="60"/>
        <v>7405</v>
      </c>
      <c r="DA23" s="47">
        <f t="shared" si="60"/>
        <v>7906</v>
      </c>
      <c r="DB23" s="47">
        <f t="shared" si="45"/>
        <v>73866</v>
      </c>
      <c r="DC23" s="47">
        <f>DC20</f>
        <v>8315</v>
      </c>
      <c r="DD23" s="47">
        <f>DD20</f>
        <v>6310</v>
      </c>
      <c r="DE23" s="47">
        <f t="shared" ref="DE23:DN24" si="61">IF($B23="","",DE20)</f>
        <v>7226</v>
      </c>
      <c r="DF23" s="47">
        <f t="shared" si="61"/>
        <v>6348</v>
      </c>
      <c r="DG23" s="47">
        <f t="shared" si="61"/>
        <v>7241</v>
      </c>
      <c r="DH23" s="47">
        <f t="shared" si="61"/>
        <v>6843</v>
      </c>
      <c r="DI23" s="47">
        <f t="shared" si="61"/>
        <v>8707</v>
      </c>
      <c r="DJ23" s="47">
        <f t="shared" si="61"/>
        <v>8191</v>
      </c>
      <c r="DK23" s="47">
        <f t="shared" si="61"/>
        <v>7781</v>
      </c>
      <c r="DL23" s="47">
        <f t="shared" si="61"/>
        <v>8201</v>
      </c>
      <c r="DM23" s="47">
        <f t="shared" si="61"/>
        <v>7959</v>
      </c>
      <c r="DN23" s="47">
        <f t="shared" si="61"/>
        <v>8424</v>
      </c>
      <c r="DO23" s="47">
        <f t="shared" si="47"/>
        <v>91546</v>
      </c>
      <c r="DP23" s="47">
        <f>DP20</f>
        <v>8589</v>
      </c>
      <c r="DQ23" s="47">
        <f>DQ20</f>
        <v>5879</v>
      </c>
      <c r="DR23" s="47">
        <f t="shared" ref="DR23:EA23" si="62">IF($B23="","",DR20)</f>
        <v>5383</v>
      </c>
      <c r="DS23" s="47">
        <f t="shared" si="62"/>
        <v>6459</v>
      </c>
      <c r="DT23" s="47">
        <f t="shared" si="62"/>
        <v>7182</v>
      </c>
      <c r="DU23" s="47">
        <f t="shared" si="62"/>
        <v>7285</v>
      </c>
      <c r="DV23" s="47">
        <f t="shared" si="62"/>
        <v>9409</v>
      </c>
      <c r="DW23" s="47">
        <f t="shared" si="62"/>
        <v>9150</v>
      </c>
      <c r="DX23" s="47">
        <f t="shared" si="62"/>
        <v>7758</v>
      </c>
      <c r="DY23" s="47">
        <f t="shared" si="62"/>
        <v>7765</v>
      </c>
      <c r="DZ23" s="47">
        <f t="shared" si="62"/>
        <v>7979</v>
      </c>
      <c r="EA23" s="47">
        <f t="shared" si="62"/>
        <v>8235</v>
      </c>
      <c r="EB23" s="47">
        <f>+SUM(DP23:EA23)</f>
        <v>91073</v>
      </c>
      <c r="EC23" s="47">
        <f t="shared" ref="EC23:EK23" si="63">IF($B23="","",EC20)</f>
        <v>8974</v>
      </c>
      <c r="ED23" s="47">
        <f t="shared" si="63"/>
        <v>7573</v>
      </c>
      <c r="EE23" s="47">
        <f t="shared" si="63"/>
        <v>5115</v>
      </c>
      <c r="EF23" s="47">
        <f t="shared" si="63"/>
        <v>1767</v>
      </c>
      <c r="EG23" s="47">
        <f t="shared" si="63"/>
        <v>2699</v>
      </c>
      <c r="EH23" s="47">
        <f t="shared" si="63"/>
        <v>4133</v>
      </c>
      <c r="EI23" s="47">
        <f t="shared" si="63"/>
        <v>7694</v>
      </c>
      <c r="EJ23" s="47">
        <f t="shared" si="63"/>
        <v>8692</v>
      </c>
      <c r="EK23" s="47">
        <f t="shared" si="63"/>
        <v>9153</v>
      </c>
      <c r="EL23" s="47">
        <f t="shared" ref="EL23:EN24" si="64">IF($B23="","",EL20)</f>
        <v>11045</v>
      </c>
      <c r="EM23" s="47">
        <f t="shared" si="64"/>
        <v>10639</v>
      </c>
      <c r="EN23" s="47">
        <f t="shared" si="64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f t="shared" ref="FG23:FN23" si="65">IF($B23="","",FH20)</f>
        <v>0</v>
      </c>
      <c r="FI23" s="47">
        <f t="shared" si="65"/>
        <v>0</v>
      </c>
      <c r="FJ23" s="47">
        <f t="shared" si="65"/>
        <v>0</v>
      </c>
      <c r="FK23" s="47">
        <f t="shared" si="65"/>
        <v>0</v>
      </c>
      <c r="FL23" s="47">
        <f t="shared" si="65"/>
        <v>0</v>
      </c>
      <c r="FM23" s="47">
        <f t="shared" si="65"/>
        <v>0</v>
      </c>
      <c r="FN23" s="47">
        <f t="shared" si="65"/>
        <v>0</v>
      </c>
      <c r="FO23" s="47">
        <f>+SUM(FC23:FN23)</f>
        <v>60284</v>
      </c>
    </row>
    <row r="24" spans="1:171" x14ac:dyDescent="0.2">
      <c r="B24" s="15" t="s">
        <v>3</v>
      </c>
      <c r="C24" s="47">
        <f>C21</f>
        <v>0</v>
      </c>
      <c r="D24" s="47">
        <f t="shared" ref="D24:BT24" si="66">D21</f>
        <v>0</v>
      </c>
      <c r="E24" s="47">
        <f t="shared" si="66"/>
        <v>4555</v>
      </c>
      <c r="F24" s="47">
        <f t="shared" si="66"/>
        <v>4467</v>
      </c>
      <c r="G24" s="47">
        <f t="shared" si="66"/>
        <v>4870</v>
      </c>
      <c r="H24" s="47">
        <f t="shared" si="66"/>
        <v>5581</v>
      </c>
      <c r="I24" s="47">
        <f t="shared" si="66"/>
        <v>7020</v>
      </c>
      <c r="J24" s="47">
        <f t="shared" si="66"/>
        <v>7681</v>
      </c>
      <c r="K24" s="47">
        <f t="shared" si="66"/>
        <v>9626</v>
      </c>
      <c r="L24" s="47">
        <f t="shared" si="66"/>
        <v>10288</v>
      </c>
      <c r="M24" s="47">
        <f t="shared" si="66"/>
        <v>11185</v>
      </c>
      <c r="N24" s="47">
        <f t="shared" si="66"/>
        <v>13650</v>
      </c>
      <c r="O24" s="47">
        <f t="shared" si="57"/>
        <v>78923</v>
      </c>
      <c r="P24" s="47">
        <f t="shared" si="66"/>
        <v>9823</v>
      </c>
      <c r="Q24" s="47">
        <f t="shared" si="66"/>
        <v>7469</v>
      </c>
      <c r="R24" s="47">
        <f t="shared" si="66"/>
        <v>10036</v>
      </c>
      <c r="S24" s="47">
        <f t="shared" si="66"/>
        <v>6196</v>
      </c>
      <c r="T24" s="47">
        <f t="shared" si="66"/>
        <v>6149</v>
      </c>
      <c r="U24" s="47">
        <f t="shared" si="66"/>
        <v>5523</v>
      </c>
      <c r="V24" s="47">
        <f t="shared" si="66"/>
        <v>6110</v>
      </c>
      <c r="W24" s="47">
        <f t="shared" si="66"/>
        <v>5803</v>
      </c>
      <c r="X24" s="47">
        <f t="shared" si="66"/>
        <v>5658</v>
      </c>
      <c r="Y24" s="47">
        <f t="shared" si="66"/>
        <v>6074</v>
      </c>
      <c r="Z24" s="47">
        <f t="shared" si="66"/>
        <v>5868</v>
      </c>
      <c r="AA24" s="47">
        <f t="shared" si="66"/>
        <v>6063</v>
      </c>
      <c r="AB24" s="47">
        <f t="shared" si="66"/>
        <v>80772</v>
      </c>
      <c r="AC24" s="47">
        <f t="shared" si="66"/>
        <v>5733</v>
      </c>
      <c r="AD24" s="47">
        <f t="shared" si="66"/>
        <v>4821</v>
      </c>
      <c r="AE24" s="47">
        <f t="shared" si="66"/>
        <v>5111</v>
      </c>
      <c r="AF24" s="47">
        <f t="shared" si="66"/>
        <v>5064</v>
      </c>
      <c r="AG24" s="47">
        <f t="shared" si="66"/>
        <v>6051</v>
      </c>
      <c r="AH24" s="47">
        <f t="shared" si="66"/>
        <v>6693</v>
      </c>
      <c r="AI24" s="47">
        <f t="shared" si="66"/>
        <v>8110</v>
      </c>
      <c r="AJ24" s="47">
        <f t="shared" si="66"/>
        <v>7240</v>
      </c>
      <c r="AK24" s="47">
        <f t="shared" si="66"/>
        <v>6565</v>
      </c>
      <c r="AL24" s="47">
        <f t="shared" si="66"/>
        <v>7308</v>
      </c>
      <c r="AM24" s="47">
        <f t="shared" si="66"/>
        <v>7214</v>
      </c>
      <c r="AN24" s="47">
        <f t="shared" si="66"/>
        <v>7350</v>
      </c>
      <c r="AO24" s="47">
        <f>AO21</f>
        <v>77260</v>
      </c>
      <c r="AP24" s="47">
        <f t="shared" si="66"/>
        <v>8271</v>
      </c>
      <c r="AQ24" s="47">
        <f t="shared" si="66"/>
        <v>7462</v>
      </c>
      <c r="AR24" s="47">
        <f t="shared" si="66"/>
        <v>6822</v>
      </c>
      <c r="AS24" s="47">
        <f t="shared" si="66"/>
        <v>8628</v>
      </c>
      <c r="AT24" s="47">
        <f t="shared" si="66"/>
        <v>9283</v>
      </c>
      <c r="AU24" s="47">
        <f t="shared" si="66"/>
        <v>7769</v>
      </c>
      <c r="AV24" s="47">
        <f t="shared" si="66"/>
        <v>9731</v>
      </c>
      <c r="AW24" s="47">
        <f t="shared" si="66"/>
        <v>9238</v>
      </c>
      <c r="AX24" s="47">
        <f t="shared" si="66"/>
        <v>8106</v>
      </c>
      <c r="AY24" s="47">
        <f t="shared" si="66"/>
        <v>7284</v>
      </c>
      <c r="AZ24" s="47">
        <f t="shared" si="66"/>
        <v>7596</v>
      </c>
      <c r="BA24" s="47">
        <f t="shared" si="66"/>
        <v>8731</v>
      </c>
      <c r="BB24" s="47">
        <f>BB21</f>
        <v>98921</v>
      </c>
      <c r="BC24" s="47">
        <f t="shared" si="66"/>
        <v>7388</v>
      </c>
      <c r="BD24" s="47">
        <f t="shared" si="66"/>
        <v>5974</v>
      </c>
      <c r="BE24" s="47">
        <f t="shared" si="66"/>
        <v>5795</v>
      </c>
      <c r="BF24" s="47">
        <f t="shared" si="66"/>
        <v>5852</v>
      </c>
      <c r="BG24" s="47">
        <f t="shared" si="66"/>
        <v>6665</v>
      </c>
      <c r="BH24" s="47">
        <f t="shared" si="66"/>
        <v>6731</v>
      </c>
      <c r="BI24" s="47">
        <f t="shared" si="66"/>
        <v>6965</v>
      </c>
      <c r="BJ24" s="47">
        <f t="shared" si="66"/>
        <v>6827</v>
      </c>
      <c r="BK24" s="47">
        <f t="shared" si="66"/>
        <v>7206</v>
      </c>
      <c r="BL24" s="47">
        <f t="shared" si="66"/>
        <v>6971</v>
      </c>
      <c r="BM24" s="47">
        <f t="shared" si="66"/>
        <v>6776</v>
      </c>
      <c r="BN24" s="47">
        <f t="shared" si="66"/>
        <v>8114</v>
      </c>
      <c r="BO24" s="47">
        <f t="shared" si="57"/>
        <v>81264</v>
      </c>
      <c r="BP24" s="47">
        <f t="shared" si="66"/>
        <v>6538</v>
      </c>
      <c r="BQ24" s="47">
        <f t="shared" si="66"/>
        <v>5658</v>
      </c>
      <c r="BR24" s="47">
        <f t="shared" si="66"/>
        <v>5785</v>
      </c>
      <c r="BS24" s="47">
        <f t="shared" si="66"/>
        <v>5442</v>
      </c>
      <c r="BT24" s="47">
        <f t="shared" si="66"/>
        <v>5915</v>
      </c>
      <c r="BU24" s="47">
        <f t="shared" ref="BU24:CN24" si="67">BU21</f>
        <v>6716</v>
      </c>
      <c r="BV24" s="47">
        <f t="shared" si="67"/>
        <v>8356</v>
      </c>
      <c r="BW24" s="47">
        <f t="shared" si="67"/>
        <v>7706</v>
      </c>
      <c r="BX24" s="47">
        <f t="shared" si="67"/>
        <v>9575</v>
      </c>
      <c r="BY24" s="47">
        <f t="shared" si="67"/>
        <v>12788</v>
      </c>
      <c r="BZ24" s="47">
        <f t="shared" si="67"/>
        <v>12874</v>
      </c>
      <c r="CA24" s="47">
        <f t="shared" si="67"/>
        <v>9136</v>
      </c>
      <c r="CB24" s="47">
        <f t="shared" si="67"/>
        <v>96489</v>
      </c>
      <c r="CC24" s="47">
        <f t="shared" si="67"/>
        <v>8553</v>
      </c>
      <c r="CD24" s="47">
        <f t="shared" si="67"/>
        <v>7237</v>
      </c>
      <c r="CE24" s="47">
        <f t="shared" si="67"/>
        <v>6895</v>
      </c>
      <c r="CF24" s="47">
        <f t="shared" si="67"/>
        <v>7869</v>
      </c>
      <c r="CG24" s="47">
        <f t="shared" si="67"/>
        <v>8875</v>
      </c>
      <c r="CH24" s="47">
        <f t="shared" si="67"/>
        <v>8483</v>
      </c>
      <c r="CI24" s="47">
        <f t="shared" si="67"/>
        <v>9019</v>
      </c>
      <c r="CJ24" s="47">
        <f t="shared" si="67"/>
        <v>9034</v>
      </c>
      <c r="CK24" s="47">
        <f t="shared" si="67"/>
        <v>8594</v>
      </c>
      <c r="CL24" s="47">
        <f t="shared" si="67"/>
        <v>8586</v>
      </c>
      <c r="CM24" s="47">
        <f t="shared" si="67"/>
        <v>8809</v>
      </c>
      <c r="CN24" s="47">
        <f t="shared" si="67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9"/>
        <v>9154</v>
      </c>
      <c r="CW24" s="47">
        <f t="shared" si="60"/>
        <v>9846</v>
      </c>
      <c r="CX24" s="47">
        <f t="shared" si="60"/>
        <v>9071</v>
      </c>
      <c r="CY24" s="47">
        <f t="shared" si="60"/>
        <v>9195</v>
      </c>
      <c r="CZ24" s="47">
        <f t="shared" si="60"/>
        <v>9244</v>
      </c>
      <c r="DA24" s="47">
        <f t="shared" si="60"/>
        <v>9913</v>
      </c>
      <c r="DB24" s="47">
        <f t="shared" si="45"/>
        <v>97275</v>
      </c>
      <c r="DC24" s="47">
        <f>DC21</f>
        <v>10412</v>
      </c>
      <c r="DD24" s="47">
        <f>DD21</f>
        <v>7867</v>
      </c>
      <c r="DE24" s="47">
        <f t="shared" ref="DE24:DM24" si="68">IF($B24="","",DE21)</f>
        <v>9120</v>
      </c>
      <c r="DF24" s="47">
        <f t="shared" si="68"/>
        <v>8152</v>
      </c>
      <c r="DG24" s="47">
        <f t="shared" si="68"/>
        <v>9042</v>
      </c>
      <c r="DH24" s="47">
        <f t="shared" si="68"/>
        <v>7984</v>
      </c>
      <c r="DI24" s="47">
        <f t="shared" si="68"/>
        <v>10157</v>
      </c>
      <c r="DJ24" s="47">
        <f t="shared" si="68"/>
        <v>10094</v>
      </c>
      <c r="DK24" s="47">
        <f t="shared" si="68"/>
        <v>9292</v>
      </c>
      <c r="DL24" s="47">
        <f t="shared" si="68"/>
        <v>10064</v>
      </c>
      <c r="DM24" s="47">
        <f t="shared" si="68"/>
        <v>11331</v>
      </c>
      <c r="DN24" s="47">
        <f t="shared" si="61"/>
        <v>12427</v>
      </c>
      <c r="DO24" s="47">
        <f t="shared" si="47"/>
        <v>115942</v>
      </c>
      <c r="DP24" s="47">
        <f>DP21</f>
        <v>10937</v>
      </c>
      <c r="DQ24" s="47">
        <f>DQ21</f>
        <v>8419</v>
      </c>
      <c r="DR24" s="47">
        <f t="shared" ref="DR24:EA24" si="69">IF($B24="","",DR21)</f>
        <v>8699</v>
      </c>
      <c r="DS24" s="47">
        <f t="shared" si="69"/>
        <v>9026</v>
      </c>
      <c r="DT24" s="47">
        <f t="shared" si="69"/>
        <v>11476</v>
      </c>
      <c r="DU24" s="47">
        <f t="shared" si="69"/>
        <v>12982</v>
      </c>
      <c r="DV24" s="47">
        <f t="shared" si="69"/>
        <v>15018</v>
      </c>
      <c r="DW24" s="47">
        <f t="shared" si="69"/>
        <v>15484</v>
      </c>
      <c r="DX24" s="47">
        <f t="shared" si="69"/>
        <v>14079</v>
      </c>
      <c r="DY24" s="47">
        <f t="shared" si="69"/>
        <v>12638</v>
      </c>
      <c r="DZ24" s="47">
        <f t="shared" si="69"/>
        <v>11445</v>
      </c>
      <c r="EA24" s="47">
        <f t="shared" si="69"/>
        <v>10249</v>
      </c>
      <c r="EB24" s="47">
        <f>+SUM(DP24:EA24)</f>
        <v>140452</v>
      </c>
      <c r="EC24" s="47">
        <f t="shared" ref="EC24:EK24" si="70">IF($B24="","",EC21)</f>
        <v>9903</v>
      </c>
      <c r="ED24" s="47">
        <f t="shared" si="70"/>
        <v>8719</v>
      </c>
      <c r="EE24" s="47">
        <f t="shared" si="70"/>
        <v>6060</v>
      </c>
      <c r="EF24" s="47">
        <f t="shared" si="70"/>
        <v>2408</v>
      </c>
      <c r="EG24" s="47">
        <f t="shared" si="70"/>
        <v>2419</v>
      </c>
      <c r="EH24" s="47">
        <f t="shared" si="70"/>
        <v>3857</v>
      </c>
      <c r="EI24" s="47">
        <f t="shared" si="70"/>
        <v>4923</v>
      </c>
      <c r="EJ24" s="47">
        <f t="shared" si="70"/>
        <v>6056</v>
      </c>
      <c r="EK24" s="47">
        <f t="shared" si="70"/>
        <v>7592</v>
      </c>
      <c r="EL24" s="47">
        <f t="shared" si="64"/>
        <v>9825</v>
      </c>
      <c r="EM24" s="47">
        <f t="shared" si="64"/>
        <v>10864</v>
      </c>
      <c r="EN24" s="47">
        <f t="shared" si="64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f t="shared" ref="FG24:FN24" si="71">IF($B24="","",FH21)</f>
        <v>0</v>
      </c>
      <c r="FI24" s="47">
        <f t="shared" si="71"/>
        <v>0</v>
      </c>
      <c r="FJ24" s="47">
        <f t="shared" si="71"/>
        <v>0</v>
      </c>
      <c r="FK24" s="47">
        <f t="shared" si="71"/>
        <v>0</v>
      </c>
      <c r="FL24" s="47">
        <f t="shared" si="71"/>
        <v>0</v>
      </c>
      <c r="FM24" s="47">
        <f t="shared" si="71"/>
        <v>0</v>
      </c>
      <c r="FN24" s="47">
        <f t="shared" si="71"/>
        <v>0</v>
      </c>
      <c r="FO24" s="47">
        <f>+SUM(FC24:FN24)</f>
        <v>37942</v>
      </c>
    </row>
    <row r="27" spans="1:171" ht="15" x14ac:dyDescent="0.25">
      <c r="B27" s="5" t="s">
        <v>82</v>
      </c>
    </row>
    <row r="28" spans="1:171" ht="15" customHeight="1" x14ac:dyDescent="0.25">
      <c r="B28" s="23" t="s">
        <v>158</v>
      </c>
      <c r="C28" s="198">
        <v>2010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88" t="s">
        <v>87</v>
      </c>
      <c r="P28" s="198">
        <v>2011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B28" s="188" t="s">
        <v>88</v>
      </c>
      <c r="AC28" s="198">
        <v>2012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200"/>
      <c r="AO28" s="188" t="s">
        <v>89</v>
      </c>
      <c r="AP28" s="198">
        <v>2013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200"/>
      <c r="BB28" s="188" t="s">
        <v>90</v>
      </c>
      <c r="BC28" s="198">
        <v>2014</v>
      </c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  <c r="BO28" s="188" t="s">
        <v>91</v>
      </c>
      <c r="BP28" s="198">
        <v>2015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200"/>
      <c r="CB28" s="188" t="s">
        <v>92</v>
      </c>
      <c r="CC28" s="198">
        <v>2016</v>
      </c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200"/>
      <c r="CO28" s="188" t="s">
        <v>93</v>
      </c>
      <c r="CP28" s="190">
        <v>2017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104</v>
      </c>
      <c r="DC28" s="190">
        <v>2018</v>
      </c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2"/>
      <c r="DO28" s="188" t="s">
        <v>137</v>
      </c>
      <c r="DP28" s="190">
        <v>2019</v>
      </c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2"/>
      <c r="EB28" s="188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88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88" t="s">
        <v>170</v>
      </c>
      <c r="FC28" s="201">
        <v>2022</v>
      </c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188" t="s">
        <v>171</v>
      </c>
    </row>
    <row r="29" spans="1:171" ht="15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89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89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89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89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89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89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89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89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89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89"/>
      <c r="FC29" s="178" t="s">
        <v>11</v>
      </c>
      <c r="FD29" s="178" t="s">
        <v>12</v>
      </c>
      <c r="FE29" s="178" t="s">
        <v>13</v>
      </c>
      <c r="FF29" s="178" t="s">
        <v>14</v>
      </c>
      <c r="FG29" s="178" t="s">
        <v>15</v>
      </c>
      <c r="FH29" s="178" t="s">
        <v>16</v>
      </c>
      <c r="FI29" s="178" t="s">
        <v>17</v>
      </c>
      <c r="FJ29" s="178" t="s">
        <v>18</v>
      </c>
      <c r="FK29" s="178" t="s">
        <v>160</v>
      </c>
      <c r="FL29" s="178" t="s">
        <v>19</v>
      </c>
      <c r="FM29" s="178" t="s">
        <v>20</v>
      </c>
      <c r="FN29" s="178" t="s">
        <v>21</v>
      </c>
      <c r="FO29" s="189"/>
    </row>
    <row r="30" spans="1:171" s="54" customFormat="1" ht="15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72">SUM(F31:F32)</f>
        <v>12756</v>
      </c>
      <c r="G30" s="53">
        <f t="shared" si="72"/>
        <v>13996</v>
      </c>
      <c r="H30" s="53">
        <f t="shared" si="72"/>
        <v>16018</v>
      </c>
      <c r="I30" s="53">
        <f t="shared" si="72"/>
        <v>20300</v>
      </c>
      <c r="J30" s="53">
        <f t="shared" si="72"/>
        <v>21694</v>
      </c>
      <c r="K30" s="53">
        <f t="shared" si="72"/>
        <v>26356</v>
      </c>
      <c r="L30" s="53">
        <f t="shared" si="72"/>
        <v>28122</v>
      </c>
      <c r="M30" s="53">
        <f t="shared" si="72"/>
        <v>29414</v>
      </c>
      <c r="N30" s="53">
        <f t="shared" si="72"/>
        <v>34244</v>
      </c>
      <c r="O30" s="53">
        <f>SUM(O31:O32)</f>
        <v>215656</v>
      </c>
      <c r="P30" s="53">
        <f t="shared" si="72"/>
        <v>26086</v>
      </c>
      <c r="Q30" s="53">
        <f t="shared" si="72"/>
        <v>20040</v>
      </c>
      <c r="R30" s="53">
        <f t="shared" si="72"/>
        <v>25390</v>
      </c>
      <c r="S30" s="53">
        <f t="shared" si="72"/>
        <v>17838</v>
      </c>
      <c r="T30" s="53">
        <f t="shared" si="72"/>
        <v>17632</v>
      </c>
      <c r="U30" s="53">
        <f t="shared" si="72"/>
        <v>17250</v>
      </c>
      <c r="V30" s="53">
        <f t="shared" si="72"/>
        <v>19872</v>
      </c>
      <c r="W30" s="53">
        <f t="shared" si="72"/>
        <v>18542</v>
      </c>
      <c r="X30" s="53">
        <f t="shared" si="72"/>
        <v>17510</v>
      </c>
      <c r="Y30" s="53">
        <f t="shared" si="72"/>
        <v>19026</v>
      </c>
      <c r="Z30" s="53">
        <f t="shared" si="72"/>
        <v>18460</v>
      </c>
      <c r="AA30" s="53">
        <f t="shared" si="72"/>
        <v>19466</v>
      </c>
      <c r="AB30" s="53">
        <f>SUM(AB31:AB32)</f>
        <v>237112</v>
      </c>
      <c r="AC30" s="53">
        <f t="shared" si="72"/>
        <v>17848</v>
      </c>
      <c r="AD30" s="53">
        <f t="shared" si="72"/>
        <v>13728</v>
      </c>
      <c r="AE30" s="53">
        <f t="shared" si="72"/>
        <v>15288</v>
      </c>
      <c r="AF30" s="53">
        <f t="shared" si="72"/>
        <v>15945.3</v>
      </c>
      <c r="AG30" s="53">
        <f t="shared" si="72"/>
        <v>19120.5</v>
      </c>
      <c r="AH30" s="53">
        <f t="shared" si="72"/>
        <v>21182.7</v>
      </c>
      <c r="AI30" s="53">
        <f t="shared" si="72"/>
        <v>26071.499999999996</v>
      </c>
      <c r="AJ30" s="53">
        <f t="shared" si="72"/>
        <v>23358.3</v>
      </c>
      <c r="AK30" s="53">
        <f t="shared" si="72"/>
        <v>20976.9</v>
      </c>
      <c r="AL30" s="53">
        <f t="shared" si="72"/>
        <v>23767.800000000003</v>
      </c>
      <c r="AM30" s="53">
        <f t="shared" si="72"/>
        <v>23251.200000000001</v>
      </c>
      <c r="AN30" s="53">
        <f t="shared" si="72"/>
        <v>23971.5</v>
      </c>
      <c r="AO30" s="53">
        <f>SUM(AO31:AO32)</f>
        <v>244509.7</v>
      </c>
      <c r="AP30" s="53">
        <f t="shared" si="72"/>
        <v>25063.500000000007</v>
      </c>
      <c r="AQ30" s="53">
        <f t="shared" si="72"/>
        <v>22037.399999999998</v>
      </c>
      <c r="AR30" s="53">
        <f t="shared" si="72"/>
        <v>22059.100000000002</v>
      </c>
      <c r="AS30" s="53">
        <f t="shared" si="72"/>
        <v>26771.8</v>
      </c>
      <c r="AT30" s="53">
        <f t="shared" si="72"/>
        <v>29018.000000000004</v>
      </c>
      <c r="AU30" s="53">
        <f t="shared" si="72"/>
        <v>26023.800000000003</v>
      </c>
      <c r="AV30" s="53">
        <f t="shared" si="72"/>
        <v>32760.200000000004</v>
      </c>
      <c r="AW30" s="53">
        <f t="shared" si="72"/>
        <v>30800.000000000004</v>
      </c>
      <c r="AX30" s="53">
        <f t="shared" si="72"/>
        <v>27392.200000000004</v>
      </c>
      <c r="AY30" s="53">
        <f t="shared" si="72"/>
        <v>25821.4</v>
      </c>
      <c r="AZ30" s="53">
        <f t="shared" si="72"/>
        <v>27522.000000000007</v>
      </c>
      <c r="BA30" s="53">
        <f t="shared" si="72"/>
        <v>29150</v>
      </c>
      <c r="BB30" s="53">
        <f>SUM(BB31:BB32)</f>
        <v>324419.40000000002</v>
      </c>
      <c r="BC30" s="53">
        <f t="shared" si="72"/>
        <v>26301</v>
      </c>
      <c r="BD30" s="53">
        <f t="shared" si="72"/>
        <v>21381.8</v>
      </c>
      <c r="BE30" s="53">
        <f t="shared" si="72"/>
        <v>20974.800000000003</v>
      </c>
      <c r="BF30" s="53">
        <f t="shared" si="72"/>
        <v>22563.199999999997</v>
      </c>
      <c r="BG30" s="53">
        <f t="shared" si="72"/>
        <v>24332</v>
      </c>
      <c r="BH30" s="53">
        <f t="shared" si="72"/>
        <v>24065.800000000003</v>
      </c>
      <c r="BI30" s="53">
        <f t="shared" si="72"/>
        <v>27557.200000000001</v>
      </c>
      <c r="BJ30" s="53">
        <f t="shared" si="72"/>
        <v>26061.199999999997</v>
      </c>
      <c r="BK30" s="53">
        <f t="shared" si="72"/>
        <v>26589.200000000001</v>
      </c>
      <c r="BL30" s="53">
        <f t="shared" si="72"/>
        <v>26923.600000000006</v>
      </c>
      <c r="BM30" s="53">
        <f t="shared" si="72"/>
        <v>25506.800000000003</v>
      </c>
      <c r="BN30" s="53">
        <f t="shared" si="72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72"/>
        <v>22239.799999999996</v>
      </c>
      <c r="BR30" s="53">
        <f t="shared" si="72"/>
        <v>23518.9</v>
      </c>
      <c r="BS30" s="53">
        <f>SUM(BS31:BS32)</f>
        <v>21560.2</v>
      </c>
      <c r="BT30" s="53">
        <f t="shared" si="72"/>
        <v>25895.7</v>
      </c>
      <c r="BU30" s="53">
        <f t="shared" si="72"/>
        <v>27986.400000000001</v>
      </c>
      <c r="BV30" s="53">
        <f t="shared" si="72"/>
        <v>35944.399999999994</v>
      </c>
      <c r="BW30" s="53">
        <f t="shared" ref="BW30:CN30" si="73">SUM(BW31:BW32)</f>
        <v>31990.699999999997</v>
      </c>
      <c r="BX30" s="53">
        <f t="shared" si="73"/>
        <v>35049.699999999997</v>
      </c>
      <c r="BY30" s="53">
        <f t="shared" si="73"/>
        <v>42713.3</v>
      </c>
      <c r="BZ30" s="53">
        <f t="shared" si="73"/>
        <v>43713.8</v>
      </c>
      <c r="CA30" s="53">
        <f t="shared" si="73"/>
        <v>34854.199999999997</v>
      </c>
      <c r="CB30" s="53">
        <f>SUM(CB31:CB32)</f>
        <v>372106.89999999997</v>
      </c>
      <c r="CC30" s="53">
        <f t="shared" si="73"/>
        <v>33361.5</v>
      </c>
      <c r="CD30" s="53">
        <f t="shared" si="73"/>
        <v>26367.199999999997</v>
      </c>
      <c r="CE30" s="53">
        <f t="shared" si="73"/>
        <v>26630.1</v>
      </c>
      <c r="CF30" s="53">
        <f t="shared" si="73"/>
        <v>31392</v>
      </c>
      <c r="CG30" s="53">
        <f t="shared" si="73"/>
        <v>35647.199999999997</v>
      </c>
      <c r="CH30" s="53">
        <f t="shared" si="73"/>
        <v>35136</v>
      </c>
      <c r="CI30" s="53">
        <f t="shared" si="73"/>
        <v>41234.399999999994</v>
      </c>
      <c r="CJ30" s="53">
        <f t="shared" si="73"/>
        <v>38911.199999999997</v>
      </c>
      <c r="CK30" s="53">
        <f t="shared" si="73"/>
        <v>37459.199999999997</v>
      </c>
      <c r="CL30" s="53">
        <f t="shared" si="73"/>
        <v>38152.799999999996</v>
      </c>
      <c r="CM30" s="53">
        <f t="shared" si="73"/>
        <v>37219.199999999997</v>
      </c>
      <c r="CN30" s="53">
        <f t="shared" si="73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74">SUM(CR31:CR32)</f>
        <v>18011.099999999999</v>
      </c>
      <c r="CS30" s="53">
        <f t="shared" si="74"/>
        <v>22645</v>
      </c>
      <c r="CT30" s="53">
        <f t="shared" si="74"/>
        <v>33405</v>
      </c>
      <c r="CU30" s="53">
        <f t="shared" si="74"/>
        <v>35757.5</v>
      </c>
      <c r="CV30" s="53">
        <f t="shared" si="74"/>
        <v>43695</v>
      </c>
      <c r="CW30" s="53">
        <f t="shared" si="74"/>
        <v>43035</v>
      </c>
      <c r="CX30" s="53">
        <f t="shared" si="74"/>
        <v>40157.5</v>
      </c>
      <c r="CY30" s="53">
        <f t="shared" si="74"/>
        <v>41622.5</v>
      </c>
      <c r="CZ30" s="53">
        <f t="shared" si="74"/>
        <v>41622.5</v>
      </c>
      <c r="DA30" s="53">
        <f t="shared" si="74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75">SUM(DE31:DE32)</f>
        <v>40865</v>
      </c>
      <c r="DF30" s="53">
        <f t="shared" si="75"/>
        <v>36250</v>
      </c>
      <c r="DG30" s="53">
        <f t="shared" si="75"/>
        <v>40707.5</v>
      </c>
      <c r="DH30" s="53">
        <f t="shared" si="75"/>
        <v>37067.5</v>
      </c>
      <c r="DI30" s="53">
        <f t="shared" si="75"/>
        <v>47160</v>
      </c>
      <c r="DJ30" s="53">
        <f t="shared" si="75"/>
        <v>45712.5</v>
      </c>
      <c r="DK30" s="53">
        <f t="shared" si="75"/>
        <v>42682.5</v>
      </c>
      <c r="DL30" s="53">
        <f t="shared" si="75"/>
        <v>45662.5</v>
      </c>
      <c r="DM30" s="53">
        <f t="shared" si="75"/>
        <v>48225</v>
      </c>
      <c r="DN30" s="53">
        <f t="shared" si="75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76">SUM(DR31:DR32)</f>
        <v>36523.5</v>
      </c>
      <c r="DS30" s="53">
        <f t="shared" si="76"/>
        <v>40261</v>
      </c>
      <c r="DT30" s="53">
        <f t="shared" si="76"/>
        <v>48510.8</v>
      </c>
      <c r="DU30" s="53">
        <f t="shared" si="76"/>
        <v>52694</v>
      </c>
      <c r="DV30" s="53">
        <f t="shared" si="76"/>
        <v>63510.2</v>
      </c>
      <c r="DW30" s="53">
        <f t="shared" si="76"/>
        <v>64048.4</v>
      </c>
      <c r="DX30" s="53">
        <f t="shared" si="76"/>
        <v>56776.2</v>
      </c>
      <c r="DY30" s="53">
        <f>SUM(DY31:DY32)</f>
        <v>53047.8</v>
      </c>
      <c r="DZ30" s="53">
        <f t="shared" si="76"/>
        <v>50502.400000000001</v>
      </c>
      <c r="EA30" s="53">
        <f t="shared" si="76"/>
        <v>48058.400000000001</v>
      </c>
      <c r="EB30" s="53">
        <f>+SUM(DP30:EA30)</f>
        <v>598492.70000000007</v>
      </c>
      <c r="EC30" s="53">
        <f t="shared" si="76"/>
        <v>49080.2</v>
      </c>
      <c r="ED30" s="53">
        <f t="shared" si="76"/>
        <v>42359.199999999997</v>
      </c>
      <c r="EE30" s="53">
        <f t="shared" si="76"/>
        <v>29055</v>
      </c>
      <c r="EF30" s="53">
        <f t="shared" si="76"/>
        <v>639.6</v>
      </c>
      <c r="EG30" s="53">
        <f t="shared" si="76"/>
        <v>0</v>
      </c>
      <c r="EH30" s="53">
        <f t="shared" si="76"/>
        <v>0</v>
      </c>
      <c r="EI30" s="53">
        <f t="shared" si="76"/>
        <v>32804.199999999997</v>
      </c>
      <c r="EJ30" s="53">
        <f t="shared" si="76"/>
        <v>38344.800000000003</v>
      </c>
      <c r="EK30" s="53">
        <f t="shared" si="76"/>
        <v>43537</v>
      </c>
      <c r="EL30" s="53">
        <f t="shared" si="76"/>
        <v>54262.000000000007</v>
      </c>
      <c r="EM30" s="53">
        <f t="shared" si="76"/>
        <v>55907.8</v>
      </c>
      <c r="EN30" s="53">
        <f t="shared" si="76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77">SUM(EQ31:EQ32)</f>
        <v>45135.999999999993</v>
      </c>
      <c r="ER30" s="53">
        <f t="shared" si="77"/>
        <v>38428.5</v>
      </c>
      <c r="ES30" s="53">
        <f t="shared" si="77"/>
        <v>41706.899999999994</v>
      </c>
      <c r="ET30" s="53">
        <f t="shared" si="77"/>
        <v>54912.600000000006</v>
      </c>
      <c r="EU30" s="53">
        <f t="shared" si="77"/>
        <v>60947.10000000002</v>
      </c>
      <c r="EV30" s="53">
        <f t="shared" si="77"/>
        <v>73523.7</v>
      </c>
      <c r="EW30" s="53">
        <f t="shared" si="77"/>
        <v>74220.300000000017</v>
      </c>
      <c r="EX30" s="53">
        <f t="shared" si="77"/>
        <v>70035.299999999988</v>
      </c>
      <c r="EY30" s="53">
        <f t="shared" si="77"/>
        <v>65064.6</v>
      </c>
      <c r="EZ30" s="53">
        <f t="shared" si="77"/>
        <v>66530.700000000012</v>
      </c>
      <c r="FA30" s="53">
        <f t="shared" si="77"/>
        <v>64573.200000000004</v>
      </c>
      <c r="FB30" s="53">
        <f>+SUM(EP30:FA30)</f>
        <v>706246.90000000014</v>
      </c>
      <c r="FC30" s="182">
        <f>SUM(FC31:FC32)</f>
        <v>63369</v>
      </c>
      <c r="FD30" s="53">
        <f t="shared" ref="FD30:FN30" si="78">SUM(FD31:FD32)</f>
        <v>55044.900000000009</v>
      </c>
      <c r="FE30" s="53">
        <f t="shared" si="78"/>
        <v>50564.599999999991</v>
      </c>
      <c r="FF30" s="53">
        <f t="shared" si="78"/>
        <v>47844.2</v>
      </c>
      <c r="FG30" s="53">
        <f t="shared" si="78"/>
        <v>59006.299999999988</v>
      </c>
      <c r="FH30" s="53">
        <f t="shared" si="78"/>
        <v>0</v>
      </c>
      <c r="FI30" s="53">
        <f t="shared" si="78"/>
        <v>0</v>
      </c>
      <c r="FJ30" s="53">
        <f t="shared" si="78"/>
        <v>0</v>
      </c>
      <c r="FK30" s="53">
        <f t="shared" si="78"/>
        <v>0</v>
      </c>
      <c r="FL30" s="53">
        <f t="shared" si="78"/>
        <v>0</v>
      </c>
      <c r="FM30" s="53">
        <f t="shared" si="78"/>
        <v>0</v>
      </c>
      <c r="FN30" s="53">
        <f t="shared" si="78"/>
        <v>0</v>
      </c>
      <c r="FO30" s="53">
        <f>+SUM(FC30:FN30)</f>
        <v>275829</v>
      </c>
    </row>
    <row r="31" spans="1:171" x14ac:dyDescent="0.2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2">
        <f>+SUM(EP31:FA31)</f>
        <v>385706.69999999995</v>
      </c>
      <c r="FC31" s="183">
        <v>38539.800000000003</v>
      </c>
      <c r="FD31" s="47">
        <v>32448.600000000002</v>
      </c>
      <c r="FE31" s="47">
        <v>30049.699999999993</v>
      </c>
      <c r="FF31" s="47">
        <v>31244.6</v>
      </c>
      <c r="FG31" s="48">
        <v>37128.699999999997</v>
      </c>
      <c r="FH31" s="48"/>
      <c r="FI31" s="47"/>
      <c r="FJ31" s="47"/>
      <c r="FK31" s="47"/>
      <c r="FL31" s="47"/>
      <c r="FM31" s="47"/>
      <c r="FN31" s="47"/>
      <c r="FO31" s="72">
        <f>+SUM(FC31:FN31)</f>
        <v>169411.40000000002</v>
      </c>
    </row>
    <row r="32" spans="1:171" x14ac:dyDescent="0.2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2">
        <f>+SUM(EP32:FA32)</f>
        <v>320540.20000000007</v>
      </c>
      <c r="FC32" s="183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8">
        <v>21877.599999999995</v>
      </c>
      <c r="FH32" s="48"/>
      <c r="FI32" s="47"/>
      <c r="FJ32" s="47"/>
      <c r="FK32" s="47"/>
      <c r="FL32" s="47"/>
      <c r="FM32" s="47"/>
      <c r="FN32" s="47"/>
      <c r="FO32" s="72">
        <f>+SUM(FC32:FN32)</f>
        <v>106417.59999999999</v>
      </c>
    </row>
    <row r="35" spans="2:75" ht="15" x14ac:dyDescent="0.25">
      <c r="B35" s="5"/>
    </row>
    <row r="37" spans="2:75" x14ac:dyDescent="0.2">
      <c r="BP37" s="55"/>
      <c r="BQ37" s="55"/>
      <c r="BR37" s="55"/>
      <c r="BS37" s="55"/>
      <c r="BT37" s="55"/>
      <c r="BU37" s="55"/>
      <c r="BV37" s="55"/>
      <c r="BW37" s="55"/>
    </row>
  </sheetData>
  <mergeCells count="76">
    <mergeCell ref="FO6:FO7"/>
    <mergeCell ref="FO17:FO18"/>
    <mergeCell ref="FO28:FO29"/>
    <mergeCell ref="FC6:FN6"/>
    <mergeCell ref="FC17:FN17"/>
    <mergeCell ref="FC28:FN28"/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DC4" activePane="bottomRight" state="frozen"/>
      <selection pane="topRight" activeCell="C1" sqref="C1"/>
      <selection pane="bottomLeft" activeCell="A4" sqref="A4"/>
      <selection pane="bottomRight" activeCell="DF35" sqref="DF35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112"/>
    <col min="106" max="106" width="12.28515625" style="112" customWidth="1"/>
    <col min="107" max="16384" width="11.42578125" style="2"/>
  </cols>
  <sheetData>
    <row r="1" spans="1:119" ht="15" x14ac:dyDescent="0.25">
      <c r="A1" s="195" t="s">
        <v>136</v>
      </c>
      <c r="B1" s="195"/>
      <c r="CY1" s="112" t="s">
        <v>172</v>
      </c>
    </row>
    <row r="2" spans="1:119" ht="30" customHeight="1" x14ac:dyDescent="0.2">
      <c r="A2" s="196" t="s">
        <v>147</v>
      </c>
      <c r="B2" s="197"/>
    </row>
    <row r="3" spans="1:119" x14ac:dyDescent="0.2">
      <c r="A3" s="99" t="s">
        <v>81</v>
      </c>
    </row>
    <row r="5" spans="1:119" ht="15" x14ac:dyDescent="0.25">
      <c r="B5" s="5" t="s">
        <v>67</v>
      </c>
    </row>
    <row r="6" spans="1:119" ht="15" customHeight="1" x14ac:dyDescent="0.25">
      <c r="B6" s="193" t="s">
        <v>0</v>
      </c>
      <c r="C6" s="190">
        <v>2014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91</v>
      </c>
      <c r="P6" s="190">
        <v>2015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92</v>
      </c>
      <c r="AC6" s="190">
        <v>2016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93</v>
      </c>
      <c r="AP6" s="190">
        <v>2017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104</v>
      </c>
      <c r="BC6" s="190">
        <v>2018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137</v>
      </c>
      <c r="BP6" s="190">
        <v>2019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88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88" t="s">
        <v>170</v>
      </c>
      <c r="DC6" s="201">
        <v>2022</v>
      </c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  <c r="DO6" s="188" t="s">
        <v>171</v>
      </c>
    </row>
    <row r="7" spans="1:119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89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89"/>
      <c r="DC7" s="178" t="s">
        <v>11</v>
      </c>
      <c r="DD7" s="178" t="s">
        <v>12</v>
      </c>
      <c r="DE7" s="178" t="s">
        <v>13</v>
      </c>
      <c r="DF7" s="178" t="s">
        <v>14</v>
      </c>
      <c r="DG7" s="178" t="s">
        <v>15</v>
      </c>
      <c r="DH7" s="178" t="s">
        <v>16</v>
      </c>
      <c r="DI7" s="178" t="s">
        <v>17</v>
      </c>
      <c r="DJ7" s="178" t="s">
        <v>18</v>
      </c>
      <c r="DK7" s="178" t="s">
        <v>160</v>
      </c>
      <c r="DL7" s="178" t="s">
        <v>19</v>
      </c>
      <c r="DM7" s="178" t="s">
        <v>20</v>
      </c>
      <c r="DN7" s="178" t="s">
        <v>21</v>
      </c>
      <c r="DO7" s="189"/>
    </row>
    <row r="8" spans="1:119" ht="15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>
        <v>64028</v>
      </c>
      <c r="DA8" s="14">
        <v>73342</v>
      </c>
      <c r="DB8" s="56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/>
      <c r="DI8" s="14"/>
      <c r="DJ8" s="14"/>
      <c r="DK8" s="130"/>
      <c r="DL8" s="14"/>
      <c r="DM8" s="14"/>
      <c r="DN8" s="14"/>
      <c r="DO8" s="56">
        <f>+SUM(DC8:DN8)</f>
        <v>321132</v>
      </c>
    </row>
    <row r="9" spans="1:119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>
        <v>36598</v>
      </c>
      <c r="DA9" s="16">
        <v>43890</v>
      </c>
      <c r="DB9" s="56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/>
      <c r="DI9" s="16"/>
      <c r="DJ9" s="16"/>
      <c r="DK9" s="136"/>
      <c r="DL9" s="16"/>
      <c r="DM9" s="16"/>
      <c r="DN9" s="16"/>
      <c r="DO9" s="56">
        <f t="shared" ref="DO9:DO16" si="10">+SUM(DC9:DN9)</f>
        <v>190716</v>
      </c>
    </row>
    <row r="10" spans="1:119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>
        <v>27430</v>
      </c>
      <c r="DA10" s="17">
        <v>29452</v>
      </c>
      <c r="DB10" s="56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/>
      <c r="DI10" s="17"/>
      <c r="DJ10" s="17"/>
      <c r="DK10" s="139"/>
      <c r="DL10" s="17"/>
      <c r="DM10" s="17"/>
      <c r="DN10" s="17"/>
      <c r="DO10" s="56">
        <f t="shared" si="10"/>
        <v>130416</v>
      </c>
    </row>
    <row r="11" spans="1:119" ht="15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6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>
        <v>116662</v>
      </c>
      <c r="DA11" s="14">
        <v>154034</v>
      </c>
      <c r="DB11" s="56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/>
      <c r="DI11" s="14"/>
      <c r="DJ11" s="14"/>
      <c r="DK11" s="130"/>
      <c r="DL11" s="14"/>
      <c r="DM11" s="14"/>
      <c r="DN11" s="14"/>
      <c r="DO11" s="56">
        <f t="shared" si="10"/>
        <v>694704</v>
      </c>
    </row>
    <row r="12" spans="1:119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>
        <v>85610</v>
      </c>
      <c r="DA12" s="16">
        <v>117038</v>
      </c>
      <c r="DB12" s="56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/>
      <c r="DI12" s="16"/>
      <c r="DJ12" s="16"/>
      <c r="DK12" s="136"/>
      <c r="DL12" s="16"/>
      <c r="DM12" s="16"/>
      <c r="DN12" s="16"/>
      <c r="DO12" s="56">
        <f t="shared" si="10"/>
        <v>517458</v>
      </c>
    </row>
    <row r="13" spans="1:119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>
        <v>31052</v>
      </c>
      <c r="DA13" s="17">
        <v>36996</v>
      </c>
      <c r="DB13" s="56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/>
      <c r="DI13" s="17"/>
      <c r="DJ13" s="17"/>
      <c r="DK13" s="139"/>
      <c r="DL13" s="17"/>
      <c r="DM13" s="17"/>
      <c r="DN13" s="17"/>
      <c r="DO13" s="56">
        <f t="shared" si="10"/>
        <v>177246</v>
      </c>
    </row>
    <row r="14" spans="1:119" ht="15" x14ac:dyDescent="0.25">
      <c r="B14" s="18" t="s">
        <v>10</v>
      </c>
      <c r="C14" s="59">
        <f>SUM(C15:C16)</f>
        <v>0</v>
      </c>
      <c r="D14" s="59">
        <f t="shared" ref="D14:N14" si="17">SUM(D15:D16)</f>
        <v>0</v>
      </c>
      <c r="E14" s="59">
        <f t="shared" si="17"/>
        <v>0</v>
      </c>
      <c r="F14" s="59">
        <f t="shared" si="17"/>
        <v>0</v>
      </c>
      <c r="G14" s="59">
        <f t="shared" si="17"/>
        <v>0</v>
      </c>
      <c r="H14" s="59">
        <f t="shared" si="17"/>
        <v>0</v>
      </c>
      <c r="I14" s="59">
        <f t="shared" si="17"/>
        <v>0</v>
      </c>
      <c r="J14" s="59">
        <f t="shared" si="17"/>
        <v>0</v>
      </c>
      <c r="K14" s="59">
        <f t="shared" si="17"/>
        <v>147654</v>
      </c>
      <c r="L14" s="59">
        <f t="shared" si="17"/>
        <v>165654</v>
      </c>
      <c r="M14" s="59">
        <f t="shared" si="17"/>
        <v>158246</v>
      </c>
      <c r="N14" s="59">
        <f t="shared" si="17"/>
        <v>181864</v>
      </c>
      <c r="O14" s="60">
        <f>SUM(O15:O16)</f>
        <v>653418</v>
      </c>
      <c r="P14" s="59">
        <f t="shared" ref="P14:AN14" si="18">SUM(P15:P16)</f>
        <v>176904</v>
      </c>
      <c r="Q14" s="59">
        <f t="shared" si="18"/>
        <v>162634</v>
      </c>
      <c r="R14" s="59">
        <f t="shared" si="18"/>
        <v>158554</v>
      </c>
      <c r="S14" s="59">
        <f t="shared" si="18"/>
        <v>156732</v>
      </c>
      <c r="T14" s="59">
        <f t="shared" si="18"/>
        <v>174820</v>
      </c>
      <c r="U14" s="59">
        <f t="shared" si="18"/>
        <v>164158</v>
      </c>
      <c r="V14" s="59">
        <f t="shared" si="18"/>
        <v>185230</v>
      </c>
      <c r="W14" s="59">
        <f t="shared" si="18"/>
        <v>182732</v>
      </c>
      <c r="X14" s="59">
        <f t="shared" si="18"/>
        <v>159060</v>
      </c>
      <c r="Y14" s="59">
        <f t="shared" si="18"/>
        <v>167972</v>
      </c>
      <c r="Z14" s="59">
        <f t="shared" si="18"/>
        <v>160828</v>
      </c>
      <c r="AA14" s="59">
        <f t="shared" si="18"/>
        <v>190682</v>
      </c>
      <c r="AB14" s="60">
        <f>SUM(AB15:AB16)</f>
        <v>2040306</v>
      </c>
      <c r="AC14" s="59">
        <f t="shared" si="18"/>
        <v>188744</v>
      </c>
      <c r="AD14" s="59">
        <f t="shared" si="18"/>
        <v>174546</v>
      </c>
      <c r="AE14" s="59">
        <f t="shared" si="18"/>
        <v>176160</v>
      </c>
      <c r="AF14" s="59">
        <f t="shared" si="18"/>
        <v>166576</v>
      </c>
      <c r="AG14" s="59">
        <f t="shared" si="18"/>
        <v>180600</v>
      </c>
      <c r="AH14" s="59">
        <f t="shared" si="18"/>
        <v>163830</v>
      </c>
      <c r="AI14" s="59">
        <f t="shared" si="18"/>
        <v>188480</v>
      </c>
      <c r="AJ14" s="59">
        <f t="shared" si="18"/>
        <v>189428</v>
      </c>
      <c r="AK14" s="59">
        <f t="shared" si="18"/>
        <v>166218</v>
      </c>
      <c r="AL14" s="59">
        <f t="shared" si="18"/>
        <v>177782</v>
      </c>
      <c r="AM14" s="59">
        <f t="shared" si="18"/>
        <v>172290</v>
      </c>
      <c r="AN14" s="59">
        <f t="shared" si="18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9">SUM(AQ15:AQ16)</f>
        <v>164348</v>
      </c>
      <c r="AR14" s="59">
        <f t="shared" si="19"/>
        <v>91080</v>
      </c>
      <c r="AS14" s="59">
        <f t="shared" si="19"/>
        <v>0</v>
      </c>
      <c r="AT14" s="59">
        <f t="shared" si="19"/>
        <v>0</v>
      </c>
      <c r="AU14" s="59">
        <f t="shared" si="19"/>
        <v>0</v>
      </c>
      <c r="AV14" s="59">
        <f t="shared" si="19"/>
        <v>0</v>
      </c>
      <c r="AW14" s="59">
        <f t="shared" si="19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20">SUM(BD15:BD16)</f>
        <v>180322</v>
      </c>
      <c r="BE14" s="59">
        <f t="shared" si="20"/>
        <v>186194</v>
      </c>
      <c r="BF14" s="59">
        <f>SUM(BF15:BF16)</f>
        <v>169678</v>
      </c>
      <c r="BG14" s="59">
        <f t="shared" si="20"/>
        <v>188184</v>
      </c>
      <c r="BH14" s="59">
        <f t="shared" si="20"/>
        <v>170140</v>
      </c>
      <c r="BI14" s="59">
        <f t="shared" si="20"/>
        <v>191720</v>
      </c>
      <c r="BJ14" s="59">
        <f t="shared" si="20"/>
        <v>199440</v>
      </c>
      <c r="BK14" s="59">
        <f t="shared" si="20"/>
        <v>182856</v>
      </c>
      <c r="BL14" s="59">
        <f t="shared" si="20"/>
        <v>178484</v>
      </c>
      <c r="BM14" s="59">
        <f t="shared" si="20"/>
        <v>160936</v>
      </c>
      <c r="BN14" s="59">
        <f t="shared" si="20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1">SUM(BT15:BT16)</f>
        <v>186576</v>
      </c>
      <c r="BU14" s="59">
        <f t="shared" si="21"/>
        <v>203200</v>
      </c>
      <c r="BV14" s="59">
        <f t="shared" si="21"/>
        <v>228566</v>
      </c>
      <c r="BW14" s="59">
        <f t="shared" si="21"/>
        <v>235900</v>
      </c>
      <c r="BX14" s="59">
        <f t="shared" si="21"/>
        <v>208444</v>
      </c>
      <c r="BY14" s="59">
        <f t="shared" si="21"/>
        <v>211044</v>
      </c>
      <c r="BZ14" s="59">
        <f t="shared" si="21"/>
        <v>198198</v>
      </c>
      <c r="CA14" s="59">
        <f t="shared" si="21"/>
        <v>227102</v>
      </c>
      <c r="CB14" s="60">
        <f t="shared" si="15"/>
        <v>2376954</v>
      </c>
      <c r="CC14" s="59">
        <f t="shared" ref="CC14:CN14" si="22">SUM(CC15:CC16)</f>
        <v>224908</v>
      </c>
      <c r="CD14" s="59">
        <f t="shared" si="22"/>
        <v>217856</v>
      </c>
      <c r="CE14" s="59">
        <f t="shared" si="22"/>
        <v>132020</v>
      </c>
      <c r="CF14" s="59">
        <f t="shared" si="22"/>
        <v>49838</v>
      </c>
      <c r="CG14" s="59">
        <f t="shared" si="22"/>
        <v>75264</v>
      </c>
      <c r="CH14" s="59">
        <f t="shared" si="22"/>
        <v>102558</v>
      </c>
      <c r="CI14" s="59">
        <f t="shared" si="22"/>
        <v>131806</v>
      </c>
      <c r="CJ14" s="59">
        <f t="shared" si="22"/>
        <v>142516</v>
      </c>
      <c r="CK14" s="59">
        <f t="shared" si="22"/>
        <v>145648</v>
      </c>
      <c r="CL14" s="59">
        <f t="shared" si="22"/>
        <v>199506</v>
      </c>
      <c r="CM14" s="59">
        <f t="shared" si="22"/>
        <v>203434</v>
      </c>
      <c r="CN14" s="59">
        <f t="shared" si="22"/>
        <v>214006</v>
      </c>
      <c r="CO14" s="60">
        <f t="shared" si="16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>
        <v>180690</v>
      </c>
      <c r="DA14" s="59">
        <v>227376</v>
      </c>
      <c r="DB14" s="60">
        <f t="shared" si="9"/>
        <v>2366428</v>
      </c>
      <c r="DC14" s="59">
        <f>SUM(DC15:DC16)</f>
        <v>214090</v>
      </c>
      <c r="DD14" s="59">
        <v>195360</v>
      </c>
      <c r="DE14" s="59">
        <v>194614</v>
      </c>
      <c r="DF14" s="59">
        <v>194202</v>
      </c>
      <c r="DG14" s="59">
        <v>217570</v>
      </c>
      <c r="DH14" s="59">
        <f t="shared" ref="DG14:DN14" si="23">SUM(DH15:DH16)</f>
        <v>0</v>
      </c>
      <c r="DI14" s="59">
        <f t="shared" si="23"/>
        <v>0</v>
      </c>
      <c r="DJ14" s="59">
        <f t="shared" si="23"/>
        <v>0</v>
      </c>
      <c r="DK14" s="59">
        <f t="shared" si="23"/>
        <v>0</v>
      </c>
      <c r="DL14" s="59">
        <f t="shared" si="23"/>
        <v>0</v>
      </c>
      <c r="DM14" s="59">
        <f t="shared" si="23"/>
        <v>0</v>
      </c>
      <c r="DN14" s="59">
        <f t="shared" si="23"/>
        <v>0</v>
      </c>
      <c r="DO14" s="60">
        <f t="shared" si="10"/>
        <v>1015836</v>
      </c>
    </row>
    <row r="15" spans="1:119" x14ac:dyDescent="0.2">
      <c r="B15" s="15" t="s">
        <v>2</v>
      </c>
      <c r="C15" s="61">
        <f>C9+C12</f>
        <v>0</v>
      </c>
      <c r="D15" s="61">
        <f t="shared" ref="D15:N16" si="24">D9+D12</f>
        <v>0</v>
      </c>
      <c r="E15" s="61">
        <f t="shared" si="24"/>
        <v>0</v>
      </c>
      <c r="F15" s="61">
        <f t="shared" si="24"/>
        <v>0</v>
      </c>
      <c r="G15" s="61">
        <f t="shared" si="24"/>
        <v>0</v>
      </c>
      <c r="H15" s="61">
        <f t="shared" si="24"/>
        <v>0</v>
      </c>
      <c r="I15" s="61">
        <f t="shared" si="24"/>
        <v>0</v>
      </c>
      <c r="J15" s="61">
        <f t="shared" si="24"/>
        <v>0</v>
      </c>
      <c r="K15" s="61">
        <f t="shared" si="24"/>
        <v>91732</v>
      </c>
      <c r="L15" s="61">
        <f t="shared" si="24"/>
        <v>106150</v>
      </c>
      <c r="M15" s="61">
        <f t="shared" si="24"/>
        <v>101246</v>
      </c>
      <c r="N15" s="61">
        <f t="shared" si="24"/>
        <v>122526</v>
      </c>
      <c r="O15" s="20">
        <f>O9+O12</f>
        <v>421654</v>
      </c>
      <c r="P15" s="61">
        <f t="shared" ref="P15:AN15" si="25">P9+P12</f>
        <v>119776</v>
      </c>
      <c r="Q15" s="61">
        <f t="shared" si="25"/>
        <v>109088</v>
      </c>
      <c r="R15" s="61">
        <f t="shared" si="25"/>
        <v>105296</v>
      </c>
      <c r="S15" s="61">
        <f t="shared" si="25"/>
        <v>101722</v>
      </c>
      <c r="T15" s="61">
        <f t="shared" si="25"/>
        <v>112860</v>
      </c>
      <c r="U15" s="61">
        <f t="shared" si="25"/>
        <v>102754</v>
      </c>
      <c r="V15" s="61">
        <f t="shared" si="25"/>
        <v>122234</v>
      </c>
      <c r="W15" s="61">
        <f t="shared" si="25"/>
        <v>121706</v>
      </c>
      <c r="X15" s="61">
        <f t="shared" si="25"/>
        <v>101424</v>
      </c>
      <c r="Y15" s="61">
        <f t="shared" si="25"/>
        <v>106844</v>
      </c>
      <c r="Z15" s="61">
        <f t="shared" si="25"/>
        <v>103862</v>
      </c>
      <c r="AA15" s="61">
        <f t="shared" si="25"/>
        <v>131026</v>
      </c>
      <c r="AB15" s="20">
        <f>AB9+AB12</f>
        <v>1338592</v>
      </c>
      <c r="AC15" s="61">
        <f t="shared" si="25"/>
        <v>130386</v>
      </c>
      <c r="AD15" s="61">
        <f t="shared" si="25"/>
        <v>118922</v>
      </c>
      <c r="AE15" s="61">
        <f t="shared" si="25"/>
        <v>121570</v>
      </c>
      <c r="AF15" s="61">
        <f t="shared" si="25"/>
        <v>108740</v>
      </c>
      <c r="AG15" s="61">
        <f t="shared" si="25"/>
        <v>119490</v>
      </c>
      <c r="AH15" s="61">
        <f t="shared" si="25"/>
        <v>111328</v>
      </c>
      <c r="AI15" s="61">
        <f t="shared" si="25"/>
        <v>134566</v>
      </c>
      <c r="AJ15" s="61">
        <f t="shared" si="25"/>
        <v>133624</v>
      </c>
      <c r="AK15" s="61">
        <f t="shared" si="25"/>
        <v>113734</v>
      </c>
      <c r="AL15" s="61">
        <f t="shared" si="25"/>
        <v>121672</v>
      </c>
      <c r="AM15" s="61">
        <f t="shared" si="25"/>
        <v>112404</v>
      </c>
      <c r="AN15" s="61">
        <f t="shared" si="25"/>
        <v>133212</v>
      </c>
      <c r="AO15" s="20">
        <f>AO9+AO12</f>
        <v>1459648</v>
      </c>
      <c r="AP15" s="61">
        <f>AP9+AP12</f>
        <v>130288</v>
      </c>
      <c r="AQ15" s="61">
        <f t="shared" ref="AQ15:AW15" si="26">AQ9+AQ12</f>
        <v>110788</v>
      </c>
      <c r="AR15" s="61">
        <f t="shared" si="26"/>
        <v>61198</v>
      </c>
      <c r="AS15" s="61">
        <f t="shared" si="26"/>
        <v>0</v>
      </c>
      <c r="AT15" s="61">
        <f t="shared" si="26"/>
        <v>0</v>
      </c>
      <c r="AU15" s="61">
        <f t="shared" si="26"/>
        <v>0</v>
      </c>
      <c r="AV15" s="61">
        <f t="shared" si="26"/>
        <v>0</v>
      </c>
      <c r="AW15" s="61">
        <f t="shared" si="26"/>
        <v>25332</v>
      </c>
      <c r="AX15" s="61">
        <f t="shared" ref="AX15:BA16" si="27">AX9+AX12</f>
        <v>80818</v>
      </c>
      <c r="AY15" s="61">
        <f t="shared" si="27"/>
        <v>83396</v>
      </c>
      <c r="AZ15" s="61">
        <f t="shared" si="27"/>
        <v>81240</v>
      </c>
      <c r="BA15" s="61">
        <f t="shared" si="27"/>
        <v>99820</v>
      </c>
      <c r="BB15" s="20">
        <f t="shared" si="7"/>
        <v>672880</v>
      </c>
      <c r="BC15" s="61">
        <f>BC9+BC12</f>
        <v>97454</v>
      </c>
      <c r="BD15" s="61">
        <f t="shared" ref="BD15:BN15" si="28">BD9+BD12</f>
        <v>119578</v>
      </c>
      <c r="BE15" s="61">
        <f t="shared" si="28"/>
        <v>122108</v>
      </c>
      <c r="BF15" s="61">
        <f t="shared" si="28"/>
        <v>108428</v>
      </c>
      <c r="BG15" s="61">
        <f t="shared" si="28"/>
        <v>121324</v>
      </c>
      <c r="BH15" s="61">
        <f t="shared" si="28"/>
        <v>106508</v>
      </c>
      <c r="BI15" s="61">
        <f t="shared" si="28"/>
        <v>125958</v>
      </c>
      <c r="BJ15" s="61">
        <f t="shared" si="28"/>
        <v>131950</v>
      </c>
      <c r="BK15" s="61">
        <f t="shared" si="28"/>
        <v>117012</v>
      </c>
      <c r="BL15" s="61">
        <f t="shared" si="28"/>
        <v>117542</v>
      </c>
      <c r="BM15" s="61">
        <f t="shared" si="28"/>
        <v>108506</v>
      </c>
      <c r="BN15" s="61">
        <f t="shared" si="28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9">BQ9+BQ12</f>
        <v>102580</v>
      </c>
      <c r="BR15" s="61">
        <f t="shared" si="29"/>
        <v>113978</v>
      </c>
      <c r="BS15" s="61">
        <f t="shared" si="29"/>
        <v>112904</v>
      </c>
      <c r="BT15" s="61">
        <f t="shared" si="29"/>
        <v>124994</v>
      </c>
      <c r="BU15" s="61">
        <f t="shared" si="29"/>
        <v>137474</v>
      </c>
      <c r="BV15" s="61">
        <f t="shared" si="29"/>
        <v>155182</v>
      </c>
      <c r="BW15" s="61">
        <f t="shared" si="29"/>
        <v>161726</v>
      </c>
      <c r="BX15" s="61">
        <f t="shared" si="29"/>
        <v>137720</v>
      </c>
      <c r="BY15" s="61">
        <f t="shared" si="29"/>
        <v>140890</v>
      </c>
      <c r="BZ15" s="61">
        <f t="shared" si="29"/>
        <v>133140</v>
      </c>
      <c r="CA15" s="61">
        <f t="shared" si="29"/>
        <v>160200</v>
      </c>
      <c r="CB15" s="20">
        <f t="shared" si="15"/>
        <v>1611264</v>
      </c>
      <c r="CC15" s="61">
        <f t="shared" ref="CC15:CN15" si="30">CC9+CC12</f>
        <v>162254</v>
      </c>
      <c r="CD15" s="61">
        <f t="shared" si="30"/>
        <v>155838</v>
      </c>
      <c r="CE15" s="61">
        <f t="shared" si="30"/>
        <v>94082</v>
      </c>
      <c r="CF15" s="61">
        <f t="shared" si="30"/>
        <v>25084</v>
      </c>
      <c r="CG15" s="61">
        <f t="shared" si="30"/>
        <v>44662</v>
      </c>
      <c r="CH15" s="61">
        <f t="shared" si="30"/>
        <v>65792</v>
      </c>
      <c r="CI15" s="61">
        <f t="shared" si="30"/>
        <v>89154</v>
      </c>
      <c r="CJ15" s="61">
        <f t="shared" si="30"/>
        <v>97678</v>
      </c>
      <c r="CK15" s="61">
        <f t="shared" si="30"/>
        <v>96092</v>
      </c>
      <c r="CL15" s="61">
        <f t="shared" si="30"/>
        <v>136874</v>
      </c>
      <c r="CM15" s="61">
        <f t="shared" si="30"/>
        <v>140784</v>
      </c>
      <c r="CN15" s="61">
        <f t="shared" si="30"/>
        <v>155124</v>
      </c>
      <c r="CO15" s="20">
        <f t="shared" si="16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>
        <v>122208</v>
      </c>
      <c r="DA15" s="61">
        <v>160928</v>
      </c>
      <c r="DB15" s="20">
        <f t="shared" si="9"/>
        <v>1630024</v>
      </c>
      <c r="DC15" s="61">
        <f>DC9+DC12</f>
        <v>153314</v>
      </c>
      <c r="DD15" s="61">
        <v>137838</v>
      </c>
      <c r="DE15" s="61">
        <v>131236</v>
      </c>
      <c r="DF15" s="61">
        <v>135790</v>
      </c>
      <c r="DG15" s="61">
        <v>149996</v>
      </c>
      <c r="DH15" s="61">
        <f t="shared" ref="DG15:DN15" si="31">DH9+DH12</f>
        <v>0</v>
      </c>
      <c r="DI15" s="61">
        <f t="shared" si="31"/>
        <v>0</v>
      </c>
      <c r="DJ15" s="61">
        <f t="shared" si="31"/>
        <v>0</v>
      </c>
      <c r="DK15" s="61">
        <f t="shared" si="31"/>
        <v>0</v>
      </c>
      <c r="DL15" s="61">
        <f t="shared" si="31"/>
        <v>0</v>
      </c>
      <c r="DM15" s="61">
        <f t="shared" si="31"/>
        <v>0</v>
      </c>
      <c r="DN15" s="61">
        <f t="shared" si="31"/>
        <v>0</v>
      </c>
      <c r="DO15" s="20">
        <f t="shared" si="10"/>
        <v>708174</v>
      </c>
    </row>
    <row r="16" spans="1:119" x14ac:dyDescent="0.2">
      <c r="B16" s="15" t="s">
        <v>3</v>
      </c>
      <c r="C16" s="61">
        <f>C10+C13</f>
        <v>0</v>
      </c>
      <c r="D16" s="61">
        <f t="shared" si="24"/>
        <v>0</v>
      </c>
      <c r="E16" s="61">
        <f t="shared" si="24"/>
        <v>0</v>
      </c>
      <c r="F16" s="61">
        <f t="shared" si="24"/>
        <v>0</v>
      </c>
      <c r="G16" s="61">
        <f t="shared" si="24"/>
        <v>0</v>
      </c>
      <c r="H16" s="61">
        <f t="shared" si="24"/>
        <v>0</v>
      </c>
      <c r="I16" s="61">
        <f t="shared" si="24"/>
        <v>0</v>
      </c>
      <c r="J16" s="61">
        <f t="shared" si="24"/>
        <v>0</v>
      </c>
      <c r="K16" s="61">
        <f t="shared" si="24"/>
        <v>55922</v>
      </c>
      <c r="L16" s="61">
        <f t="shared" si="24"/>
        <v>59504</v>
      </c>
      <c r="M16" s="61">
        <f t="shared" si="24"/>
        <v>57000</v>
      </c>
      <c r="N16" s="61">
        <f t="shared" si="24"/>
        <v>59338</v>
      </c>
      <c r="O16" s="20">
        <f t="shared" ref="O16:AO16" si="32">O10+O13</f>
        <v>231764</v>
      </c>
      <c r="P16" s="61">
        <f t="shared" si="32"/>
        <v>57128</v>
      </c>
      <c r="Q16" s="61">
        <f t="shared" si="32"/>
        <v>53546</v>
      </c>
      <c r="R16" s="61">
        <f t="shared" si="32"/>
        <v>53258</v>
      </c>
      <c r="S16" s="61">
        <f t="shared" si="32"/>
        <v>55010</v>
      </c>
      <c r="T16" s="61">
        <f t="shared" si="32"/>
        <v>61960</v>
      </c>
      <c r="U16" s="61">
        <f t="shared" si="32"/>
        <v>61404</v>
      </c>
      <c r="V16" s="61">
        <f t="shared" si="32"/>
        <v>62996</v>
      </c>
      <c r="W16" s="61">
        <f t="shared" si="32"/>
        <v>61026</v>
      </c>
      <c r="X16" s="61">
        <f t="shared" si="32"/>
        <v>57636</v>
      </c>
      <c r="Y16" s="61">
        <f t="shared" si="32"/>
        <v>61128</v>
      </c>
      <c r="Z16" s="61">
        <f t="shared" si="32"/>
        <v>56966</v>
      </c>
      <c r="AA16" s="61">
        <f t="shared" si="32"/>
        <v>59656</v>
      </c>
      <c r="AB16" s="20">
        <f>AB10+AB13</f>
        <v>701714</v>
      </c>
      <c r="AC16" s="61">
        <f t="shared" si="32"/>
        <v>58358</v>
      </c>
      <c r="AD16" s="61">
        <f t="shared" si="32"/>
        <v>55624</v>
      </c>
      <c r="AE16" s="61">
        <f t="shared" si="32"/>
        <v>54590</v>
      </c>
      <c r="AF16" s="61">
        <f t="shared" si="32"/>
        <v>57836</v>
      </c>
      <c r="AG16" s="61">
        <f t="shared" si="32"/>
        <v>61110</v>
      </c>
      <c r="AH16" s="61">
        <f t="shared" si="32"/>
        <v>52502</v>
      </c>
      <c r="AI16" s="61">
        <f t="shared" si="32"/>
        <v>53914</v>
      </c>
      <c r="AJ16" s="61">
        <f t="shared" si="32"/>
        <v>55804</v>
      </c>
      <c r="AK16" s="61">
        <f t="shared" si="32"/>
        <v>52484</v>
      </c>
      <c r="AL16" s="61">
        <f t="shared" si="32"/>
        <v>56110</v>
      </c>
      <c r="AM16" s="61">
        <f t="shared" si="32"/>
        <v>59886</v>
      </c>
      <c r="AN16" s="61">
        <f t="shared" si="32"/>
        <v>63016</v>
      </c>
      <c r="AO16" s="20">
        <f t="shared" si="32"/>
        <v>681234</v>
      </c>
      <c r="AP16" s="61">
        <f t="shared" ref="AP16:AW16" si="33">AP10+AP13</f>
        <v>61322</v>
      </c>
      <c r="AQ16" s="61">
        <f t="shared" si="33"/>
        <v>53560</v>
      </c>
      <c r="AR16" s="61">
        <f t="shared" si="33"/>
        <v>29882</v>
      </c>
      <c r="AS16" s="61">
        <f t="shared" si="33"/>
        <v>0</v>
      </c>
      <c r="AT16" s="61">
        <f t="shared" si="33"/>
        <v>0</v>
      </c>
      <c r="AU16" s="61">
        <f t="shared" si="33"/>
        <v>0</v>
      </c>
      <c r="AV16" s="61">
        <f t="shared" si="33"/>
        <v>0</v>
      </c>
      <c r="AW16" s="61">
        <f t="shared" si="33"/>
        <v>10828</v>
      </c>
      <c r="AX16" s="61">
        <f t="shared" si="27"/>
        <v>36698</v>
      </c>
      <c r="AY16" s="61">
        <f t="shared" si="27"/>
        <v>34810</v>
      </c>
      <c r="AZ16" s="61">
        <f t="shared" si="27"/>
        <v>34008</v>
      </c>
      <c r="BA16" s="61">
        <f t="shared" si="27"/>
        <v>34388</v>
      </c>
      <c r="BB16" s="20">
        <f t="shared" si="7"/>
        <v>295496</v>
      </c>
      <c r="BC16" s="61">
        <f t="shared" ref="BC16:BN16" si="34">BC10+BC13</f>
        <v>38576</v>
      </c>
      <c r="BD16" s="61">
        <f t="shared" si="34"/>
        <v>60744</v>
      </c>
      <c r="BE16" s="61">
        <f t="shared" si="34"/>
        <v>64086</v>
      </c>
      <c r="BF16" s="61">
        <f t="shared" si="34"/>
        <v>61250</v>
      </c>
      <c r="BG16" s="61">
        <f t="shared" si="34"/>
        <v>66860</v>
      </c>
      <c r="BH16" s="61">
        <f t="shared" si="34"/>
        <v>63632</v>
      </c>
      <c r="BI16" s="61">
        <f t="shared" si="34"/>
        <v>65762</v>
      </c>
      <c r="BJ16" s="61">
        <f t="shared" si="34"/>
        <v>67490</v>
      </c>
      <c r="BK16" s="61">
        <f t="shared" si="34"/>
        <v>65844</v>
      </c>
      <c r="BL16" s="61">
        <f t="shared" si="34"/>
        <v>60942</v>
      </c>
      <c r="BM16" s="61">
        <f t="shared" si="34"/>
        <v>52430</v>
      </c>
      <c r="BN16" s="61">
        <f t="shared" si="34"/>
        <v>56546</v>
      </c>
      <c r="BO16" s="20">
        <f t="shared" si="8"/>
        <v>724162</v>
      </c>
      <c r="BP16" s="61">
        <f t="shared" ref="BP16:CA16" si="35">BP10+BP13</f>
        <v>57696</v>
      </c>
      <c r="BQ16" s="61">
        <f t="shared" si="35"/>
        <v>50166</v>
      </c>
      <c r="BR16" s="61">
        <f t="shared" si="35"/>
        <v>57184</v>
      </c>
      <c r="BS16" s="61">
        <f t="shared" si="35"/>
        <v>52940</v>
      </c>
      <c r="BT16" s="61">
        <f t="shared" si="35"/>
        <v>61582</v>
      </c>
      <c r="BU16" s="61">
        <f t="shared" si="35"/>
        <v>65726</v>
      </c>
      <c r="BV16" s="61">
        <f t="shared" si="35"/>
        <v>73384</v>
      </c>
      <c r="BW16" s="61">
        <f t="shared" si="35"/>
        <v>74174</v>
      </c>
      <c r="BX16" s="61">
        <f t="shared" si="35"/>
        <v>70724</v>
      </c>
      <c r="BY16" s="61">
        <f t="shared" si="35"/>
        <v>70154</v>
      </c>
      <c r="BZ16" s="61">
        <f t="shared" si="35"/>
        <v>65058</v>
      </c>
      <c r="CA16" s="61">
        <f t="shared" si="35"/>
        <v>66902</v>
      </c>
      <c r="CB16" s="20">
        <f t="shared" si="15"/>
        <v>765690</v>
      </c>
      <c r="CC16" s="61">
        <f t="shared" ref="CC16:CN16" si="36">CC10+CC13</f>
        <v>62654</v>
      </c>
      <c r="CD16" s="61">
        <f t="shared" si="36"/>
        <v>62018</v>
      </c>
      <c r="CE16" s="61">
        <f t="shared" si="36"/>
        <v>37938</v>
      </c>
      <c r="CF16" s="61">
        <f t="shared" si="36"/>
        <v>24754</v>
      </c>
      <c r="CG16" s="61">
        <f t="shared" si="36"/>
        <v>30602</v>
      </c>
      <c r="CH16" s="61">
        <f t="shared" si="36"/>
        <v>36766</v>
      </c>
      <c r="CI16" s="61">
        <f t="shared" si="36"/>
        <v>42652</v>
      </c>
      <c r="CJ16" s="61">
        <f t="shared" si="36"/>
        <v>44838</v>
      </c>
      <c r="CK16" s="61">
        <f t="shared" si="36"/>
        <v>49556</v>
      </c>
      <c r="CL16" s="61">
        <f t="shared" si="36"/>
        <v>62632</v>
      </c>
      <c r="CM16" s="61">
        <f t="shared" si="36"/>
        <v>62650</v>
      </c>
      <c r="CN16" s="61">
        <f t="shared" si="36"/>
        <v>58882</v>
      </c>
      <c r="CO16" s="20">
        <f t="shared" si="16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>
        <v>58482</v>
      </c>
      <c r="DA16" s="61">
        <v>66448</v>
      </c>
      <c r="DB16" s="20">
        <f t="shared" si="9"/>
        <v>736404</v>
      </c>
      <c r="DC16" s="61">
        <f>DC10+DC13</f>
        <v>60776</v>
      </c>
      <c r="DD16" s="61">
        <v>57522</v>
      </c>
      <c r="DE16" s="61">
        <v>63378</v>
      </c>
      <c r="DF16" s="61">
        <v>58412</v>
      </c>
      <c r="DG16" s="61">
        <v>67574</v>
      </c>
      <c r="DH16" s="61">
        <f t="shared" ref="DG16:DN16" si="37">DH10+DH13</f>
        <v>0</v>
      </c>
      <c r="DI16" s="61">
        <f t="shared" si="37"/>
        <v>0</v>
      </c>
      <c r="DJ16" s="61">
        <f t="shared" si="37"/>
        <v>0</v>
      </c>
      <c r="DK16" s="61">
        <f t="shared" si="37"/>
        <v>0</v>
      </c>
      <c r="DL16" s="61">
        <f t="shared" si="37"/>
        <v>0</v>
      </c>
      <c r="DM16" s="61">
        <f t="shared" si="37"/>
        <v>0</v>
      </c>
      <c r="DN16" s="61">
        <f t="shared" si="37"/>
        <v>0</v>
      </c>
      <c r="DO16" s="20">
        <f t="shared" si="10"/>
        <v>307662</v>
      </c>
    </row>
    <row r="17" spans="2:119" x14ac:dyDescent="0.2"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</row>
    <row r="18" spans="2:119" x14ac:dyDescent="0.2"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</row>
    <row r="19" spans="2:119" ht="15" x14ac:dyDescent="0.25">
      <c r="B19" s="5" t="s">
        <v>68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</row>
    <row r="20" spans="2:119" ht="15" customHeight="1" x14ac:dyDescent="0.25">
      <c r="B20" s="193" t="s">
        <v>0</v>
      </c>
      <c r="C20" s="190">
        <v>2014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88" t="s">
        <v>91</v>
      </c>
      <c r="P20" s="190">
        <v>2015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8" t="s">
        <v>92</v>
      </c>
      <c r="AC20" s="190">
        <v>2016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88" t="s">
        <v>93</v>
      </c>
      <c r="AP20" s="190">
        <v>2017</v>
      </c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2"/>
      <c r="BB20" s="188" t="s">
        <v>104</v>
      </c>
      <c r="BC20" s="190">
        <v>2018</v>
      </c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2"/>
      <c r="BO20" s="188" t="s">
        <v>137</v>
      </c>
      <c r="BP20" s="190">
        <v>2019</v>
      </c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2"/>
      <c r="CB20" s="188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88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88" t="s">
        <v>170</v>
      </c>
      <c r="DC20" s="201">
        <v>2022</v>
      </c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3"/>
      <c r="DO20" s="188" t="s">
        <v>171</v>
      </c>
    </row>
    <row r="21" spans="2:119" ht="15" x14ac:dyDescent="0.25">
      <c r="B21" s="194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89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89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89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89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89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89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89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89"/>
      <c r="DC21" s="178" t="s">
        <v>11</v>
      </c>
      <c r="DD21" s="178" t="s">
        <v>12</v>
      </c>
      <c r="DE21" s="178" t="s">
        <v>13</v>
      </c>
      <c r="DF21" s="178" t="s">
        <v>14</v>
      </c>
      <c r="DG21" s="178" t="s">
        <v>15</v>
      </c>
      <c r="DH21" s="178" t="s">
        <v>16</v>
      </c>
      <c r="DI21" s="178" t="s">
        <v>17</v>
      </c>
      <c r="DJ21" s="178" t="s">
        <v>18</v>
      </c>
      <c r="DK21" s="178" t="s">
        <v>160</v>
      </c>
      <c r="DL21" s="178" t="s">
        <v>19</v>
      </c>
      <c r="DM21" s="178" t="s">
        <v>20</v>
      </c>
      <c r="DN21" s="178" t="s">
        <v>21</v>
      </c>
      <c r="DO21" s="189"/>
    </row>
    <row r="22" spans="2:119" ht="15" x14ac:dyDescent="0.25">
      <c r="B22" s="13" t="s">
        <v>64</v>
      </c>
      <c r="C22" s="14">
        <f>SUM(C23:C24)</f>
        <v>0</v>
      </c>
      <c r="D22" s="14">
        <f t="shared" ref="D22:N22" si="38">SUM(D23:D24)</f>
        <v>0</v>
      </c>
      <c r="E22" s="14">
        <f t="shared" si="38"/>
        <v>0</v>
      </c>
      <c r="F22" s="14">
        <f t="shared" si="38"/>
        <v>0</v>
      </c>
      <c r="G22" s="14">
        <f t="shared" si="38"/>
        <v>0</v>
      </c>
      <c r="H22" s="14">
        <f t="shared" si="38"/>
        <v>0</v>
      </c>
      <c r="I22" s="14">
        <f t="shared" si="38"/>
        <v>0</v>
      </c>
      <c r="J22" s="14">
        <f t="shared" si="38"/>
        <v>0</v>
      </c>
      <c r="K22" s="14">
        <f t="shared" si="38"/>
        <v>157784</v>
      </c>
      <c r="L22" s="14">
        <f t="shared" si="38"/>
        <v>162832</v>
      </c>
      <c r="M22" s="14">
        <f t="shared" si="38"/>
        <v>157628</v>
      </c>
      <c r="N22" s="14">
        <f t="shared" si="38"/>
        <v>162112</v>
      </c>
      <c r="O22" s="56">
        <f t="shared" ref="O22:O27" si="39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40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41">SUM(AC22:AN22)</f>
        <v>1698782</v>
      </c>
      <c r="AP22" s="14">
        <f>SUM(AP23:AP24)</f>
        <v>170996</v>
      </c>
      <c r="AQ22" s="14">
        <v>148810</v>
      </c>
      <c r="AR22" s="14">
        <f t="shared" ref="AR22:BA22" si="42">SUM(AR23:AR24)</f>
        <v>82876</v>
      </c>
      <c r="AS22" s="14">
        <f t="shared" si="42"/>
        <v>0</v>
      </c>
      <c r="AT22" s="14">
        <f t="shared" si="42"/>
        <v>0</v>
      </c>
      <c r="AU22" s="14">
        <f t="shared" si="42"/>
        <v>0</v>
      </c>
      <c r="AV22" s="14">
        <f t="shared" si="42"/>
        <v>0</v>
      </c>
      <c r="AW22" s="14">
        <f t="shared" si="42"/>
        <v>0</v>
      </c>
      <c r="AX22" s="14">
        <f t="shared" si="42"/>
        <v>0</v>
      </c>
      <c r="AY22" s="14">
        <f t="shared" si="42"/>
        <v>0</v>
      </c>
      <c r="AZ22" s="14">
        <f t="shared" si="42"/>
        <v>0</v>
      </c>
      <c r="BA22" s="14">
        <f t="shared" si="42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3">SUM(BE23:BE24)</f>
        <v>174484</v>
      </c>
      <c r="BF22" s="14">
        <f t="shared" si="43"/>
        <v>169938</v>
      </c>
      <c r="BG22" s="14">
        <f t="shared" si="43"/>
        <v>182036</v>
      </c>
      <c r="BH22" s="14">
        <f t="shared" si="43"/>
        <v>170278</v>
      </c>
      <c r="BI22" s="14">
        <f t="shared" si="43"/>
        <v>182486</v>
      </c>
      <c r="BJ22" s="14">
        <f t="shared" si="43"/>
        <v>189126</v>
      </c>
      <c r="BK22" s="14">
        <f t="shared" si="43"/>
        <v>181844</v>
      </c>
      <c r="BL22" s="14">
        <f t="shared" si="43"/>
        <v>155156</v>
      </c>
      <c r="BM22" s="14">
        <f t="shared" si="43"/>
        <v>120270</v>
      </c>
      <c r="BN22" s="14">
        <f t="shared" si="43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4">SUM(BR23:BR24)</f>
        <v>166030</v>
      </c>
      <c r="BS22" s="14">
        <f t="shared" si="44"/>
        <v>139244</v>
      </c>
      <c r="BT22" s="14">
        <f t="shared" si="44"/>
        <v>156564</v>
      </c>
      <c r="BU22" s="14">
        <f t="shared" si="44"/>
        <v>151238</v>
      </c>
      <c r="BV22" s="14">
        <f t="shared" si="44"/>
        <v>183352</v>
      </c>
      <c r="BW22" s="14">
        <f t="shared" si="44"/>
        <v>186490</v>
      </c>
      <c r="BX22" s="14">
        <f t="shared" si="44"/>
        <v>174540</v>
      </c>
      <c r="BY22" s="14">
        <f t="shared" si="44"/>
        <v>168522</v>
      </c>
      <c r="BZ22" s="14">
        <f t="shared" si="44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5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>
        <v>163828</v>
      </c>
      <c r="DA22" s="14">
        <v>178000</v>
      </c>
      <c r="DB22" s="56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/>
      <c r="DI22" s="14"/>
      <c r="DJ22" s="14"/>
      <c r="DK22" s="130"/>
      <c r="DL22" s="14"/>
      <c r="DM22" s="14"/>
      <c r="DN22" s="14"/>
      <c r="DO22" s="56">
        <f>+SUM(DC22:DN22)</f>
        <v>788440</v>
      </c>
    </row>
    <row r="23" spans="2:119" x14ac:dyDescent="0.2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9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40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41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6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7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5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>
        <v>36598</v>
      </c>
      <c r="DA23" s="16">
        <v>43890</v>
      </c>
      <c r="DB23" s="56">
        <f t="shared" ref="DB23:DB30" si="48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/>
      <c r="DI23" s="16"/>
      <c r="DJ23" s="16"/>
      <c r="DK23" s="136"/>
      <c r="DL23" s="16"/>
      <c r="DM23" s="16"/>
      <c r="DN23" s="16"/>
      <c r="DO23" s="56">
        <f t="shared" ref="DO23:DO30" si="49">+SUM(DC23:DN23)</f>
        <v>190716</v>
      </c>
    </row>
    <row r="24" spans="2:119" x14ac:dyDescent="0.2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9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40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41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6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7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5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>
        <v>127230</v>
      </c>
      <c r="DA24" s="17">
        <v>134110</v>
      </c>
      <c r="DB24" s="56">
        <f t="shared" si="48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/>
      <c r="DI24" s="17"/>
      <c r="DJ24" s="17"/>
      <c r="DK24" s="139"/>
      <c r="DL24" s="17"/>
      <c r="DM24" s="17"/>
      <c r="DN24" s="17"/>
      <c r="DO24" s="56">
        <f t="shared" si="49"/>
        <v>597724</v>
      </c>
    </row>
    <row r="25" spans="2:119" ht="15" x14ac:dyDescent="0.25">
      <c r="B25" s="13" t="s">
        <v>65</v>
      </c>
      <c r="C25" s="14">
        <f>SUM(C26:C27)</f>
        <v>0</v>
      </c>
      <c r="D25" s="14">
        <f t="shared" ref="D25:N25" si="50">SUM(D26:D27)</f>
        <v>0</v>
      </c>
      <c r="E25" s="14">
        <f t="shared" si="50"/>
        <v>0</v>
      </c>
      <c r="F25" s="14">
        <f t="shared" si="50"/>
        <v>0</v>
      </c>
      <c r="G25" s="14">
        <f t="shared" si="50"/>
        <v>0</v>
      </c>
      <c r="H25" s="14">
        <f t="shared" si="50"/>
        <v>0</v>
      </c>
      <c r="I25" s="14">
        <f t="shared" si="50"/>
        <v>0</v>
      </c>
      <c r="J25" s="14">
        <f t="shared" si="50"/>
        <v>0</v>
      </c>
      <c r="K25" s="14">
        <f t="shared" si="50"/>
        <v>134594</v>
      </c>
      <c r="L25" s="14">
        <f t="shared" si="50"/>
        <v>152856</v>
      </c>
      <c r="M25" s="14">
        <f t="shared" si="50"/>
        <v>145734</v>
      </c>
      <c r="N25" s="14">
        <f t="shared" si="50"/>
        <v>167116</v>
      </c>
      <c r="O25" s="56">
        <f t="shared" si="39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40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41"/>
        <v>1985768</v>
      </c>
      <c r="AP25" s="14">
        <f>SUM(AP26:AP27)</f>
        <v>173264</v>
      </c>
      <c r="AQ25" s="14">
        <v>146912</v>
      </c>
      <c r="AR25" s="14">
        <f t="shared" ref="AR25:BA25" si="51">SUM(AR26:AR27)</f>
        <v>81180</v>
      </c>
      <c r="AS25" s="14">
        <f t="shared" si="51"/>
        <v>0</v>
      </c>
      <c r="AT25" s="14">
        <f t="shared" si="51"/>
        <v>0</v>
      </c>
      <c r="AU25" s="14">
        <f t="shared" si="51"/>
        <v>0</v>
      </c>
      <c r="AV25" s="14">
        <f t="shared" si="51"/>
        <v>0</v>
      </c>
      <c r="AW25" s="14">
        <f t="shared" si="51"/>
        <v>53036</v>
      </c>
      <c r="AX25" s="14">
        <f t="shared" si="51"/>
        <v>176876</v>
      </c>
      <c r="AY25" s="14">
        <f t="shared" si="51"/>
        <v>174448</v>
      </c>
      <c r="AZ25" s="14">
        <f t="shared" si="51"/>
        <v>170952</v>
      </c>
      <c r="BA25" s="14">
        <f t="shared" si="51"/>
        <v>189426</v>
      </c>
      <c r="BB25" s="56">
        <f t="shared" si="46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2">SUM(BE26:BE27)</f>
        <v>173314</v>
      </c>
      <c r="BF25" s="14">
        <f t="shared" si="52"/>
        <v>156706</v>
      </c>
      <c r="BG25" s="14">
        <f t="shared" si="52"/>
        <v>176776</v>
      </c>
      <c r="BH25" s="14">
        <f t="shared" si="52"/>
        <v>160988</v>
      </c>
      <c r="BI25" s="14">
        <f t="shared" si="52"/>
        <v>176000</v>
      </c>
      <c r="BJ25" s="14">
        <f t="shared" si="52"/>
        <v>182036</v>
      </c>
      <c r="BK25" s="14">
        <f t="shared" si="52"/>
        <v>172758</v>
      </c>
      <c r="BL25" s="14">
        <f t="shared" si="52"/>
        <v>168822</v>
      </c>
      <c r="BM25" s="14">
        <f t="shared" si="52"/>
        <v>154288</v>
      </c>
      <c r="BN25" s="14">
        <f t="shared" si="52"/>
        <v>178446</v>
      </c>
      <c r="BO25" s="56">
        <f t="shared" si="47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3">SUM(BR26:BR27)</f>
        <v>147660</v>
      </c>
      <c r="BS25" s="14">
        <f t="shared" si="53"/>
        <v>150156</v>
      </c>
      <c r="BT25" s="14">
        <f t="shared" si="53"/>
        <v>177382</v>
      </c>
      <c r="BU25" s="14">
        <f t="shared" si="53"/>
        <v>203460</v>
      </c>
      <c r="BV25" s="14">
        <f t="shared" si="53"/>
        <v>220958</v>
      </c>
      <c r="BW25" s="14">
        <f t="shared" si="53"/>
        <v>226378</v>
      </c>
      <c r="BX25" s="14">
        <f t="shared" si="53"/>
        <v>207036</v>
      </c>
      <c r="BY25" s="14">
        <f t="shared" si="53"/>
        <v>208492</v>
      </c>
      <c r="BZ25" s="14">
        <f t="shared" si="53"/>
        <v>189538</v>
      </c>
      <c r="CA25" s="14">
        <v>211662</v>
      </c>
      <c r="CB25" s="56">
        <f t="shared" ref="CB25:CB30" si="54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5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>
        <v>171408</v>
      </c>
      <c r="DA25" s="14">
        <v>219774</v>
      </c>
      <c r="DB25" s="56">
        <f t="shared" si="48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/>
      <c r="DI25" s="14"/>
      <c r="DJ25" s="14"/>
      <c r="DK25" s="130"/>
      <c r="DL25" s="14"/>
      <c r="DM25" s="14"/>
      <c r="DN25" s="14"/>
      <c r="DO25" s="56">
        <f t="shared" si="49"/>
        <v>1005746</v>
      </c>
    </row>
    <row r="26" spans="2:119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9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40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41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6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7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5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>
        <v>85610</v>
      </c>
      <c r="DA26" s="16">
        <v>117038</v>
      </c>
      <c r="DB26" s="56">
        <f t="shared" si="48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/>
      <c r="DI26" s="16"/>
      <c r="DJ26" s="16"/>
      <c r="DK26" s="136"/>
      <c r="DL26" s="16"/>
      <c r="DM26" s="16"/>
      <c r="DN26" s="16"/>
      <c r="DO26" s="56">
        <f t="shared" si="49"/>
        <v>517458</v>
      </c>
    </row>
    <row r="27" spans="2:119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9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40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41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6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7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5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>
        <v>85798</v>
      </c>
      <c r="DA27" s="17">
        <v>102736</v>
      </c>
      <c r="DB27" s="56">
        <f t="shared" si="48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/>
      <c r="DI27" s="17"/>
      <c r="DJ27" s="17"/>
      <c r="DK27" s="139"/>
      <c r="DL27" s="17"/>
      <c r="DM27" s="17"/>
      <c r="DN27" s="17"/>
      <c r="DO27" s="56">
        <f t="shared" si="49"/>
        <v>488288</v>
      </c>
    </row>
    <row r="28" spans="2:119" ht="15" x14ac:dyDescent="0.25">
      <c r="B28" s="18" t="s">
        <v>10</v>
      </c>
      <c r="C28" s="59">
        <f>SUM(C29:C30)</f>
        <v>0</v>
      </c>
      <c r="D28" s="59">
        <f t="shared" ref="D28:N28" si="55">SUM(D29:D30)</f>
        <v>0</v>
      </c>
      <c r="E28" s="59">
        <f t="shared" si="55"/>
        <v>0</v>
      </c>
      <c r="F28" s="59">
        <f t="shared" si="55"/>
        <v>0</v>
      </c>
      <c r="G28" s="59">
        <f t="shared" si="55"/>
        <v>0</v>
      </c>
      <c r="H28" s="59">
        <f t="shared" si="55"/>
        <v>0</v>
      </c>
      <c r="I28" s="59">
        <f t="shared" si="55"/>
        <v>0</v>
      </c>
      <c r="J28" s="59">
        <f t="shared" si="55"/>
        <v>0</v>
      </c>
      <c r="K28" s="59">
        <f t="shared" si="55"/>
        <v>292378</v>
      </c>
      <c r="L28" s="59">
        <f t="shared" si="55"/>
        <v>315688</v>
      </c>
      <c r="M28" s="59">
        <f t="shared" si="55"/>
        <v>303362</v>
      </c>
      <c r="N28" s="59">
        <f t="shared" si="55"/>
        <v>329228</v>
      </c>
      <c r="O28" s="60">
        <f t="shared" ref="O28:AO28" si="56">SUM(O29:O30)</f>
        <v>1240656</v>
      </c>
      <c r="P28" s="59">
        <f t="shared" si="56"/>
        <v>322888</v>
      </c>
      <c r="Q28" s="59">
        <f t="shared" si="56"/>
        <v>297842</v>
      </c>
      <c r="R28" s="59">
        <f t="shared" si="56"/>
        <v>289574</v>
      </c>
      <c r="S28" s="59">
        <f t="shared" si="56"/>
        <v>288708</v>
      </c>
      <c r="T28" s="59">
        <f t="shared" si="56"/>
        <v>326180</v>
      </c>
      <c r="U28" s="59">
        <f t="shared" si="56"/>
        <v>315032</v>
      </c>
      <c r="V28" s="59">
        <f t="shared" si="56"/>
        <v>339778</v>
      </c>
      <c r="W28" s="59">
        <f t="shared" si="56"/>
        <v>328998</v>
      </c>
      <c r="X28" s="59">
        <f t="shared" si="56"/>
        <v>300674</v>
      </c>
      <c r="Y28" s="59">
        <f t="shared" si="56"/>
        <v>316100</v>
      </c>
      <c r="Z28" s="59">
        <f t="shared" si="56"/>
        <v>301732</v>
      </c>
      <c r="AA28" s="59">
        <f t="shared" si="56"/>
        <v>335650</v>
      </c>
      <c r="AB28" s="60">
        <f>SUM(AB29:AB30)</f>
        <v>3763156</v>
      </c>
      <c r="AC28" s="59">
        <f t="shared" si="56"/>
        <v>332858</v>
      </c>
      <c r="AD28" s="59">
        <f t="shared" si="56"/>
        <v>308750</v>
      </c>
      <c r="AE28" s="59">
        <f t="shared" si="56"/>
        <v>298172</v>
      </c>
      <c r="AF28" s="59">
        <f t="shared" si="56"/>
        <v>305336</v>
      </c>
      <c r="AG28" s="59">
        <f t="shared" si="56"/>
        <v>328002</v>
      </c>
      <c r="AH28" s="59">
        <f t="shared" si="56"/>
        <v>271262</v>
      </c>
      <c r="AI28" s="59">
        <f t="shared" si="56"/>
        <v>297048</v>
      </c>
      <c r="AJ28" s="59">
        <f t="shared" si="56"/>
        <v>303714</v>
      </c>
      <c r="AK28" s="59">
        <f t="shared" si="56"/>
        <v>276850</v>
      </c>
      <c r="AL28" s="59">
        <f t="shared" si="56"/>
        <v>300030</v>
      </c>
      <c r="AM28" s="59">
        <v>314812</v>
      </c>
      <c r="AN28" s="59">
        <f t="shared" si="56"/>
        <v>346586</v>
      </c>
      <c r="AO28" s="60">
        <f t="shared" si="56"/>
        <v>3683420</v>
      </c>
      <c r="AP28" s="59">
        <f>SUM(AP29:AP30)</f>
        <v>344260</v>
      </c>
      <c r="AQ28" s="59">
        <v>295722</v>
      </c>
      <c r="AR28" s="59">
        <f t="shared" ref="AR28:BA28" si="57">SUM(AR29:AR30)</f>
        <v>164056</v>
      </c>
      <c r="AS28" s="59">
        <f t="shared" si="57"/>
        <v>0</v>
      </c>
      <c r="AT28" s="59">
        <f t="shared" si="57"/>
        <v>0</v>
      </c>
      <c r="AU28" s="59">
        <f t="shared" si="57"/>
        <v>0</v>
      </c>
      <c r="AV28" s="59">
        <f t="shared" si="57"/>
        <v>0</v>
      </c>
      <c r="AW28" s="59">
        <f t="shared" si="57"/>
        <v>53036</v>
      </c>
      <c r="AX28" s="59">
        <f t="shared" si="57"/>
        <v>176876</v>
      </c>
      <c r="AY28" s="59">
        <f t="shared" si="57"/>
        <v>174448</v>
      </c>
      <c r="AZ28" s="59">
        <f t="shared" si="57"/>
        <v>170952</v>
      </c>
      <c r="BA28" s="59">
        <f t="shared" si="57"/>
        <v>189426</v>
      </c>
      <c r="BB28" s="60">
        <f t="shared" si="46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8">SUM(BE29:BE30)</f>
        <v>347798</v>
      </c>
      <c r="BF28" s="59">
        <f t="shared" si="58"/>
        <v>326644</v>
      </c>
      <c r="BG28" s="59">
        <f t="shared" si="58"/>
        <v>358812</v>
      </c>
      <c r="BH28" s="59">
        <f t="shared" si="58"/>
        <v>331266</v>
      </c>
      <c r="BI28" s="59">
        <f t="shared" si="58"/>
        <v>358486</v>
      </c>
      <c r="BJ28" s="59">
        <f t="shared" si="58"/>
        <v>371162</v>
      </c>
      <c r="BK28" s="59">
        <f t="shared" si="58"/>
        <v>354602</v>
      </c>
      <c r="BL28" s="59">
        <f t="shared" si="58"/>
        <v>323978</v>
      </c>
      <c r="BM28" s="59">
        <f t="shared" si="58"/>
        <v>274558</v>
      </c>
      <c r="BN28" s="59">
        <f t="shared" si="58"/>
        <v>325692</v>
      </c>
      <c r="BO28" s="60">
        <f t="shared" si="47"/>
        <v>3916264</v>
      </c>
      <c r="BP28" s="59">
        <f t="shared" ref="BP28:CA28" si="59">SUM(BP29:BP30)</f>
        <v>328674</v>
      </c>
      <c r="BQ28" s="59">
        <f t="shared" si="59"/>
        <v>274480</v>
      </c>
      <c r="BR28" s="59">
        <f t="shared" si="59"/>
        <v>313690</v>
      </c>
      <c r="BS28" s="59">
        <f t="shared" si="59"/>
        <v>289400</v>
      </c>
      <c r="BT28" s="59">
        <f t="shared" si="59"/>
        <v>333946</v>
      </c>
      <c r="BU28" s="59">
        <f t="shared" si="59"/>
        <v>354698</v>
      </c>
      <c r="BV28" s="59">
        <f t="shared" si="59"/>
        <v>404310</v>
      </c>
      <c r="BW28" s="59">
        <f t="shared" si="59"/>
        <v>412868</v>
      </c>
      <c r="BX28" s="59">
        <f t="shared" si="59"/>
        <v>381576</v>
      </c>
      <c r="BY28" s="59">
        <f t="shared" si="59"/>
        <v>377014</v>
      </c>
      <c r="BZ28" s="59">
        <f t="shared" si="59"/>
        <v>353526</v>
      </c>
      <c r="CA28" s="59">
        <f t="shared" si="59"/>
        <v>387386</v>
      </c>
      <c r="CB28" s="60">
        <f t="shared" si="54"/>
        <v>4211568</v>
      </c>
      <c r="CC28" s="59">
        <f t="shared" ref="CC28:CN28" si="60">SUM(CC29:CC30)</f>
        <v>379330</v>
      </c>
      <c r="CD28" s="59">
        <f t="shared" si="60"/>
        <v>367298</v>
      </c>
      <c r="CE28" s="59">
        <f t="shared" si="60"/>
        <v>221368</v>
      </c>
      <c r="CF28" s="59">
        <f t="shared" si="60"/>
        <v>91428</v>
      </c>
      <c r="CG28" s="59">
        <f t="shared" si="60"/>
        <v>136366</v>
      </c>
      <c r="CH28" s="59">
        <f t="shared" si="60"/>
        <v>182392</v>
      </c>
      <c r="CI28" s="59">
        <f t="shared" si="60"/>
        <v>227860</v>
      </c>
      <c r="CJ28" s="59">
        <f t="shared" si="60"/>
        <v>243482</v>
      </c>
      <c r="CK28" s="59">
        <f t="shared" si="60"/>
        <v>261324</v>
      </c>
      <c r="CL28" s="59">
        <f t="shared" si="60"/>
        <v>357282</v>
      </c>
      <c r="CM28" s="59">
        <f t="shared" si="60"/>
        <v>362178</v>
      </c>
      <c r="CN28" s="59">
        <f t="shared" si="60"/>
        <v>361506</v>
      </c>
      <c r="CO28" s="60">
        <f t="shared" si="45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>
        <v>335236</v>
      </c>
      <c r="DA28" s="59">
        <v>397774</v>
      </c>
      <c r="DB28" s="60">
        <f t="shared" si="48"/>
        <v>4237008</v>
      </c>
      <c r="DC28" s="59">
        <f>SUM(DC29:DC30)</f>
        <v>369182</v>
      </c>
      <c r="DD28" s="59">
        <v>342878</v>
      </c>
      <c r="DE28" s="59">
        <v>357102</v>
      </c>
      <c r="DF28" s="59">
        <v>339958</v>
      </c>
      <c r="DG28" s="59">
        <v>385066</v>
      </c>
      <c r="DH28" s="59">
        <f t="shared" ref="DG28:DN28" si="61">SUM(DH29:DH30)</f>
        <v>0</v>
      </c>
      <c r="DI28" s="59">
        <f t="shared" si="61"/>
        <v>0</v>
      </c>
      <c r="DJ28" s="59">
        <f t="shared" si="61"/>
        <v>0</v>
      </c>
      <c r="DK28" s="59">
        <f t="shared" si="61"/>
        <v>0</v>
      </c>
      <c r="DL28" s="59">
        <f t="shared" si="61"/>
        <v>0</v>
      </c>
      <c r="DM28" s="59">
        <f t="shared" si="61"/>
        <v>0</v>
      </c>
      <c r="DN28" s="59">
        <f t="shared" si="61"/>
        <v>0</v>
      </c>
      <c r="DO28" s="60">
        <f t="shared" si="49"/>
        <v>1794186</v>
      </c>
    </row>
    <row r="29" spans="2:119" x14ac:dyDescent="0.2">
      <c r="B29" s="15" t="s">
        <v>2</v>
      </c>
      <c r="C29" s="61">
        <f>C23+C26</f>
        <v>0</v>
      </c>
      <c r="D29" s="61">
        <f t="shared" ref="D29:N30" si="62">D23+D26</f>
        <v>0</v>
      </c>
      <c r="E29" s="61">
        <f t="shared" si="62"/>
        <v>0</v>
      </c>
      <c r="F29" s="61">
        <f t="shared" si="62"/>
        <v>0</v>
      </c>
      <c r="G29" s="61">
        <f t="shared" si="62"/>
        <v>0</v>
      </c>
      <c r="H29" s="61">
        <f t="shared" si="62"/>
        <v>0</v>
      </c>
      <c r="I29" s="61">
        <f t="shared" si="62"/>
        <v>0</v>
      </c>
      <c r="J29" s="61">
        <f t="shared" si="62"/>
        <v>0</v>
      </c>
      <c r="K29" s="61">
        <f t="shared" si="62"/>
        <v>91732</v>
      </c>
      <c r="L29" s="61">
        <f t="shared" si="62"/>
        <v>106150</v>
      </c>
      <c r="M29" s="61">
        <f t="shared" si="62"/>
        <v>101246</v>
      </c>
      <c r="N29" s="61">
        <f t="shared" si="62"/>
        <v>122526</v>
      </c>
      <c r="O29" s="20">
        <f t="shared" ref="O29:AL29" si="63">O23+O26</f>
        <v>421654</v>
      </c>
      <c r="P29" s="61">
        <f t="shared" si="63"/>
        <v>119776</v>
      </c>
      <c r="Q29" s="61">
        <f t="shared" si="63"/>
        <v>109088</v>
      </c>
      <c r="R29" s="61">
        <f t="shared" si="63"/>
        <v>105296</v>
      </c>
      <c r="S29" s="61">
        <f t="shared" si="63"/>
        <v>101722</v>
      </c>
      <c r="T29" s="61">
        <f t="shared" si="63"/>
        <v>112860</v>
      </c>
      <c r="U29" s="61">
        <f t="shared" si="63"/>
        <v>102754</v>
      </c>
      <c r="V29" s="61">
        <f t="shared" si="63"/>
        <v>122234</v>
      </c>
      <c r="W29" s="61">
        <f t="shared" si="63"/>
        <v>121706</v>
      </c>
      <c r="X29" s="61">
        <f t="shared" si="63"/>
        <v>101424</v>
      </c>
      <c r="Y29" s="61">
        <f t="shared" si="63"/>
        <v>106844</v>
      </c>
      <c r="Z29" s="61">
        <f t="shared" si="63"/>
        <v>103862</v>
      </c>
      <c r="AA29" s="61">
        <f t="shared" si="63"/>
        <v>131026</v>
      </c>
      <c r="AB29" s="20">
        <f t="shared" si="63"/>
        <v>1338592</v>
      </c>
      <c r="AC29" s="61">
        <f t="shared" si="63"/>
        <v>130386</v>
      </c>
      <c r="AD29" s="61">
        <f t="shared" si="63"/>
        <v>118922</v>
      </c>
      <c r="AE29" s="61">
        <f t="shared" si="63"/>
        <v>121570</v>
      </c>
      <c r="AF29" s="61">
        <f t="shared" si="63"/>
        <v>108740</v>
      </c>
      <c r="AG29" s="61">
        <f t="shared" si="63"/>
        <v>119490</v>
      </c>
      <c r="AH29" s="61">
        <f t="shared" si="63"/>
        <v>111328</v>
      </c>
      <c r="AI29" s="61">
        <f t="shared" si="63"/>
        <v>134566</v>
      </c>
      <c r="AJ29" s="61">
        <f t="shared" si="63"/>
        <v>133624</v>
      </c>
      <c r="AK29" s="61">
        <f t="shared" si="63"/>
        <v>113734</v>
      </c>
      <c r="AL29" s="61">
        <f t="shared" si="63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64">AR23+AR26</f>
        <v>61198</v>
      </c>
      <c r="AS29" s="61">
        <f t="shared" si="64"/>
        <v>0</v>
      </c>
      <c r="AT29" s="61">
        <f t="shared" si="64"/>
        <v>0</v>
      </c>
      <c r="AU29" s="61">
        <f t="shared" si="64"/>
        <v>0</v>
      </c>
      <c r="AV29" s="61">
        <f t="shared" si="64"/>
        <v>0</v>
      </c>
      <c r="AW29" s="61">
        <f t="shared" si="64"/>
        <v>25332</v>
      </c>
      <c r="AX29" s="61">
        <f t="shared" si="64"/>
        <v>80818</v>
      </c>
      <c r="AY29" s="61">
        <f t="shared" si="64"/>
        <v>83396</v>
      </c>
      <c r="AZ29" s="61">
        <f t="shared" si="64"/>
        <v>81240</v>
      </c>
      <c r="BA29" s="61">
        <f t="shared" si="64"/>
        <v>99820</v>
      </c>
      <c r="BB29" s="20">
        <f t="shared" si="46"/>
        <v>672880</v>
      </c>
      <c r="BC29" s="61">
        <f>BC23+BC26</f>
        <v>97454</v>
      </c>
      <c r="BD29" s="61">
        <f>BD23+BD26</f>
        <v>119578</v>
      </c>
      <c r="BE29" s="61">
        <f t="shared" ref="BE29:BN30" si="65">BE23+BE26</f>
        <v>122108</v>
      </c>
      <c r="BF29" s="61">
        <f t="shared" si="65"/>
        <v>108428</v>
      </c>
      <c r="BG29" s="61">
        <f t="shared" si="65"/>
        <v>121324</v>
      </c>
      <c r="BH29" s="61">
        <f t="shared" si="65"/>
        <v>106508</v>
      </c>
      <c r="BI29" s="61">
        <f t="shared" si="65"/>
        <v>125958</v>
      </c>
      <c r="BJ29" s="61">
        <f t="shared" si="65"/>
        <v>131950</v>
      </c>
      <c r="BK29" s="61">
        <f t="shared" si="65"/>
        <v>117012</v>
      </c>
      <c r="BL29" s="61">
        <f t="shared" si="65"/>
        <v>117542</v>
      </c>
      <c r="BM29" s="61">
        <f t="shared" si="65"/>
        <v>108506</v>
      </c>
      <c r="BN29" s="61">
        <f t="shared" si="65"/>
        <v>139370</v>
      </c>
      <c r="BO29" s="20">
        <f t="shared" si="47"/>
        <v>1415738</v>
      </c>
      <c r="BP29" s="61">
        <f t="shared" ref="BP29:CA29" si="66">BP23+BP26</f>
        <v>130476</v>
      </c>
      <c r="BQ29" s="61">
        <f t="shared" si="66"/>
        <v>102580</v>
      </c>
      <c r="BR29" s="61">
        <f t="shared" si="66"/>
        <v>113978</v>
      </c>
      <c r="BS29" s="61">
        <f t="shared" si="66"/>
        <v>112904</v>
      </c>
      <c r="BT29" s="61">
        <f t="shared" si="66"/>
        <v>124994</v>
      </c>
      <c r="BU29" s="61">
        <f t="shared" si="66"/>
        <v>137474</v>
      </c>
      <c r="BV29" s="61">
        <f t="shared" si="66"/>
        <v>155182</v>
      </c>
      <c r="BW29" s="61">
        <f t="shared" si="66"/>
        <v>161726</v>
      </c>
      <c r="BX29" s="61">
        <f t="shared" si="66"/>
        <v>137720</v>
      </c>
      <c r="BY29" s="61">
        <f t="shared" si="66"/>
        <v>140890</v>
      </c>
      <c r="BZ29" s="61">
        <f t="shared" si="66"/>
        <v>133140</v>
      </c>
      <c r="CA29" s="61">
        <f t="shared" si="66"/>
        <v>160200</v>
      </c>
      <c r="CB29" s="20">
        <f t="shared" si="54"/>
        <v>1611264</v>
      </c>
      <c r="CC29" s="61">
        <f t="shared" ref="CC29:CN29" si="67">CC23+CC26</f>
        <v>162254</v>
      </c>
      <c r="CD29" s="61">
        <f t="shared" si="67"/>
        <v>155838</v>
      </c>
      <c r="CE29" s="61">
        <f t="shared" si="67"/>
        <v>94082</v>
      </c>
      <c r="CF29" s="61">
        <f t="shared" si="67"/>
        <v>25084</v>
      </c>
      <c r="CG29" s="61">
        <f t="shared" si="67"/>
        <v>44662</v>
      </c>
      <c r="CH29" s="61">
        <f t="shared" si="67"/>
        <v>65792</v>
      </c>
      <c r="CI29" s="61">
        <f t="shared" si="67"/>
        <v>89154</v>
      </c>
      <c r="CJ29" s="61">
        <f t="shared" si="67"/>
        <v>97678</v>
      </c>
      <c r="CK29" s="61">
        <f t="shared" si="67"/>
        <v>96092</v>
      </c>
      <c r="CL29" s="61">
        <f t="shared" si="67"/>
        <v>136874</v>
      </c>
      <c r="CM29" s="61">
        <f t="shared" si="67"/>
        <v>140784</v>
      </c>
      <c r="CN29" s="61">
        <f t="shared" si="67"/>
        <v>155124</v>
      </c>
      <c r="CO29" s="20">
        <f t="shared" si="45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>
        <v>122208</v>
      </c>
      <c r="DA29" s="61">
        <v>160928</v>
      </c>
      <c r="DB29" s="20">
        <f t="shared" si="48"/>
        <v>1630024</v>
      </c>
      <c r="DC29" s="61">
        <f>DC23+DC26</f>
        <v>153314</v>
      </c>
      <c r="DD29" s="61">
        <v>137838</v>
      </c>
      <c r="DE29" s="61">
        <v>131236</v>
      </c>
      <c r="DF29" s="61">
        <v>135790</v>
      </c>
      <c r="DG29" s="61">
        <v>149996</v>
      </c>
      <c r="DH29" s="61">
        <f t="shared" ref="DG29:DN29" si="68">DH23+DH26</f>
        <v>0</v>
      </c>
      <c r="DI29" s="61">
        <f t="shared" si="68"/>
        <v>0</v>
      </c>
      <c r="DJ29" s="61">
        <f t="shared" si="68"/>
        <v>0</v>
      </c>
      <c r="DK29" s="61">
        <f t="shared" si="68"/>
        <v>0</v>
      </c>
      <c r="DL29" s="61">
        <f t="shared" si="68"/>
        <v>0</v>
      </c>
      <c r="DM29" s="61">
        <f t="shared" si="68"/>
        <v>0</v>
      </c>
      <c r="DN29" s="61">
        <f t="shared" si="68"/>
        <v>0</v>
      </c>
      <c r="DO29" s="20">
        <f t="shared" si="49"/>
        <v>708174</v>
      </c>
    </row>
    <row r="30" spans="2:119" x14ac:dyDescent="0.2">
      <c r="B30" s="15" t="s">
        <v>3</v>
      </c>
      <c r="C30" s="61">
        <f>C24+C27</f>
        <v>0</v>
      </c>
      <c r="D30" s="61">
        <f t="shared" si="62"/>
        <v>0</v>
      </c>
      <c r="E30" s="61">
        <f t="shared" si="62"/>
        <v>0</v>
      </c>
      <c r="F30" s="61">
        <f t="shared" si="62"/>
        <v>0</v>
      </c>
      <c r="G30" s="61">
        <f t="shared" si="62"/>
        <v>0</v>
      </c>
      <c r="H30" s="61">
        <f t="shared" si="62"/>
        <v>0</v>
      </c>
      <c r="I30" s="61">
        <f t="shared" si="62"/>
        <v>0</v>
      </c>
      <c r="J30" s="61">
        <f t="shared" si="62"/>
        <v>0</v>
      </c>
      <c r="K30" s="61">
        <f t="shared" si="62"/>
        <v>200646</v>
      </c>
      <c r="L30" s="61">
        <f t="shared" si="62"/>
        <v>209538</v>
      </c>
      <c r="M30" s="61">
        <f t="shared" si="62"/>
        <v>202116</v>
      </c>
      <c r="N30" s="61">
        <f t="shared" si="62"/>
        <v>206702</v>
      </c>
      <c r="O30" s="20">
        <f t="shared" ref="O30:AN30" si="69">O24+O27</f>
        <v>819002</v>
      </c>
      <c r="P30" s="61">
        <f t="shared" si="69"/>
        <v>203112</v>
      </c>
      <c r="Q30" s="61">
        <f t="shared" si="69"/>
        <v>188754</v>
      </c>
      <c r="R30" s="61">
        <f t="shared" si="69"/>
        <v>184278</v>
      </c>
      <c r="S30" s="61">
        <f t="shared" si="69"/>
        <v>186986</v>
      </c>
      <c r="T30" s="61">
        <f t="shared" si="69"/>
        <v>213320</v>
      </c>
      <c r="U30" s="61">
        <f t="shared" si="69"/>
        <v>212278</v>
      </c>
      <c r="V30" s="61">
        <f t="shared" si="69"/>
        <v>217544</v>
      </c>
      <c r="W30" s="61">
        <f t="shared" si="69"/>
        <v>207292</v>
      </c>
      <c r="X30" s="61">
        <f t="shared" si="69"/>
        <v>199250</v>
      </c>
      <c r="Y30" s="61">
        <f t="shared" si="69"/>
        <v>209256</v>
      </c>
      <c r="Z30" s="61">
        <f t="shared" si="69"/>
        <v>197870</v>
      </c>
      <c r="AA30" s="61">
        <f t="shared" si="69"/>
        <v>204624</v>
      </c>
      <c r="AB30" s="20">
        <f>AB24+AB27</f>
        <v>2424564</v>
      </c>
      <c r="AC30" s="61">
        <f t="shared" si="69"/>
        <v>202472</v>
      </c>
      <c r="AD30" s="61">
        <f t="shared" si="69"/>
        <v>189828</v>
      </c>
      <c r="AE30" s="61">
        <f t="shared" si="69"/>
        <v>176602</v>
      </c>
      <c r="AF30" s="61">
        <f t="shared" si="69"/>
        <v>196596</v>
      </c>
      <c r="AG30" s="61">
        <f t="shared" si="69"/>
        <v>208512</v>
      </c>
      <c r="AH30" s="61">
        <f t="shared" si="69"/>
        <v>159934</v>
      </c>
      <c r="AI30" s="61">
        <f t="shared" si="69"/>
        <v>162482</v>
      </c>
      <c r="AJ30" s="61">
        <f t="shared" si="69"/>
        <v>170090</v>
      </c>
      <c r="AK30" s="61">
        <f t="shared" si="69"/>
        <v>163116</v>
      </c>
      <c r="AL30" s="61">
        <f t="shared" si="69"/>
        <v>178358</v>
      </c>
      <c r="AM30" s="61">
        <v>202408</v>
      </c>
      <c r="AN30" s="61">
        <f t="shared" si="69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70">AR24+AR27</f>
        <v>102858</v>
      </c>
      <c r="AS30" s="61">
        <f t="shared" si="70"/>
        <v>0</v>
      </c>
      <c r="AT30" s="61">
        <f t="shared" si="70"/>
        <v>0</v>
      </c>
      <c r="AU30" s="61">
        <f t="shared" si="70"/>
        <v>0</v>
      </c>
      <c r="AV30" s="61">
        <f t="shared" si="70"/>
        <v>0</v>
      </c>
      <c r="AW30" s="61">
        <f t="shared" si="70"/>
        <v>27704</v>
      </c>
      <c r="AX30" s="61">
        <f t="shared" si="70"/>
        <v>96058</v>
      </c>
      <c r="AY30" s="61">
        <f t="shared" si="70"/>
        <v>91052</v>
      </c>
      <c r="AZ30" s="61">
        <f t="shared" si="70"/>
        <v>89712</v>
      </c>
      <c r="BA30" s="61">
        <f t="shared" si="70"/>
        <v>89606</v>
      </c>
      <c r="BB30" s="20">
        <f t="shared" si="46"/>
        <v>895896</v>
      </c>
      <c r="BC30" s="61">
        <f>BC24+BC27</f>
        <v>110356</v>
      </c>
      <c r="BD30" s="61">
        <f>BD24+BD27</f>
        <v>215878</v>
      </c>
      <c r="BE30" s="61">
        <f t="shared" si="65"/>
        <v>225690</v>
      </c>
      <c r="BF30" s="61">
        <f t="shared" si="65"/>
        <v>218216</v>
      </c>
      <c r="BG30" s="61">
        <f t="shared" si="65"/>
        <v>237488</v>
      </c>
      <c r="BH30" s="61">
        <f t="shared" si="65"/>
        <v>224758</v>
      </c>
      <c r="BI30" s="61">
        <f t="shared" si="65"/>
        <v>232528</v>
      </c>
      <c r="BJ30" s="61">
        <f t="shared" si="65"/>
        <v>239212</v>
      </c>
      <c r="BK30" s="61">
        <f t="shared" si="65"/>
        <v>237590</v>
      </c>
      <c r="BL30" s="61">
        <f t="shared" si="65"/>
        <v>206436</v>
      </c>
      <c r="BM30" s="61">
        <f t="shared" si="65"/>
        <v>166052</v>
      </c>
      <c r="BN30" s="61">
        <f t="shared" si="65"/>
        <v>186322</v>
      </c>
      <c r="BO30" s="20">
        <f t="shared" si="47"/>
        <v>2500526</v>
      </c>
      <c r="BP30" s="61">
        <f t="shared" ref="BP30:CA30" si="71">BP24+BP27</f>
        <v>198198</v>
      </c>
      <c r="BQ30" s="61">
        <f t="shared" si="71"/>
        <v>171900</v>
      </c>
      <c r="BR30" s="61">
        <f t="shared" si="71"/>
        <v>199712</v>
      </c>
      <c r="BS30" s="61">
        <f t="shared" si="71"/>
        <v>176496</v>
      </c>
      <c r="BT30" s="61">
        <f t="shared" si="71"/>
        <v>208952</v>
      </c>
      <c r="BU30" s="61">
        <f t="shared" si="71"/>
        <v>217224</v>
      </c>
      <c r="BV30" s="61">
        <f t="shared" si="71"/>
        <v>249128</v>
      </c>
      <c r="BW30" s="61">
        <f t="shared" si="71"/>
        <v>251142</v>
      </c>
      <c r="BX30" s="61">
        <f t="shared" si="71"/>
        <v>243856</v>
      </c>
      <c r="BY30" s="61">
        <f t="shared" si="71"/>
        <v>236124</v>
      </c>
      <c r="BZ30" s="61">
        <f t="shared" si="71"/>
        <v>220386</v>
      </c>
      <c r="CA30" s="61">
        <f t="shared" si="71"/>
        <v>227186</v>
      </c>
      <c r="CB30" s="20">
        <f t="shared" si="54"/>
        <v>2600304</v>
      </c>
      <c r="CC30" s="61">
        <f t="shared" ref="CC30:CN30" si="72">CC24+CC27</f>
        <v>217076</v>
      </c>
      <c r="CD30" s="61">
        <f t="shared" si="72"/>
        <v>211460</v>
      </c>
      <c r="CE30" s="61">
        <f t="shared" si="72"/>
        <v>127286</v>
      </c>
      <c r="CF30" s="61">
        <f t="shared" si="72"/>
        <v>66344</v>
      </c>
      <c r="CG30" s="61">
        <f t="shared" si="72"/>
        <v>91704</v>
      </c>
      <c r="CH30" s="61">
        <f t="shared" si="72"/>
        <v>116600</v>
      </c>
      <c r="CI30" s="61">
        <f t="shared" si="72"/>
        <v>138706</v>
      </c>
      <c r="CJ30" s="61">
        <f t="shared" si="72"/>
        <v>145804</v>
      </c>
      <c r="CK30" s="61">
        <f t="shared" si="72"/>
        <v>165232</v>
      </c>
      <c r="CL30" s="61">
        <f t="shared" si="72"/>
        <v>220408</v>
      </c>
      <c r="CM30" s="61">
        <f t="shared" si="72"/>
        <v>221394</v>
      </c>
      <c r="CN30" s="61">
        <f t="shared" si="72"/>
        <v>206382</v>
      </c>
      <c r="CO30" s="20">
        <f t="shared" si="45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>
        <v>213028</v>
      </c>
      <c r="DA30" s="61">
        <v>236846</v>
      </c>
      <c r="DB30" s="20">
        <f t="shared" si="48"/>
        <v>2606984</v>
      </c>
      <c r="DC30" s="61">
        <f>DC24+DC27</f>
        <v>215868</v>
      </c>
      <c r="DD30" s="61">
        <v>205040</v>
      </c>
      <c r="DE30" s="61">
        <v>225866</v>
      </c>
      <c r="DF30" s="61">
        <v>204168</v>
      </c>
      <c r="DG30" s="61">
        <v>235070</v>
      </c>
      <c r="DH30" s="61">
        <f t="shared" ref="DG30:DN30" si="73">DH24+DH27</f>
        <v>0</v>
      </c>
      <c r="DI30" s="61">
        <f t="shared" si="73"/>
        <v>0</v>
      </c>
      <c r="DJ30" s="61">
        <f t="shared" si="73"/>
        <v>0</v>
      </c>
      <c r="DK30" s="61">
        <f t="shared" si="73"/>
        <v>0</v>
      </c>
      <c r="DL30" s="61">
        <f t="shared" si="73"/>
        <v>0</v>
      </c>
      <c r="DM30" s="61">
        <f t="shared" si="73"/>
        <v>0</v>
      </c>
      <c r="DN30" s="61">
        <f t="shared" si="73"/>
        <v>0</v>
      </c>
      <c r="DO30" s="20">
        <f t="shared" si="49"/>
        <v>1086012</v>
      </c>
    </row>
    <row r="31" spans="2:119" x14ac:dyDescent="0.2"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</row>
    <row r="32" spans="2:119" x14ac:dyDescent="0.2"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</row>
    <row r="33" spans="2:119" x14ac:dyDescent="0.2"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</row>
    <row r="34" spans="2:119" ht="15" customHeight="1" x14ac:dyDescent="0.25">
      <c r="B34" s="23" t="s">
        <v>158</v>
      </c>
      <c r="C34" s="190">
        <v>2014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88" t="s">
        <v>91</v>
      </c>
      <c r="P34" s="190">
        <v>2015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88" t="s">
        <v>92</v>
      </c>
      <c r="AC34" s="190">
        <v>2016</v>
      </c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88" t="s">
        <v>93</v>
      </c>
      <c r="AP34" s="190">
        <v>2017</v>
      </c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2"/>
      <c r="BB34" s="188" t="s">
        <v>104</v>
      </c>
      <c r="BC34" s="190">
        <v>2018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2"/>
      <c r="BO34" s="188" t="s">
        <v>137</v>
      </c>
      <c r="BP34" s="190">
        <v>2019</v>
      </c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2"/>
      <c r="CB34" s="188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88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88" t="s">
        <v>170</v>
      </c>
      <c r="DC34" s="201">
        <v>2022</v>
      </c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3"/>
      <c r="DO34" s="188" t="s">
        <v>171</v>
      </c>
    </row>
    <row r="35" spans="2:119" ht="15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89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89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89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89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89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89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89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89"/>
      <c r="DC35" s="178" t="s">
        <v>11</v>
      </c>
      <c r="DD35" s="178" t="s">
        <v>12</v>
      </c>
      <c r="DE35" s="178" t="s">
        <v>13</v>
      </c>
      <c r="DF35" s="178" t="s">
        <v>14</v>
      </c>
      <c r="DG35" s="178" t="s">
        <v>15</v>
      </c>
      <c r="DH35" s="178" t="s">
        <v>16</v>
      </c>
      <c r="DI35" s="178" t="s">
        <v>17</v>
      </c>
      <c r="DJ35" s="178" t="s">
        <v>18</v>
      </c>
      <c r="DK35" s="178" t="s">
        <v>160</v>
      </c>
      <c r="DL35" s="178" t="s">
        <v>19</v>
      </c>
      <c r="DM35" s="178" t="s">
        <v>20</v>
      </c>
      <c r="DN35" s="178" t="s">
        <v>21</v>
      </c>
      <c r="DO35" s="189"/>
    </row>
    <row r="36" spans="2:119" s="5" customFormat="1" ht="15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74">SUM(K37:K38)</f>
        <v>1077576.3500000001</v>
      </c>
      <c r="L36" s="62">
        <f t="shared" si="74"/>
        <v>1167070.7000000002</v>
      </c>
      <c r="M36" s="62">
        <f t="shared" si="74"/>
        <v>1120315.25</v>
      </c>
      <c r="N36" s="62">
        <f t="shared" si="74"/>
        <v>1221746.8499999999</v>
      </c>
      <c r="O36" s="62">
        <f t="shared" si="74"/>
        <v>4586709.1500000004</v>
      </c>
      <c r="P36" s="62">
        <f t="shared" si="74"/>
        <v>1198424.8</v>
      </c>
      <c r="Q36" s="62">
        <f t="shared" si="74"/>
        <v>1099972.0999999999</v>
      </c>
      <c r="R36" s="62">
        <f t="shared" ref="R36:AN36" si="75">SUM(R37:R38)</f>
        <v>1061715.8500000001</v>
      </c>
      <c r="S36" s="62">
        <f t="shared" si="75"/>
        <v>1050142.1499999999</v>
      </c>
      <c r="T36" s="62">
        <f t="shared" si="75"/>
        <v>1189961.1499999999</v>
      </c>
      <c r="U36" s="62">
        <f t="shared" si="75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75"/>
        <v>1151507.0999999999</v>
      </c>
      <c r="Z36" s="62">
        <f t="shared" si="75"/>
        <v>1091352.95</v>
      </c>
      <c r="AA36" s="62">
        <f t="shared" si="75"/>
        <v>1224588.05</v>
      </c>
      <c r="AB36" s="62">
        <f t="shared" si="75"/>
        <v>13757447.399999999</v>
      </c>
      <c r="AC36" s="62">
        <f t="shared" si="75"/>
        <v>1212028.7999999998</v>
      </c>
      <c r="AD36" s="62">
        <f t="shared" si="75"/>
        <v>1126141.9000000001</v>
      </c>
      <c r="AE36" s="62">
        <f t="shared" si="75"/>
        <v>1082155.5499999998</v>
      </c>
      <c r="AF36" s="62">
        <f t="shared" si="75"/>
        <v>1097819.5500000003</v>
      </c>
      <c r="AG36" s="62">
        <f t="shared" si="75"/>
        <v>1181878.9500000002</v>
      </c>
      <c r="AH36" s="62">
        <f t="shared" si="75"/>
        <v>971082.45000000007</v>
      </c>
      <c r="AI36" s="62">
        <f t="shared" si="75"/>
        <v>1071189.8</v>
      </c>
      <c r="AJ36" s="62">
        <f t="shared" si="75"/>
        <v>1095192.7999999998</v>
      </c>
      <c r="AK36" s="62">
        <f t="shared" si="75"/>
        <v>989026.1</v>
      </c>
      <c r="AL36" s="62">
        <f t="shared" si="75"/>
        <v>1079892.8999999999</v>
      </c>
      <c r="AM36" s="62">
        <f t="shared" si="75"/>
        <v>1145071.3</v>
      </c>
      <c r="AN36" s="62">
        <f t="shared" si="75"/>
        <v>1267311.7</v>
      </c>
      <c r="AO36" s="62">
        <f t="shared" ref="AO36:AT36" si="76">SUM(AO37:AO38)</f>
        <v>13318791.800000001</v>
      </c>
      <c r="AP36" s="62">
        <f t="shared" si="76"/>
        <v>1262141</v>
      </c>
      <c r="AQ36" s="62">
        <f t="shared" si="76"/>
        <v>1083979.8499999999</v>
      </c>
      <c r="AR36" s="62">
        <f t="shared" si="76"/>
        <v>593107.55000000005</v>
      </c>
      <c r="AS36" s="62">
        <f t="shared" si="76"/>
        <v>0</v>
      </c>
      <c r="AT36" s="62">
        <f t="shared" si="76"/>
        <v>0</v>
      </c>
      <c r="AU36" s="62">
        <f t="shared" ref="AU36:BA36" si="77">SUM(AU37:AU38)</f>
        <v>0</v>
      </c>
      <c r="AV36" s="62">
        <f t="shared" si="77"/>
        <v>0</v>
      </c>
      <c r="AW36" s="62">
        <f t="shared" si="77"/>
        <v>203276</v>
      </c>
      <c r="AX36" s="62">
        <f t="shared" si="77"/>
        <v>672797.1</v>
      </c>
      <c r="AY36" s="62">
        <f t="shared" si="77"/>
        <v>667453.79999999993</v>
      </c>
      <c r="AZ36" s="62">
        <f t="shared" si="77"/>
        <v>652324.35000000009</v>
      </c>
      <c r="BA36" s="62">
        <f t="shared" si="77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8">SUM(BE37:BE38)</f>
        <v>1273458.6500000001</v>
      </c>
      <c r="BF36" s="62">
        <f t="shared" si="78"/>
        <v>1180980.1000000001</v>
      </c>
      <c r="BG36" s="62">
        <f t="shared" si="78"/>
        <v>1301249.2999999998</v>
      </c>
      <c r="BH36" s="62">
        <f t="shared" si="78"/>
        <v>1192850.6499999999</v>
      </c>
      <c r="BI36" s="62">
        <f t="shared" si="78"/>
        <v>1301342.7999999998</v>
      </c>
      <c r="BJ36" s="62">
        <f t="shared" si="78"/>
        <v>1350794.8499999996</v>
      </c>
      <c r="BK36" s="62">
        <f t="shared" si="78"/>
        <v>1284280.6499999999</v>
      </c>
      <c r="BL36" s="62">
        <f t="shared" si="78"/>
        <v>1167972.7499999998</v>
      </c>
      <c r="BM36" s="62">
        <f t="shared" si="78"/>
        <v>975333</v>
      </c>
      <c r="BN36" s="62">
        <f t="shared" si="78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9">SUM(BR37:BR38)</f>
        <v>1121939.1000000001</v>
      </c>
      <c r="BS36" s="62">
        <f t="shared" si="79"/>
        <v>1023230.7</v>
      </c>
      <c r="BT36" s="62">
        <f t="shared" si="79"/>
        <v>1191389.8999999999</v>
      </c>
      <c r="BU36" s="62">
        <f t="shared" si="79"/>
        <v>1284070.8</v>
      </c>
      <c r="BV36" s="62">
        <f t="shared" si="79"/>
        <v>1472430.6</v>
      </c>
      <c r="BW36" s="62">
        <f t="shared" si="79"/>
        <v>1502950.5000000002</v>
      </c>
      <c r="BX36" s="62">
        <f t="shared" si="79"/>
        <v>1377329.9</v>
      </c>
      <c r="BY36" s="62">
        <f t="shared" si="79"/>
        <v>1361797.8000000003</v>
      </c>
      <c r="BZ36" s="62">
        <f t="shared" si="79"/>
        <v>1275098.3</v>
      </c>
      <c r="CA36" s="62">
        <f t="shared" si="79"/>
        <v>1410201.2</v>
      </c>
      <c r="CB36" s="62">
        <f>+SUM(BP36:CA36)</f>
        <v>15194857.000000002</v>
      </c>
      <c r="CC36" s="62">
        <f t="shared" si="79"/>
        <v>1395828.2000000002</v>
      </c>
      <c r="CD36" s="62">
        <f t="shared" si="79"/>
        <v>1369019.7000000002</v>
      </c>
      <c r="CE36" s="62">
        <f t="shared" si="79"/>
        <v>825623.50000000023</v>
      </c>
      <c r="CF36" s="62">
        <f t="shared" si="79"/>
        <v>16147.3</v>
      </c>
      <c r="CG36" s="62">
        <f t="shared" si="79"/>
        <v>0</v>
      </c>
      <c r="CH36" s="62">
        <f t="shared" si="79"/>
        <v>0</v>
      </c>
      <c r="CI36" s="62">
        <f t="shared" si="79"/>
        <v>889226.39999999991</v>
      </c>
      <c r="CJ36" s="62">
        <f t="shared" si="79"/>
        <v>950561.89999999851</v>
      </c>
      <c r="CK36" s="62">
        <f t="shared" si="79"/>
        <v>1011233.1999999998</v>
      </c>
      <c r="CL36" s="62">
        <f t="shared" si="79"/>
        <v>1387721.3999999934</v>
      </c>
      <c r="CM36" s="62">
        <f t="shared" si="79"/>
        <v>1406817.4999999905</v>
      </c>
      <c r="CN36" s="62">
        <f t="shared" si="79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80">SUM(CQ37:CQ38)</f>
        <v>1169787.9000000001</v>
      </c>
      <c r="CR36" s="62">
        <f t="shared" si="80"/>
        <v>1214875.8</v>
      </c>
      <c r="CS36" s="62">
        <f t="shared" si="80"/>
        <v>1140724.5999999999</v>
      </c>
      <c r="CT36" s="62">
        <f t="shared" si="80"/>
        <v>1331844.9999999939</v>
      </c>
      <c r="CU36" s="62">
        <f t="shared" si="80"/>
        <v>1353062.3999999999</v>
      </c>
      <c r="CV36" s="62">
        <f t="shared" si="80"/>
        <v>1542649.7</v>
      </c>
      <c r="CW36" s="62">
        <f t="shared" si="80"/>
        <v>1580770.7999999858</v>
      </c>
      <c r="CX36" s="158">
        <f t="shared" si="80"/>
        <v>1462055.2000000002</v>
      </c>
      <c r="CY36" s="62">
        <f t="shared" si="80"/>
        <v>1493327.0999999887</v>
      </c>
      <c r="CZ36" s="62">
        <f t="shared" si="80"/>
        <v>1302679.8999999929</v>
      </c>
      <c r="DA36" s="62">
        <f t="shared" si="80"/>
        <v>1557727.1</v>
      </c>
      <c r="DB36" s="62">
        <f>+SUM(CP36:DA36)</f>
        <v>16516069.69999996</v>
      </c>
      <c r="DC36" s="62">
        <f>SUM(DC37:DC38)</f>
        <v>1447110.1</v>
      </c>
      <c r="DD36" s="62">
        <f t="shared" ref="DD36:DN36" si="81">SUM(DD37:DD38)</f>
        <v>1340397.6000000001</v>
      </c>
      <c r="DE36" s="62">
        <f t="shared" si="81"/>
        <v>1386233.5999999999</v>
      </c>
      <c r="DF36" s="62">
        <f t="shared" si="81"/>
        <v>1320835.2</v>
      </c>
      <c r="DG36" s="62">
        <f t="shared" si="81"/>
        <v>1487331.4999999898</v>
      </c>
      <c r="DH36" s="62">
        <f t="shared" si="81"/>
        <v>0</v>
      </c>
      <c r="DI36" s="62">
        <f t="shared" si="81"/>
        <v>0</v>
      </c>
      <c r="DJ36" s="62">
        <f t="shared" si="81"/>
        <v>0</v>
      </c>
      <c r="DK36" s="158">
        <f t="shared" si="81"/>
        <v>0</v>
      </c>
      <c r="DL36" s="62">
        <f t="shared" si="81"/>
        <v>0</v>
      </c>
      <c r="DM36" s="62">
        <f t="shared" si="81"/>
        <v>0</v>
      </c>
      <c r="DN36" s="62">
        <f t="shared" si="81"/>
        <v>0</v>
      </c>
      <c r="DO36" s="62">
        <f>+SUM(DC36:DN36)</f>
        <v>6981907.9999999898</v>
      </c>
    </row>
    <row r="37" spans="2:119" x14ac:dyDescent="0.2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>
        <v>488092.79999999201</v>
      </c>
      <c r="DA37" s="63">
        <v>652068.9</v>
      </c>
      <c r="DB37" s="63">
        <f>+SUM(CP37:DA37)</f>
        <v>6546995.0999999605</v>
      </c>
      <c r="DC37" s="130">
        <v>621922.40000000014</v>
      </c>
      <c r="DD37" s="131">
        <v>556453</v>
      </c>
      <c r="DE37" s="130">
        <v>522250.50000000006</v>
      </c>
      <c r="DF37" s="63">
        <v>540273.30000000005</v>
      </c>
      <c r="DG37" s="63">
        <v>588139.99999998917</v>
      </c>
      <c r="DH37" s="63"/>
      <c r="DI37" s="63"/>
      <c r="DJ37" s="63"/>
      <c r="DK37" s="159"/>
      <c r="DL37" s="63"/>
      <c r="DM37" s="63"/>
      <c r="DN37" s="63"/>
      <c r="DO37" s="63">
        <f>+SUM(DC37:DN37)</f>
        <v>2829039.1999999895</v>
      </c>
    </row>
    <row r="38" spans="2:119" x14ac:dyDescent="0.2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>
        <v>814587.10000000102</v>
      </c>
      <c r="DA38" s="63">
        <v>905658.2</v>
      </c>
      <c r="DB38" s="63">
        <f>+SUM(CP38:DA38)</f>
        <v>9969074.6000000015</v>
      </c>
      <c r="DC38" s="130">
        <v>825187.69999999984</v>
      </c>
      <c r="DD38" s="131">
        <v>783944.60000000009</v>
      </c>
      <c r="DE38" s="130">
        <v>863983.09999999986</v>
      </c>
      <c r="DF38" s="63">
        <v>780561.89999999991</v>
      </c>
      <c r="DG38" s="63">
        <v>899191.5000000007</v>
      </c>
      <c r="DH38" s="63"/>
      <c r="DI38" s="63"/>
      <c r="DJ38" s="63"/>
      <c r="DK38" s="159"/>
      <c r="DL38" s="63"/>
      <c r="DM38" s="63"/>
      <c r="DN38" s="63"/>
      <c r="DO38" s="63">
        <f>+SUM(DC38:DN38)</f>
        <v>4152868.8</v>
      </c>
    </row>
    <row r="41" spans="2:119" ht="15" x14ac:dyDescent="0.25">
      <c r="B41" s="5"/>
    </row>
    <row r="42" spans="2:119" x14ac:dyDescent="0.2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DO6:DO7"/>
    <mergeCell ref="DO20:DO21"/>
    <mergeCell ref="DO34:DO35"/>
    <mergeCell ref="DC6:DN6"/>
    <mergeCell ref="DC20:DN20"/>
    <mergeCell ref="DC34:DN34"/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S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T8" sqref="FT8:FT25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45" width="12.7109375" style="2" customWidth="1"/>
    <col min="146" max="157" width="11.42578125" style="2"/>
    <col min="158" max="158" width="12.5703125" style="2" customWidth="1"/>
    <col min="159" max="159" width="11.42578125" style="2"/>
    <col min="160" max="160" width="13.5703125" style="2" customWidth="1"/>
    <col min="161" max="170" width="11.42578125" style="2"/>
    <col min="171" max="171" width="27" style="2" customWidth="1"/>
    <col min="172" max="16384" width="11.42578125" style="2"/>
  </cols>
  <sheetData>
    <row r="1" spans="1:184" ht="15" x14ac:dyDescent="0.25">
      <c r="A1" s="195" t="s">
        <v>136</v>
      </c>
      <c r="B1" s="195"/>
    </row>
    <row r="2" spans="1:184" ht="30" customHeight="1" x14ac:dyDescent="0.2">
      <c r="A2" s="196" t="s">
        <v>148</v>
      </c>
      <c r="B2" s="197"/>
    </row>
    <row r="3" spans="1:184" x14ac:dyDescent="0.2">
      <c r="A3" s="99" t="s">
        <v>80</v>
      </c>
    </row>
    <row r="4" spans="1:184" x14ac:dyDescent="0.2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84" ht="15" x14ac:dyDescent="0.25">
      <c r="B5" s="5" t="s">
        <v>67</v>
      </c>
    </row>
    <row r="6" spans="1:184" ht="15" customHeight="1" x14ac:dyDescent="0.25">
      <c r="B6" s="193" t="s">
        <v>0</v>
      </c>
      <c r="C6" s="190">
        <v>2009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86</v>
      </c>
      <c r="P6" s="190">
        <v>2010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87</v>
      </c>
      <c r="AC6" s="190">
        <v>2011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88</v>
      </c>
      <c r="AP6" s="190">
        <v>2012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89</v>
      </c>
      <c r="BC6" s="190">
        <v>2013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90</v>
      </c>
      <c r="BP6" s="190">
        <v>2014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91</v>
      </c>
      <c r="CC6" s="190">
        <v>2015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92</v>
      </c>
      <c r="CP6" s="190">
        <v>2016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85">
        <v>2020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169</v>
      </c>
      <c r="FC6" s="185">
        <v>2021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170</v>
      </c>
      <c r="FP6" s="185">
        <v>2022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171</v>
      </c>
    </row>
    <row r="7" spans="1:184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v>345690</v>
      </c>
      <c r="FD8" s="66"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>
        <v>351704</v>
      </c>
      <c r="FN8" s="66">
        <v>392315</v>
      </c>
      <c r="FO8" s="67">
        <f>+SUM(FC8:FN8)</f>
        <v>4096026</v>
      </c>
      <c r="FP8" s="66">
        <v>369680</v>
      </c>
      <c r="FQ8" s="66">
        <v>352427</v>
      </c>
      <c r="FR8" s="66">
        <v>349374</v>
      </c>
      <c r="FS8" s="66">
        <v>321475</v>
      </c>
      <c r="FT8" s="66">
        <v>343182</v>
      </c>
      <c r="FU8" s="66"/>
      <c r="FV8" s="66"/>
      <c r="FW8" s="66"/>
      <c r="FX8" s="160"/>
      <c r="FY8" s="66"/>
      <c r="FZ8" s="66"/>
      <c r="GA8" s="66"/>
      <c r="GB8" s="67">
        <f>+SUM(FP8:GA8)</f>
        <v>1736138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61">
        <v>218104</v>
      </c>
      <c r="FL9" s="48">
        <v>238631</v>
      </c>
      <c r="FM9" s="48">
        <v>215701</v>
      </c>
      <c r="FN9" s="48">
        <v>252892</v>
      </c>
      <c r="FO9" s="67"/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/>
      <c r="FV9" s="48"/>
      <c r="FW9" s="48"/>
      <c r="FX9" s="161"/>
      <c r="FY9" s="48"/>
      <c r="FZ9" s="48"/>
      <c r="GA9" s="48"/>
      <c r="GB9" s="67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61">
        <v>131384</v>
      </c>
      <c r="FL10" s="48">
        <v>135738</v>
      </c>
      <c r="FM10" s="48">
        <v>136003</v>
      </c>
      <c r="FN10" s="48">
        <v>139423</v>
      </c>
      <c r="FO10" s="67"/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/>
      <c r="FV10" s="48"/>
      <c r="FW10" s="48"/>
      <c r="FX10" s="161"/>
      <c r="FY10" s="48"/>
      <c r="FZ10" s="48"/>
      <c r="GA10" s="48"/>
      <c r="GB10" s="67"/>
    </row>
    <row r="11" spans="1:184" ht="15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v>195820</v>
      </c>
      <c r="FD11" s="66"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203130</v>
      </c>
      <c r="FJ11" s="66">
        <v>213181</v>
      </c>
      <c r="FK11" s="160">
        <v>193179</v>
      </c>
      <c r="FL11" s="66">
        <v>210262</v>
      </c>
      <c r="FM11" s="66">
        <v>196874</v>
      </c>
      <c r="FN11" s="66">
        <v>220355</v>
      </c>
      <c r="FO11" s="67">
        <f t="shared" ref="FO11:FO17" si="24">+SUM(FC11:FN11)</f>
        <v>2283897</v>
      </c>
      <c r="FP11" s="66">
        <v>209242</v>
      </c>
      <c r="FQ11" s="66">
        <v>193298</v>
      </c>
      <c r="FR11" s="66">
        <v>182522</v>
      </c>
      <c r="FS11" s="66">
        <v>168551</v>
      </c>
      <c r="FT11" s="66">
        <v>180857</v>
      </c>
      <c r="FU11" s="66"/>
      <c r="FV11" s="66"/>
      <c r="FW11" s="66"/>
      <c r="FX11" s="160"/>
      <c r="FY11" s="66"/>
      <c r="FZ11" s="66"/>
      <c r="GA11" s="66"/>
      <c r="GB11" s="67">
        <f t="shared" ref="GB11:GB17" si="25">+SUM(FP11:GA11)</f>
        <v>934470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61">
        <v>106494</v>
      </c>
      <c r="FL12" s="48">
        <v>118918</v>
      </c>
      <c r="FM12" s="48">
        <v>106049</v>
      </c>
      <c r="FN12" s="48">
        <v>125526</v>
      </c>
      <c r="FO12" s="67"/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/>
      <c r="FV12" s="48"/>
      <c r="FW12" s="48"/>
      <c r="FX12" s="161"/>
      <c r="FY12" s="48"/>
      <c r="FZ12" s="48"/>
      <c r="GA12" s="48"/>
      <c r="GB12" s="67"/>
    </row>
    <row r="13" spans="1:184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61">
        <v>86685</v>
      </c>
      <c r="FL13" s="48">
        <v>91344</v>
      </c>
      <c r="FM13" s="48">
        <v>90825</v>
      </c>
      <c r="FN13" s="48">
        <v>94829</v>
      </c>
      <c r="FO13" s="67"/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/>
      <c r="FV13" s="48"/>
      <c r="FW13" s="48"/>
      <c r="FX13" s="161"/>
      <c r="FY13" s="48"/>
      <c r="FZ13" s="48"/>
      <c r="GA13" s="48"/>
      <c r="GB13" s="67"/>
    </row>
    <row r="14" spans="1:184" ht="15" x14ac:dyDescent="0.25">
      <c r="B14" s="13" t="s">
        <v>60</v>
      </c>
      <c r="C14" s="66">
        <f>SUM(C15:C16)</f>
        <v>0</v>
      </c>
      <c r="D14" s="66">
        <f t="shared" ref="D14:J14" si="26">SUM(D15:D16)</f>
        <v>0</v>
      </c>
      <c r="E14" s="66">
        <f t="shared" si="26"/>
        <v>0</v>
      </c>
      <c r="F14" s="66">
        <f t="shared" si="26"/>
        <v>0</v>
      </c>
      <c r="G14" s="66">
        <f t="shared" si="26"/>
        <v>0</v>
      </c>
      <c r="H14" s="66">
        <f t="shared" si="26"/>
        <v>0</v>
      </c>
      <c r="I14" s="66">
        <f t="shared" si="26"/>
        <v>0</v>
      </c>
      <c r="J14" s="66">
        <f t="shared" si="26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7">SUM(DC15:DC16)</f>
        <v>95578</v>
      </c>
      <c r="DD14" s="66">
        <f t="shared" si="27"/>
        <v>78324</v>
      </c>
      <c r="DE14" s="66">
        <f t="shared" si="27"/>
        <v>41678</v>
      </c>
      <c r="DF14" s="66">
        <f t="shared" si="27"/>
        <v>0</v>
      </c>
      <c r="DG14" s="66">
        <f t="shared" si="27"/>
        <v>83768</v>
      </c>
      <c r="DH14" s="66">
        <f t="shared" si="27"/>
        <v>81822</v>
      </c>
      <c r="DI14" s="66">
        <f t="shared" ref="DI14:DN14" si="28">SUM(DI15:DI16)</f>
        <v>92458</v>
      </c>
      <c r="DJ14" s="66">
        <f t="shared" si="28"/>
        <v>92580</v>
      </c>
      <c r="DK14" s="66">
        <f t="shared" si="28"/>
        <v>84506</v>
      </c>
      <c r="DL14" s="66">
        <f t="shared" si="28"/>
        <v>87544</v>
      </c>
      <c r="DM14" s="66">
        <f t="shared" si="28"/>
        <v>88276</v>
      </c>
      <c r="DN14" s="66">
        <f t="shared" si="28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9">SUM(DQ15:DQ16)</f>
        <v>95034</v>
      </c>
      <c r="DR14" s="66">
        <f t="shared" si="29"/>
        <v>100326</v>
      </c>
      <c r="DS14" s="66">
        <f t="shared" si="29"/>
        <v>89596</v>
      </c>
      <c r="DT14" s="66">
        <f>SUM(DT15:DT16)</f>
        <v>93428</v>
      </c>
      <c r="DU14" s="66">
        <f t="shared" si="29"/>
        <v>91574</v>
      </c>
      <c r="DV14" s="66">
        <f t="shared" si="29"/>
        <v>102052</v>
      </c>
      <c r="DW14" s="66">
        <f t="shared" si="29"/>
        <v>101334</v>
      </c>
      <c r="DX14" s="66">
        <f t="shared" si="29"/>
        <v>88062</v>
      </c>
      <c r="DY14" s="66">
        <f t="shared" si="29"/>
        <v>94022</v>
      </c>
      <c r="DZ14" s="66">
        <f t="shared" si="29"/>
        <v>92182</v>
      </c>
      <c r="EA14" s="66">
        <f t="shared" si="29"/>
        <v>105186</v>
      </c>
      <c r="EB14" s="67">
        <f t="shared" si="14"/>
        <v>1155638</v>
      </c>
      <c r="EC14" s="66">
        <f t="shared" ref="EC14:EL14" si="30">SUM(EC15:EC16)</f>
        <v>105162</v>
      </c>
      <c r="ED14" s="66">
        <f t="shared" si="30"/>
        <v>92568</v>
      </c>
      <c r="EE14" s="66">
        <f t="shared" si="30"/>
        <v>96210</v>
      </c>
      <c r="EF14" s="66">
        <f t="shared" si="30"/>
        <v>92694</v>
      </c>
      <c r="EG14" s="66">
        <f t="shared" si="30"/>
        <v>93326</v>
      </c>
      <c r="EH14" s="66">
        <f t="shared" si="30"/>
        <v>95578</v>
      </c>
      <c r="EI14" s="66">
        <f t="shared" si="30"/>
        <v>101744</v>
      </c>
      <c r="EJ14" s="66">
        <f t="shared" si="30"/>
        <v>101424</v>
      </c>
      <c r="EK14" s="66">
        <f t="shared" si="30"/>
        <v>92696</v>
      </c>
      <c r="EL14" s="66">
        <f t="shared" si="30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1">SUM(ER15:ER16)</f>
        <v>68252</v>
      </c>
      <c r="ES14" s="66">
        <f t="shared" si="31"/>
        <v>31512</v>
      </c>
      <c r="ET14" s="66">
        <f t="shared" si="31"/>
        <v>51636</v>
      </c>
      <c r="EU14" s="66">
        <f t="shared" si="31"/>
        <v>79304</v>
      </c>
      <c r="EV14" s="66">
        <f t="shared" si="31"/>
        <v>93856</v>
      </c>
      <c r="EW14" s="66">
        <f t="shared" si="31"/>
        <v>93722</v>
      </c>
      <c r="EX14" s="66">
        <f t="shared" si="31"/>
        <v>93754</v>
      </c>
      <c r="EY14" s="66">
        <f t="shared" si="31"/>
        <v>114770</v>
      </c>
      <c r="EZ14" s="66">
        <f t="shared" si="31"/>
        <v>116468</v>
      </c>
      <c r="FA14" s="66">
        <f t="shared" si="31"/>
        <v>113866</v>
      </c>
      <c r="FB14" s="67">
        <f t="shared" si="23"/>
        <v>1064128</v>
      </c>
      <c r="FC14" s="66">
        <v>56682</v>
      </c>
      <c r="FD14" s="66">
        <v>50725</v>
      </c>
      <c r="FE14" s="66">
        <v>47595</v>
      </c>
      <c r="FF14" s="66">
        <v>47883</v>
      </c>
      <c r="FG14" s="66">
        <v>54064</v>
      </c>
      <c r="FH14" s="66">
        <v>53082</v>
      </c>
      <c r="FI14" s="66">
        <v>59375</v>
      </c>
      <c r="FJ14" s="66">
        <v>57778</v>
      </c>
      <c r="FK14" s="160">
        <v>50165</v>
      </c>
      <c r="FL14" s="66">
        <v>53286</v>
      </c>
      <c r="FM14" s="66">
        <v>51072</v>
      </c>
      <c r="FN14" s="66">
        <v>57422</v>
      </c>
      <c r="FO14" s="67">
        <f t="shared" si="24"/>
        <v>639129</v>
      </c>
      <c r="FP14" s="66">
        <v>55113</v>
      </c>
      <c r="FQ14" s="66">
        <v>52688</v>
      </c>
      <c r="FR14" s="66">
        <v>47207</v>
      </c>
      <c r="FS14" s="66">
        <v>42872</v>
      </c>
      <c r="FT14" s="66">
        <v>47552</v>
      </c>
      <c r="FU14" s="66"/>
      <c r="FV14" s="66"/>
      <c r="FW14" s="66"/>
      <c r="FX14" s="160"/>
      <c r="FY14" s="66"/>
      <c r="FZ14" s="66"/>
      <c r="GA14" s="66"/>
      <c r="GB14" s="67">
        <f t="shared" si="25"/>
        <v>245432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61">
        <v>21304</v>
      </c>
      <c r="FL15" s="48">
        <v>24050</v>
      </c>
      <c r="FM15" s="48">
        <v>21723</v>
      </c>
      <c r="FN15" s="48">
        <v>28350</v>
      </c>
      <c r="FO15" s="67"/>
      <c r="FP15" s="48">
        <v>27426</v>
      </c>
      <c r="FQ15" s="48">
        <v>27439</v>
      </c>
      <c r="FR15" s="48">
        <v>22621</v>
      </c>
      <c r="FS15" s="48">
        <v>20499</v>
      </c>
      <c r="FT15" s="48">
        <v>21157</v>
      </c>
      <c r="FU15" s="48"/>
      <c r="FV15" s="48"/>
      <c r="FW15" s="48"/>
      <c r="FX15" s="161"/>
      <c r="FY15" s="48"/>
      <c r="FZ15" s="48"/>
      <c r="GA15" s="48"/>
      <c r="GB15" s="67"/>
    </row>
    <row r="16" spans="1:184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61">
        <v>28861</v>
      </c>
      <c r="FL16" s="48">
        <v>29236</v>
      </c>
      <c r="FM16" s="48">
        <v>29349</v>
      </c>
      <c r="FN16" s="48">
        <v>29072</v>
      </c>
      <c r="FO16" s="67"/>
      <c r="FP16" s="48">
        <v>27687</v>
      </c>
      <c r="FQ16" s="48">
        <v>25249</v>
      </c>
      <c r="FR16" s="48">
        <v>24586</v>
      </c>
      <c r="FS16" s="48">
        <v>22373</v>
      </c>
      <c r="FT16" s="48">
        <v>26395</v>
      </c>
      <c r="FU16" s="48"/>
      <c r="FV16" s="48"/>
      <c r="FW16" s="48"/>
      <c r="FX16" s="161"/>
      <c r="FY16" s="48"/>
      <c r="FZ16" s="48"/>
      <c r="GA16" s="48"/>
      <c r="GB16" s="67"/>
    </row>
    <row r="17" spans="2:184" ht="15" x14ac:dyDescent="0.25">
      <c r="B17" s="13" t="s">
        <v>61</v>
      </c>
      <c r="C17" s="66">
        <f>SUM(C18:C19)</f>
        <v>0</v>
      </c>
      <c r="D17" s="66">
        <f t="shared" ref="D17:J17" si="32">SUM(D18:D19)</f>
        <v>0</v>
      </c>
      <c r="E17" s="66">
        <f t="shared" si="32"/>
        <v>0</v>
      </c>
      <c r="F17" s="66">
        <f t="shared" si="32"/>
        <v>0</v>
      </c>
      <c r="G17" s="66">
        <f t="shared" si="32"/>
        <v>0</v>
      </c>
      <c r="H17" s="66">
        <f t="shared" si="32"/>
        <v>0</v>
      </c>
      <c r="I17" s="66">
        <f t="shared" si="32"/>
        <v>0</v>
      </c>
      <c r="J17" s="66">
        <f t="shared" si="32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3">SUM(DC18:DC19)</f>
        <v>79710</v>
      </c>
      <c r="DD17" s="66">
        <f t="shared" si="33"/>
        <v>66884</v>
      </c>
      <c r="DE17" s="66">
        <f t="shared" si="33"/>
        <v>36956</v>
      </c>
      <c r="DF17" s="66">
        <f t="shared" si="33"/>
        <v>0</v>
      </c>
      <c r="DG17" s="66">
        <f t="shared" si="33"/>
        <v>65666</v>
      </c>
      <c r="DH17" s="66">
        <f t="shared" si="33"/>
        <v>63082</v>
      </c>
      <c r="DI17" s="66">
        <f t="shared" ref="DI17:DN17" si="34">SUM(DI18:DI19)</f>
        <v>72104</v>
      </c>
      <c r="DJ17" s="66">
        <f t="shared" si="34"/>
        <v>70788</v>
      </c>
      <c r="DK17" s="66">
        <f t="shared" si="34"/>
        <v>65016</v>
      </c>
      <c r="DL17" s="66">
        <f t="shared" si="34"/>
        <v>67706</v>
      </c>
      <c r="DM17" s="66">
        <f t="shared" si="34"/>
        <v>68758</v>
      </c>
      <c r="DN17" s="66">
        <f t="shared" si="34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5">SUM(DQ18:DQ19)</f>
        <v>77122</v>
      </c>
      <c r="DR17" s="66">
        <f t="shared" si="35"/>
        <v>83572</v>
      </c>
      <c r="DS17" s="66">
        <f t="shared" si="35"/>
        <v>74030</v>
      </c>
      <c r="DT17" s="66">
        <f t="shared" si="35"/>
        <v>80018</v>
      </c>
      <c r="DU17" s="66">
        <f t="shared" si="35"/>
        <v>81080</v>
      </c>
      <c r="DV17" s="66">
        <f t="shared" si="35"/>
        <v>89398</v>
      </c>
      <c r="DW17" s="66">
        <f t="shared" si="35"/>
        <v>87142</v>
      </c>
      <c r="DX17" s="66">
        <f t="shared" si="35"/>
        <v>72070</v>
      </c>
      <c r="DY17" s="66">
        <f t="shared" si="35"/>
        <v>81494</v>
      </c>
      <c r="DZ17" s="66">
        <f t="shared" si="35"/>
        <v>83522</v>
      </c>
      <c r="EA17" s="66">
        <f t="shared" si="35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6">SUM(ED18:ED19)</f>
        <v>79390</v>
      </c>
      <c r="EE17" s="66">
        <f t="shared" si="36"/>
        <v>81860</v>
      </c>
      <c r="EF17" s="66">
        <f t="shared" si="36"/>
        <v>78418</v>
      </c>
      <c r="EG17" s="66">
        <f t="shared" si="36"/>
        <v>79484</v>
      </c>
      <c r="EH17" s="66">
        <f t="shared" si="36"/>
        <v>83864</v>
      </c>
      <c r="EI17" s="66">
        <f t="shared" si="36"/>
        <v>90474</v>
      </c>
      <c r="EJ17" s="66">
        <f t="shared" si="36"/>
        <v>89322</v>
      </c>
      <c r="EK17" s="66">
        <f t="shared" si="36"/>
        <v>79024</v>
      </c>
      <c r="EL17" s="66">
        <f t="shared" si="36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7">SUM(EQ18:EQ19)</f>
        <v>89828</v>
      </c>
      <c r="ER17" s="66">
        <f t="shared" si="37"/>
        <v>57034</v>
      </c>
      <c r="ES17" s="66">
        <f t="shared" si="37"/>
        <v>26330</v>
      </c>
      <c r="ET17" s="66">
        <f t="shared" si="37"/>
        <v>49042</v>
      </c>
      <c r="EU17" s="66">
        <f t="shared" si="37"/>
        <v>72908</v>
      </c>
      <c r="EV17" s="66">
        <f t="shared" si="37"/>
        <v>79146</v>
      </c>
      <c r="EW17" s="66">
        <f t="shared" si="37"/>
        <v>78864</v>
      </c>
      <c r="EX17" s="66">
        <f t="shared" si="37"/>
        <v>76850</v>
      </c>
      <c r="EY17" s="66">
        <f t="shared" si="37"/>
        <v>95536</v>
      </c>
      <c r="EZ17" s="66">
        <f t="shared" si="37"/>
        <v>97842</v>
      </c>
      <c r="FA17" s="66">
        <f t="shared" si="37"/>
        <v>99732</v>
      </c>
      <c r="FB17" s="67">
        <f t="shared" si="23"/>
        <v>915938</v>
      </c>
      <c r="FC17" s="66">
        <v>47283</v>
      </c>
      <c r="FD17" s="66">
        <v>41042</v>
      </c>
      <c r="FE17" s="66">
        <v>36617</v>
      </c>
      <c r="FF17" s="66">
        <v>38400</v>
      </c>
      <c r="FG17" s="66">
        <v>45993</v>
      </c>
      <c r="FH17" s="66">
        <v>44717</v>
      </c>
      <c r="FI17" s="66">
        <v>47897</v>
      </c>
      <c r="FJ17" s="66">
        <v>47583</v>
      </c>
      <c r="FK17" s="160">
        <v>43342</v>
      </c>
      <c r="FL17" s="66">
        <v>48679</v>
      </c>
      <c r="FM17" s="66">
        <v>47030</v>
      </c>
      <c r="FN17" s="66">
        <v>55491</v>
      </c>
      <c r="FO17" s="67">
        <f t="shared" si="24"/>
        <v>544074</v>
      </c>
      <c r="FP17" s="66">
        <v>51890</v>
      </c>
      <c r="FQ17" s="66">
        <v>49668</v>
      </c>
      <c r="FR17" s="66">
        <v>45683</v>
      </c>
      <c r="FS17" s="66">
        <v>40237</v>
      </c>
      <c r="FT17" s="66">
        <v>42039</v>
      </c>
      <c r="FU17" s="66"/>
      <c r="FV17" s="66"/>
      <c r="FW17" s="66"/>
      <c r="FX17" s="160"/>
      <c r="FY17" s="66"/>
      <c r="FZ17" s="66"/>
      <c r="GA17" s="66"/>
      <c r="GB17" s="67">
        <f t="shared" si="25"/>
        <v>229517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61">
        <v>13336</v>
      </c>
      <c r="FL18" s="48">
        <v>16612</v>
      </c>
      <c r="FM18" s="48">
        <v>13637</v>
      </c>
      <c r="FN18" s="48">
        <v>19974</v>
      </c>
      <c r="FO18" s="67"/>
      <c r="FP18" s="48">
        <v>19001</v>
      </c>
      <c r="FQ18" s="48">
        <v>19170</v>
      </c>
      <c r="FR18" s="48">
        <v>14553</v>
      </c>
      <c r="FS18" s="48">
        <v>13410</v>
      </c>
      <c r="FT18" s="48">
        <v>12948</v>
      </c>
      <c r="FU18" s="48"/>
      <c r="FV18" s="48"/>
      <c r="FW18" s="48"/>
      <c r="FX18" s="161"/>
      <c r="FY18" s="48"/>
      <c r="FZ18" s="48"/>
      <c r="GA18" s="48"/>
      <c r="GB18" s="67"/>
    </row>
    <row r="19" spans="2:184" x14ac:dyDescent="0.2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61">
        <v>30006</v>
      </c>
      <c r="FL19" s="48">
        <v>32067</v>
      </c>
      <c r="FM19" s="48">
        <v>33393</v>
      </c>
      <c r="FN19" s="48">
        <v>35517</v>
      </c>
      <c r="FO19" s="67"/>
      <c r="FP19" s="48">
        <v>32889</v>
      </c>
      <c r="FQ19" s="48">
        <v>30498</v>
      </c>
      <c r="FR19" s="48">
        <v>31130</v>
      </c>
      <c r="FS19" s="48">
        <v>26827</v>
      </c>
      <c r="FT19" s="48">
        <v>29091</v>
      </c>
      <c r="FU19" s="48"/>
      <c r="FV19" s="48"/>
      <c r="FW19" s="48"/>
      <c r="FX19" s="161"/>
      <c r="FY19" s="48"/>
      <c r="FZ19" s="48"/>
      <c r="GA19" s="48"/>
      <c r="GB19" s="67"/>
    </row>
    <row r="20" spans="2:184" ht="15" x14ac:dyDescent="0.25">
      <c r="B20" s="13" t="s">
        <v>62</v>
      </c>
      <c r="C20" s="66">
        <f>SUM(C21:C22)</f>
        <v>0</v>
      </c>
      <c r="D20" s="66">
        <f t="shared" ref="D20:J20" si="38">SUM(D21:D22)</f>
        <v>0</v>
      </c>
      <c r="E20" s="66">
        <f t="shared" si="38"/>
        <v>0</v>
      </c>
      <c r="F20" s="66">
        <f t="shared" si="38"/>
        <v>0</v>
      </c>
      <c r="G20" s="66">
        <f t="shared" si="38"/>
        <v>0</v>
      </c>
      <c r="H20" s="66">
        <f t="shared" si="38"/>
        <v>0</v>
      </c>
      <c r="I20" s="66">
        <f t="shared" si="38"/>
        <v>0</v>
      </c>
      <c r="J20" s="66">
        <f t="shared" si="38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9">SUM(DC21:DC22)</f>
        <v>232285</v>
      </c>
      <c r="DD20" s="66">
        <f t="shared" si="39"/>
        <v>194090</v>
      </c>
      <c r="DE20" s="66">
        <f t="shared" si="39"/>
        <v>133599</v>
      </c>
      <c r="DF20" s="66">
        <f t="shared" si="39"/>
        <v>0</v>
      </c>
      <c r="DG20" s="66">
        <f t="shared" si="39"/>
        <v>202140</v>
      </c>
      <c r="DH20" s="66">
        <f t="shared" si="39"/>
        <v>199438</v>
      </c>
      <c r="DI20" s="66">
        <f t="shared" ref="DI20:DN20" si="40">SUM(DI21:DI22)</f>
        <v>216144</v>
      </c>
      <c r="DJ20" s="66">
        <f t="shared" si="40"/>
        <v>218304</v>
      </c>
      <c r="DK20" s="66">
        <f t="shared" si="40"/>
        <v>206325</v>
      </c>
      <c r="DL20" s="66">
        <f t="shared" si="40"/>
        <v>213588</v>
      </c>
      <c r="DM20" s="66">
        <f t="shared" si="40"/>
        <v>218360</v>
      </c>
      <c r="DN20" s="66">
        <f t="shared" si="40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1">SUM(DQ21:DQ22)</f>
        <v>225051</v>
      </c>
      <c r="DR20" s="66">
        <f t="shared" si="41"/>
        <v>232314</v>
      </c>
      <c r="DS20" s="66">
        <f t="shared" si="41"/>
        <v>219028</v>
      </c>
      <c r="DT20" s="66">
        <f t="shared" si="41"/>
        <v>223373</v>
      </c>
      <c r="DU20" s="66">
        <f>SUM(DU21:DU22)</f>
        <v>210253</v>
      </c>
      <c r="DV20" s="66">
        <f t="shared" si="41"/>
        <v>229736</v>
      </c>
      <c r="DW20" s="66">
        <f t="shared" si="41"/>
        <v>232203</v>
      </c>
      <c r="DX20" s="66">
        <f t="shared" si="41"/>
        <v>214436</v>
      </c>
      <c r="DY20" s="66">
        <f t="shared" si="41"/>
        <v>226283</v>
      </c>
      <c r="DZ20" s="66">
        <f t="shared" si="41"/>
        <v>223280</v>
      </c>
      <c r="EA20" s="66">
        <f t="shared" si="41"/>
        <v>243698</v>
      </c>
      <c r="EB20" s="67">
        <f t="shared" ref="EB20:EB25" si="42">+SUM(DP20:EA20)</f>
        <v>2721476</v>
      </c>
      <c r="EC20" s="66">
        <f t="shared" ref="EC20:EL20" si="43">SUM(EC21:EC22)</f>
        <v>242299</v>
      </c>
      <c r="ED20" s="66">
        <f t="shared" si="43"/>
        <v>208123</v>
      </c>
      <c r="EE20" s="66">
        <f t="shared" si="43"/>
        <v>216101</v>
      </c>
      <c r="EF20" s="66">
        <f t="shared" si="43"/>
        <v>207581</v>
      </c>
      <c r="EG20" s="66">
        <f t="shared" si="43"/>
        <v>210451</v>
      </c>
      <c r="EH20" s="66">
        <f t="shared" si="43"/>
        <v>208919</v>
      </c>
      <c r="EI20" s="66">
        <f t="shared" si="43"/>
        <v>227880</v>
      </c>
      <c r="EJ20" s="66">
        <f t="shared" si="43"/>
        <v>229739</v>
      </c>
      <c r="EK20" s="66">
        <f t="shared" si="43"/>
        <v>213716</v>
      </c>
      <c r="EL20" s="66">
        <f t="shared" si="43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4">SUM(EQ21:EQ22)</f>
        <v>229769</v>
      </c>
      <c r="ER20" s="66">
        <f t="shared" si="44"/>
        <v>142379</v>
      </c>
      <c r="ES20" s="66">
        <f t="shared" si="44"/>
        <v>57298</v>
      </c>
      <c r="ET20" s="66">
        <f t="shared" si="44"/>
        <v>93256</v>
      </c>
      <c r="EU20" s="66">
        <f t="shared" si="44"/>
        <v>154569</v>
      </c>
      <c r="EV20" s="66">
        <f t="shared" si="44"/>
        <v>210583</v>
      </c>
      <c r="EW20" s="66">
        <f t="shared" si="44"/>
        <v>205540</v>
      </c>
      <c r="EX20" s="66">
        <f t="shared" si="44"/>
        <v>212295</v>
      </c>
      <c r="EY20" s="66">
        <f t="shared" si="44"/>
        <v>250091</v>
      </c>
      <c r="EZ20" s="66">
        <f t="shared" si="44"/>
        <v>253801</v>
      </c>
      <c r="FA20" s="66">
        <f t="shared" si="44"/>
        <v>269410</v>
      </c>
      <c r="FB20" s="67">
        <f>+SUM(EP20:FA20)</f>
        <v>2322711</v>
      </c>
      <c r="FC20" s="66">
        <v>242104</v>
      </c>
      <c r="FD20" s="66"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281923</v>
      </c>
      <c r="FK20" s="160">
        <v>266895</v>
      </c>
      <c r="FL20" s="66">
        <v>283587</v>
      </c>
      <c r="FM20" s="66">
        <v>272468</v>
      </c>
      <c r="FN20" s="66">
        <v>297819</v>
      </c>
      <c r="FO20" s="67">
        <f>+SUM(FC20:FN20)</f>
        <v>3085170</v>
      </c>
      <c r="FP20" s="66">
        <v>274935</v>
      </c>
      <c r="FQ20" s="66">
        <v>267408</v>
      </c>
      <c r="FR20" s="66">
        <v>258852</v>
      </c>
      <c r="FS20" s="66">
        <v>236909</v>
      </c>
      <c r="FT20" s="66">
        <v>251786</v>
      </c>
      <c r="FU20" s="66"/>
      <c r="FV20" s="66"/>
      <c r="FW20" s="66"/>
      <c r="FX20" s="160"/>
      <c r="FY20" s="66"/>
      <c r="FZ20" s="66"/>
      <c r="GA20" s="66"/>
      <c r="GB20" s="67">
        <f>+SUM(FP20:GA20)</f>
        <v>1289890</v>
      </c>
    </row>
    <row r="21" spans="2:184" x14ac:dyDescent="0.2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61">
        <v>188792</v>
      </c>
      <c r="FL21" s="48">
        <v>202175</v>
      </c>
      <c r="FM21" s="48">
        <v>190498</v>
      </c>
      <c r="FN21" s="48">
        <v>211610</v>
      </c>
      <c r="FO21" s="67"/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/>
      <c r="FV21" s="48"/>
      <c r="FW21" s="48"/>
      <c r="FX21" s="161"/>
      <c r="FY21" s="48"/>
      <c r="FZ21" s="48"/>
      <c r="GA21" s="48"/>
      <c r="GB21" s="67"/>
    </row>
    <row r="22" spans="2:184" x14ac:dyDescent="0.2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>
        <v>81970</v>
      </c>
      <c r="FN22" s="48">
        <v>86209</v>
      </c>
      <c r="FO22" s="67"/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/>
      <c r="FV22" s="48"/>
      <c r="FW22" s="48"/>
      <c r="FX22" s="161"/>
      <c r="FY22" s="48"/>
      <c r="FZ22" s="48"/>
      <c r="GA22" s="48"/>
      <c r="GB22" s="67"/>
    </row>
    <row r="23" spans="2:184" ht="15" x14ac:dyDescent="0.2">
      <c r="B23" s="18" t="s">
        <v>10</v>
      </c>
      <c r="C23" s="68">
        <f>SUM(C24:C25)</f>
        <v>0</v>
      </c>
      <c r="D23" s="68">
        <f t="shared" ref="D23:BS23" si="45">SUM(D24:D25)</f>
        <v>0</v>
      </c>
      <c r="E23" s="68">
        <f>SUM(E24:E25)</f>
        <v>0</v>
      </c>
      <c r="F23" s="68">
        <f t="shared" si="45"/>
        <v>0</v>
      </c>
      <c r="G23" s="68">
        <f t="shared" si="45"/>
        <v>0</v>
      </c>
      <c r="H23" s="68">
        <f t="shared" si="45"/>
        <v>0</v>
      </c>
      <c r="I23" s="68">
        <f t="shared" si="45"/>
        <v>0</v>
      </c>
      <c r="J23" s="68">
        <f t="shared" si="45"/>
        <v>0</v>
      </c>
      <c r="K23" s="68">
        <f t="shared" si="45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5"/>
        <v>1644570</v>
      </c>
      <c r="P23" s="68">
        <f t="shared" si="45"/>
        <v>540356</v>
      </c>
      <c r="Q23" s="68">
        <f t="shared" si="45"/>
        <v>497078</v>
      </c>
      <c r="R23" s="68">
        <f>SUM(R24:R25)</f>
        <v>506286</v>
      </c>
      <c r="S23" s="68">
        <f t="shared" si="45"/>
        <v>474294</v>
      </c>
      <c r="T23" s="68">
        <f t="shared" si="45"/>
        <v>486654</v>
      </c>
      <c r="U23" s="68">
        <f t="shared" si="45"/>
        <v>487304</v>
      </c>
      <c r="V23" s="68">
        <f t="shared" si="45"/>
        <v>535448</v>
      </c>
      <c r="W23" s="68">
        <f t="shared" si="45"/>
        <v>534226</v>
      </c>
      <c r="X23" s="68">
        <f t="shared" si="45"/>
        <v>498234</v>
      </c>
      <c r="Y23" s="68">
        <f>SUM(Y24:Y25)</f>
        <v>541774</v>
      </c>
      <c r="Z23" s="68">
        <f>SUM(Z24:Z25)</f>
        <v>533806</v>
      </c>
      <c r="AA23" s="68">
        <f t="shared" si="45"/>
        <v>619350</v>
      </c>
      <c r="AB23" s="68">
        <f>SUM(AB24:AB25)</f>
        <v>6254810</v>
      </c>
      <c r="AC23" s="68">
        <f t="shared" si="45"/>
        <v>604436</v>
      </c>
      <c r="AD23" s="68">
        <f t="shared" si="45"/>
        <v>566552</v>
      </c>
      <c r="AE23" s="68">
        <f>SUM(AE24:AE25)</f>
        <v>571676</v>
      </c>
      <c r="AF23" s="68">
        <f t="shared" si="45"/>
        <v>552926</v>
      </c>
      <c r="AG23" s="68">
        <f t="shared" si="45"/>
        <v>556028</v>
      </c>
      <c r="AH23" s="68">
        <f t="shared" si="45"/>
        <v>550432</v>
      </c>
      <c r="AI23" s="68">
        <f t="shared" si="45"/>
        <v>606060</v>
      </c>
      <c r="AJ23" s="68">
        <f t="shared" si="45"/>
        <v>602316</v>
      </c>
      <c r="AK23" s="68">
        <f t="shared" si="45"/>
        <v>561296</v>
      </c>
      <c r="AL23" s="68">
        <f>SUM(AL24:AL25)</f>
        <v>600096</v>
      </c>
      <c r="AM23" s="68">
        <f>SUM(AM24:AM25)</f>
        <v>575164</v>
      </c>
      <c r="AN23" s="68">
        <f t="shared" si="45"/>
        <v>668684</v>
      </c>
      <c r="AO23" s="68">
        <f t="shared" si="45"/>
        <v>7015666</v>
      </c>
      <c r="AP23" s="68">
        <f t="shared" si="45"/>
        <v>651968</v>
      </c>
      <c r="AQ23" s="68">
        <f t="shared" si="45"/>
        <v>608470</v>
      </c>
      <c r="AR23" s="68">
        <f>SUM(AR24:AR25)</f>
        <v>607880</v>
      </c>
      <c r="AS23" s="68">
        <f t="shared" si="45"/>
        <v>581054</v>
      </c>
      <c r="AT23" s="68">
        <f t="shared" si="45"/>
        <v>590310</v>
      </c>
      <c r="AU23" s="68">
        <f t="shared" si="45"/>
        <v>581818</v>
      </c>
      <c r="AV23" s="68">
        <f t="shared" si="45"/>
        <v>626604</v>
      </c>
      <c r="AW23" s="68">
        <f t="shared" si="45"/>
        <v>643880</v>
      </c>
      <c r="AX23" s="68">
        <f t="shared" si="45"/>
        <v>597632</v>
      </c>
      <c r="AY23" s="68">
        <f>SUM(AY24:AY25)</f>
        <v>633434</v>
      </c>
      <c r="AZ23" s="68">
        <f>SUM(AZ24:AZ25)</f>
        <v>623780</v>
      </c>
      <c r="BA23" s="68">
        <f t="shared" si="45"/>
        <v>687158</v>
      </c>
      <c r="BB23" s="68">
        <f>SUM(BB24:BB25)</f>
        <v>7433988</v>
      </c>
      <c r="BC23" s="68">
        <f t="shared" si="45"/>
        <v>670758</v>
      </c>
      <c r="BD23" s="68">
        <f t="shared" si="45"/>
        <v>622358</v>
      </c>
      <c r="BE23" s="68">
        <f>SUM(BE24:BE25)</f>
        <v>650910</v>
      </c>
      <c r="BF23" s="68">
        <f t="shared" si="45"/>
        <v>596672</v>
      </c>
      <c r="BG23" s="68">
        <f t="shared" si="45"/>
        <v>615724</v>
      </c>
      <c r="BH23" s="68">
        <f t="shared" si="45"/>
        <v>599931</v>
      </c>
      <c r="BI23" s="68">
        <f t="shared" si="45"/>
        <v>673870</v>
      </c>
      <c r="BJ23" s="68">
        <f t="shared" si="45"/>
        <v>684978</v>
      </c>
      <c r="BK23" s="68">
        <f t="shared" si="45"/>
        <v>628288</v>
      </c>
      <c r="BL23" s="68">
        <f>SUM(BL24:BL25)</f>
        <v>672014</v>
      </c>
      <c r="BM23" s="68">
        <f>SUM(BM24:BM25)</f>
        <v>672769</v>
      </c>
      <c r="BN23" s="68">
        <f t="shared" si="45"/>
        <v>747571</v>
      </c>
      <c r="BO23" s="68">
        <f t="shared" si="45"/>
        <v>7835843</v>
      </c>
      <c r="BP23" s="68">
        <f t="shared" si="45"/>
        <v>727795</v>
      </c>
      <c r="BQ23" s="68">
        <f t="shared" si="45"/>
        <v>672170</v>
      </c>
      <c r="BR23" s="68">
        <f>SUM(BR24:BR25)</f>
        <v>661937</v>
      </c>
      <c r="BS23" s="68">
        <f t="shared" si="45"/>
        <v>633033</v>
      </c>
      <c r="BT23" s="68">
        <f t="shared" ref="BT23:CN23" si="46">SUM(BT24:BT25)</f>
        <v>646640</v>
      </c>
      <c r="BU23" s="68">
        <f t="shared" si="46"/>
        <v>620273</v>
      </c>
      <c r="BV23" s="68">
        <f t="shared" si="46"/>
        <v>692140</v>
      </c>
      <c r="BW23" s="68">
        <f t="shared" si="46"/>
        <v>702187</v>
      </c>
      <c r="BX23" s="68">
        <f t="shared" si="46"/>
        <v>638717</v>
      </c>
      <c r="BY23" s="68">
        <f>SUM(BY24:BY25)</f>
        <v>688802</v>
      </c>
      <c r="BZ23" s="68">
        <f>SUM(BZ24:BZ25)</f>
        <v>666488</v>
      </c>
      <c r="CA23" s="68">
        <f t="shared" si="46"/>
        <v>767288</v>
      </c>
      <c r="CB23" s="68">
        <f t="shared" si="46"/>
        <v>8117470</v>
      </c>
      <c r="CC23" s="68">
        <f t="shared" si="46"/>
        <v>752291</v>
      </c>
      <c r="CD23" s="68">
        <f t="shared" si="46"/>
        <v>714197</v>
      </c>
      <c r="CE23" s="68">
        <f t="shared" si="46"/>
        <v>713372</v>
      </c>
      <c r="CF23" s="68">
        <f t="shared" si="46"/>
        <v>676077</v>
      </c>
      <c r="CG23" s="68">
        <f t="shared" si="46"/>
        <v>698254</v>
      </c>
      <c r="CH23" s="68">
        <f t="shared" si="46"/>
        <v>671166</v>
      </c>
      <c r="CI23" s="68">
        <f t="shared" si="46"/>
        <v>751104</v>
      </c>
      <c r="CJ23" s="68">
        <f t="shared" si="46"/>
        <v>767877</v>
      </c>
      <c r="CK23" s="68">
        <f t="shared" si="46"/>
        <v>710388</v>
      </c>
      <c r="CL23" s="68">
        <f t="shared" si="46"/>
        <v>771580</v>
      </c>
      <c r="CM23" s="68">
        <f t="shared" si="46"/>
        <v>751318</v>
      </c>
      <c r="CN23" s="68">
        <f t="shared" si="46"/>
        <v>858626</v>
      </c>
      <c r="CO23" s="68">
        <f t="shared" ref="CO23:CW23" si="47">SUM(CO24:CO25)</f>
        <v>8836250</v>
      </c>
      <c r="CP23" s="68">
        <f t="shared" si="47"/>
        <v>813363</v>
      </c>
      <c r="CQ23" s="68">
        <f t="shared" si="47"/>
        <v>770376</v>
      </c>
      <c r="CR23" s="68">
        <f t="shared" si="47"/>
        <v>769393</v>
      </c>
      <c r="CS23" s="68">
        <f t="shared" si="47"/>
        <v>716272</v>
      </c>
      <c r="CT23" s="68">
        <f t="shared" si="47"/>
        <v>731161</v>
      </c>
      <c r="CU23" s="68">
        <f t="shared" si="47"/>
        <v>703279</v>
      </c>
      <c r="CV23" s="68">
        <f t="shared" si="47"/>
        <v>805238</v>
      </c>
      <c r="CW23" s="68">
        <f t="shared" si="47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8">SUM(DA24:DA25)</f>
        <v>902440</v>
      </c>
      <c r="DB23" s="68">
        <f t="shared" si="48"/>
        <v>9343793</v>
      </c>
      <c r="DC23" s="68">
        <f t="shared" si="48"/>
        <v>866335</v>
      </c>
      <c r="DD23" s="68">
        <f t="shared" si="48"/>
        <v>734144</v>
      </c>
      <c r="DE23" s="68">
        <f t="shared" si="48"/>
        <v>442533</v>
      </c>
      <c r="DF23" s="68">
        <f t="shared" si="48"/>
        <v>0</v>
      </c>
      <c r="DG23" s="68">
        <f t="shared" si="48"/>
        <v>746776</v>
      </c>
      <c r="DH23" s="68">
        <f t="shared" si="48"/>
        <v>736892</v>
      </c>
      <c r="DI23" s="68">
        <f t="shared" si="48"/>
        <v>818286</v>
      </c>
      <c r="DJ23" s="68">
        <f t="shared" si="48"/>
        <v>811826</v>
      </c>
      <c r="DK23" s="68">
        <f t="shared" si="48"/>
        <v>758545</v>
      </c>
      <c r="DL23" s="68">
        <f t="shared" si="48"/>
        <v>779042</v>
      </c>
      <c r="DM23" s="68">
        <f t="shared" si="48"/>
        <v>794718</v>
      </c>
      <c r="DN23" s="68">
        <f t="shared" si="48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9">SUM(DQ24:DQ25)</f>
        <v>847284</v>
      </c>
      <c r="DR23" s="68">
        <f t="shared" si="49"/>
        <v>876681</v>
      </c>
      <c r="DS23" s="68">
        <f t="shared" si="49"/>
        <v>838864</v>
      </c>
      <c r="DT23" s="68">
        <f t="shared" si="49"/>
        <v>834734</v>
      </c>
      <c r="DU23" s="68">
        <f t="shared" si="49"/>
        <v>799851</v>
      </c>
      <c r="DV23" s="68">
        <f t="shared" si="49"/>
        <v>879418</v>
      </c>
      <c r="DW23" s="68">
        <f t="shared" si="49"/>
        <v>888027</v>
      </c>
      <c r="DX23" s="68">
        <f t="shared" si="49"/>
        <v>789775</v>
      </c>
      <c r="DY23" s="68">
        <f t="shared" si="49"/>
        <v>841826</v>
      </c>
      <c r="DZ23" s="68">
        <f t="shared" si="49"/>
        <v>833230</v>
      </c>
      <c r="EA23" s="68">
        <f t="shared" si="49"/>
        <v>945471</v>
      </c>
      <c r="EB23" s="101">
        <f t="shared" si="42"/>
        <v>10301781</v>
      </c>
      <c r="EC23" s="68">
        <f>SUM(EC24:EC25)</f>
        <v>934804</v>
      </c>
      <c r="ED23" s="68">
        <f t="shared" ref="ED23:EM23" si="50">SUM(ED24:ED25)</f>
        <v>816509</v>
      </c>
      <c r="EE23" s="68">
        <f t="shared" si="50"/>
        <v>842308</v>
      </c>
      <c r="EF23" s="68">
        <f t="shared" si="50"/>
        <v>796259</v>
      </c>
      <c r="EG23" s="68">
        <f t="shared" si="50"/>
        <v>815912</v>
      </c>
      <c r="EH23" s="68">
        <f t="shared" si="50"/>
        <v>827441</v>
      </c>
      <c r="EI23" s="68">
        <f t="shared" si="50"/>
        <v>897394</v>
      </c>
      <c r="EJ23" s="68">
        <f t="shared" si="50"/>
        <v>912108</v>
      </c>
      <c r="EK23" s="68">
        <f t="shared" si="50"/>
        <v>823094</v>
      </c>
      <c r="EL23" s="68">
        <f t="shared" si="50"/>
        <v>876655</v>
      </c>
      <c r="EM23" s="68">
        <f t="shared" si="50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1">SUM(EP24:EP25)</f>
        <v>962715</v>
      </c>
      <c r="EQ23" s="68">
        <f t="shared" si="51"/>
        <v>917621</v>
      </c>
      <c r="ER23" s="68">
        <f>SUM(ER24:ER25)</f>
        <v>595318</v>
      </c>
      <c r="ES23" s="68">
        <f t="shared" si="51"/>
        <v>250465</v>
      </c>
      <c r="ET23" s="68">
        <f t="shared" si="51"/>
        <v>414495</v>
      </c>
      <c r="EU23" s="68">
        <f t="shared" si="51"/>
        <v>615385</v>
      </c>
      <c r="EV23" s="68">
        <f t="shared" si="51"/>
        <v>820672</v>
      </c>
      <c r="EW23" s="68">
        <f t="shared" si="51"/>
        <v>808220</v>
      </c>
      <c r="EX23" s="68">
        <f t="shared" si="51"/>
        <v>810259</v>
      </c>
      <c r="EY23" s="68">
        <f>SUM(EY24:EY25)</f>
        <v>955678</v>
      </c>
      <c r="EZ23" s="68">
        <f>SUM(EZ24:EZ25)</f>
        <v>979283</v>
      </c>
      <c r="FA23" s="68">
        <f t="shared" si="51"/>
        <v>1028670</v>
      </c>
      <c r="FB23" s="68">
        <f>+SUM(EP23:FA23)</f>
        <v>9158781</v>
      </c>
      <c r="FC23" s="68">
        <v>887579</v>
      </c>
      <c r="FD23" s="68">
        <v>755068</v>
      </c>
      <c r="FE23" s="68">
        <v>826632</v>
      </c>
      <c r="FF23" s="68">
        <v>748001</v>
      </c>
      <c r="FG23" s="68">
        <v>849152</v>
      </c>
      <c r="FH23" s="68">
        <v>840778</v>
      </c>
      <c r="FI23" s="68">
        <v>949826</v>
      </c>
      <c r="FJ23" s="68">
        <v>975458</v>
      </c>
      <c r="FK23" s="162">
        <v>903069</v>
      </c>
      <c r="FL23" s="68">
        <v>970183</v>
      </c>
      <c r="FM23" s="68">
        <v>919148</v>
      </c>
      <c r="FN23" s="68">
        <v>1023402</v>
      </c>
      <c r="FO23" s="68">
        <f>+SUM(FC23:FN23)</f>
        <v>10648296</v>
      </c>
      <c r="FP23" s="68">
        <v>960860</v>
      </c>
      <c r="FQ23" s="68">
        <v>915489</v>
      </c>
      <c r="FR23" s="68">
        <v>883638</v>
      </c>
      <c r="FS23" s="68">
        <v>810044</v>
      </c>
      <c r="FT23" s="68">
        <v>865416</v>
      </c>
      <c r="FU23" s="68"/>
      <c r="FV23" s="68"/>
      <c r="FW23" s="68"/>
      <c r="FX23" s="162"/>
      <c r="FY23" s="68"/>
      <c r="FZ23" s="68"/>
      <c r="GA23" s="68"/>
      <c r="GB23" s="68">
        <f>+SUM(FP23:GA23)</f>
        <v>4435447</v>
      </c>
    </row>
    <row r="24" spans="2:184" x14ac:dyDescent="0.2">
      <c r="B24" s="15" t="s">
        <v>2</v>
      </c>
      <c r="C24" s="67">
        <f>IF($B24="","",C9+C12+C15+C18+C21)</f>
        <v>0</v>
      </c>
      <c r="D24" s="67">
        <f t="shared" ref="D24:N25" si="52">IF($B24="","",D9+D12+D15+D18+D21)</f>
        <v>0</v>
      </c>
      <c r="E24" s="67">
        <f>IF($B24="","",E9+E12+E15+E18+E21)</f>
        <v>0</v>
      </c>
      <c r="F24" s="67">
        <f t="shared" si="52"/>
        <v>0</v>
      </c>
      <c r="G24" s="67">
        <f t="shared" si="52"/>
        <v>0</v>
      </c>
      <c r="H24" s="67">
        <f t="shared" si="52"/>
        <v>0</v>
      </c>
      <c r="I24" s="67">
        <f t="shared" si="52"/>
        <v>0</v>
      </c>
      <c r="J24" s="67">
        <f t="shared" si="52"/>
        <v>0</v>
      </c>
      <c r="K24" s="67">
        <f t="shared" si="52"/>
        <v>40024</v>
      </c>
      <c r="L24" s="67">
        <f>IF($B24="","",L9+L12+L15+L18+L21)</f>
        <v>207772</v>
      </c>
      <c r="M24" s="67">
        <f t="shared" si="52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3">IF($B24="","",Q9+Q12+Q15+Q18+Q21)</f>
        <v>213910</v>
      </c>
      <c r="R24" s="67">
        <f>IF($B24="","",R9+R12+R15+R18+R21)</f>
        <v>212414</v>
      </c>
      <c r="S24" s="67">
        <f t="shared" si="53"/>
        <v>210324</v>
      </c>
      <c r="T24" s="67">
        <f t="shared" si="53"/>
        <v>211692</v>
      </c>
      <c r="U24" s="67">
        <f t="shared" si="53"/>
        <v>207418</v>
      </c>
      <c r="V24" s="67">
        <f t="shared" si="53"/>
        <v>246866</v>
      </c>
      <c r="W24" s="67">
        <f t="shared" si="53"/>
        <v>238384</v>
      </c>
      <c r="X24" s="67">
        <f t="shared" si="53"/>
        <v>208296</v>
      </c>
      <c r="Y24" s="67">
        <f>IF($B24="","",Y9+Y12+Y15+Y18+Y21)</f>
        <v>239334</v>
      </c>
      <c r="Z24" s="67">
        <f t="shared" si="53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4">IF($B24="","",AD9+AD12+AD15+AD18+AD21)</f>
        <v>258142</v>
      </c>
      <c r="AE24" s="67">
        <f>IF($B24="","",AE9+AE12+AE15+AE18+AE21)</f>
        <v>252628</v>
      </c>
      <c r="AF24" s="67">
        <f t="shared" si="54"/>
        <v>256392</v>
      </c>
      <c r="AG24" s="67">
        <f t="shared" si="54"/>
        <v>243336</v>
      </c>
      <c r="AH24" s="67">
        <f t="shared" si="54"/>
        <v>241102</v>
      </c>
      <c r="AI24" s="67">
        <f t="shared" si="54"/>
        <v>289812</v>
      </c>
      <c r="AJ24" s="67">
        <f t="shared" si="54"/>
        <v>272358</v>
      </c>
      <c r="AK24" s="67">
        <f t="shared" si="54"/>
        <v>242506</v>
      </c>
      <c r="AL24" s="67">
        <f>IF($B24="","",AL9+AL12+AL15+AL18+AL21)</f>
        <v>268442</v>
      </c>
      <c r="AM24" s="67">
        <f t="shared" si="54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5">IF($B24="","",AQ9+AQ12+AQ15+AQ18+AQ21)</f>
        <v>287196</v>
      </c>
      <c r="AR24" s="67">
        <f>IF($B24="","",AR9+AR12+AR15+AR18+AR21)</f>
        <v>272312</v>
      </c>
      <c r="AS24" s="67">
        <f t="shared" si="55"/>
        <v>274980</v>
      </c>
      <c r="AT24" s="67">
        <f t="shared" si="55"/>
        <v>266754</v>
      </c>
      <c r="AU24" s="67">
        <f t="shared" si="55"/>
        <v>261394</v>
      </c>
      <c r="AV24" s="67">
        <f t="shared" si="55"/>
        <v>298692</v>
      </c>
      <c r="AW24" s="67">
        <f t="shared" si="55"/>
        <v>296576</v>
      </c>
      <c r="AX24" s="67">
        <f t="shared" si="55"/>
        <v>266700</v>
      </c>
      <c r="AY24" s="67">
        <f>IF($B24="","",AY9+AY12+AY15+AY18+AY21)</f>
        <v>286484</v>
      </c>
      <c r="AZ24" s="67">
        <f t="shared" si="55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6">IF($B24="","",BD9+BD12+BD15+BD18+BD21)</f>
        <v>300650</v>
      </c>
      <c r="BE24" s="67">
        <f>IF($B24="","",BE9+BE12+BE15+BE18+BE21)</f>
        <v>310936</v>
      </c>
      <c r="BF24" s="67">
        <f t="shared" si="56"/>
        <v>268776</v>
      </c>
      <c r="BG24" s="67">
        <f t="shared" si="56"/>
        <v>286146</v>
      </c>
      <c r="BH24" s="67">
        <f t="shared" si="56"/>
        <v>281946</v>
      </c>
      <c r="BI24" s="67">
        <f t="shared" si="56"/>
        <v>330704</v>
      </c>
      <c r="BJ24" s="67">
        <f t="shared" si="56"/>
        <v>324297</v>
      </c>
      <c r="BK24" s="67">
        <f t="shared" si="56"/>
        <v>285550</v>
      </c>
      <c r="BL24" s="67">
        <f>IF($B24="","",BL9+BL12+BL15+BL18+BL21)</f>
        <v>312590</v>
      </c>
      <c r="BM24" s="67">
        <f t="shared" si="56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7">IF($B24="","",BQ9+BQ12+BQ15+BQ18+BQ21)</f>
        <v>314697</v>
      </c>
      <c r="BR24" s="67">
        <f>IF($B24="","",BR9+BR12+BR15+BR18+BR21)</f>
        <v>303370</v>
      </c>
      <c r="BS24" s="67">
        <f t="shared" si="57"/>
        <v>302738</v>
      </c>
      <c r="BT24" s="67">
        <f t="shared" si="57"/>
        <v>295009</v>
      </c>
      <c r="BU24" s="67">
        <f t="shared" si="57"/>
        <v>283899</v>
      </c>
      <c r="BV24" s="67">
        <f t="shared" si="57"/>
        <v>342439</v>
      </c>
      <c r="BW24" s="67">
        <f t="shared" si="57"/>
        <v>337825</v>
      </c>
      <c r="BX24" s="67">
        <f t="shared" si="57"/>
        <v>298012</v>
      </c>
      <c r="BY24" s="67">
        <f>IF($B24="","",BY9+BY12+BY15+BY18+BY21)</f>
        <v>327632</v>
      </c>
      <c r="BZ24" s="67">
        <f t="shared" si="57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8">IF($B24="","",CC9+CC12+CC15+CC18+CC21)</f>
        <v>387551</v>
      </c>
      <c r="CD24" s="67">
        <f t="shared" si="58"/>
        <v>368681</v>
      </c>
      <c r="CE24" s="67">
        <f t="shared" si="58"/>
        <v>346786</v>
      </c>
      <c r="CF24" s="67">
        <f t="shared" si="58"/>
        <v>343617</v>
      </c>
      <c r="CG24" s="67">
        <f t="shared" si="58"/>
        <v>348317</v>
      </c>
      <c r="CH24" s="67">
        <f t="shared" si="58"/>
        <v>327334</v>
      </c>
      <c r="CI24" s="67">
        <f t="shared" si="58"/>
        <v>401367</v>
      </c>
      <c r="CJ24" s="67">
        <f t="shared" si="58"/>
        <v>388410</v>
      </c>
      <c r="CK24" s="67">
        <f t="shared" si="58"/>
        <v>347746</v>
      </c>
      <c r="CL24" s="67">
        <f t="shared" si="58"/>
        <v>378605</v>
      </c>
      <c r="CM24" s="67">
        <f t="shared" si="58"/>
        <v>359244</v>
      </c>
      <c r="CN24" s="67">
        <f t="shared" si="58"/>
        <v>463141</v>
      </c>
      <c r="CO24" s="67">
        <f t="shared" ref="CO24:CV25" si="59">IF($B24="","",CO9+CO12+CO15+CO18+CO21)</f>
        <v>4460799</v>
      </c>
      <c r="CP24" s="67">
        <f t="shared" si="59"/>
        <v>432346</v>
      </c>
      <c r="CQ24" s="67">
        <f t="shared" si="59"/>
        <v>404590</v>
      </c>
      <c r="CR24" s="67">
        <f t="shared" si="59"/>
        <v>393631</v>
      </c>
      <c r="CS24" s="67">
        <f t="shared" si="59"/>
        <v>349731</v>
      </c>
      <c r="CT24" s="67">
        <f t="shared" si="59"/>
        <v>362145</v>
      </c>
      <c r="CU24" s="67">
        <f t="shared" si="59"/>
        <v>350991</v>
      </c>
      <c r="CV24" s="67">
        <f t="shared" si="59"/>
        <v>435962</v>
      </c>
      <c r="CW24" s="67">
        <f t="shared" ref="CW24:DA25" si="60">IF($B24="","",CW9+CW12+CW15+CW18+CW21)</f>
        <v>415619</v>
      </c>
      <c r="CX24" s="67">
        <f>IF($B24="","",CX9+CX12+CX15+CX18+CX21)</f>
        <v>370336</v>
      </c>
      <c r="CY24" s="67">
        <f t="shared" si="60"/>
        <v>408468</v>
      </c>
      <c r="CZ24" s="67">
        <v>389508</v>
      </c>
      <c r="DA24" s="67">
        <f t="shared" si="60"/>
        <v>507221</v>
      </c>
      <c r="DB24" s="67">
        <f t="shared" ref="DB24:DN24" si="61">IF($B24="","",DB9+DB12+DB15+DB18+DB21)</f>
        <v>4820548</v>
      </c>
      <c r="DC24" s="67">
        <f t="shared" si="61"/>
        <v>463109</v>
      </c>
      <c r="DD24" s="67">
        <f t="shared" si="61"/>
        <v>394091</v>
      </c>
      <c r="DE24" s="67">
        <f t="shared" si="61"/>
        <v>243504</v>
      </c>
      <c r="DF24" s="67">
        <f t="shared" si="61"/>
        <v>0</v>
      </c>
      <c r="DG24" s="67">
        <f t="shared" si="61"/>
        <v>368976</v>
      </c>
      <c r="DH24" s="67">
        <f t="shared" si="61"/>
        <v>368246</v>
      </c>
      <c r="DI24" s="67">
        <f t="shared" si="61"/>
        <v>437410</v>
      </c>
      <c r="DJ24" s="67">
        <f t="shared" si="61"/>
        <v>414285</v>
      </c>
      <c r="DK24" s="67">
        <f t="shared" si="61"/>
        <v>379879</v>
      </c>
      <c r="DL24" s="67">
        <f t="shared" si="61"/>
        <v>390542</v>
      </c>
      <c r="DM24" s="67">
        <f t="shared" si="61"/>
        <v>385487</v>
      </c>
      <c r="DN24" s="67">
        <f t="shared" si="61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2">IF($B24="","",DQ9+DQ12+DQ15+DQ18+DQ21)</f>
        <v>452807</v>
      </c>
      <c r="DR24" s="67">
        <f t="shared" si="62"/>
        <v>456554</v>
      </c>
      <c r="DS24" s="67">
        <f t="shared" si="62"/>
        <v>435108</v>
      </c>
      <c r="DT24" s="67">
        <f t="shared" si="62"/>
        <v>414681</v>
      </c>
      <c r="DU24" s="67">
        <f>IF($B24="","",DU9+DU12+DU15+DU18+DU21)</f>
        <v>385258</v>
      </c>
      <c r="DV24" s="67">
        <f t="shared" si="62"/>
        <v>452632</v>
      </c>
      <c r="DW24" s="67">
        <f t="shared" si="62"/>
        <v>457455</v>
      </c>
      <c r="DX24" s="67">
        <f t="shared" si="62"/>
        <v>399504</v>
      </c>
      <c r="DY24" s="67">
        <f t="shared" si="62"/>
        <v>422940</v>
      </c>
      <c r="DZ24" s="67">
        <f t="shared" si="62"/>
        <v>410532</v>
      </c>
      <c r="EA24" s="67">
        <f t="shared" si="62"/>
        <v>501271</v>
      </c>
      <c r="EB24" s="67">
        <f t="shared" si="42"/>
        <v>5287294</v>
      </c>
      <c r="EC24" s="67">
        <f t="shared" ref="EC24:EN24" si="63">IF($B24="","",EC9+EC12+EC15+EC18+EC21)</f>
        <v>495441</v>
      </c>
      <c r="ED24" s="67">
        <f t="shared" si="63"/>
        <v>429320</v>
      </c>
      <c r="EE24" s="67">
        <f t="shared" si="63"/>
        <v>421890</v>
      </c>
      <c r="EF24" s="67">
        <f t="shared" si="63"/>
        <v>416412</v>
      </c>
      <c r="EG24" s="67">
        <f t="shared" si="63"/>
        <v>406320</v>
      </c>
      <c r="EH24" s="67">
        <f t="shared" si="63"/>
        <v>399917</v>
      </c>
      <c r="EI24" s="67">
        <f t="shared" si="63"/>
        <v>469214</v>
      </c>
      <c r="EJ24" s="67">
        <f t="shared" si="63"/>
        <v>472544</v>
      </c>
      <c r="EK24" s="67">
        <f t="shared" si="63"/>
        <v>410758</v>
      </c>
      <c r="EL24" s="67">
        <f t="shared" si="63"/>
        <v>438075</v>
      </c>
      <c r="EM24" s="67">
        <f t="shared" si="63"/>
        <v>437944</v>
      </c>
      <c r="EN24" s="67">
        <f t="shared" si="63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4">IF($B24="","",EQ9+EQ12+EQ15+EQ18+EQ21)</f>
        <v>501510</v>
      </c>
      <c r="ER24" s="67">
        <f>IF($B24="","",ER9+ER12+ER15+ER18+ER21)</f>
        <v>301511</v>
      </c>
      <c r="ES24" s="67">
        <f t="shared" si="64"/>
        <v>107272</v>
      </c>
      <c r="ET24" s="67">
        <f t="shared" si="64"/>
        <v>206248</v>
      </c>
      <c r="EU24" s="67">
        <f t="shared" si="64"/>
        <v>337872</v>
      </c>
      <c r="EV24" s="67">
        <f t="shared" si="64"/>
        <v>491907</v>
      </c>
      <c r="EW24" s="67">
        <f t="shared" si="64"/>
        <v>456895</v>
      </c>
      <c r="EX24" s="67">
        <f t="shared" si="64"/>
        <v>457578</v>
      </c>
      <c r="EY24" s="67">
        <f>IF($B24="","",EY9+EY12+EY15+EY18+EY21)</f>
        <v>537085</v>
      </c>
      <c r="EZ24" s="67">
        <f t="shared" si="64"/>
        <v>537384</v>
      </c>
      <c r="FA24" s="67">
        <f>IF($B24="","",FA9+FA12+FA15+FA18+FA21)</f>
        <v>598384</v>
      </c>
      <c r="FB24" s="67">
        <f>+SUM(EP24:FA24)</f>
        <v>5068673</v>
      </c>
      <c r="FC24" s="67">
        <v>520262</v>
      </c>
      <c r="FD24" s="67">
        <v>439810</v>
      </c>
      <c r="FE24" s="67">
        <v>499835</v>
      </c>
      <c r="FF24" s="67">
        <v>426226</v>
      </c>
      <c r="FG24" s="67">
        <v>499059</v>
      </c>
      <c r="FH24" s="67">
        <v>494279</v>
      </c>
      <c r="FI24" s="67">
        <v>590660</v>
      </c>
      <c r="FJ24" s="67">
        <v>618019</v>
      </c>
      <c r="FK24" s="163">
        <v>548030</v>
      </c>
      <c r="FL24" s="67">
        <v>600386</v>
      </c>
      <c r="FM24" s="67">
        <v>547608</v>
      </c>
      <c r="FN24" s="67">
        <v>638352</v>
      </c>
      <c r="FO24" s="67">
        <f>+SUM(FC24:FN24)</f>
        <v>6422526</v>
      </c>
      <c r="FP24" s="67">
        <v>599253</v>
      </c>
      <c r="FQ24" s="67">
        <v>576103</v>
      </c>
      <c r="FR24" s="67">
        <v>534698</v>
      </c>
      <c r="FS24" s="67">
        <v>495400</v>
      </c>
      <c r="FT24" s="67">
        <v>520595</v>
      </c>
      <c r="FU24" s="67"/>
      <c r="FV24" s="67"/>
      <c r="FW24" s="67"/>
      <c r="FX24" s="163"/>
      <c r="FY24" s="67"/>
      <c r="FZ24" s="67"/>
      <c r="GA24" s="67"/>
      <c r="GB24" s="67">
        <f>+SUM(FP24:GA24)</f>
        <v>2726049</v>
      </c>
    </row>
    <row r="25" spans="2:184" x14ac:dyDescent="0.2">
      <c r="B25" s="15" t="s">
        <v>3</v>
      </c>
      <c r="C25" s="67">
        <f>IF($B25="","",C10+C13+C16+C19+C22)</f>
        <v>0</v>
      </c>
      <c r="D25" s="67">
        <f t="shared" si="52"/>
        <v>0</v>
      </c>
      <c r="E25" s="67">
        <f>IF($B25="","",E10+E13+E16+E19+E22)</f>
        <v>0</v>
      </c>
      <c r="F25" s="67">
        <f t="shared" si="52"/>
        <v>0</v>
      </c>
      <c r="G25" s="67">
        <f t="shared" si="52"/>
        <v>0</v>
      </c>
      <c r="H25" s="67">
        <f t="shared" si="52"/>
        <v>0</v>
      </c>
      <c r="I25" s="67">
        <f t="shared" si="52"/>
        <v>0</v>
      </c>
      <c r="J25" s="67">
        <f t="shared" si="52"/>
        <v>0</v>
      </c>
      <c r="K25" s="67">
        <f t="shared" si="52"/>
        <v>56190</v>
      </c>
      <c r="L25" s="67">
        <f>IF($B25="","",L10+L13+L16+L19+L22)</f>
        <v>286510</v>
      </c>
      <c r="M25" s="67">
        <f t="shared" si="52"/>
        <v>289672</v>
      </c>
      <c r="N25" s="67">
        <f t="shared" si="52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3"/>
        <v>283168</v>
      </c>
      <c r="R25" s="67">
        <f>IF($B25="","",R10+R13+R16+R19+R22)</f>
        <v>293872</v>
      </c>
      <c r="S25" s="67">
        <f t="shared" si="53"/>
        <v>263970</v>
      </c>
      <c r="T25" s="67">
        <f t="shared" si="53"/>
        <v>274962</v>
      </c>
      <c r="U25" s="67">
        <f t="shared" si="53"/>
        <v>279886</v>
      </c>
      <c r="V25" s="67">
        <f t="shared" si="53"/>
        <v>288582</v>
      </c>
      <c r="W25" s="67">
        <f t="shared" si="53"/>
        <v>295842</v>
      </c>
      <c r="X25" s="67">
        <f t="shared" si="53"/>
        <v>289938</v>
      </c>
      <c r="Y25" s="67">
        <f>IF($B25="","",Y10+Y13+Y16+Y19+Y22)</f>
        <v>302440</v>
      </c>
      <c r="Z25" s="67">
        <f t="shared" si="53"/>
        <v>307684</v>
      </c>
      <c r="AA25" s="67">
        <f t="shared" si="53"/>
        <v>330312</v>
      </c>
      <c r="AB25" s="67">
        <f t="shared" si="53"/>
        <v>3509952</v>
      </c>
      <c r="AC25" s="67">
        <f>IF($B25="","",AC10+AC13+AC16+AC19+AC22)</f>
        <v>329544</v>
      </c>
      <c r="AD25" s="67">
        <f t="shared" si="54"/>
        <v>308410</v>
      </c>
      <c r="AE25" s="67">
        <f>IF($B25="","",AE10+AE13+AE16+AE19+AE22)</f>
        <v>319048</v>
      </c>
      <c r="AF25" s="67">
        <f t="shared" si="54"/>
        <v>296534</v>
      </c>
      <c r="AG25" s="67">
        <f t="shared" si="54"/>
        <v>312692</v>
      </c>
      <c r="AH25" s="67">
        <f t="shared" si="54"/>
        <v>309330</v>
      </c>
      <c r="AI25" s="67">
        <f t="shared" si="54"/>
        <v>316248</v>
      </c>
      <c r="AJ25" s="67">
        <f t="shared" si="54"/>
        <v>329958</v>
      </c>
      <c r="AK25" s="67">
        <f t="shared" si="54"/>
        <v>318790</v>
      </c>
      <c r="AL25" s="67">
        <f>IF($B25="","",AL10+AL13+AL16+AL19+AL22)</f>
        <v>331654</v>
      </c>
      <c r="AM25" s="67">
        <f t="shared" si="54"/>
        <v>323440</v>
      </c>
      <c r="AN25" s="67">
        <f t="shared" si="54"/>
        <v>350776</v>
      </c>
      <c r="AO25" s="67">
        <f t="shared" si="54"/>
        <v>3846424</v>
      </c>
      <c r="AP25" s="67">
        <f>IF($B25="","",AP10+AP13+AP16+AP19+AP22)</f>
        <v>347044</v>
      </c>
      <c r="AQ25" s="67">
        <f t="shared" si="55"/>
        <v>321274</v>
      </c>
      <c r="AR25" s="67">
        <f>IF($B25="","",AR10+AR13+AR16+AR19+AR22)</f>
        <v>335568</v>
      </c>
      <c r="AS25" s="67">
        <f t="shared" si="55"/>
        <v>306074</v>
      </c>
      <c r="AT25" s="67">
        <f t="shared" si="55"/>
        <v>323556</v>
      </c>
      <c r="AU25" s="67">
        <f t="shared" si="55"/>
        <v>320424</v>
      </c>
      <c r="AV25" s="67">
        <f t="shared" si="55"/>
        <v>327912</v>
      </c>
      <c r="AW25" s="67">
        <f t="shared" si="55"/>
        <v>347304</v>
      </c>
      <c r="AX25" s="67">
        <f t="shared" si="55"/>
        <v>330932</v>
      </c>
      <c r="AY25" s="67">
        <f>IF($B25="","",AY10+AY13+AY16+AY19+AY22)</f>
        <v>346950</v>
      </c>
      <c r="AZ25" s="67">
        <f t="shared" si="55"/>
        <v>347172</v>
      </c>
      <c r="BA25" s="67">
        <f t="shared" si="55"/>
        <v>350314</v>
      </c>
      <c r="BB25" s="67">
        <f t="shared" si="55"/>
        <v>4004524</v>
      </c>
      <c r="BC25" s="67">
        <f>IF($B25="","",BC10+BC13+BC16+BC19+BC22)</f>
        <v>352444</v>
      </c>
      <c r="BD25" s="67">
        <f t="shared" si="56"/>
        <v>321708</v>
      </c>
      <c r="BE25" s="67">
        <f>IF($B25="","",BE10+BE13+BE16+BE19+BE22)</f>
        <v>339974</v>
      </c>
      <c r="BF25" s="67">
        <f t="shared" si="56"/>
        <v>327896</v>
      </c>
      <c r="BG25" s="67">
        <f t="shared" si="56"/>
        <v>329578</v>
      </c>
      <c r="BH25" s="67">
        <f t="shared" si="56"/>
        <v>317985</v>
      </c>
      <c r="BI25" s="67">
        <f t="shared" si="56"/>
        <v>343166</v>
      </c>
      <c r="BJ25" s="67">
        <f t="shared" si="56"/>
        <v>360681</v>
      </c>
      <c r="BK25" s="67">
        <f t="shared" si="56"/>
        <v>342738</v>
      </c>
      <c r="BL25" s="67">
        <f>IF($B25="","",BL10+BL13+BL16+BL19+BL22)</f>
        <v>359424</v>
      </c>
      <c r="BM25" s="67">
        <f t="shared" si="56"/>
        <v>366339</v>
      </c>
      <c r="BN25" s="67">
        <f t="shared" si="56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7"/>
        <v>357473</v>
      </c>
      <c r="BR25" s="67">
        <f>IF($B25="","",BR10+BR13+BR16+BR19+BR22)</f>
        <v>358567</v>
      </c>
      <c r="BS25" s="67">
        <f t="shared" si="57"/>
        <v>330295</v>
      </c>
      <c r="BT25" s="67">
        <f t="shared" si="57"/>
        <v>351631</v>
      </c>
      <c r="BU25" s="67">
        <f t="shared" si="57"/>
        <v>336374</v>
      </c>
      <c r="BV25" s="67">
        <f t="shared" si="57"/>
        <v>349701</v>
      </c>
      <c r="BW25" s="67">
        <f t="shared" si="57"/>
        <v>364362</v>
      </c>
      <c r="BX25" s="67">
        <f t="shared" si="57"/>
        <v>340705</v>
      </c>
      <c r="BY25" s="67">
        <f>IF($B25="","",BY10+BY13+BY16+BY19+BY22)</f>
        <v>361170</v>
      </c>
      <c r="BZ25" s="67">
        <f t="shared" si="57"/>
        <v>353857</v>
      </c>
      <c r="CA25" s="67">
        <f t="shared" si="57"/>
        <v>366307</v>
      </c>
      <c r="CB25" s="67">
        <f t="shared" si="57"/>
        <v>4258202</v>
      </c>
      <c r="CC25" s="67">
        <f t="shared" si="57"/>
        <v>364740</v>
      </c>
      <c r="CD25" s="67">
        <f t="shared" si="57"/>
        <v>345516</v>
      </c>
      <c r="CE25" s="67">
        <f t="shared" si="57"/>
        <v>366586</v>
      </c>
      <c r="CF25" s="67">
        <f t="shared" si="57"/>
        <v>332460</v>
      </c>
      <c r="CG25" s="67">
        <f t="shared" ref="CG25:CN25" si="65">IF($B25="","",CG10+CG13+CG16+CG19+CG22)</f>
        <v>349937</v>
      </c>
      <c r="CH25" s="67">
        <f t="shared" si="65"/>
        <v>343832</v>
      </c>
      <c r="CI25" s="67">
        <f t="shared" si="65"/>
        <v>349737</v>
      </c>
      <c r="CJ25" s="67">
        <f t="shared" si="65"/>
        <v>379467</v>
      </c>
      <c r="CK25" s="67">
        <f t="shared" si="65"/>
        <v>362642</v>
      </c>
      <c r="CL25" s="67">
        <f t="shared" si="65"/>
        <v>392975</v>
      </c>
      <c r="CM25" s="67">
        <f t="shared" si="65"/>
        <v>392074</v>
      </c>
      <c r="CN25" s="67">
        <f t="shared" si="65"/>
        <v>395485</v>
      </c>
      <c r="CO25" s="67">
        <f t="shared" si="59"/>
        <v>4375451</v>
      </c>
      <c r="CP25" s="67">
        <f t="shared" si="59"/>
        <v>381017</v>
      </c>
      <c r="CQ25" s="67">
        <f t="shared" si="59"/>
        <v>365786</v>
      </c>
      <c r="CR25" s="67">
        <f t="shared" si="59"/>
        <v>375762</v>
      </c>
      <c r="CS25" s="67">
        <f t="shared" si="59"/>
        <v>366541</v>
      </c>
      <c r="CT25" s="67">
        <f t="shared" si="59"/>
        <v>369016</v>
      </c>
      <c r="CU25" s="67">
        <f t="shared" si="59"/>
        <v>352288</v>
      </c>
      <c r="CV25" s="67">
        <f t="shared" si="59"/>
        <v>369276</v>
      </c>
      <c r="CW25" s="67">
        <f t="shared" si="60"/>
        <v>386072</v>
      </c>
      <c r="CX25" s="67">
        <f t="shared" si="60"/>
        <v>378938</v>
      </c>
      <c r="CY25" s="67">
        <f t="shared" si="60"/>
        <v>396136</v>
      </c>
      <c r="CZ25" s="67">
        <v>387194</v>
      </c>
      <c r="DA25" s="67">
        <f t="shared" si="60"/>
        <v>395219</v>
      </c>
      <c r="DB25" s="67">
        <f t="shared" ref="DB25:DN25" si="66">IF($B25="","",DB10+DB13+DB16+DB19+DB22)</f>
        <v>4523245</v>
      </c>
      <c r="DC25" s="67">
        <f t="shared" si="66"/>
        <v>403226</v>
      </c>
      <c r="DD25" s="67">
        <f t="shared" si="66"/>
        <v>340053</v>
      </c>
      <c r="DE25" s="67">
        <f t="shared" si="66"/>
        <v>199029</v>
      </c>
      <c r="DF25" s="67">
        <f t="shared" si="66"/>
        <v>0</v>
      </c>
      <c r="DG25" s="67">
        <f t="shared" si="66"/>
        <v>377800</v>
      </c>
      <c r="DH25" s="67">
        <f t="shared" si="66"/>
        <v>368646</v>
      </c>
      <c r="DI25" s="67">
        <f t="shared" si="66"/>
        <v>380876</v>
      </c>
      <c r="DJ25" s="67">
        <f t="shared" si="66"/>
        <v>397541</v>
      </c>
      <c r="DK25" s="67">
        <f t="shared" si="66"/>
        <v>378666</v>
      </c>
      <c r="DL25" s="67">
        <f t="shared" si="66"/>
        <v>388500</v>
      </c>
      <c r="DM25" s="67">
        <f t="shared" si="66"/>
        <v>409231</v>
      </c>
      <c r="DN25" s="67">
        <f t="shared" si="66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7">IF($B25="","",DQ10+DQ13+DQ16+DQ19+DQ22)</f>
        <v>394477</v>
      </c>
      <c r="DR25" s="67">
        <f t="shared" si="67"/>
        <v>420127</v>
      </c>
      <c r="DS25" s="67">
        <f t="shared" si="67"/>
        <v>403756</v>
      </c>
      <c r="DT25" s="67">
        <f t="shared" si="67"/>
        <v>420053</v>
      </c>
      <c r="DU25" s="67">
        <f>IF($B25="","",DU10+DU13+DU16+DU19+DU22)</f>
        <v>414593</v>
      </c>
      <c r="DV25" s="67">
        <f t="shared" si="67"/>
        <v>426786</v>
      </c>
      <c r="DW25" s="67">
        <f t="shared" si="67"/>
        <v>430572</v>
      </c>
      <c r="DX25" s="67">
        <f t="shared" si="67"/>
        <v>390271</v>
      </c>
      <c r="DY25" s="67">
        <f t="shared" si="67"/>
        <v>418886</v>
      </c>
      <c r="DZ25" s="67">
        <f t="shared" si="67"/>
        <v>422698</v>
      </c>
      <c r="EA25" s="67">
        <f t="shared" si="67"/>
        <v>444200</v>
      </c>
      <c r="EB25" s="67">
        <f t="shared" si="42"/>
        <v>5014487</v>
      </c>
      <c r="EC25" s="67">
        <f t="shared" ref="EC25:EN25" si="68">IF($B25="","",EC10+EC13+EC16+EC19+EC22)</f>
        <v>439363</v>
      </c>
      <c r="ED25" s="67">
        <f t="shared" si="68"/>
        <v>387189</v>
      </c>
      <c r="EE25" s="67">
        <f t="shared" si="68"/>
        <v>420418</v>
      </c>
      <c r="EF25" s="67">
        <f t="shared" si="68"/>
        <v>379847</v>
      </c>
      <c r="EG25" s="67">
        <f t="shared" si="68"/>
        <v>409592</v>
      </c>
      <c r="EH25" s="67">
        <f t="shared" si="68"/>
        <v>427524</v>
      </c>
      <c r="EI25" s="67">
        <f t="shared" si="68"/>
        <v>428180</v>
      </c>
      <c r="EJ25" s="67">
        <f t="shared" si="68"/>
        <v>439564</v>
      </c>
      <c r="EK25" s="67">
        <f t="shared" si="68"/>
        <v>412336</v>
      </c>
      <c r="EL25" s="67">
        <f t="shared" si="68"/>
        <v>438580</v>
      </c>
      <c r="EM25" s="67">
        <f t="shared" si="68"/>
        <v>436578</v>
      </c>
      <c r="EN25" s="67">
        <f t="shared" si="68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4"/>
        <v>416111</v>
      </c>
      <c r="ER25" s="67">
        <f>IF($B25="","",ER10+ER13+ER16+ER19+ER22)</f>
        <v>293807</v>
      </c>
      <c r="ES25" s="67">
        <f t="shared" si="64"/>
        <v>143193</v>
      </c>
      <c r="ET25" s="67">
        <f t="shared" si="64"/>
        <v>208247</v>
      </c>
      <c r="EU25" s="67">
        <f t="shared" si="64"/>
        <v>277513</v>
      </c>
      <c r="EV25" s="67">
        <f t="shared" si="64"/>
        <v>328765</v>
      </c>
      <c r="EW25" s="67">
        <f t="shared" si="64"/>
        <v>351325</v>
      </c>
      <c r="EX25" s="67">
        <f t="shared" si="64"/>
        <v>352681</v>
      </c>
      <c r="EY25" s="67">
        <f>IF($B25="","",EY10+EY13+EY16+EY19+EY22)</f>
        <v>418593</v>
      </c>
      <c r="EZ25" s="67">
        <f t="shared" si="64"/>
        <v>441899</v>
      </c>
      <c r="FA25" s="67">
        <f t="shared" si="64"/>
        <v>430286</v>
      </c>
      <c r="FB25" s="67">
        <f>+SUM(EP25:FA25)</f>
        <v>4090108</v>
      </c>
      <c r="FC25" s="67">
        <v>367317</v>
      </c>
      <c r="FD25" s="67">
        <v>315258</v>
      </c>
      <c r="FE25" s="67">
        <v>326797</v>
      </c>
      <c r="FF25" s="67">
        <v>321775</v>
      </c>
      <c r="FG25" s="67">
        <v>350093</v>
      </c>
      <c r="FH25" s="67">
        <v>346499</v>
      </c>
      <c r="FI25" s="67">
        <v>359166</v>
      </c>
      <c r="FJ25" s="67">
        <v>357439</v>
      </c>
      <c r="FK25" s="163">
        <v>355039</v>
      </c>
      <c r="FL25" s="67">
        <v>369797</v>
      </c>
      <c r="FM25" s="67">
        <v>371540</v>
      </c>
      <c r="FN25" s="67">
        <v>385050</v>
      </c>
      <c r="FO25" s="67">
        <f>+SUM(FC25:FN25)</f>
        <v>4225770</v>
      </c>
      <c r="FP25" s="67">
        <v>361607</v>
      </c>
      <c r="FQ25" s="67">
        <v>339386</v>
      </c>
      <c r="FR25" s="67">
        <v>348940</v>
      </c>
      <c r="FS25" s="67">
        <v>314644</v>
      </c>
      <c r="FT25" s="67">
        <v>344821</v>
      </c>
      <c r="FU25" s="67"/>
      <c r="FV25" s="67"/>
      <c r="FW25" s="67"/>
      <c r="FX25" s="163"/>
      <c r="FY25" s="67"/>
      <c r="FZ25" s="67"/>
      <c r="GA25" s="67"/>
      <c r="GB25" s="67">
        <f>+SUM(FP25:GA25)</f>
        <v>1709398</v>
      </c>
    </row>
    <row r="26" spans="2:184" x14ac:dyDescent="0.2"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</row>
    <row r="27" spans="2:184" x14ac:dyDescent="0.2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</row>
    <row r="28" spans="2:184" ht="15" x14ac:dyDescent="0.25">
      <c r="B28" s="5" t="s">
        <v>68</v>
      </c>
      <c r="CP28" s="2">
        <v>249994</v>
      </c>
      <c r="EQ28" s="112">
        <f>FB25/EO25-1</f>
        <v>-0.19383912252592506</v>
      </c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</row>
    <row r="29" spans="2:184" ht="15" customHeight="1" x14ac:dyDescent="0.25">
      <c r="B29" s="193" t="s">
        <v>0</v>
      </c>
      <c r="C29" s="190">
        <v>2009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88" t="s">
        <v>86</v>
      </c>
      <c r="P29" s="190">
        <v>2010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88" t="s">
        <v>87</v>
      </c>
      <c r="AC29" s="190">
        <v>2011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188" t="s">
        <v>88</v>
      </c>
      <c r="AP29" s="190">
        <v>2012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2"/>
      <c r="BB29" s="188" t="s">
        <v>89</v>
      </c>
      <c r="BC29" s="190">
        <v>2013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2"/>
      <c r="BO29" s="188" t="s">
        <v>90</v>
      </c>
      <c r="BP29" s="190">
        <v>2014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2"/>
      <c r="CB29" s="188" t="s">
        <v>91</v>
      </c>
      <c r="CC29" s="190">
        <v>2015</v>
      </c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2"/>
      <c r="CO29" s="188" t="s">
        <v>92</v>
      </c>
      <c r="CP29" s="190">
        <v>2016</v>
      </c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88" t="s">
        <v>93</v>
      </c>
      <c r="DC29" s="190">
        <v>2017</v>
      </c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2"/>
      <c r="DO29" s="188" t="s">
        <v>104</v>
      </c>
      <c r="DP29" s="190">
        <v>2018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  <c r="EB29" s="188" t="s">
        <v>137</v>
      </c>
      <c r="EC29" s="190">
        <v>2019</v>
      </c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2"/>
      <c r="EO29" s="188" t="s">
        <v>161</v>
      </c>
      <c r="EP29" s="185">
        <v>2020</v>
      </c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7"/>
      <c r="FB29" s="188" t="s">
        <v>169</v>
      </c>
      <c r="FC29" s="185">
        <v>2021</v>
      </c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7"/>
      <c r="FO29" s="188" t="s">
        <v>170</v>
      </c>
      <c r="FP29" s="185">
        <v>2022</v>
      </c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7"/>
      <c r="GB29" s="188" t="s">
        <v>171</v>
      </c>
    </row>
    <row r="30" spans="2:184" ht="15" x14ac:dyDescent="0.25">
      <c r="B30" s="194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89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89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89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89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89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89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89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89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89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89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89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89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89"/>
      <c r="FP30" s="180" t="s">
        <v>11</v>
      </c>
      <c r="FQ30" s="180" t="s">
        <v>12</v>
      </c>
      <c r="FR30" s="180" t="s">
        <v>13</v>
      </c>
      <c r="FS30" s="180" t="s">
        <v>14</v>
      </c>
      <c r="FT30" s="180" t="s">
        <v>15</v>
      </c>
      <c r="FU30" s="180" t="s">
        <v>16</v>
      </c>
      <c r="FV30" s="180" t="s">
        <v>17</v>
      </c>
      <c r="FW30" s="180" t="s">
        <v>18</v>
      </c>
      <c r="FX30" s="180" t="s">
        <v>160</v>
      </c>
      <c r="FY30" s="180" t="s">
        <v>19</v>
      </c>
      <c r="FZ30" s="180" t="s">
        <v>20</v>
      </c>
      <c r="GA30" s="180" t="s">
        <v>21</v>
      </c>
      <c r="GB30" s="189"/>
    </row>
    <row r="31" spans="2:184" ht="15" x14ac:dyDescent="0.25">
      <c r="B31" s="13" t="s">
        <v>58</v>
      </c>
      <c r="C31" s="66">
        <f>SUM(C32:C33)</f>
        <v>0</v>
      </c>
      <c r="D31" s="66">
        <f t="shared" ref="D31:J31" si="69">SUM(D32:D33)</f>
        <v>0</v>
      </c>
      <c r="E31" s="66">
        <f>SUM(E32:E33)</f>
        <v>0</v>
      </c>
      <c r="F31" s="66">
        <f t="shared" si="69"/>
        <v>0</v>
      </c>
      <c r="G31" s="66">
        <f>SUM(G32:G33)</f>
        <v>0</v>
      </c>
      <c r="H31" s="66">
        <f t="shared" si="69"/>
        <v>0</v>
      </c>
      <c r="I31" s="66">
        <f t="shared" si="69"/>
        <v>0</v>
      </c>
      <c r="J31" s="66">
        <f t="shared" si="69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70">SUM(DI32:DI33)</f>
        <v>617186</v>
      </c>
      <c r="DJ31" s="66">
        <f t="shared" si="70"/>
        <v>624834</v>
      </c>
      <c r="DK31" s="66">
        <f t="shared" si="70"/>
        <v>597378</v>
      </c>
      <c r="DL31" s="66">
        <f t="shared" si="70"/>
        <v>600514</v>
      </c>
      <c r="DM31" s="66">
        <f t="shared" si="70"/>
        <v>626894</v>
      </c>
      <c r="DN31" s="66">
        <f t="shared" si="70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1">SUM(DS32:DS33)</f>
        <v>627038</v>
      </c>
      <c r="DT31" s="66">
        <v>139294</v>
      </c>
      <c r="DU31" s="66">
        <f t="shared" si="71"/>
        <v>611236</v>
      </c>
      <c r="DV31" s="66">
        <f t="shared" si="71"/>
        <v>641725</v>
      </c>
      <c r="DW31" s="66">
        <f t="shared" si="71"/>
        <v>656749</v>
      </c>
      <c r="DX31" s="66">
        <f t="shared" si="71"/>
        <v>593680</v>
      </c>
      <c r="DY31" s="66">
        <f t="shared" si="71"/>
        <v>629850</v>
      </c>
      <c r="DZ31" s="66">
        <f t="shared" si="71"/>
        <v>632851</v>
      </c>
      <c r="EA31" s="66">
        <f t="shared" si="71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2">SUM(EQ32:EQ33)</f>
        <v>673505</v>
      </c>
      <c r="ER31" s="66">
        <f>SUM(ER32:ER33)</f>
        <v>473614</v>
      </c>
      <c r="ES31" s="66">
        <f t="shared" si="72"/>
        <v>232280</v>
      </c>
      <c r="ET31" s="66">
        <f>SUM(ET32:ET33)</f>
        <v>367705</v>
      </c>
      <c r="EU31" s="66">
        <f t="shared" si="72"/>
        <v>485064</v>
      </c>
      <c r="EV31" s="66">
        <f t="shared" si="72"/>
        <v>593404</v>
      </c>
      <c r="EW31" s="66">
        <f t="shared" si="72"/>
        <v>609769</v>
      </c>
      <c r="EX31" s="66">
        <f t="shared" si="72"/>
        <v>601708</v>
      </c>
      <c r="EY31" s="66">
        <f t="shared" si="72"/>
        <v>697334</v>
      </c>
      <c r="EZ31" s="66">
        <f t="shared" si="72"/>
        <v>729963</v>
      </c>
      <c r="FA31" s="66">
        <f t="shared" si="72"/>
        <v>748348</v>
      </c>
      <c r="FB31" s="67">
        <f>+SUM(EP31:FA31)</f>
        <v>6909818</v>
      </c>
      <c r="FC31" s="66">
        <v>756849</v>
      </c>
      <c r="FD31" s="66"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747373</v>
      </c>
      <c r="FL31" s="66">
        <v>783550</v>
      </c>
      <c r="FM31" s="66">
        <v>766876</v>
      </c>
      <c r="FN31" s="66">
        <v>812244</v>
      </c>
      <c r="FO31" s="67">
        <f>+SUM(FC31:FN31)</f>
        <v>8796185</v>
      </c>
      <c r="FP31" s="66">
        <v>762806</v>
      </c>
      <c r="FQ31" s="66">
        <v>730991</v>
      </c>
      <c r="FR31" s="66">
        <v>743384</v>
      </c>
      <c r="FS31" s="66">
        <v>679764</v>
      </c>
      <c r="FT31" s="66">
        <v>732530</v>
      </c>
      <c r="FU31" s="66"/>
      <c r="FV31" s="66"/>
      <c r="FW31" s="66"/>
      <c r="FX31" s="160"/>
      <c r="FY31" s="66"/>
      <c r="FZ31" s="66"/>
      <c r="GA31" s="66"/>
      <c r="GB31" s="67">
        <f>+SUM(FP31:GA31)</f>
        <v>3649475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218104</v>
      </c>
      <c r="FL32" s="48">
        <v>238631</v>
      </c>
      <c r="FM32" s="48">
        <v>215701</v>
      </c>
      <c r="FN32" s="48">
        <v>252892</v>
      </c>
      <c r="FO32" s="67"/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/>
      <c r="FV32" s="48"/>
      <c r="FW32" s="48"/>
      <c r="FX32" s="161"/>
      <c r="FY32" s="48"/>
      <c r="FZ32" s="48"/>
      <c r="GA32" s="48"/>
      <c r="GB32" s="67"/>
    </row>
    <row r="33" spans="2:184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529269</v>
      </c>
      <c r="FL33" s="48">
        <v>544919</v>
      </c>
      <c r="FM33" s="48">
        <v>551175</v>
      </c>
      <c r="FN33" s="48">
        <v>559352</v>
      </c>
      <c r="FO33" s="67"/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/>
      <c r="FV33" s="48"/>
      <c r="FW33" s="48"/>
      <c r="FX33" s="161"/>
      <c r="FY33" s="48"/>
      <c r="FZ33" s="48"/>
      <c r="GA33" s="48"/>
      <c r="GB33" s="67"/>
    </row>
    <row r="34" spans="2:184" ht="15" x14ac:dyDescent="0.25">
      <c r="B34" s="13" t="s">
        <v>59</v>
      </c>
      <c r="C34" s="66">
        <f>SUM(C35:C36)</f>
        <v>0</v>
      </c>
      <c r="D34" s="66">
        <f t="shared" ref="D34:J34" si="83">SUM(D35:D36)</f>
        <v>0</v>
      </c>
      <c r="E34" s="66">
        <f t="shared" si="83"/>
        <v>0</v>
      </c>
      <c r="F34" s="66">
        <f t="shared" si="83"/>
        <v>0</v>
      </c>
      <c r="G34" s="66">
        <f t="shared" si="83"/>
        <v>0</v>
      </c>
      <c r="H34" s="66">
        <f t="shared" si="83"/>
        <v>0</v>
      </c>
      <c r="I34" s="66">
        <f t="shared" si="83"/>
        <v>0</v>
      </c>
      <c r="J34" s="66">
        <f t="shared" si="83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3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4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5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6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7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8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9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80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4">SUM(DI35:DI36)</f>
        <v>389092</v>
      </c>
      <c r="DJ34" s="66">
        <f t="shared" si="84"/>
        <v>409122</v>
      </c>
      <c r="DK34" s="66">
        <f t="shared" si="84"/>
        <v>391438</v>
      </c>
      <c r="DL34" s="66">
        <f t="shared" si="84"/>
        <v>394422</v>
      </c>
      <c r="DM34" s="66">
        <f t="shared" si="84"/>
        <v>395594</v>
      </c>
      <c r="DN34" s="66">
        <f t="shared" si="84"/>
        <v>450374</v>
      </c>
      <c r="DO34" s="67">
        <f t="shared" si="81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5">SUM(DS35:DS36)</f>
        <v>401296</v>
      </c>
      <c r="DT34" s="66">
        <f t="shared" si="85"/>
        <v>410732</v>
      </c>
      <c r="DU34" s="66">
        <f t="shared" si="85"/>
        <v>405182</v>
      </c>
      <c r="DV34" s="66">
        <f t="shared" si="85"/>
        <v>430576</v>
      </c>
      <c r="DW34" s="66">
        <f t="shared" si="85"/>
        <v>435608</v>
      </c>
      <c r="DX34" s="66">
        <f t="shared" si="85"/>
        <v>392488</v>
      </c>
      <c r="DY34" s="66">
        <f t="shared" si="85"/>
        <v>421330</v>
      </c>
      <c r="DZ34" s="66">
        <f t="shared" si="85"/>
        <v>427921</v>
      </c>
      <c r="EA34" s="66">
        <f t="shared" si="85"/>
        <v>464488</v>
      </c>
      <c r="EB34" s="67">
        <f t="shared" si="82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6">SUM(EF35:EF36)</f>
        <v>382323</v>
      </c>
      <c r="EG34" s="66">
        <f t="shared" si="86"/>
        <v>408789</v>
      </c>
      <c r="EH34" s="66">
        <f t="shared" si="86"/>
        <v>422159</v>
      </c>
      <c r="EI34" s="66">
        <f t="shared" si="86"/>
        <v>438681</v>
      </c>
      <c r="EJ34" s="66">
        <f t="shared" si="86"/>
        <v>458920</v>
      </c>
      <c r="EK34" s="66">
        <f t="shared" si="86"/>
        <v>410778</v>
      </c>
      <c r="EL34" s="66">
        <f t="shared" si="86"/>
        <v>435919</v>
      </c>
      <c r="EM34" s="66">
        <v>436679</v>
      </c>
      <c r="EN34" s="66">
        <v>463353</v>
      </c>
      <c r="EO34" s="67">
        <f t="shared" ref="EO34:EO40" si="87">+SUM(EC34:EN34)</f>
        <v>5144873</v>
      </c>
      <c r="EP34" s="66">
        <f>SUM(EP35:EP36)</f>
        <v>452328</v>
      </c>
      <c r="EQ34" s="66">
        <f t="shared" ref="EQ34:EZ34" si="88">SUM(EQ35:EQ36)</f>
        <v>432987</v>
      </c>
      <c r="ER34" s="66">
        <f t="shared" si="88"/>
        <v>310345</v>
      </c>
      <c r="ES34" s="66">
        <f t="shared" si="88"/>
        <v>164633</v>
      </c>
      <c r="ET34" s="66">
        <f t="shared" si="88"/>
        <v>234304</v>
      </c>
      <c r="EU34" s="66">
        <f t="shared" si="88"/>
        <v>311148</v>
      </c>
      <c r="EV34" s="66">
        <f t="shared" si="88"/>
        <v>419154</v>
      </c>
      <c r="EW34" s="66">
        <f t="shared" si="88"/>
        <v>425704</v>
      </c>
      <c r="EX34" s="66">
        <f t="shared" si="88"/>
        <v>413900</v>
      </c>
      <c r="EY34" s="66">
        <f t="shared" si="88"/>
        <v>456253</v>
      </c>
      <c r="EZ34" s="66">
        <f t="shared" si="88"/>
        <v>469334</v>
      </c>
      <c r="FA34" s="66">
        <f>SUM(FA35:FA36)</f>
        <v>459476</v>
      </c>
      <c r="FB34" s="67">
        <f t="shared" ref="FB34:FB40" si="89">+SUM(EP34:FA34)</f>
        <v>4549566</v>
      </c>
      <c r="FC34" s="66">
        <v>481396</v>
      </c>
      <c r="FD34" s="66"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>
        <v>482430</v>
      </c>
      <c r="FN34" s="66">
        <v>513642</v>
      </c>
      <c r="FO34" s="67">
        <f t="shared" ref="FO34:FO40" si="90">+SUM(FC34:FN34)</f>
        <v>5544804</v>
      </c>
      <c r="FP34" s="66">
        <v>484587</v>
      </c>
      <c r="FQ34" s="66">
        <v>447681</v>
      </c>
      <c r="FR34" s="66">
        <v>440361</v>
      </c>
      <c r="FS34" s="66">
        <v>408113</v>
      </c>
      <c r="FT34" s="66">
        <v>441188</v>
      </c>
      <c r="FU34" s="66"/>
      <c r="FV34" s="66"/>
      <c r="FW34" s="66"/>
      <c r="FX34" s="160"/>
      <c r="FY34" s="66"/>
      <c r="FZ34" s="66"/>
      <c r="GA34" s="66"/>
      <c r="GB34" s="67">
        <f t="shared" ref="GB34:GB40" si="91">+SUM(FP34:GA34)</f>
        <v>2221930</v>
      </c>
    </row>
    <row r="35" spans="2:184" x14ac:dyDescent="0.2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>
        <v>106049</v>
      </c>
      <c r="FN35" s="48">
        <v>125526</v>
      </c>
      <c r="FO35" s="67"/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/>
      <c r="FV35" s="48"/>
      <c r="FW35" s="48"/>
      <c r="FX35" s="161"/>
      <c r="FY35" s="48"/>
      <c r="FZ35" s="48"/>
      <c r="GA35" s="48"/>
      <c r="GB35" s="67"/>
    </row>
    <row r="36" spans="2:184" x14ac:dyDescent="0.2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>
        <v>376381</v>
      </c>
      <c r="FN36" s="48">
        <v>388116</v>
      </c>
      <c r="FO36" s="67"/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/>
      <c r="FV36" s="48"/>
      <c r="FW36" s="48"/>
      <c r="FX36" s="161"/>
      <c r="FY36" s="48"/>
      <c r="FZ36" s="48"/>
      <c r="GA36" s="48"/>
      <c r="GB36" s="67"/>
    </row>
    <row r="37" spans="2:184" ht="15" x14ac:dyDescent="0.25">
      <c r="B37" s="13" t="s">
        <v>60</v>
      </c>
      <c r="C37" s="66">
        <f>SUM(C38:C39)</f>
        <v>0</v>
      </c>
      <c r="D37" s="66">
        <f t="shared" ref="D37:J37" si="92">SUM(D38:D39)</f>
        <v>0</v>
      </c>
      <c r="E37" s="66">
        <f t="shared" si="92"/>
        <v>0</v>
      </c>
      <c r="F37" s="66">
        <f t="shared" si="92"/>
        <v>0</v>
      </c>
      <c r="G37" s="66">
        <f t="shared" si="92"/>
        <v>0</v>
      </c>
      <c r="H37" s="66">
        <f t="shared" si="92"/>
        <v>0</v>
      </c>
      <c r="I37" s="66">
        <f t="shared" si="92"/>
        <v>0</v>
      </c>
      <c r="J37" s="66">
        <f t="shared" si="92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3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4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5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6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7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8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9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80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3">SUM(DI38:DI39)</f>
        <v>256900</v>
      </c>
      <c r="DJ37" s="66">
        <f t="shared" si="93"/>
        <v>265342</v>
      </c>
      <c r="DK37" s="66">
        <f t="shared" si="93"/>
        <v>245398</v>
      </c>
      <c r="DL37" s="66">
        <f t="shared" si="93"/>
        <v>250196</v>
      </c>
      <c r="DM37" s="66">
        <f t="shared" si="93"/>
        <v>258718</v>
      </c>
      <c r="DN37" s="66">
        <f t="shared" si="93"/>
        <v>288678</v>
      </c>
      <c r="DO37" s="67">
        <f t="shared" si="81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4">SUM(DR38:DR39)</f>
        <v>274010</v>
      </c>
      <c r="DS37" s="66">
        <f t="shared" si="94"/>
        <v>253916</v>
      </c>
      <c r="DT37" s="66">
        <f t="shared" si="94"/>
        <v>266204</v>
      </c>
      <c r="DU37" s="66">
        <f t="shared" si="94"/>
        <v>272484</v>
      </c>
      <c r="DV37" s="66">
        <f t="shared" si="94"/>
        <v>287916</v>
      </c>
      <c r="DW37" s="66">
        <f t="shared" si="94"/>
        <v>285296</v>
      </c>
      <c r="DX37" s="66">
        <f t="shared" si="94"/>
        <v>251746</v>
      </c>
      <c r="DY37" s="66">
        <f t="shared" si="94"/>
        <v>264554</v>
      </c>
      <c r="DZ37" s="66">
        <f t="shared" si="94"/>
        <v>268680</v>
      </c>
      <c r="EA37" s="66">
        <f t="shared" si="94"/>
        <v>293450</v>
      </c>
      <c r="EB37" s="67">
        <f t="shared" si="82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5">SUM(EE38:EE39)</f>
        <v>274006</v>
      </c>
      <c r="EF37" s="66">
        <f t="shared" si="95"/>
        <v>258688</v>
      </c>
      <c r="EG37" s="66">
        <f t="shared" si="95"/>
        <v>271482</v>
      </c>
      <c r="EH37" s="66">
        <f t="shared" si="95"/>
        <v>284630</v>
      </c>
      <c r="EI37" s="66">
        <f t="shared" si="95"/>
        <v>280740</v>
      </c>
      <c r="EJ37" s="66">
        <f t="shared" si="95"/>
        <v>287018</v>
      </c>
      <c r="EK37" s="66">
        <f t="shared" si="95"/>
        <v>275788</v>
      </c>
      <c r="EL37" s="66">
        <f t="shared" si="95"/>
        <v>303098</v>
      </c>
      <c r="EM37" s="66">
        <v>306768</v>
      </c>
      <c r="EN37" s="66">
        <v>310406</v>
      </c>
      <c r="EO37" s="67">
        <f t="shared" si="87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6">SUM(ER38:ER39)</f>
        <v>195210</v>
      </c>
      <c r="ES37" s="66">
        <f t="shared" si="96"/>
        <v>107466</v>
      </c>
      <c r="ET37" s="66">
        <f t="shared" si="96"/>
        <v>165536</v>
      </c>
      <c r="EU37" s="66">
        <f t="shared" si="96"/>
        <v>236994</v>
      </c>
      <c r="EV37" s="66">
        <f t="shared" si="96"/>
        <v>261184</v>
      </c>
      <c r="EW37" s="66">
        <f t="shared" si="96"/>
        <v>275108</v>
      </c>
      <c r="EX37" s="66">
        <f t="shared" si="96"/>
        <v>263658</v>
      </c>
      <c r="EY37" s="66">
        <f t="shared" si="96"/>
        <v>316176</v>
      </c>
      <c r="EZ37" s="66">
        <f t="shared" si="96"/>
        <v>324774</v>
      </c>
      <c r="FA37" s="66">
        <f t="shared" si="96"/>
        <v>304452</v>
      </c>
      <c r="FB37" s="67">
        <f t="shared" si="89"/>
        <v>3013426</v>
      </c>
      <c r="FC37" s="66">
        <v>157272</v>
      </c>
      <c r="FD37" s="66">
        <v>142740</v>
      </c>
      <c r="FE37" s="66">
        <v>130084</v>
      </c>
      <c r="FF37" s="66">
        <v>139484</v>
      </c>
      <c r="FG37" s="66">
        <v>152947</v>
      </c>
      <c r="FH37" s="66">
        <v>149217</v>
      </c>
      <c r="FI37" s="66">
        <v>160287</v>
      </c>
      <c r="FJ37" s="66">
        <v>155463</v>
      </c>
      <c r="FK37" s="160">
        <v>140814</v>
      </c>
      <c r="FL37" s="66">
        <v>147830</v>
      </c>
      <c r="FM37" s="66">
        <v>147022</v>
      </c>
      <c r="FN37" s="66">
        <v>152058</v>
      </c>
      <c r="FO37" s="67">
        <f t="shared" si="90"/>
        <v>1775218</v>
      </c>
      <c r="FP37" s="66">
        <v>143992</v>
      </c>
      <c r="FQ37" s="66">
        <v>134062</v>
      </c>
      <c r="FR37" s="66">
        <v>125362</v>
      </c>
      <c r="FS37" s="66">
        <v>115677</v>
      </c>
      <c r="FT37" s="66">
        <v>135471</v>
      </c>
      <c r="FU37" s="66"/>
      <c r="FV37" s="66"/>
      <c r="FW37" s="66"/>
      <c r="FX37" s="160"/>
      <c r="FY37" s="66"/>
      <c r="FZ37" s="66"/>
      <c r="GA37" s="66"/>
      <c r="GB37" s="67">
        <f t="shared" si="91"/>
        <v>654564</v>
      </c>
    </row>
    <row r="38" spans="2:184" x14ac:dyDescent="0.2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61">
        <v>21304</v>
      </c>
      <c r="FL38" s="48">
        <v>24050</v>
      </c>
      <c r="FM38" s="48">
        <v>21723</v>
      </c>
      <c r="FN38" s="48">
        <v>28350</v>
      </c>
      <c r="FO38" s="67"/>
      <c r="FP38" s="48">
        <v>27426</v>
      </c>
      <c r="FQ38" s="48">
        <v>27439</v>
      </c>
      <c r="FR38" s="48">
        <v>22621</v>
      </c>
      <c r="FS38" s="48">
        <v>20499</v>
      </c>
      <c r="FT38" s="48">
        <v>21157</v>
      </c>
      <c r="FU38" s="48"/>
      <c r="FV38" s="48"/>
      <c r="FW38" s="48"/>
      <c r="FX38" s="161"/>
      <c r="FY38" s="48"/>
      <c r="FZ38" s="48"/>
      <c r="GA38" s="48"/>
      <c r="GB38" s="67"/>
    </row>
    <row r="39" spans="2:184" x14ac:dyDescent="0.2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61">
        <v>119510</v>
      </c>
      <c r="FL39" s="48">
        <v>123780</v>
      </c>
      <c r="FM39" s="48">
        <v>125299</v>
      </c>
      <c r="FN39" s="48">
        <v>123708</v>
      </c>
      <c r="FO39" s="67"/>
      <c r="FP39" s="48">
        <v>116566</v>
      </c>
      <c r="FQ39" s="48">
        <v>106623</v>
      </c>
      <c r="FR39" s="48">
        <v>102741</v>
      </c>
      <c r="FS39" s="48">
        <v>95178</v>
      </c>
      <c r="FT39" s="48">
        <v>114314</v>
      </c>
      <c r="FU39" s="48"/>
      <c r="FV39" s="48"/>
      <c r="FW39" s="48"/>
      <c r="FX39" s="161"/>
      <c r="FY39" s="48"/>
      <c r="FZ39" s="48"/>
      <c r="GA39" s="48"/>
      <c r="GB39" s="67"/>
    </row>
    <row r="40" spans="2:184" ht="15" x14ac:dyDescent="0.25">
      <c r="B40" s="13" t="s">
        <v>61</v>
      </c>
      <c r="C40" s="66">
        <f>SUM(C41:C42)</f>
        <v>0</v>
      </c>
      <c r="D40" s="66">
        <f t="shared" ref="D40:J40" si="97">SUM(D41:D42)</f>
        <v>0</v>
      </c>
      <c r="E40" s="66">
        <f t="shared" si="97"/>
        <v>0</v>
      </c>
      <c r="F40" s="66">
        <f t="shared" si="97"/>
        <v>0</v>
      </c>
      <c r="G40" s="66">
        <f t="shared" si="97"/>
        <v>0</v>
      </c>
      <c r="H40" s="66">
        <f t="shared" si="97"/>
        <v>0</v>
      </c>
      <c r="I40" s="66">
        <f t="shared" si="97"/>
        <v>0</v>
      </c>
      <c r="J40" s="66">
        <f t="shared" si="97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3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4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5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6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7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8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9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80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8">SUM(DI41:DI42)</f>
        <v>215604</v>
      </c>
      <c r="DJ40" s="66">
        <f t="shared" si="98"/>
        <v>221706</v>
      </c>
      <c r="DK40" s="66">
        <f t="shared" si="98"/>
        <v>206652</v>
      </c>
      <c r="DL40" s="66">
        <f t="shared" si="98"/>
        <v>211030</v>
      </c>
      <c r="DM40" s="66">
        <f t="shared" si="98"/>
        <v>220022</v>
      </c>
      <c r="DN40" s="66">
        <f t="shared" si="98"/>
        <v>256660</v>
      </c>
      <c r="DO40" s="67">
        <f t="shared" si="81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9">SUM(DR41:DR42)</f>
        <v>270878</v>
      </c>
      <c r="DS40" s="66">
        <f t="shared" si="99"/>
        <v>256558</v>
      </c>
      <c r="DT40" s="66">
        <f t="shared" si="99"/>
        <v>285306</v>
      </c>
      <c r="DU40" s="66">
        <f t="shared" si="99"/>
        <v>295912</v>
      </c>
      <c r="DV40" s="66">
        <f t="shared" si="99"/>
        <v>308974</v>
      </c>
      <c r="DW40" s="66">
        <f t="shared" si="99"/>
        <v>305060</v>
      </c>
      <c r="DX40" s="66">
        <f t="shared" si="99"/>
        <v>245344</v>
      </c>
      <c r="DY40" s="66">
        <f t="shared" si="99"/>
        <v>277366</v>
      </c>
      <c r="DZ40" s="66">
        <f t="shared" si="99"/>
        <v>299410</v>
      </c>
      <c r="EA40" s="66">
        <f t="shared" si="99"/>
        <v>322494</v>
      </c>
      <c r="EB40" s="67">
        <f t="shared" si="82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100">SUM(EE41:EE42)</f>
        <v>295806</v>
      </c>
      <c r="EF40" s="66">
        <f t="shared" si="100"/>
        <v>274970</v>
      </c>
      <c r="EG40" s="66">
        <f t="shared" si="100"/>
        <v>290678</v>
      </c>
      <c r="EH40" s="66">
        <f t="shared" si="100"/>
        <v>308088</v>
      </c>
      <c r="EI40" s="66">
        <f t="shared" si="100"/>
        <v>311670</v>
      </c>
      <c r="EJ40" s="66">
        <f t="shared" si="100"/>
        <v>311814</v>
      </c>
      <c r="EK40" s="66">
        <f t="shared" si="100"/>
        <v>287890</v>
      </c>
      <c r="EL40" s="66">
        <f t="shared" si="100"/>
        <v>324698</v>
      </c>
      <c r="EM40" s="66">
        <v>314338</v>
      </c>
      <c r="EN40" s="66">
        <v>342672</v>
      </c>
      <c r="EO40" s="67">
        <f t="shared" si="87"/>
        <v>3642406</v>
      </c>
      <c r="EP40" s="66">
        <f>SUM(EP41:EP42)</f>
        <v>319016</v>
      </c>
      <c r="EQ40" s="66">
        <f t="shared" ref="EQ40:FA40" si="101">SUM(EQ41:EQ42)</f>
        <v>305344</v>
      </c>
      <c r="ER40" s="66">
        <f t="shared" si="101"/>
        <v>201328</v>
      </c>
      <c r="ES40" s="66">
        <f t="shared" si="101"/>
        <v>97282</v>
      </c>
      <c r="ET40" s="66">
        <f t="shared" si="101"/>
        <v>154568</v>
      </c>
      <c r="EU40" s="66">
        <f t="shared" si="101"/>
        <v>217226</v>
      </c>
      <c r="EV40" s="66">
        <f t="shared" si="101"/>
        <v>241856</v>
      </c>
      <c r="EW40" s="66">
        <f t="shared" si="101"/>
        <v>259528</v>
      </c>
      <c r="EX40" s="66">
        <f t="shared" si="101"/>
        <v>247822</v>
      </c>
      <c r="EY40" s="66">
        <f t="shared" si="101"/>
        <v>316436</v>
      </c>
      <c r="EZ40" s="66">
        <f t="shared" si="101"/>
        <v>334784</v>
      </c>
      <c r="FA40" s="66">
        <f t="shared" si="101"/>
        <v>334382</v>
      </c>
      <c r="FB40" s="67">
        <f t="shared" si="89"/>
        <v>3029572</v>
      </c>
      <c r="FC40" s="66">
        <v>160044</v>
      </c>
      <c r="FD40" s="66">
        <v>140979</v>
      </c>
      <c r="FE40" s="66">
        <v>121875</v>
      </c>
      <c r="FF40" s="66">
        <v>137850</v>
      </c>
      <c r="FG40" s="66">
        <v>163034</v>
      </c>
      <c r="FH40" s="66">
        <v>158981</v>
      </c>
      <c r="FI40" s="66">
        <v>157444</v>
      </c>
      <c r="FJ40" s="66">
        <v>157862</v>
      </c>
      <c r="FK40" s="160">
        <v>152756</v>
      </c>
      <c r="FL40" s="66">
        <v>167753</v>
      </c>
      <c r="FM40" s="66">
        <v>170759</v>
      </c>
      <c r="FN40" s="66">
        <v>186181</v>
      </c>
      <c r="FO40" s="67">
        <f t="shared" si="90"/>
        <v>1875518</v>
      </c>
      <c r="FP40" s="66">
        <v>173839</v>
      </c>
      <c r="FQ40" s="66">
        <v>161867</v>
      </c>
      <c r="FR40" s="66">
        <v>158863</v>
      </c>
      <c r="FS40" s="66">
        <v>139914</v>
      </c>
      <c r="FT40" s="66">
        <v>151093</v>
      </c>
      <c r="FU40" s="66"/>
      <c r="FV40" s="66"/>
      <c r="FW40" s="66"/>
      <c r="FX40" s="160"/>
      <c r="FY40" s="66"/>
      <c r="FZ40" s="66"/>
      <c r="GA40" s="66"/>
      <c r="GB40" s="67">
        <f t="shared" si="91"/>
        <v>785576</v>
      </c>
    </row>
    <row r="41" spans="2:184" x14ac:dyDescent="0.2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61">
        <v>13336</v>
      </c>
      <c r="FL41" s="48">
        <v>16612</v>
      </c>
      <c r="FM41" s="48">
        <v>13637</v>
      </c>
      <c r="FN41" s="48">
        <v>19974</v>
      </c>
      <c r="FO41" s="67"/>
      <c r="FP41" s="48">
        <v>19001</v>
      </c>
      <c r="FQ41" s="48">
        <v>19170</v>
      </c>
      <c r="FR41" s="48">
        <v>14553</v>
      </c>
      <c r="FS41" s="48">
        <v>13410</v>
      </c>
      <c r="FT41" s="48">
        <v>12948</v>
      </c>
      <c r="FU41" s="48"/>
      <c r="FV41" s="48"/>
      <c r="FW41" s="48"/>
      <c r="FX41" s="161"/>
      <c r="FY41" s="48"/>
      <c r="FZ41" s="48"/>
      <c r="GA41" s="48"/>
      <c r="GB41" s="67"/>
    </row>
    <row r="42" spans="2:184" x14ac:dyDescent="0.2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61">
        <v>139420</v>
      </c>
      <c r="FL42" s="48">
        <v>151141</v>
      </c>
      <c r="FM42" s="48">
        <v>157122</v>
      </c>
      <c r="FN42" s="48">
        <v>166207</v>
      </c>
      <c r="FO42" s="67"/>
      <c r="FP42" s="48">
        <v>154838</v>
      </c>
      <c r="FQ42" s="48">
        <v>142697</v>
      </c>
      <c r="FR42" s="48">
        <v>144310</v>
      </c>
      <c r="FS42" s="48">
        <v>126504</v>
      </c>
      <c r="FT42" s="48">
        <v>138145</v>
      </c>
      <c r="FU42" s="48"/>
      <c r="FV42" s="48"/>
      <c r="FW42" s="48"/>
      <c r="FX42" s="161"/>
      <c r="FY42" s="48"/>
      <c r="FZ42" s="48"/>
      <c r="GA42" s="48"/>
      <c r="GB42" s="67"/>
    </row>
    <row r="43" spans="2:184" ht="15" x14ac:dyDescent="0.25">
      <c r="B43" s="13" t="s">
        <v>62</v>
      </c>
      <c r="C43" s="66">
        <f>SUM(C44:C45)</f>
        <v>0</v>
      </c>
      <c r="D43" s="66">
        <f t="shared" ref="D43:J43" si="102">SUM(D44:D45)</f>
        <v>0</v>
      </c>
      <c r="E43" s="66">
        <f t="shared" si="102"/>
        <v>0</v>
      </c>
      <c r="F43" s="66">
        <f t="shared" si="102"/>
        <v>0</v>
      </c>
      <c r="G43" s="66">
        <f t="shared" si="102"/>
        <v>0</v>
      </c>
      <c r="H43" s="66">
        <f t="shared" si="102"/>
        <v>0</v>
      </c>
      <c r="I43" s="66">
        <f t="shared" si="102"/>
        <v>0</v>
      </c>
      <c r="J43" s="66">
        <f t="shared" si="102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3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4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5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6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7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8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9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80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3">SUM(DI44:DI45)</f>
        <v>388256</v>
      </c>
      <c r="DJ43" s="66">
        <f t="shared" si="103"/>
        <v>397612</v>
      </c>
      <c r="DK43" s="66">
        <f t="shared" si="103"/>
        <v>380203</v>
      </c>
      <c r="DL43" s="66">
        <f t="shared" si="103"/>
        <v>397342</v>
      </c>
      <c r="DM43" s="66">
        <f t="shared" si="103"/>
        <v>412348</v>
      </c>
      <c r="DN43" s="66">
        <f t="shared" si="103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4">SUM(DR44:DR45)</f>
        <v>426285</v>
      </c>
      <c r="DS43" s="66">
        <f t="shared" si="104"/>
        <v>408098</v>
      </c>
      <c r="DT43" s="66">
        <f t="shared" si="104"/>
        <v>412546</v>
      </c>
      <c r="DU43" s="66">
        <f t="shared" si="104"/>
        <v>395029</v>
      </c>
      <c r="DV43" s="66">
        <f t="shared" si="104"/>
        <v>423739</v>
      </c>
      <c r="DW43" s="66">
        <f t="shared" si="104"/>
        <v>418883</v>
      </c>
      <c r="DX43" s="66">
        <f t="shared" si="104"/>
        <v>386308</v>
      </c>
      <c r="DY43" s="66">
        <f t="shared" si="104"/>
        <v>414782</v>
      </c>
      <c r="DZ43" s="66">
        <f t="shared" si="104"/>
        <v>411762</v>
      </c>
      <c r="EA43" s="66">
        <f t="shared" si="104"/>
        <v>441699</v>
      </c>
      <c r="EB43" s="67">
        <f t="shared" ref="EB43:EB48" si="105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6">SUM(EE44:EE45)</f>
        <v>395023</v>
      </c>
      <c r="EF43" s="66">
        <f t="shared" si="106"/>
        <v>370886</v>
      </c>
      <c r="EG43" s="66">
        <f t="shared" si="106"/>
        <v>386767</v>
      </c>
      <c r="EH43" s="66">
        <f t="shared" si="106"/>
        <v>395532</v>
      </c>
      <c r="EI43" s="66">
        <f t="shared" si="106"/>
        <v>412554</v>
      </c>
      <c r="EJ43" s="66">
        <f t="shared" si="106"/>
        <v>415144</v>
      </c>
      <c r="EK43" s="66">
        <f t="shared" si="106"/>
        <v>394254</v>
      </c>
      <c r="EL43" s="66">
        <f t="shared" si="106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7">SUM(EQ44:EQ45)</f>
        <v>416011</v>
      </c>
      <c r="ER43" s="66">
        <f t="shared" si="107"/>
        <v>272480</v>
      </c>
      <c r="ES43" s="66">
        <f t="shared" si="107"/>
        <v>123136</v>
      </c>
      <c r="ET43" s="66">
        <f t="shared" si="107"/>
        <v>185717</v>
      </c>
      <c r="EU43" s="66">
        <f t="shared" si="107"/>
        <v>286936</v>
      </c>
      <c r="EV43" s="66">
        <f t="shared" si="107"/>
        <v>363344</v>
      </c>
      <c r="EW43" s="66">
        <f t="shared" si="107"/>
        <v>365890</v>
      </c>
      <c r="EX43" s="66">
        <f t="shared" si="107"/>
        <v>391263</v>
      </c>
      <c r="EY43" s="66">
        <f t="shared" si="107"/>
        <v>463785</v>
      </c>
      <c r="EZ43" s="66">
        <f t="shared" si="107"/>
        <v>478254</v>
      </c>
      <c r="FA43" s="66">
        <f t="shared" si="107"/>
        <v>486230</v>
      </c>
      <c r="FB43" s="67">
        <f>+SUM(EP43:FA43)</f>
        <v>4275202</v>
      </c>
      <c r="FC43" s="66">
        <v>444352</v>
      </c>
      <c r="FD43" s="66"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>
        <v>479533</v>
      </c>
      <c r="FN43" s="66">
        <v>515252</v>
      </c>
      <c r="FO43" s="67">
        <f>+SUM(FC43:FN43)</f>
        <v>5430790</v>
      </c>
      <c r="FP43" s="66">
        <v>484335</v>
      </c>
      <c r="FQ43" s="66">
        <v>457792</v>
      </c>
      <c r="FR43" s="66">
        <v>448591</v>
      </c>
      <c r="FS43" s="66">
        <v>407954</v>
      </c>
      <c r="FT43" s="66">
        <v>436276</v>
      </c>
      <c r="FU43" s="66"/>
      <c r="FV43" s="66"/>
      <c r="FW43" s="66"/>
      <c r="FX43" s="160"/>
      <c r="FY43" s="66"/>
      <c r="FZ43" s="66"/>
      <c r="GA43" s="66"/>
      <c r="GB43" s="67">
        <f>+SUM(FP43:GA43)</f>
        <v>2234948</v>
      </c>
    </row>
    <row r="44" spans="2:184" x14ac:dyDescent="0.2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>
        <v>190498</v>
      </c>
      <c r="FN44" s="48">
        <v>211610</v>
      </c>
      <c r="FO44" s="67"/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/>
      <c r="FV44" s="48"/>
      <c r="FW44" s="48"/>
      <c r="FX44" s="161"/>
      <c r="FY44" s="48"/>
      <c r="FZ44" s="48"/>
      <c r="GA44" s="48"/>
      <c r="GB44" s="67"/>
    </row>
    <row r="45" spans="2:184" x14ac:dyDescent="0.2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>
        <v>289035</v>
      </c>
      <c r="FN45" s="48">
        <v>303642</v>
      </c>
      <c r="FO45" s="67"/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/>
      <c r="FV45" s="48"/>
      <c r="FW45" s="48"/>
      <c r="FX45" s="161"/>
      <c r="FY45" s="48"/>
      <c r="FZ45" s="48"/>
      <c r="GA45" s="48"/>
      <c r="GB45" s="67"/>
    </row>
    <row r="46" spans="2:184" ht="15" x14ac:dyDescent="0.2">
      <c r="B46" s="18" t="s">
        <v>10</v>
      </c>
      <c r="C46" s="68">
        <f t="shared" ref="C46:BS46" si="108">SUM(C47:C48)</f>
        <v>0</v>
      </c>
      <c r="D46" s="68">
        <f t="shared" si="108"/>
        <v>0</v>
      </c>
      <c r="E46" s="68">
        <f>SUM(E47:E48)</f>
        <v>0</v>
      </c>
      <c r="F46" s="68">
        <f t="shared" si="108"/>
        <v>0</v>
      </c>
      <c r="G46" s="68">
        <f t="shared" si="108"/>
        <v>0</v>
      </c>
      <c r="H46" s="68">
        <f t="shared" si="108"/>
        <v>0</v>
      </c>
      <c r="I46" s="68">
        <f t="shared" si="108"/>
        <v>0</v>
      </c>
      <c r="J46" s="68">
        <f t="shared" si="108"/>
        <v>0</v>
      </c>
      <c r="K46" s="68">
        <f t="shared" si="108"/>
        <v>244414</v>
      </c>
      <c r="L46" s="68">
        <f>SUM(L47:L48)</f>
        <v>1249348</v>
      </c>
      <c r="M46" s="68">
        <f>SUM(M47:M48)</f>
        <v>1269162</v>
      </c>
      <c r="N46" s="68">
        <f t="shared" si="108"/>
        <v>1360614</v>
      </c>
      <c r="O46" s="68">
        <f t="shared" si="108"/>
        <v>4123538</v>
      </c>
      <c r="P46" s="68">
        <f t="shared" si="108"/>
        <v>1341254</v>
      </c>
      <c r="Q46" s="68">
        <f t="shared" si="108"/>
        <v>1246412</v>
      </c>
      <c r="R46" s="68">
        <f>SUM(R47:R48)</f>
        <v>1284106</v>
      </c>
      <c r="S46" s="68">
        <f t="shared" si="108"/>
        <v>1166236</v>
      </c>
      <c r="T46" s="68">
        <f t="shared" si="108"/>
        <v>1218288</v>
      </c>
      <c r="U46" s="68">
        <f t="shared" si="108"/>
        <v>1241464</v>
      </c>
      <c r="V46" s="68">
        <f t="shared" si="108"/>
        <v>1302244</v>
      </c>
      <c r="W46" s="68">
        <f t="shared" si="108"/>
        <v>1324000</v>
      </c>
      <c r="X46" s="68">
        <f t="shared" si="108"/>
        <v>1285626</v>
      </c>
      <c r="Y46" s="68">
        <f>SUM(Y47:Y48)</f>
        <v>1350814</v>
      </c>
      <c r="Z46" s="68">
        <f>SUM(Z47:Z48)</f>
        <v>1386890</v>
      </c>
      <c r="AA46" s="68">
        <f t="shared" si="108"/>
        <v>1520218</v>
      </c>
      <c r="AB46" s="68">
        <f>SUM(AB47:AB48)</f>
        <v>15667552</v>
      </c>
      <c r="AC46" s="68">
        <f t="shared" si="108"/>
        <v>1505710</v>
      </c>
      <c r="AD46" s="68">
        <f t="shared" si="108"/>
        <v>1403468</v>
      </c>
      <c r="AE46" s="68">
        <f>SUM(AE47:AE48)</f>
        <v>1429382</v>
      </c>
      <c r="AF46" s="68">
        <f t="shared" si="108"/>
        <v>1342198</v>
      </c>
      <c r="AG46" s="68">
        <f t="shared" si="108"/>
        <v>1404550</v>
      </c>
      <c r="AH46" s="68">
        <f t="shared" si="108"/>
        <v>1384738</v>
      </c>
      <c r="AI46" s="68">
        <f t="shared" si="108"/>
        <v>1462118</v>
      </c>
      <c r="AJ46" s="68">
        <f t="shared" si="108"/>
        <v>1492832</v>
      </c>
      <c r="AK46" s="68">
        <f t="shared" si="108"/>
        <v>1438068</v>
      </c>
      <c r="AL46" s="68">
        <f>SUM(AL47:AL48)</f>
        <v>1507346</v>
      </c>
      <c r="AM46" s="68">
        <f>SUM(AM47:AM48)</f>
        <v>1466032</v>
      </c>
      <c r="AN46" s="68">
        <f t="shared" si="108"/>
        <v>1636418</v>
      </c>
      <c r="AO46" s="68">
        <f t="shared" si="108"/>
        <v>17472860</v>
      </c>
      <c r="AP46" s="68">
        <f t="shared" si="108"/>
        <v>1613160</v>
      </c>
      <c r="AQ46" s="68">
        <f t="shared" si="108"/>
        <v>1485908</v>
      </c>
      <c r="AR46" s="68">
        <f>SUM(AR47:AR48)</f>
        <v>1536576</v>
      </c>
      <c r="AS46" s="68">
        <f t="shared" si="108"/>
        <v>1415194</v>
      </c>
      <c r="AT46" s="68">
        <f t="shared" si="108"/>
        <v>1473394</v>
      </c>
      <c r="AU46" s="68">
        <f t="shared" si="108"/>
        <v>1458658</v>
      </c>
      <c r="AV46" s="68">
        <f t="shared" si="108"/>
        <v>1519852</v>
      </c>
      <c r="AW46" s="68">
        <f t="shared" si="108"/>
        <v>1597990</v>
      </c>
      <c r="AX46" s="68">
        <f t="shared" si="108"/>
        <v>1523668</v>
      </c>
      <c r="AY46" s="68">
        <f>SUM(AY47:AY48)</f>
        <v>1593094</v>
      </c>
      <c r="AZ46" s="68">
        <f>SUM(AZ47:AZ48)</f>
        <v>1594622</v>
      </c>
      <c r="BA46" s="68">
        <f t="shared" si="108"/>
        <v>1643624</v>
      </c>
      <c r="BB46" s="68">
        <f>SUM(BB47:BB48)</f>
        <v>18455740</v>
      </c>
      <c r="BC46" s="68">
        <f t="shared" si="108"/>
        <v>1649180</v>
      </c>
      <c r="BD46" s="68">
        <f t="shared" si="108"/>
        <v>1501852</v>
      </c>
      <c r="BE46" s="68">
        <f>SUM(BE47:BE48)</f>
        <v>1573078</v>
      </c>
      <c r="BF46" s="68">
        <f t="shared" si="108"/>
        <v>1483116</v>
      </c>
      <c r="BG46" s="68">
        <f t="shared" si="108"/>
        <v>1501234</v>
      </c>
      <c r="BH46" s="68">
        <f t="shared" si="108"/>
        <v>1455411</v>
      </c>
      <c r="BI46" s="68">
        <f t="shared" si="108"/>
        <v>1610154</v>
      </c>
      <c r="BJ46" s="68">
        <f t="shared" si="108"/>
        <v>1673099</v>
      </c>
      <c r="BK46" s="68">
        <f t="shared" si="108"/>
        <v>1568172</v>
      </c>
      <c r="BL46" s="68">
        <f>SUM(BL47:BL48)</f>
        <v>1657326</v>
      </c>
      <c r="BM46" s="68">
        <f>SUM(BM47:BM48)</f>
        <v>1692717</v>
      </c>
      <c r="BN46" s="68">
        <f t="shared" si="108"/>
        <v>1801748</v>
      </c>
      <c r="BO46" s="68">
        <f t="shared" si="108"/>
        <v>19167087</v>
      </c>
      <c r="BP46" s="68">
        <f t="shared" si="108"/>
        <v>1817098</v>
      </c>
      <c r="BQ46" s="68">
        <f t="shared" si="108"/>
        <v>1676161</v>
      </c>
      <c r="BR46" s="68">
        <f>SUM(BR47:BR48)</f>
        <v>1653092</v>
      </c>
      <c r="BS46" s="68">
        <f t="shared" si="108"/>
        <v>1552370</v>
      </c>
      <c r="BT46" s="68">
        <f t="shared" ref="BT46:CN46" si="109">SUM(BT47:BT48)</f>
        <v>1631509</v>
      </c>
      <c r="BU46" s="68">
        <f t="shared" si="109"/>
        <v>1564947</v>
      </c>
      <c r="BV46" s="68">
        <f t="shared" si="109"/>
        <v>1666891</v>
      </c>
      <c r="BW46" s="68">
        <f t="shared" si="109"/>
        <v>1718791</v>
      </c>
      <c r="BX46" s="68">
        <f t="shared" si="109"/>
        <v>1587160</v>
      </c>
      <c r="BY46" s="68">
        <f>SUM(BY47:BY48)</f>
        <v>1697283</v>
      </c>
      <c r="BZ46" s="68">
        <f>SUM(BZ47:BZ48)</f>
        <v>1677152</v>
      </c>
      <c r="CA46" s="68">
        <f t="shared" si="109"/>
        <v>1786902</v>
      </c>
      <c r="CB46" s="68">
        <f t="shared" si="109"/>
        <v>20029356</v>
      </c>
      <c r="CC46" s="68">
        <f t="shared" si="109"/>
        <v>1777093</v>
      </c>
      <c r="CD46" s="68">
        <f t="shared" si="109"/>
        <v>1678516</v>
      </c>
      <c r="CE46" s="68">
        <f t="shared" si="109"/>
        <v>1737194</v>
      </c>
      <c r="CF46" s="68">
        <f t="shared" si="109"/>
        <v>1605219</v>
      </c>
      <c r="CG46" s="68">
        <f t="shared" si="109"/>
        <v>1680476</v>
      </c>
      <c r="CH46" s="68">
        <f t="shared" si="109"/>
        <v>1641451</v>
      </c>
      <c r="CI46" s="68">
        <f t="shared" si="109"/>
        <v>1716690</v>
      </c>
      <c r="CJ46" s="68">
        <f t="shared" si="109"/>
        <v>1828740</v>
      </c>
      <c r="CK46" s="68">
        <f t="shared" si="109"/>
        <v>1729849</v>
      </c>
      <c r="CL46" s="68">
        <f t="shared" si="109"/>
        <v>1889709</v>
      </c>
      <c r="CM46" s="68">
        <f t="shared" si="109"/>
        <v>1899604</v>
      </c>
      <c r="CN46" s="68">
        <f t="shared" si="109"/>
        <v>1975397</v>
      </c>
      <c r="CO46" s="68">
        <f>SUM(CO47:CO48)</f>
        <v>21159938</v>
      </c>
      <c r="CP46" s="68">
        <f t="shared" ref="CP46:DA46" si="110">SUM(CP47:CP48)</f>
        <v>1892558</v>
      </c>
      <c r="CQ46" s="68">
        <f t="shared" si="110"/>
        <v>1788460</v>
      </c>
      <c r="CR46" s="68">
        <f t="shared" si="110"/>
        <v>1829840</v>
      </c>
      <c r="CS46" s="68">
        <f t="shared" si="110"/>
        <v>1757937</v>
      </c>
      <c r="CT46" s="68">
        <f t="shared" si="110"/>
        <v>1777968</v>
      </c>
      <c r="CU46" s="68">
        <f t="shared" si="110"/>
        <v>1689587</v>
      </c>
      <c r="CV46" s="68">
        <f t="shared" si="110"/>
        <v>1838083</v>
      </c>
      <c r="CW46" s="68">
        <f t="shared" si="110"/>
        <v>1892263</v>
      </c>
      <c r="CX46" s="68">
        <f t="shared" si="110"/>
        <v>1831122</v>
      </c>
      <c r="CY46" s="68">
        <f t="shared" si="110"/>
        <v>1922067</v>
      </c>
      <c r="CZ46" s="68">
        <v>1864631</v>
      </c>
      <c r="DA46" s="68">
        <f t="shared" si="110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11">SUM(DE47:DE48)</f>
        <v>1011908</v>
      </c>
      <c r="DF46" s="68">
        <f t="shared" si="111"/>
        <v>0</v>
      </c>
      <c r="DG46" s="68">
        <f t="shared" si="111"/>
        <v>1801519</v>
      </c>
      <c r="DH46" s="68">
        <f t="shared" si="111"/>
        <v>1764608</v>
      </c>
      <c r="DI46" s="68">
        <f t="shared" si="111"/>
        <v>1867038</v>
      </c>
      <c r="DJ46" s="68">
        <f t="shared" si="111"/>
        <v>1918616</v>
      </c>
      <c r="DK46" s="68">
        <f t="shared" si="111"/>
        <v>1821069</v>
      </c>
      <c r="DL46" s="68">
        <f t="shared" si="111"/>
        <v>1853504</v>
      </c>
      <c r="DM46" s="68">
        <f t="shared" si="111"/>
        <v>1913576</v>
      </c>
      <c r="DN46" s="68">
        <f t="shared" si="111"/>
        <v>2112493</v>
      </c>
      <c r="DO46" s="68">
        <f t="shared" si="81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2">SUM(DS47:DS48)</f>
        <v>1946906</v>
      </c>
      <c r="DT46" s="68">
        <f t="shared" si="112"/>
        <v>2028639</v>
      </c>
      <c r="DU46" s="68">
        <f t="shared" si="112"/>
        <v>1979843</v>
      </c>
      <c r="DV46" s="68">
        <f t="shared" si="112"/>
        <v>2092930</v>
      </c>
      <c r="DW46" s="68">
        <f t="shared" si="112"/>
        <v>2101596</v>
      </c>
      <c r="DX46" s="68">
        <f t="shared" si="112"/>
        <v>1869566</v>
      </c>
      <c r="DY46" s="68">
        <f t="shared" si="112"/>
        <v>2007882</v>
      </c>
      <c r="DZ46" s="68">
        <f t="shared" si="112"/>
        <v>2040624</v>
      </c>
      <c r="EA46" s="68">
        <f t="shared" si="112"/>
        <v>2210022</v>
      </c>
      <c r="EB46" s="68">
        <f t="shared" si="105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3">SUM(EF47:EF48)</f>
        <v>1865617</v>
      </c>
      <c r="EG46" s="68">
        <f t="shared" si="113"/>
        <v>1987538</v>
      </c>
      <c r="EH46" s="68">
        <f t="shared" si="113"/>
        <v>2059868</v>
      </c>
      <c r="EI46" s="68">
        <f t="shared" si="113"/>
        <v>2121766</v>
      </c>
      <c r="EJ46" s="68">
        <f t="shared" si="113"/>
        <v>2161607</v>
      </c>
      <c r="EK46" s="68">
        <f t="shared" si="113"/>
        <v>2007239</v>
      </c>
      <c r="EL46" s="68">
        <f>SUM(EL47:EL48)</f>
        <v>2143110</v>
      </c>
      <c r="EM46" s="68">
        <f t="shared" si="113"/>
        <v>2150158</v>
      </c>
      <c r="EN46" s="68">
        <f t="shared" si="113"/>
        <v>2289247</v>
      </c>
      <c r="EO46" s="68">
        <f>+SUM(EC46:EN46)</f>
        <v>24913781</v>
      </c>
      <c r="EP46" s="68">
        <f t="shared" ref="EP46:FA46" si="114">SUM(EP47:EP48)</f>
        <v>2205328</v>
      </c>
      <c r="EQ46" s="68">
        <f t="shared" si="114"/>
        <v>2096011</v>
      </c>
      <c r="ER46" s="68">
        <f>SUM(ER47:ER48)</f>
        <v>1452977</v>
      </c>
      <c r="ES46" s="68">
        <f t="shared" si="114"/>
        <v>724797</v>
      </c>
      <c r="ET46" s="68">
        <f t="shared" si="114"/>
        <v>1107830</v>
      </c>
      <c r="EU46" s="68">
        <f t="shared" si="114"/>
        <v>1537368</v>
      </c>
      <c r="EV46" s="68">
        <f t="shared" si="114"/>
        <v>1878942</v>
      </c>
      <c r="EW46" s="68">
        <f t="shared" si="114"/>
        <v>1935999</v>
      </c>
      <c r="EX46" s="68">
        <f t="shared" si="114"/>
        <v>1918351</v>
      </c>
      <c r="EY46" s="68">
        <f>SUM(EY47:EY48)</f>
        <v>2249984</v>
      </c>
      <c r="EZ46" s="68">
        <f>SUM(EZ47:EZ48)</f>
        <v>2337109</v>
      </c>
      <c r="FA46" s="68">
        <f t="shared" si="114"/>
        <v>2332888</v>
      </c>
      <c r="FB46" s="68">
        <f>+SUM(EP46:FA46)</f>
        <v>21777584</v>
      </c>
      <c r="FC46" s="68">
        <v>1999913</v>
      </c>
      <c r="FD46" s="68">
        <v>1718643</v>
      </c>
      <c r="FE46" s="68">
        <v>1802470</v>
      </c>
      <c r="FF46" s="68">
        <v>1743531</v>
      </c>
      <c r="FG46" s="68">
        <v>1919084</v>
      </c>
      <c r="FH46" s="68">
        <v>1893823</v>
      </c>
      <c r="FI46" s="68">
        <v>2030742</v>
      </c>
      <c r="FJ46" s="68">
        <v>2032928</v>
      </c>
      <c r="FK46" s="162">
        <v>1967624</v>
      </c>
      <c r="FL46" s="68">
        <v>2087760</v>
      </c>
      <c r="FM46" s="68">
        <v>2046620</v>
      </c>
      <c r="FN46" s="68">
        <v>2179377</v>
      </c>
      <c r="FO46" s="68">
        <f>+SUM(FC46:FN46)</f>
        <v>23422515</v>
      </c>
      <c r="FP46" s="68">
        <v>2049559</v>
      </c>
      <c r="FQ46" s="68">
        <v>1932393</v>
      </c>
      <c r="FR46" s="68">
        <v>1916561</v>
      </c>
      <c r="FS46" s="68">
        <v>1751422</v>
      </c>
      <c r="FT46" s="68">
        <v>1896558</v>
      </c>
      <c r="FU46" s="68"/>
      <c r="FV46" s="68"/>
      <c r="FW46" s="68"/>
      <c r="FX46" s="162"/>
      <c r="FY46" s="68"/>
      <c r="FZ46" s="68"/>
      <c r="GA46" s="68"/>
      <c r="GB46" s="68">
        <f>+SUM(FP46:GA46)</f>
        <v>9546493</v>
      </c>
    </row>
    <row r="47" spans="2:184" x14ac:dyDescent="0.2">
      <c r="B47" s="15" t="s">
        <v>2</v>
      </c>
      <c r="C47" s="67">
        <f>IF($B47="","",C32+C35+C38+C41+C44)</f>
        <v>0</v>
      </c>
      <c r="D47" s="67">
        <f t="shared" ref="D47:O48" si="115">IF($B47="","",D32+D35+D38+D41+D44)</f>
        <v>0</v>
      </c>
      <c r="E47" s="67">
        <f>IF($B47="","",E32+E35+E38+E41+E44)</f>
        <v>0</v>
      </c>
      <c r="F47" s="67">
        <f t="shared" si="115"/>
        <v>0</v>
      </c>
      <c r="G47" s="67">
        <f t="shared" si="115"/>
        <v>0</v>
      </c>
      <c r="H47" s="67">
        <f t="shared" si="115"/>
        <v>0</v>
      </c>
      <c r="I47" s="67">
        <f t="shared" si="115"/>
        <v>0</v>
      </c>
      <c r="J47" s="67">
        <f t="shared" si="115"/>
        <v>0</v>
      </c>
      <c r="K47" s="67">
        <f t="shared" si="115"/>
        <v>40024</v>
      </c>
      <c r="L47" s="67">
        <f>IF($B47="","",L32+L35+L38+L41+L44)</f>
        <v>207772</v>
      </c>
      <c r="M47" s="67">
        <f t="shared" si="115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6">IF($B47="","",Q32+Q35+Q38+Q41+Q44)</f>
        <v>213910</v>
      </c>
      <c r="R47" s="67">
        <f>IF($B47="","",R32+R35+R38+R41+R44)</f>
        <v>212414</v>
      </c>
      <c r="S47" s="67">
        <f t="shared" si="116"/>
        <v>210324</v>
      </c>
      <c r="T47" s="67">
        <f t="shared" si="116"/>
        <v>211692</v>
      </c>
      <c r="U47" s="67">
        <f t="shared" si="116"/>
        <v>207418</v>
      </c>
      <c r="V47" s="67">
        <f t="shared" si="116"/>
        <v>246866</v>
      </c>
      <c r="W47" s="67">
        <f t="shared" si="116"/>
        <v>238384</v>
      </c>
      <c r="X47" s="67">
        <f t="shared" si="116"/>
        <v>208296</v>
      </c>
      <c r="Y47" s="67">
        <f>IF($B47="","",Y32+Y35+Y38+Y41+Y44)</f>
        <v>239334</v>
      </c>
      <c r="Z47" s="67">
        <f t="shared" si="116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7">IF($B47="","",AD32+AD35+AD38+AD41+AD44)</f>
        <v>258142</v>
      </c>
      <c r="AE47" s="67">
        <f>IF($B47="","",AE32+AE35+AE38+AE41+AE44)</f>
        <v>252628</v>
      </c>
      <c r="AF47" s="67">
        <f t="shared" si="117"/>
        <v>256392</v>
      </c>
      <c r="AG47" s="67">
        <f t="shared" si="117"/>
        <v>243336</v>
      </c>
      <c r="AH47" s="67">
        <f t="shared" si="117"/>
        <v>241102</v>
      </c>
      <c r="AI47" s="67">
        <f t="shared" si="117"/>
        <v>289812</v>
      </c>
      <c r="AJ47" s="67">
        <f t="shared" si="117"/>
        <v>272358</v>
      </c>
      <c r="AK47" s="67">
        <f t="shared" si="117"/>
        <v>242506</v>
      </c>
      <c r="AL47" s="67">
        <f>IF($B47="","",AL32+AL35+AL38+AL41+AL44)</f>
        <v>268442</v>
      </c>
      <c r="AM47" s="67">
        <f t="shared" si="117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8">IF($B47="","",AQ32+AQ35+AQ38+AQ41+AQ44)</f>
        <v>287196</v>
      </c>
      <c r="AR47" s="67">
        <f>IF($B47="","",AR32+AR35+AR38+AR41+AR44)</f>
        <v>272312</v>
      </c>
      <c r="AS47" s="67">
        <f t="shared" si="118"/>
        <v>274980</v>
      </c>
      <c r="AT47" s="67">
        <f t="shared" si="118"/>
        <v>266754</v>
      </c>
      <c r="AU47" s="67">
        <f t="shared" si="118"/>
        <v>261394</v>
      </c>
      <c r="AV47" s="67">
        <f t="shared" si="118"/>
        <v>298692</v>
      </c>
      <c r="AW47" s="67">
        <f t="shared" si="118"/>
        <v>296576</v>
      </c>
      <c r="AX47" s="67">
        <f t="shared" si="118"/>
        <v>266700</v>
      </c>
      <c r="AY47" s="67">
        <f>IF($B47="","",AY32+AY35+AY38+AY41+AY44)</f>
        <v>286484</v>
      </c>
      <c r="AZ47" s="67">
        <f t="shared" si="118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9">IF($B47="","",BD32+BD35+BD38+BD41+BD44)</f>
        <v>300650</v>
      </c>
      <c r="BE47" s="67">
        <f>IF($B47="","",BE32+BE35+BE38+BE41+BE44)</f>
        <v>310936</v>
      </c>
      <c r="BF47" s="67">
        <f t="shared" si="119"/>
        <v>268776</v>
      </c>
      <c r="BG47" s="67">
        <f t="shared" si="119"/>
        <v>286146</v>
      </c>
      <c r="BH47" s="67">
        <f t="shared" si="119"/>
        <v>281946</v>
      </c>
      <c r="BI47" s="67">
        <f t="shared" si="119"/>
        <v>330704</v>
      </c>
      <c r="BJ47" s="67">
        <f t="shared" si="119"/>
        <v>324297</v>
      </c>
      <c r="BK47" s="67">
        <f t="shared" si="119"/>
        <v>285550</v>
      </c>
      <c r="BL47" s="67">
        <f>IF($B47="","",BL32+BL35+BL38+BL41+BL44)</f>
        <v>312590</v>
      </c>
      <c r="BM47" s="67">
        <f t="shared" si="119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20">IF($B47="","",BQ32+BQ35+BQ38+BQ41+BQ44)</f>
        <v>314697</v>
      </c>
      <c r="BR47" s="67">
        <f>IF($B47="","",BR32+BR35+BR38+BR41+BR44)</f>
        <v>303370</v>
      </c>
      <c r="BS47" s="67">
        <f t="shared" si="120"/>
        <v>302738</v>
      </c>
      <c r="BT47" s="67">
        <f t="shared" si="120"/>
        <v>295009</v>
      </c>
      <c r="BU47" s="67">
        <f t="shared" si="120"/>
        <v>283899</v>
      </c>
      <c r="BV47" s="67">
        <f t="shared" si="120"/>
        <v>342439</v>
      </c>
      <c r="BW47" s="67">
        <f t="shared" si="120"/>
        <v>337825</v>
      </c>
      <c r="BX47" s="67">
        <f t="shared" si="120"/>
        <v>298012</v>
      </c>
      <c r="BY47" s="67">
        <f>IF($B47="","",BY32+BY35+BY38+BY41+BY44)</f>
        <v>327632</v>
      </c>
      <c r="BZ47" s="67">
        <f t="shared" si="120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21">IF($B47="","",CC32+CC35+CC38+CC41+CC44)</f>
        <v>387551</v>
      </c>
      <c r="CD47" s="67">
        <f t="shared" si="121"/>
        <v>368681</v>
      </c>
      <c r="CE47" s="67">
        <f t="shared" si="121"/>
        <v>346786</v>
      </c>
      <c r="CF47" s="67">
        <f t="shared" si="121"/>
        <v>343617</v>
      </c>
      <c r="CG47" s="67">
        <f t="shared" si="121"/>
        <v>348317</v>
      </c>
      <c r="CH47" s="67">
        <f t="shared" si="121"/>
        <v>327334</v>
      </c>
      <c r="CI47" s="67">
        <f t="shared" si="121"/>
        <v>401367</v>
      </c>
      <c r="CJ47" s="67">
        <f t="shared" si="121"/>
        <v>388410</v>
      </c>
      <c r="CK47" s="67">
        <f t="shared" si="121"/>
        <v>347746</v>
      </c>
      <c r="CL47" s="67">
        <f t="shared" si="121"/>
        <v>378605</v>
      </c>
      <c r="CM47" s="67">
        <f t="shared" si="121"/>
        <v>359244</v>
      </c>
      <c r="CN47" s="67">
        <f t="shared" si="121"/>
        <v>463141</v>
      </c>
      <c r="CO47" s="67">
        <f>IF($B47="","",CO32+CO35+CO38+CO41+CO44)</f>
        <v>4460799</v>
      </c>
      <c r="CP47" s="67">
        <f t="shared" ref="CP47:DA47" si="122">IF($B47="","",CP32+CP35+CP38+CP41+CP44)</f>
        <v>432346</v>
      </c>
      <c r="CQ47" s="67">
        <f t="shared" si="122"/>
        <v>404590</v>
      </c>
      <c r="CR47" s="67">
        <f t="shared" si="122"/>
        <v>393631</v>
      </c>
      <c r="CS47" s="67">
        <f t="shared" si="122"/>
        <v>349731</v>
      </c>
      <c r="CT47" s="67">
        <f t="shared" si="122"/>
        <v>362145</v>
      </c>
      <c r="CU47" s="67">
        <f t="shared" si="122"/>
        <v>350991</v>
      </c>
      <c r="CV47" s="67">
        <f t="shared" si="122"/>
        <v>435962</v>
      </c>
      <c r="CW47" s="67">
        <f t="shared" si="122"/>
        <v>415619</v>
      </c>
      <c r="CX47" s="67">
        <f t="shared" si="122"/>
        <v>370336</v>
      </c>
      <c r="CY47" s="67">
        <f t="shared" si="122"/>
        <v>408468</v>
      </c>
      <c r="CZ47" s="67">
        <v>389508</v>
      </c>
      <c r="DA47" s="67">
        <f t="shared" si="122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3">IF($B47="","",DE32+DE35+DE38+DE41+DE44)</f>
        <v>243504</v>
      </c>
      <c r="DF47" s="67">
        <f t="shared" si="123"/>
        <v>0</v>
      </c>
      <c r="DG47" s="67">
        <f t="shared" si="123"/>
        <v>368976</v>
      </c>
      <c r="DH47" s="67">
        <f t="shared" si="123"/>
        <v>368246</v>
      </c>
      <c r="DI47" s="67">
        <f t="shared" si="123"/>
        <v>437410</v>
      </c>
      <c r="DJ47" s="67">
        <f t="shared" si="123"/>
        <v>414285</v>
      </c>
      <c r="DK47" s="67">
        <f t="shared" si="123"/>
        <v>379879</v>
      </c>
      <c r="DL47" s="67">
        <f t="shared" si="123"/>
        <v>390542</v>
      </c>
      <c r="DM47" s="67">
        <f t="shared" si="123"/>
        <v>385487</v>
      </c>
      <c r="DN47" s="67">
        <f t="shared" si="123"/>
        <v>493672</v>
      </c>
      <c r="DO47" s="67">
        <f t="shared" si="81"/>
        <v>4339201</v>
      </c>
      <c r="DP47" s="67">
        <f t="shared" ref="DP47:DR48" si="124">IF($B47="","",DP32+DP35+DP38+DP41+DP44)</f>
        <v>498552</v>
      </c>
      <c r="DQ47" s="67">
        <f t="shared" si="124"/>
        <v>452807</v>
      </c>
      <c r="DR47" s="67">
        <f t="shared" si="124"/>
        <v>456554</v>
      </c>
      <c r="DS47" s="67">
        <f t="shared" ref="DS47:EA48" si="125">IF($B47="","",DS32+DS35+DS38+DS41+DS44)</f>
        <v>435108</v>
      </c>
      <c r="DT47" s="67">
        <f t="shared" si="125"/>
        <v>414681</v>
      </c>
      <c r="DU47" s="67">
        <f t="shared" si="125"/>
        <v>385258</v>
      </c>
      <c r="DV47" s="67">
        <f t="shared" si="125"/>
        <v>452632</v>
      </c>
      <c r="DW47" s="67">
        <f t="shared" si="125"/>
        <v>457455</v>
      </c>
      <c r="DX47" s="67">
        <f t="shared" si="125"/>
        <v>399504</v>
      </c>
      <c r="DY47" s="67">
        <f t="shared" si="125"/>
        <v>422940</v>
      </c>
      <c r="DZ47" s="67">
        <f t="shared" si="125"/>
        <v>410532</v>
      </c>
      <c r="EA47" s="67">
        <f t="shared" si="125"/>
        <v>501271</v>
      </c>
      <c r="EB47" s="67">
        <f t="shared" si="105"/>
        <v>5287294</v>
      </c>
      <c r="EC47" s="67">
        <f t="shared" ref="EC47:EE48" si="126">IF($B47="","",EC32+EC35+EC38+EC41+EC44)</f>
        <v>495441</v>
      </c>
      <c r="ED47" s="67">
        <f t="shared" si="126"/>
        <v>429320</v>
      </c>
      <c r="EE47" s="67">
        <f t="shared" si="126"/>
        <v>421890</v>
      </c>
      <c r="EF47" s="67">
        <f t="shared" ref="EF47:EN47" si="127">IF($B47="","",EF32+EF35+EF38+EF41+EF44)</f>
        <v>416412</v>
      </c>
      <c r="EG47" s="67">
        <f t="shared" si="127"/>
        <v>406320</v>
      </c>
      <c r="EH47" s="67">
        <f t="shared" si="127"/>
        <v>399917</v>
      </c>
      <c r="EI47" s="67">
        <f t="shared" si="127"/>
        <v>469214</v>
      </c>
      <c r="EJ47" s="67">
        <f t="shared" si="127"/>
        <v>472544</v>
      </c>
      <c r="EK47" s="67">
        <f t="shared" si="127"/>
        <v>410758</v>
      </c>
      <c r="EL47" s="67">
        <f>IF($B47="","",EL32+EL35+EL38+EL41+EL44)</f>
        <v>438075</v>
      </c>
      <c r="EM47" s="67">
        <f t="shared" si="127"/>
        <v>437944</v>
      </c>
      <c r="EN47" s="67">
        <f t="shared" si="127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8">IF($B47="","",EQ32+EQ35+EQ38+EQ41+EQ44)</f>
        <v>501510</v>
      </c>
      <c r="ER47" s="67">
        <f>IF($B47="","",ER32+ER35+ER38+ER41+ER44)</f>
        <v>301511</v>
      </c>
      <c r="ES47" s="67">
        <f t="shared" si="128"/>
        <v>107272</v>
      </c>
      <c r="ET47" s="67">
        <f t="shared" si="128"/>
        <v>206248</v>
      </c>
      <c r="EU47" s="67">
        <f t="shared" si="128"/>
        <v>337872</v>
      </c>
      <c r="EV47" s="67">
        <f t="shared" si="128"/>
        <v>491907</v>
      </c>
      <c r="EW47" s="67">
        <f t="shared" si="128"/>
        <v>456895</v>
      </c>
      <c r="EX47" s="67">
        <f t="shared" si="128"/>
        <v>457578</v>
      </c>
      <c r="EY47" s="67">
        <f>IF($B47="","",EY32+EY35+EY38+EY41+EY44)</f>
        <v>537085</v>
      </c>
      <c r="EZ47" s="67">
        <f t="shared" si="128"/>
        <v>537384</v>
      </c>
      <c r="FA47" s="67">
        <f>IF($B47="","",FA32+FA35+FA38+FA41+FA44)</f>
        <v>598384</v>
      </c>
      <c r="FB47" s="67">
        <f>+SUM(EP47:FA47)</f>
        <v>5068673</v>
      </c>
      <c r="FC47" s="67">
        <v>520262</v>
      </c>
      <c r="FD47" s="67">
        <v>439810</v>
      </c>
      <c r="FE47" s="67">
        <v>499835</v>
      </c>
      <c r="FF47" s="67">
        <v>426226</v>
      </c>
      <c r="FG47" s="67">
        <v>499059</v>
      </c>
      <c r="FH47" s="67">
        <v>494279</v>
      </c>
      <c r="FI47" s="67">
        <v>590660</v>
      </c>
      <c r="FJ47" s="67">
        <v>618019</v>
      </c>
      <c r="FK47" s="163">
        <v>548030</v>
      </c>
      <c r="FL47" s="67">
        <v>600386</v>
      </c>
      <c r="FM47" s="67">
        <v>547608</v>
      </c>
      <c r="FN47" s="67">
        <v>638352</v>
      </c>
      <c r="FO47" s="67">
        <f>+SUM(FC47:FN47)</f>
        <v>6422526</v>
      </c>
      <c r="FP47" s="67">
        <v>599253</v>
      </c>
      <c r="FQ47" s="67">
        <v>576103</v>
      </c>
      <c r="FR47" s="67">
        <v>534698</v>
      </c>
      <c r="FS47" s="67">
        <v>495400</v>
      </c>
      <c r="FT47" s="67">
        <v>520595</v>
      </c>
      <c r="FU47" s="67"/>
      <c r="FV47" s="67"/>
      <c r="FW47" s="67"/>
      <c r="FX47" s="163"/>
      <c r="FY47" s="67"/>
      <c r="FZ47" s="67"/>
      <c r="GA47" s="67"/>
      <c r="GB47" s="67">
        <f>+SUM(FP47:GA47)</f>
        <v>2726049</v>
      </c>
    </row>
    <row r="48" spans="2:184" x14ac:dyDescent="0.2">
      <c r="B48" s="15" t="s">
        <v>3</v>
      </c>
      <c r="C48" s="67">
        <f>IF($B48="","",C33+C36+C39+C42+C45)</f>
        <v>0</v>
      </c>
      <c r="D48" s="67">
        <f t="shared" si="115"/>
        <v>0</v>
      </c>
      <c r="E48" s="67">
        <f>IF($B48="","",E33+E36+E39+E42+E45)</f>
        <v>0</v>
      </c>
      <c r="F48" s="67">
        <f t="shared" si="115"/>
        <v>0</v>
      </c>
      <c r="G48" s="67">
        <f t="shared" si="115"/>
        <v>0</v>
      </c>
      <c r="H48" s="67">
        <f t="shared" si="115"/>
        <v>0</v>
      </c>
      <c r="I48" s="67">
        <f t="shared" si="115"/>
        <v>0</v>
      </c>
      <c r="J48" s="67">
        <f t="shared" si="115"/>
        <v>0</v>
      </c>
      <c r="K48" s="67">
        <f t="shared" si="115"/>
        <v>204390</v>
      </c>
      <c r="L48" s="67">
        <f>IF($B48="","",L33+L36+L39+L42+L45)</f>
        <v>1041576</v>
      </c>
      <c r="M48" s="67">
        <f t="shared" si="115"/>
        <v>1062570</v>
      </c>
      <c r="N48" s="67">
        <f t="shared" si="115"/>
        <v>1103820</v>
      </c>
      <c r="O48" s="67">
        <f t="shared" si="115"/>
        <v>3412356</v>
      </c>
      <c r="P48" s="67">
        <f>IF($B48="","",P33+P36+P39+P42+P45)</f>
        <v>1100194</v>
      </c>
      <c r="Q48" s="67">
        <f t="shared" si="116"/>
        <v>1032502</v>
      </c>
      <c r="R48" s="67">
        <f>IF($B48="","",R33+R36+R39+R42+R45)</f>
        <v>1071692</v>
      </c>
      <c r="S48" s="67">
        <f t="shared" si="116"/>
        <v>955912</v>
      </c>
      <c r="T48" s="67">
        <f t="shared" si="116"/>
        <v>1006596</v>
      </c>
      <c r="U48" s="67">
        <f t="shared" si="116"/>
        <v>1034046</v>
      </c>
      <c r="V48" s="67">
        <f t="shared" si="116"/>
        <v>1055378</v>
      </c>
      <c r="W48" s="67">
        <f t="shared" si="116"/>
        <v>1085616</v>
      </c>
      <c r="X48" s="67">
        <f t="shared" si="116"/>
        <v>1077330</v>
      </c>
      <c r="Y48" s="67">
        <f>IF($B48="","",Y33+Y36+Y39+Y42+Y45)</f>
        <v>1111480</v>
      </c>
      <c r="Z48" s="67">
        <f t="shared" si="116"/>
        <v>1160768</v>
      </c>
      <c r="AA48" s="67">
        <f t="shared" si="116"/>
        <v>1231180</v>
      </c>
      <c r="AB48" s="67">
        <f t="shared" si="116"/>
        <v>12922694</v>
      </c>
      <c r="AC48" s="67">
        <f>IF($B48="","",AC33+AC36+AC39+AC42+AC45)</f>
        <v>1230818</v>
      </c>
      <c r="AD48" s="67">
        <f t="shared" si="117"/>
        <v>1145326</v>
      </c>
      <c r="AE48" s="67">
        <f>IF($B48="","",AE33+AE36+AE39+AE42+AE45)</f>
        <v>1176754</v>
      </c>
      <c r="AF48" s="67">
        <f t="shared" si="117"/>
        <v>1085806</v>
      </c>
      <c r="AG48" s="67">
        <f t="shared" si="117"/>
        <v>1161214</v>
      </c>
      <c r="AH48" s="67">
        <f t="shared" si="117"/>
        <v>1143636</v>
      </c>
      <c r="AI48" s="67">
        <f t="shared" si="117"/>
        <v>1172306</v>
      </c>
      <c r="AJ48" s="67">
        <f t="shared" si="117"/>
        <v>1220474</v>
      </c>
      <c r="AK48" s="67">
        <f t="shared" si="117"/>
        <v>1195562</v>
      </c>
      <c r="AL48" s="67">
        <f>IF($B48="","",AL33+AL36+AL39+AL42+AL45)</f>
        <v>1238904</v>
      </c>
      <c r="AM48" s="67">
        <f t="shared" si="117"/>
        <v>1214308</v>
      </c>
      <c r="AN48" s="67">
        <f t="shared" si="117"/>
        <v>1318510</v>
      </c>
      <c r="AO48" s="67">
        <f t="shared" si="117"/>
        <v>14303618</v>
      </c>
      <c r="AP48" s="67">
        <f>IF($B48="","",AP33+AP36+AP39+AP42+AP45)</f>
        <v>1308236</v>
      </c>
      <c r="AQ48" s="67">
        <f t="shared" si="118"/>
        <v>1198712</v>
      </c>
      <c r="AR48" s="67">
        <f>IF($B48="","",AR33+AR36+AR39+AR42+AR45)</f>
        <v>1264264</v>
      </c>
      <c r="AS48" s="67">
        <f t="shared" si="118"/>
        <v>1140214</v>
      </c>
      <c r="AT48" s="67">
        <f t="shared" si="118"/>
        <v>1206640</v>
      </c>
      <c r="AU48" s="67">
        <f t="shared" si="118"/>
        <v>1197264</v>
      </c>
      <c r="AV48" s="67">
        <f t="shared" si="118"/>
        <v>1221160</v>
      </c>
      <c r="AW48" s="67">
        <f t="shared" si="118"/>
        <v>1301414</v>
      </c>
      <c r="AX48" s="67">
        <f t="shared" si="118"/>
        <v>1256968</v>
      </c>
      <c r="AY48" s="67">
        <f>IF($B48="","",AY33+AY36+AY39+AY42+AY45)</f>
        <v>1306610</v>
      </c>
      <c r="AZ48" s="67">
        <f t="shared" si="118"/>
        <v>1318014</v>
      </c>
      <c r="BA48" s="67">
        <f t="shared" si="118"/>
        <v>1306780</v>
      </c>
      <c r="BB48" s="67">
        <f t="shared" si="118"/>
        <v>15026276</v>
      </c>
      <c r="BC48" s="67">
        <f>IF($B48="","",BC33+BC36+BC39+BC42+BC45)</f>
        <v>1330866</v>
      </c>
      <c r="BD48" s="67">
        <f t="shared" si="119"/>
        <v>1201202</v>
      </c>
      <c r="BE48" s="67">
        <f>IF($B48="","",BE33+BE36+BE39+BE42+BE45)</f>
        <v>1262142</v>
      </c>
      <c r="BF48" s="67">
        <f t="shared" si="119"/>
        <v>1214340</v>
      </c>
      <c r="BG48" s="67">
        <f t="shared" si="119"/>
        <v>1215088</v>
      </c>
      <c r="BH48" s="67">
        <f t="shared" si="119"/>
        <v>1173465</v>
      </c>
      <c r="BI48" s="67">
        <f t="shared" si="119"/>
        <v>1279450</v>
      </c>
      <c r="BJ48" s="67">
        <f t="shared" si="119"/>
        <v>1348802</v>
      </c>
      <c r="BK48" s="67">
        <f t="shared" si="119"/>
        <v>1282622</v>
      </c>
      <c r="BL48" s="67">
        <f>IF($B48="","",BL33+BL36+BL39+BL42+BL45)</f>
        <v>1344736</v>
      </c>
      <c r="BM48" s="67">
        <f t="shared" si="119"/>
        <v>1386287</v>
      </c>
      <c r="BN48" s="67">
        <f t="shared" si="119"/>
        <v>1436200</v>
      </c>
      <c r="BO48" s="67">
        <f t="shared" si="119"/>
        <v>15475200</v>
      </c>
      <c r="BP48" s="67">
        <f>IF($B48="","",BP33+BP36+BP39+BP42+BP45)</f>
        <v>1477063</v>
      </c>
      <c r="BQ48" s="67">
        <f t="shared" si="120"/>
        <v>1361464</v>
      </c>
      <c r="BR48" s="67">
        <f>IF($B48="","",BR33+BR36+BR39+BR42+BR45)</f>
        <v>1349722</v>
      </c>
      <c r="BS48" s="67">
        <f t="shared" si="120"/>
        <v>1249632</v>
      </c>
      <c r="BT48" s="67">
        <f t="shared" si="120"/>
        <v>1336500</v>
      </c>
      <c r="BU48" s="67">
        <f t="shared" si="120"/>
        <v>1281048</v>
      </c>
      <c r="BV48" s="67">
        <f t="shared" si="120"/>
        <v>1324452</v>
      </c>
      <c r="BW48" s="67">
        <f t="shared" si="120"/>
        <v>1380966</v>
      </c>
      <c r="BX48" s="67">
        <f t="shared" si="120"/>
        <v>1289148</v>
      </c>
      <c r="BY48" s="67">
        <f>IF($B48="","",BY33+BY36+BY39+BY42+BY45)</f>
        <v>1369651</v>
      </c>
      <c r="BZ48" s="67">
        <f t="shared" si="120"/>
        <v>1364521</v>
      </c>
      <c r="CA48" s="67">
        <f t="shared" si="120"/>
        <v>1385921</v>
      </c>
      <c r="CB48" s="67">
        <f t="shared" si="120"/>
        <v>16170088</v>
      </c>
      <c r="CC48" s="67">
        <f t="shared" si="121"/>
        <v>1389542</v>
      </c>
      <c r="CD48" s="67">
        <f t="shared" si="121"/>
        <v>1309835</v>
      </c>
      <c r="CE48" s="67">
        <f t="shared" si="121"/>
        <v>1390408</v>
      </c>
      <c r="CF48" s="67">
        <f t="shared" si="121"/>
        <v>1261602</v>
      </c>
      <c r="CG48" s="67">
        <f t="shared" si="121"/>
        <v>1332159</v>
      </c>
      <c r="CH48" s="67">
        <f t="shared" si="121"/>
        <v>1314117</v>
      </c>
      <c r="CI48" s="67">
        <f t="shared" si="121"/>
        <v>1315323</v>
      </c>
      <c r="CJ48" s="67">
        <f t="shared" si="121"/>
        <v>1440330</v>
      </c>
      <c r="CK48" s="67">
        <f t="shared" si="121"/>
        <v>1382103</v>
      </c>
      <c r="CL48" s="67">
        <f t="shared" si="121"/>
        <v>1511104</v>
      </c>
      <c r="CM48" s="67">
        <f t="shared" si="121"/>
        <v>1540360</v>
      </c>
      <c r="CN48" s="67">
        <f t="shared" si="121"/>
        <v>1512256</v>
      </c>
      <c r="CO48" s="67">
        <f t="shared" ref="CO48:DA48" si="129">IF($B48="","",CO33+CO36+CO39+CO42+CO45)</f>
        <v>16699139</v>
      </c>
      <c r="CP48" s="67">
        <f t="shared" si="129"/>
        <v>1460212</v>
      </c>
      <c r="CQ48" s="67">
        <f t="shared" si="129"/>
        <v>1383870</v>
      </c>
      <c r="CR48" s="67">
        <f t="shared" si="129"/>
        <v>1436209</v>
      </c>
      <c r="CS48" s="67">
        <f t="shared" si="129"/>
        <v>1408206</v>
      </c>
      <c r="CT48" s="67">
        <f t="shared" si="129"/>
        <v>1415823</v>
      </c>
      <c r="CU48" s="67">
        <f t="shared" si="129"/>
        <v>1338596</v>
      </c>
      <c r="CV48" s="67">
        <f t="shared" si="129"/>
        <v>1402121</v>
      </c>
      <c r="CW48" s="67">
        <f t="shared" si="129"/>
        <v>1476644</v>
      </c>
      <c r="CX48" s="67">
        <v>1460786</v>
      </c>
      <c r="CY48" s="67">
        <v>1513599</v>
      </c>
      <c r="CZ48" s="67">
        <v>1475123</v>
      </c>
      <c r="DA48" s="67">
        <f t="shared" si="129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30">IF($B48="","",DE33+DE36+DE39+DE42+DE45)</f>
        <v>768404</v>
      </c>
      <c r="DF48" s="67">
        <f t="shared" si="130"/>
        <v>0</v>
      </c>
      <c r="DG48" s="67">
        <f t="shared" si="130"/>
        <v>1432543</v>
      </c>
      <c r="DH48" s="67">
        <f t="shared" si="130"/>
        <v>1396362</v>
      </c>
      <c r="DI48" s="67">
        <f t="shared" si="130"/>
        <v>1429628</v>
      </c>
      <c r="DJ48" s="67">
        <f t="shared" si="130"/>
        <v>1504331</v>
      </c>
      <c r="DK48" s="67">
        <f t="shared" si="130"/>
        <v>1441190</v>
      </c>
      <c r="DL48" s="67">
        <f t="shared" si="130"/>
        <v>1462962</v>
      </c>
      <c r="DM48" s="67">
        <f t="shared" si="130"/>
        <v>1528089</v>
      </c>
      <c r="DN48" s="67">
        <f t="shared" si="130"/>
        <v>1618821</v>
      </c>
      <c r="DO48" s="67">
        <f t="shared" si="81"/>
        <v>15449091</v>
      </c>
      <c r="DP48" s="67">
        <f t="shared" si="124"/>
        <v>1618096</v>
      </c>
      <c r="DQ48" s="67">
        <f t="shared" si="124"/>
        <v>1488798</v>
      </c>
      <c r="DR48" s="67">
        <f t="shared" si="124"/>
        <v>1577548</v>
      </c>
      <c r="DS48" s="67">
        <f t="shared" ref="DS48:DZ48" si="131">IF($B48="","",DS33+DS36+DS39+DS42+DS45)</f>
        <v>1511798</v>
      </c>
      <c r="DT48" s="67">
        <f t="shared" si="131"/>
        <v>1613958</v>
      </c>
      <c r="DU48" s="67">
        <f t="shared" si="131"/>
        <v>1594585</v>
      </c>
      <c r="DV48" s="67">
        <f t="shared" si="131"/>
        <v>1640298</v>
      </c>
      <c r="DW48" s="67">
        <f t="shared" si="131"/>
        <v>1644141</v>
      </c>
      <c r="DX48" s="67">
        <f t="shared" si="131"/>
        <v>1470062</v>
      </c>
      <c r="DY48" s="67">
        <f t="shared" si="131"/>
        <v>1584942</v>
      </c>
      <c r="DZ48" s="67">
        <f t="shared" si="131"/>
        <v>1630092</v>
      </c>
      <c r="EA48" s="67">
        <f t="shared" si="125"/>
        <v>1708751</v>
      </c>
      <c r="EB48" s="67">
        <f t="shared" si="105"/>
        <v>19083069</v>
      </c>
      <c r="EC48" s="67">
        <f t="shared" si="126"/>
        <v>1695457</v>
      </c>
      <c r="ED48" s="67">
        <f t="shared" si="126"/>
        <v>1466881</v>
      </c>
      <c r="EE48" s="67">
        <f t="shared" si="126"/>
        <v>1618642</v>
      </c>
      <c r="EF48" s="67">
        <f t="shared" ref="EF48:EN48" si="132">IF($B48="","",EF33+EF36+EF39+EF42+EF45)</f>
        <v>1449205</v>
      </c>
      <c r="EG48" s="67">
        <f t="shared" si="132"/>
        <v>1581218</v>
      </c>
      <c r="EH48" s="67">
        <f t="shared" si="132"/>
        <v>1659951</v>
      </c>
      <c r="EI48" s="67">
        <f t="shared" si="132"/>
        <v>1652552</v>
      </c>
      <c r="EJ48" s="67">
        <f t="shared" si="132"/>
        <v>1689063</v>
      </c>
      <c r="EK48" s="67">
        <f t="shared" si="132"/>
        <v>1596481</v>
      </c>
      <c r="EL48" s="67">
        <f>IF($B48="","",EL33+EL36+EL39+EL42+EL45)</f>
        <v>1705035</v>
      </c>
      <c r="EM48" s="67">
        <f t="shared" si="132"/>
        <v>1712214</v>
      </c>
      <c r="EN48" s="67">
        <f t="shared" si="132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8"/>
        <v>1594501</v>
      </c>
      <c r="ER48" s="67">
        <f>IF($B48="","",ER33+ER36+ER39+ER42+ER45)</f>
        <v>1151466</v>
      </c>
      <c r="ES48" s="67">
        <f t="shared" si="128"/>
        <v>617525</v>
      </c>
      <c r="ET48" s="67">
        <f t="shared" si="128"/>
        <v>901582</v>
      </c>
      <c r="EU48" s="67">
        <f t="shared" si="128"/>
        <v>1199496</v>
      </c>
      <c r="EV48" s="67">
        <f t="shared" si="128"/>
        <v>1387035</v>
      </c>
      <c r="EW48" s="67">
        <f t="shared" si="128"/>
        <v>1479104</v>
      </c>
      <c r="EX48" s="67">
        <f t="shared" si="128"/>
        <v>1460773</v>
      </c>
      <c r="EY48" s="67">
        <f>IF($B48="","",EY33+EY36+EY39+EY42+EY45)</f>
        <v>1712899</v>
      </c>
      <c r="EZ48" s="67">
        <f t="shared" si="128"/>
        <v>1799725</v>
      </c>
      <c r="FA48" s="67">
        <f t="shared" si="128"/>
        <v>1734504</v>
      </c>
      <c r="FB48" s="67">
        <f>+SUM(EP48:FA48)</f>
        <v>16708911</v>
      </c>
      <c r="FC48" s="67">
        <v>1479651</v>
      </c>
      <c r="FD48" s="67">
        <v>1278833</v>
      </c>
      <c r="FE48" s="67">
        <v>1302635</v>
      </c>
      <c r="FF48" s="67">
        <v>1317305</v>
      </c>
      <c r="FG48" s="67">
        <v>1420025</v>
      </c>
      <c r="FH48" s="67">
        <v>1399544</v>
      </c>
      <c r="FI48" s="67">
        <v>1440082</v>
      </c>
      <c r="FJ48" s="67">
        <v>1414909</v>
      </c>
      <c r="FK48" s="163">
        <v>1419594</v>
      </c>
      <c r="FL48" s="67">
        <v>1487374</v>
      </c>
      <c r="FM48" s="67">
        <v>1499012</v>
      </c>
      <c r="FN48" s="67">
        <v>1541025</v>
      </c>
      <c r="FO48" s="67">
        <f>+SUM(FC48:FN48)</f>
        <v>16999989</v>
      </c>
      <c r="FP48" s="67">
        <v>1450306</v>
      </c>
      <c r="FQ48" s="67">
        <v>1356290</v>
      </c>
      <c r="FR48" s="67">
        <v>1381863</v>
      </c>
      <c r="FS48" s="67">
        <v>1256022</v>
      </c>
      <c r="FT48" s="67">
        <v>1375963</v>
      </c>
      <c r="FU48" s="67"/>
      <c r="FV48" s="67"/>
      <c r="FW48" s="67"/>
      <c r="FX48" s="163"/>
      <c r="FY48" s="67"/>
      <c r="FZ48" s="67"/>
      <c r="GA48" s="67"/>
      <c r="GB48" s="67">
        <f>+SUM(FP48:GA48)</f>
        <v>6820444</v>
      </c>
    </row>
    <row r="49" spans="2:184" x14ac:dyDescent="0.2"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</row>
    <row r="50" spans="2:184" x14ac:dyDescent="0.2">
      <c r="ED50" s="112">
        <f>EO47/EB47-1</f>
        <v>7.4749011498131956E-3</v>
      </c>
      <c r="EQ50" s="2">
        <f>FB47/EO47-1</f>
        <v>-4.8461031880958516E-2</v>
      </c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</row>
    <row r="51" spans="2:184" ht="15" x14ac:dyDescent="0.25">
      <c r="B51" s="5" t="s">
        <v>82</v>
      </c>
      <c r="EQ51" s="112">
        <f>FB48/EO48-1</f>
        <v>-0.14693721053772246</v>
      </c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</row>
    <row r="52" spans="2:184" ht="15" x14ac:dyDescent="0.25">
      <c r="B52" s="23" t="s">
        <v>158</v>
      </c>
      <c r="C52" s="190">
        <v>2009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88" t="s">
        <v>86</v>
      </c>
      <c r="P52" s="190">
        <v>2010</v>
      </c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B52" s="188" t="s">
        <v>87</v>
      </c>
      <c r="AC52" s="190">
        <v>2011</v>
      </c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88" t="s">
        <v>88</v>
      </c>
      <c r="AP52" s="190">
        <v>2012</v>
      </c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2"/>
      <c r="BB52" s="188" t="s">
        <v>89</v>
      </c>
      <c r="BC52" s="190">
        <v>2013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2"/>
      <c r="BO52" s="188" t="s">
        <v>90</v>
      </c>
      <c r="BP52" s="190">
        <v>2014</v>
      </c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2"/>
      <c r="CB52" s="188" t="s">
        <v>91</v>
      </c>
      <c r="CC52" s="190">
        <v>2015</v>
      </c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88" t="s">
        <v>92</v>
      </c>
      <c r="CP52" s="190">
        <v>2016</v>
      </c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88" t="s">
        <v>93</v>
      </c>
      <c r="DC52" s="190">
        <v>2017</v>
      </c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2"/>
      <c r="DO52" s="188" t="s">
        <v>104</v>
      </c>
      <c r="DP52" s="190">
        <v>2018</v>
      </c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2"/>
      <c r="EB52" s="188" t="s">
        <v>137</v>
      </c>
      <c r="EC52" s="190">
        <v>2019</v>
      </c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2"/>
      <c r="EO52" s="188" t="s">
        <v>161</v>
      </c>
      <c r="EP52" s="185">
        <v>2020</v>
      </c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7"/>
      <c r="FB52" s="188" t="s">
        <v>169</v>
      </c>
      <c r="FC52" s="185">
        <v>2021</v>
      </c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8" t="s">
        <v>170</v>
      </c>
      <c r="FP52" s="185">
        <v>2022</v>
      </c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7"/>
      <c r="GB52" s="188" t="s">
        <v>171</v>
      </c>
    </row>
    <row r="53" spans="2:184" ht="15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89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89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89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89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89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89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89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89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89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89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89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89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89"/>
      <c r="FP53" s="180" t="s">
        <v>11</v>
      </c>
      <c r="FQ53" s="180" t="s">
        <v>12</v>
      </c>
      <c r="FR53" s="180" t="s">
        <v>13</v>
      </c>
      <c r="FS53" s="180" t="s">
        <v>14</v>
      </c>
      <c r="FT53" s="180" t="s">
        <v>15</v>
      </c>
      <c r="FU53" s="180" t="s">
        <v>16</v>
      </c>
      <c r="FV53" s="180" t="s">
        <v>17</v>
      </c>
      <c r="FW53" s="180" t="s">
        <v>18</v>
      </c>
      <c r="FX53" s="180" t="s">
        <v>160</v>
      </c>
      <c r="FY53" s="180" t="s">
        <v>19</v>
      </c>
      <c r="FZ53" s="180" t="s">
        <v>20</v>
      </c>
      <c r="GA53" s="180" t="s">
        <v>21</v>
      </c>
      <c r="GB53" s="189"/>
    </row>
    <row r="54" spans="2:184" ht="15" x14ac:dyDescent="0.2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3">SUM(L55:L56)</f>
        <v>4820868</v>
      </c>
      <c r="M54" s="69">
        <f t="shared" si="133"/>
        <v>4899107.5</v>
      </c>
      <c r="N54" s="69">
        <f t="shared" si="133"/>
        <v>5278725.0000000009</v>
      </c>
      <c r="O54" s="69">
        <f>SUM(K54:N54)</f>
        <v>15940704.100000001</v>
      </c>
      <c r="P54" s="69">
        <f t="shared" si="133"/>
        <v>5212160.2</v>
      </c>
      <c r="Q54" s="69">
        <f t="shared" si="133"/>
        <v>4833583.5999999996</v>
      </c>
      <c r="R54" s="69">
        <f t="shared" si="133"/>
        <v>4960823.8999999994</v>
      </c>
      <c r="S54" s="69">
        <f t="shared" si="133"/>
        <v>4509038.3</v>
      </c>
      <c r="T54" s="69">
        <f t="shared" si="133"/>
        <v>4706679</v>
      </c>
      <c r="U54" s="69">
        <f t="shared" si="133"/>
        <v>4794497.7</v>
      </c>
      <c r="V54" s="69">
        <f t="shared" si="133"/>
        <v>5050042.8000000007</v>
      </c>
      <c r="W54" s="69">
        <f t="shared" si="133"/>
        <v>5130098.5000000009</v>
      </c>
      <c r="X54" s="69">
        <f t="shared" si="133"/>
        <v>4977570.4000000004</v>
      </c>
      <c r="Y54" s="69">
        <f t="shared" si="133"/>
        <v>5251593.9999999991</v>
      </c>
      <c r="Z54" s="69">
        <f t="shared" si="133"/>
        <v>5391193.2999999998</v>
      </c>
      <c r="AA54" s="69">
        <f t="shared" si="133"/>
        <v>5922950.5000000009</v>
      </c>
      <c r="AB54" s="69">
        <f>SUM(P54:AA54)</f>
        <v>60740232.199999996</v>
      </c>
      <c r="AC54" s="69">
        <f t="shared" si="133"/>
        <v>5861768</v>
      </c>
      <c r="AD54" s="69">
        <f t="shared" si="133"/>
        <v>5456672.0999999996</v>
      </c>
      <c r="AE54" s="69">
        <f t="shared" si="133"/>
        <v>5505920.3999999994</v>
      </c>
      <c r="AF54" s="69">
        <f t="shared" si="133"/>
        <v>5187032</v>
      </c>
      <c r="AG54" s="69">
        <f t="shared" si="133"/>
        <v>5405137.5</v>
      </c>
      <c r="AH54" s="69">
        <f t="shared" si="133"/>
        <v>5333167.0999999978</v>
      </c>
      <c r="AI54" s="69">
        <f t="shared" si="133"/>
        <v>5667176.200000002</v>
      </c>
      <c r="AJ54" s="69">
        <f t="shared" si="133"/>
        <v>5770309</v>
      </c>
      <c r="AK54" s="69">
        <f t="shared" si="133"/>
        <v>5535787.5999999996</v>
      </c>
      <c r="AL54" s="69">
        <f t="shared" si="133"/>
        <v>5814020.9999999981</v>
      </c>
      <c r="AM54" s="69">
        <f t="shared" si="133"/>
        <v>5653944.5999999996</v>
      </c>
      <c r="AN54" s="69">
        <f t="shared" si="133"/>
        <v>6368158.9000000022</v>
      </c>
      <c r="AO54" s="69">
        <f>SUM(AC54:AN54)</f>
        <v>67559094.400000006</v>
      </c>
      <c r="AP54" s="69">
        <f t="shared" si="133"/>
        <v>6335251.1000000006</v>
      </c>
      <c r="AQ54" s="69">
        <f t="shared" si="133"/>
        <v>6993701.5999999996</v>
      </c>
      <c r="AR54" s="69">
        <f t="shared" si="133"/>
        <v>7213910.7000000002</v>
      </c>
      <c r="AS54" s="69">
        <f t="shared" si="133"/>
        <v>6635281.2000000002</v>
      </c>
      <c r="AT54" s="69">
        <f t="shared" si="133"/>
        <v>6910914</v>
      </c>
      <c r="AU54" s="69">
        <f t="shared" si="133"/>
        <v>6838917.7999999998</v>
      </c>
      <c r="AV54" s="69">
        <f t="shared" si="133"/>
        <v>7129775.3999999985</v>
      </c>
      <c r="AW54" s="69">
        <f t="shared" si="133"/>
        <v>7507149.7000000002</v>
      </c>
      <c r="AX54" s="69">
        <f t="shared" si="133"/>
        <v>7153630.9999999981</v>
      </c>
      <c r="AY54" s="69">
        <f t="shared" si="133"/>
        <v>7472596.4999999981</v>
      </c>
      <c r="AZ54" s="69">
        <f t="shared" si="133"/>
        <v>7465182.5000000019</v>
      </c>
      <c r="BA54" s="69">
        <f t="shared" si="133"/>
        <v>7691418.0000000009</v>
      </c>
      <c r="BB54" s="69">
        <f>SUM(AP54:BA54)</f>
        <v>85347729.499999985</v>
      </c>
      <c r="BC54" s="69">
        <f t="shared" si="133"/>
        <v>7734327.4999999991</v>
      </c>
      <c r="BD54" s="69">
        <f t="shared" si="133"/>
        <v>7045182.4000000004</v>
      </c>
      <c r="BE54" s="69">
        <f t="shared" si="133"/>
        <v>7385706.4000000004</v>
      </c>
      <c r="BF54" s="69">
        <f t="shared" si="133"/>
        <v>7172811.5999999978</v>
      </c>
      <c r="BG54" s="69">
        <f t="shared" si="133"/>
        <v>7444025.1999999983</v>
      </c>
      <c r="BH54" s="69">
        <f t="shared" si="133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4">SUM(BK55:BK56)</f>
        <v>7740258.6999999993</v>
      </c>
      <c r="BL54" s="69">
        <f t="shared" si="134"/>
        <v>8199585</v>
      </c>
      <c r="BM54" s="69">
        <f t="shared" si="134"/>
        <v>8379979.1000000006</v>
      </c>
      <c r="BN54" s="69">
        <f t="shared" si="134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4"/>
        <v>8379989.5999999996</v>
      </c>
      <c r="BR54" s="69">
        <f t="shared" si="134"/>
        <v>8287045</v>
      </c>
      <c r="BS54" s="69">
        <f t="shared" si="134"/>
        <v>7749961</v>
      </c>
      <c r="BT54" s="69">
        <f t="shared" si="134"/>
        <v>8144821</v>
      </c>
      <c r="BU54" s="69">
        <f t="shared" si="134"/>
        <v>7811428.7000000002</v>
      </c>
      <c r="BV54" s="69">
        <f t="shared" ref="BV54:CA54" si="135">SUM(BV55:BV56)</f>
        <v>8332016.3000000045</v>
      </c>
      <c r="BW54" s="69">
        <f t="shared" si="135"/>
        <v>8575883</v>
      </c>
      <c r="BX54" s="69">
        <f t="shared" si="135"/>
        <v>7907674.2000000002</v>
      </c>
      <c r="BY54" s="69">
        <f t="shared" si="135"/>
        <v>8465163.5</v>
      </c>
      <c r="BZ54" s="69">
        <f t="shared" si="135"/>
        <v>8368185.0999999996</v>
      </c>
      <c r="CA54" s="69">
        <f t="shared" si="135"/>
        <v>8928170.6999999993</v>
      </c>
      <c r="CB54" s="69">
        <f>SUM(BP54:CA54)</f>
        <v>99950652.700000003</v>
      </c>
      <c r="CC54" s="69">
        <f t="shared" ref="CC54:CL54" si="136">SUM(CC55:CC56)</f>
        <v>8974111.7000000011</v>
      </c>
      <c r="CD54" s="69">
        <f t="shared" si="136"/>
        <v>8626429.0999999996</v>
      </c>
      <c r="CE54" s="69">
        <f t="shared" si="136"/>
        <v>8934752.8000000007</v>
      </c>
      <c r="CF54" s="69">
        <f t="shared" si="136"/>
        <v>8256701.5</v>
      </c>
      <c r="CG54" s="69">
        <f t="shared" si="136"/>
        <v>8619381.3000000007</v>
      </c>
      <c r="CH54" s="69">
        <f t="shared" si="136"/>
        <v>8470521.1999999993</v>
      </c>
      <c r="CI54" s="69">
        <f t="shared" si="136"/>
        <v>8833556.9999999981</v>
      </c>
      <c r="CJ54" s="69">
        <f t="shared" si="136"/>
        <v>9493306.6000000015</v>
      </c>
      <c r="CK54" s="69">
        <f t="shared" si="136"/>
        <v>8964688.3000000007</v>
      </c>
      <c r="CL54" s="69">
        <f t="shared" si="136"/>
        <v>9835278.3000000026</v>
      </c>
      <c r="CM54" s="69">
        <f t="shared" ref="CM54:CS54" si="137">SUM(CM55:CM56)</f>
        <v>9961315</v>
      </c>
      <c r="CN54" s="69">
        <f t="shared" si="137"/>
        <v>10220223.100000001</v>
      </c>
      <c r="CO54" s="69">
        <f>SUM(CC54:CN54)</f>
        <v>109190265.90000001</v>
      </c>
      <c r="CP54" s="69">
        <f t="shared" si="137"/>
        <v>10224163.699999999</v>
      </c>
      <c r="CQ54" s="69">
        <f t="shared" si="137"/>
        <v>9942073.0999999996</v>
      </c>
      <c r="CR54" s="69">
        <f t="shared" si="137"/>
        <v>11303331.200000001</v>
      </c>
      <c r="CS54" s="69">
        <f t="shared" si="137"/>
        <v>10881315.199999999</v>
      </c>
      <c r="CT54" s="69">
        <f t="shared" ref="CT54:DA54" si="138">SUM(CT55:CT56)</f>
        <v>10992772.800000001</v>
      </c>
      <c r="CU54" s="69">
        <f t="shared" si="138"/>
        <v>10437881.1</v>
      </c>
      <c r="CV54" s="69">
        <f t="shared" si="138"/>
        <v>11358274.299999999</v>
      </c>
      <c r="CW54" s="69">
        <f t="shared" si="138"/>
        <v>11695508.199999999</v>
      </c>
      <c r="CX54" s="69">
        <f t="shared" si="138"/>
        <v>11181274</v>
      </c>
      <c r="CY54" s="69">
        <v>10552720.800000001</v>
      </c>
      <c r="CZ54" s="69">
        <f t="shared" si="138"/>
        <v>10232238.200000001</v>
      </c>
      <c r="DA54" s="69">
        <f t="shared" si="138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9">SUM(DD55:DD56)</f>
        <v>10681910.6</v>
      </c>
      <c r="DE54" s="69">
        <f t="shared" si="139"/>
        <v>6392320.2000000002</v>
      </c>
      <c r="DF54" s="69">
        <f t="shared" si="139"/>
        <v>0</v>
      </c>
      <c r="DG54" s="69">
        <f t="shared" si="139"/>
        <v>11201674.799999999</v>
      </c>
      <c r="DH54" s="69">
        <f t="shared" si="139"/>
        <v>11017764.499999998</v>
      </c>
      <c r="DI54" s="69">
        <f t="shared" si="139"/>
        <v>11821262.700000001</v>
      </c>
      <c r="DJ54" s="69">
        <f t="shared" si="139"/>
        <v>11999617.6</v>
      </c>
      <c r="DK54" s="69">
        <f t="shared" si="139"/>
        <v>11377330.699999999</v>
      </c>
      <c r="DL54" s="69">
        <f t="shared" si="139"/>
        <v>11567852.600000001</v>
      </c>
      <c r="DM54" s="69">
        <f t="shared" si="139"/>
        <v>11662652.699999999</v>
      </c>
      <c r="DN54" s="69">
        <f t="shared" si="139"/>
        <v>13870186.000000002</v>
      </c>
      <c r="DO54" s="69">
        <f t="shared" si="139"/>
        <v>123803677.2</v>
      </c>
      <c r="DP54" s="69">
        <f>SUM(DP55:DP56)</f>
        <v>14045094.499999998</v>
      </c>
      <c r="DQ54" s="69">
        <f t="shared" ref="DQ54:EB54" si="140">SUM(DQ55:DQ56)</f>
        <v>12743689.5</v>
      </c>
      <c r="DR54" s="69">
        <f t="shared" si="140"/>
        <v>13039768.200000001</v>
      </c>
      <c r="DS54" s="69">
        <f t="shared" si="140"/>
        <v>12308165.300000001</v>
      </c>
      <c r="DT54" s="69">
        <f t="shared" si="140"/>
        <v>12610746.299999997</v>
      </c>
      <c r="DU54" s="69">
        <f t="shared" si="140"/>
        <v>12299562.299999999</v>
      </c>
      <c r="DV54" s="69">
        <f t="shared" si="140"/>
        <v>12965281.199999997</v>
      </c>
      <c r="DW54" s="69">
        <f t="shared" si="140"/>
        <v>12953393.6</v>
      </c>
      <c r="DX54" s="69">
        <f t="shared" si="140"/>
        <v>11852063.300000001</v>
      </c>
      <c r="DY54" s="69">
        <f t="shared" si="140"/>
        <v>12917509.699999999</v>
      </c>
      <c r="DZ54" s="69">
        <f t="shared" si="140"/>
        <v>12853476.799999997</v>
      </c>
      <c r="EA54" s="69">
        <f t="shared" si="140"/>
        <v>13994051</v>
      </c>
      <c r="EB54" s="69">
        <f t="shared" si="140"/>
        <v>154582801.69999999</v>
      </c>
      <c r="EC54" s="69">
        <f>SUM(EC55:EC56)</f>
        <v>15938017.399999999</v>
      </c>
      <c r="ED54" s="69">
        <f t="shared" ref="ED54:FN54" si="141">SUM(ED55:ED56)</f>
        <v>13903509.599999998</v>
      </c>
      <c r="EE54" s="69">
        <f t="shared" si="141"/>
        <v>14925881</v>
      </c>
      <c r="EF54" s="69">
        <f t="shared" si="141"/>
        <v>13604153.699999999</v>
      </c>
      <c r="EG54" s="69">
        <f t="shared" si="141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41"/>
        <v>15807089.600000005</v>
      </c>
      <c r="EK54" s="69">
        <f t="shared" si="141"/>
        <v>14644959.699999999</v>
      </c>
      <c r="EL54" s="69">
        <f t="shared" si="141"/>
        <v>15616035.200000003</v>
      </c>
      <c r="EM54" s="69">
        <f t="shared" si="141"/>
        <v>15693758.9</v>
      </c>
      <c r="EN54" s="69">
        <f t="shared" si="141"/>
        <v>16663347.800000004</v>
      </c>
      <c r="EO54" s="69">
        <f>+SUM(EC54:EN54)</f>
        <v>181846424.60000005</v>
      </c>
      <c r="EP54" s="69">
        <f t="shared" si="141"/>
        <v>16439881.500000007</v>
      </c>
      <c r="EQ54" s="69">
        <f t="shared" si="141"/>
        <v>15621159.799999999</v>
      </c>
      <c r="ER54" s="69">
        <f t="shared" si="141"/>
        <v>10881258.000000002</v>
      </c>
      <c r="ES54" s="69">
        <f t="shared" si="141"/>
        <v>5482517.299999998</v>
      </c>
      <c r="ET54" s="69">
        <f t="shared" si="141"/>
        <v>1973551.2999999998</v>
      </c>
      <c r="EU54" s="69">
        <f t="shared" si="141"/>
        <v>0</v>
      </c>
      <c r="EV54" s="69">
        <f t="shared" si="141"/>
        <v>14270763.699999999</v>
      </c>
      <c r="EW54" s="69">
        <f t="shared" si="141"/>
        <v>14660733.700000005</v>
      </c>
      <c r="EX54" s="69">
        <f t="shared" si="141"/>
        <v>14544220.399999999</v>
      </c>
      <c r="EY54" s="69">
        <f t="shared" si="141"/>
        <v>16962635.299999997</v>
      </c>
      <c r="EZ54" s="69">
        <f t="shared" si="141"/>
        <v>17595778.400000006</v>
      </c>
      <c r="FA54" s="69">
        <f t="shared" si="141"/>
        <v>17575663.400000002</v>
      </c>
      <c r="FB54" s="69">
        <f>+SUM(EP54:FA54)</f>
        <v>146008162.79999998</v>
      </c>
      <c r="FC54" s="69">
        <f t="shared" si="141"/>
        <v>18165643.199999996</v>
      </c>
      <c r="FD54" s="69">
        <f t="shared" si="141"/>
        <v>15879685</v>
      </c>
      <c r="FE54" s="69">
        <f t="shared" si="141"/>
        <v>16425512.4</v>
      </c>
      <c r="FF54" s="69">
        <f t="shared" si="141"/>
        <v>16058218.5</v>
      </c>
      <c r="FG54" s="69">
        <f>SUM(FG55:FG56)</f>
        <v>17715430.600000001</v>
      </c>
      <c r="FH54" s="69">
        <f t="shared" si="141"/>
        <v>17452026.799999997</v>
      </c>
      <c r="FI54" s="154">
        <f t="shared" si="141"/>
        <v>18653875.700000003</v>
      </c>
      <c r="FJ54" s="154">
        <f t="shared" si="141"/>
        <v>18638465.399999999</v>
      </c>
      <c r="FK54" s="154">
        <f t="shared" si="141"/>
        <v>17999824.5</v>
      </c>
      <c r="FL54" s="154">
        <f t="shared" si="141"/>
        <v>19141539.5</v>
      </c>
      <c r="FM54" s="154">
        <f t="shared" si="141"/>
        <v>18819771</v>
      </c>
      <c r="FN54" s="154">
        <f t="shared" si="141"/>
        <v>20019311.5</v>
      </c>
      <c r="FO54" s="69">
        <f>+SUM(FC54:FN54)</f>
        <v>214969304.09999999</v>
      </c>
      <c r="FP54" s="69">
        <f t="shared" ref="FP54:FS54" si="142">SUM(FP55:FP56)</f>
        <v>20684525.799999997</v>
      </c>
      <c r="FQ54" s="69">
        <f t="shared" si="142"/>
        <v>20126970.299999997</v>
      </c>
      <c r="FR54" s="69">
        <f t="shared" si="142"/>
        <v>19883388.399999999</v>
      </c>
      <c r="FS54" s="69">
        <f t="shared" si="142"/>
        <v>18132017.800000004</v>
      </c>
      <c r="FT54" s="69">
        <f>SUM(FT55:FT56)</f>
        <v>19667816.299999997</v>
      </c>
      <c r="FU54" s="69">
        <f t="shared" ref="FU54:GA54" si="143">SUM(FU55:FU56)</f>
        <v>0</v>
      </c>
      <c r="FV54" s="154">
        <f t="shared" si="143"/>
        <v>0</v>
      </c>
      <c r="FW54" s="154">
        <f t="shared" si="143"/>
        <v>0</v>
      </c>
      <c r="FX54" s="154">
        <f t="shared" si="143"/>
        <v>0</v>
      </c>
      <c r="FY54" s="154">
        <f t="shared" si="143"/>
        <v>0</v>
      </c>
      <c r="FZ54" s="154">
        <f t="shared" si="143"/>
        <v>0</v>
      </c>
      <c r="GA54" s="154">
        <f t="shared" si="143"/>
        <v>0</v>
      </c>
      <c r="GB54" s="69">
        <f>+SUM(FP54:GA54)</f>
        <v>98494718.599999994</v>
      </c>
    </row>
    <row r="55" spans="2:184" x14ac:dyDescent="0.2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3901524.1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70">
        <v>4814647.3</v>
      </c>
      <c r="FL55" s="70">
        <v>5293549.2</v>
      </c>
      <c r="FM55" s="70">
        <v>4823514.0999999996</v>
      </c>
      <c r="FN55" s="70">
        <v>5658568.7999999998</v>
      </c>
      <c r="FO55" s="70">
        <f>+SUM(FC55:FN55)</f>
        <v>56625711.299999997</v>
      </c>
      <c r="FP55" s="70">
        <v>5801605.5999999996</v>
      </c>
      <c r="FQ55" s="70">
        <v>5803067.0999999996</v>
      </c>
      <c r="FR55" s="70">
        <v>5350743.6999999993</v>
      </c>
      <c r="FS55" s="70">
        <v>4949765.9999999991</v>
      </c>
      <c r="FT55" s="105">
        <v>5186522.0999999987</v>
      </c>
      <c r="FU55" s="112"/>
      <c r="FV55" s="70"/>
      <c r="FW55" s="70"/>
      <c r="FX55" s="70"/>
      <c r="FY55" s="70"/>
      <c r="FZ55" s="70"/>
      <c r="GA55" s="70"/>
      <c r="GB55" s="70">
        <f>+SUM(FP55:GA55)</f>
        <v>27091704.499999996</v>
      </c>
    </row>
    <row r="56" spans="2:184" x14ac:dyDescent="0.2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13621968.199999999</v>
      </c>
      <c r="FD56" s="70">
        <v>11978160.9</v>
      </c>
      <c r="FE56" s="70">
        <v>12022820.700000001</v>
      </c>
      <c r="FF56" s="70">
        <v>12295799.6</v>
      </c>
      <c r="FG56" s="105">
        <v>13312640.300000001</v>
      </c>
      <c r="FH56" s="70">
        <v>13097937.9</v>
      </c>
      <c r="FI56" s="70">
        <v>13433179.800000003</v>
      </c>
      <c r="FJ56" s="70">
        <v>13190918.300000001</v>
      </c>
      <c r="FK56" s="70">
        <v>13185177.200000001</v>
      </c>
      <c r="FL56" s="70">
        <v>13847990.300000001</v>
      </c>
      <c r="FM56" s="70">
        <v>13996256.9</v>
      </c>
      <c r="FN56" s="70">
        <v>14360742.699999999</v>
      </c>
      <c r="FO56" s="70">
        <f>+SUM(FC56:FN56)</f>
        <v>158343592.79999998</v>
      </c>
      <c r="FP56" s="70">
        <v>14882920.199999999</v>
      </c>
      <c r="FQ56" s="70">
        <v>14323903.199999999</v>
      </c>
      <c r="FR56" s="70">
        <v>14532644.700000001</v>
      </c>
      <c r="FS56" s="70">
        <v>13182251.800000004</v>
      </c>
      <c r="FT56" s="105">
        <v>14481294.199999999</v>
      </c>
      <c r="FU56" s="70"/>
      <c r="FV56" s="70"/>
      <c r="FW56" s="70"/>
      <c r="FX56" s="70"/>
      <c r="FY56" s="70"/>
      <c r="FZ56" s="70"/>
      <c r="GA56" s="70"/>
      <c r="GB56" s="70">
        <f>+SUM(FP56:GA56)</f>
        <v>71403014.100000009</v>
      </c>
    </row>
    <row r="60" spans="2:184" ht="15" x14ac:dyDescent="0.25">
      <c r="B60" s="5"/>
    </row>
    <row r="62" spans="2:184" x14ac:dyDescent="0.2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FP6:GA6"/>
    <mergeCell ref="FP29:GA29"/>
    <mergeCell ref="FP52:GA52"/>
    <mergeCell ref="GB6:GB7"/>
    <mergeCell ref="GB29:GB30"/>
    <mergeCell ref="GB52:GB53"/>
    <mergeCell ref="FC6:FN6"/>
    <mergeCell ref="FO6:FO7"/>
    <mergeCell ref="FC29:FN29"/>
    <mergeCell ref="FO29:FO30"/>
    <mergeCell ref="FC52:FN52"/>
    <mergeCell ref="FO52:FO53"/>
    <mergeCell ref="EP6:FA6"/>
    <mergeCell ref="FB6:FB7"/>
    <mergeCell ref="EP29:FA29"/>
    <mergeCell ref="FB29:FB30"/>
    <mergeCell ref="EP52:FA52"/>
    <mergeCell ref="FB52:FB53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Q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U16" sqref="FU1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5" width="12.42578125" style="11" customWidth="1"/>
    <col min="176" max="176" width="13" style="11" customWidth="1"/>
    <col min="177" max="16384" width="11.42578125" style="11"/>
  </cols>
  <sheetData>
    <row r="1" spans="1:184" ht="15" x14ac:dyDescent="0.25">
      <c r="A1" s="195" t="s">
        <v>136</v>
      </c>
      <c r="B1" s="195"/>
    </row>
    <row r="2" spans="1:184" ht="30" customHeight="1" x14ac:dyDescent="0.25">
      <c r="A2" s="196" t="s">
        <v>149</v>
      </c>
      <c r="B2" s="197"/>
    </row>
    <row r="3" spans="1:184" x14ac:dyDescent="0.2">
      <c r="A3" s="99" t="s">
        <v>78</v>
      </c>
    </row>
    <row r="4" spans="1:184" x14ac:dyDescent="0.2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84" ht="15" x14ac:dyDescent="0.25">
      <c r="B5" s="5" t="s">
        <v>67</v>
      </c>
    </row>
    <row r="6" spans="1:184" ht="15" x14ac:dyDescent="0.25">
      <c r="B6" s="193" t="s">
        <v>0</v>
      </c>
      <c r="C6" s="198">
        <v>2009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93" t="s">
        <v>86</v>
      </c>
      <c r="P6" s="198">
        <v>2010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3" t="s">
        <v>87</v>
      </c>
      <c r="AC6" s="198">
        <v>2011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93" t="s">
        <v>88</v>
      </c>
      <c r="AP6" s="198">
        <v>2012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93" t="s">
        <v>89</v>
      </c>
      <c r="BC6" s="198">
        <v>2013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93" t="s">
        <v>90</v>
      </c>
      <c r="BP6" s="198">
        <v>2014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93" t="s">
        <v>91</v>
      </c>
      <c r="CC6" s="198">
        <v>2015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93" t="s">
        <v>92</v>
      </c>
      <c r="CP6" s="198">
        <v>2016</v>
      </c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200"/>
      <c r="DB6" s="193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88" t="s">
        <v>170</v>
      </c>
      <c r="FP6" s="204">
        <v>2022</v>
      </c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6"/>
      <c r="GB6" s="188" t="s">
        <v>171</v>
      </c>
    </row>
    <row r="7" spans="1:184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94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94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94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94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94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94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94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94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4">
        <v>191998</v>
      </c>
      <c r="FL8" s="72">
        <v>208916</v>
      </c>
      <c r="FM8" s="72">
        <v>195679</v>
      </c>
      <c r="FN8" s="72">
        <v>225404</v>
      </c>
      <c r="FO8" s="72">
        <f>+SUM(FC8:FN8)</f>
        <v>2272307</v>
      </c>
      <c r="FP8" s="72">
        <v>220430</v>
      </c>
      <c r="FQ8" s="72">
        <v>208048</v>
      </c>
      <c r="FR8" s="72">
        <v>192488</v>
      </c>
      <c r="FS8" s="72">
        <v>180514</v>
      </c>
      <c r="FT8" s="72">
        <v>189745</v>
      </c>
      <c r="FU8" s="72"/>
      <c r="FV8" s="72"/>
      <c r="FW8" s="72"/>
      <c r="FX8" s="164"/>
      <c r="FY8" s="72"/>
      <c r="FZ8" s="72"/>
      <c r="GA8" s="72"/>
      <c r="GB8" s="72">
        <f>+SUM(FP8:GA8)</f>
        <v>991225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/>
      <c r="FV9" s="48"/>
      <c r="FW9" s="48"/>
      <c r="FX9" s="161"/>
      <c r="FY9" s="48"/>
      <c r="FZ9" s="48"/>
      <c r="GA9" s="48"/>
      <c r="GB9" s="48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/>
      <c r="FV10" s="48"/>
      <c r="FW10" s="48"/>
      <c r="FX10" s="161"/>
      <c r="FY10" s="48"/>
      <c r="FZ10" s="48"/>
      <c r="GA10" s="48"/>
      <c r="GB10" s="48"/>
    </row>
    <row r="11" spans="1:184" ht="15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4">
        <v>176374</v>
      </c>
      <c r="FL11" s="72">
        <v>192666</v>
      </c>
      <c r="FM11" s="72">
        <v>178022</v>
      </c>
      <c r="FN11" s="72">
        <v>205437</v>
      </c>
      <c r="FO11" s="72">
        <f>+SUM(FC11:FN11)</f>
        <v>2084443</v>
      </c>
      <c r="FP11" s="72">
        <v>197424</v>
      </c>
      <c r="FQ11" s="72">
        <v>186745</v>
      </c>
      <c r="FR11" s="72">
        <v>172932</v>
      </c>
      <c r="FS11" s="72">
        <v>163755</v>
      </c>
      <c r="FT11" s="72">
        <v>172763</v>
      </c>
      <c r="FU11" s="72"/>
      <c r="FV11" s="72"/>
      <c r="FW11" s="72"/>
      <c r="FX11" s="164"/>
      <c r="FY11" s="72"/>
      <c r="FZ11" s="72"/>
      <c r="GA11" s="72"/>
      <c r="GB11" s="72">
        <f>+SUM(FP11:GA11)</f>
        <v>893619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/>
      <c r="FV12" s="48"/>
      <c r="FW12" s="48"/>
      <c r="FX12" s="161"/>
      <c r="FY12" s="48"/>
      <c r="FZ12" s="48"/>
      <c r="GA12" s="48"/>
      <c r="GB12" s="48"/>
    </row>
    <row r="13" spans="1:184" x14ac:dyDescent="0.2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/>
      <c r="FV13" s="48"/>
      <c r="FW13" s="48"/>
      <c r="FX13" s="161"/>
      <c r="FY13" s="48"/>
      <c r="FZ13" s="48"/>
      <c r="GA13" s="48"/>
      <c r="GB13" s="48"/>
    </row>
    <row r="14" spans="1:184" ht="15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4">
        <v>223124</v>
      </c>
      <c r="FL14" s="72">
        <v>240427</v>
      </c>
      <c r="FM14" s="72">
        <v>221663</v>
      </c>
      <c r="FN14" s="72">
        <v>255518</v>
      </c>
      <c r="FO14" s="72">
        <f>+SUM(FC14:FN14)</f>
        <v>2645601</v>
      </c>
      <c r="FP14" s="72">
        <v>245952</v>
      </c>
      <c r="FQ14" s="72">
        <v>235823</v>
      </c>
      <c r="FR14" s="72">
        <v>221430</v>
      </c>
      <c r="FS14" s="72">
        <v>210612</v>
      </c>
      <c r="FT14" s="72">
        <v>217015</v>
      </c>
      <c r="FU14" s="72"/>
      <c r="FV14" s="72"/>
      <c r="FW14" s="72"/>
      <c r="FX14" s="164"/>
      <c r="FY14" s="72"/>
      <c r="FZ14" s="72"/>
      <c r="GA14" s="72"/>
      <c r="GB14" s="72">
        <f>+SUM(FP14:GA14)</f>
        <v>1130832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110677</v>
      </c>
      <c r="FL15" s="48">
        <v>122443</v>
      </c>
      <c r="FM15" s="48">
        <v>105908</v>
      </c>
      <c r="FN15" s="48">
        <v>129931</v>
      </c>
      <c r="FO15" s="48"/>
      <c r="FP15" s="48">
        <v>132079</v>
      </c>
      <c r="FQ15" s="48">
        <v>119186</v>
      </c>
      <c r="FR15" s="48">
        <v>102955</v>
      </c>
      <c r="FS15" s="48">
        <v>98991</v>
      </c>
      <c r="FT15" s="48">
        <v>95718</v>
      </c>
      <c r="FU15" s="48"/>
      <c r="FV15" s="48"/>
      <c r="FW15" s="48"/>
      <c r="FX15" s="161"/>
      <c r="FY15" s="48"/>
      <c r="FZ15" s="48"/>
      <c r="GA15" s="48"/>
      <c r="GB15" s="48"/>
    </row>
    <row r="16" spans="1:184" x14ac:dyDescent="0.2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112447</v>
      </c>
      <c r="FL16" s="48">
        <v>117984</v>
      </c>
      <c r="FM16" s="48">
        <v>115755</v>
      </c>
      <c r="FN16" s="48">
        <v>125587</v>
      </c>
      <c r="FO16" s="48"/>
      <c r="FP16" s="48">
        <v>113873</v>
      </c>
      <c r="FQ16" s="48">
        <v>116637</v>
      </c>
      <c r="FR16" s="48">
        <v>118475</v>
      </c>
      <c r="FS16" s="48">
        <v>111621</v>
      </c>
      <c r="FT16" s="48">
        <v>121297</v>
      </c>
      <c r="FU16" s="48"/>
      <c r="FV16" s="48"/>
      <c r="FW16" s="48"/>
      <c r="FX16" s="161"/>
      <c r="FY16" s="48"/>
      <c r="FZ16" s="48"/>
      <c r="GA16" s="48"/>
      <c r="GB16" s="48"/>
    </row>
    <row r="17" spans="2:184" ht="15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4">
        <v>327711</v>
      </c>
      <c r="FL17" s="72">
        <v>353474</v>
      </c>
      <c r="FM17" s="72">
        <v>319826</v>
      </c>
      <c r="FN17" s="72">
        <v>356401</v>
      </c>
      <c r="FO17" s="72">
        <f>+SUM(FC17:FN17)</f>
        <v>3684407</v>
      </c>
      <c r="FP17" s="72">
        <v>331330</v>
      </c>
      <c r="FQ17" s="72">
        <v>314978</v>
      </c>
      <c r="FR17" s="72">
        <v>314020</v>
      </c>
      <c r="FS17" s="72">
        <v>286623</v>
      </c>
      <c r="FT17" s="72">
        <v>308943</v>
      </c>
      <c r="FU17" s="72"/>
      <c r="FV17" s="72"/>
      <c r="FW17" s="72"/>
      <c r="FX17" s="164"/>
      <c r="FY17" s="72"/>
      <c r="FZ17" s="72"/>
      <c r="GA17" s="72"/>
      <c r="GB17" s="72">
        <f>+SUM(FP17:GA17)</f>
        <v>1555894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/>
      <c r="FV18" s="48"/>
      <c r="FW18" s="48"/>
      <c r="FX18" s="161"/>
      <c r="FY18" s="48"/>
      <c r="FZ18" s="48"/>
      <c r="GA18" s="48"/>
      <c r="GB18" s="48"/>
    </row>
    <row r="19" spans="2:184" x14ac:dyDescent="0.2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/>
      <c r="FV19" s="48"/>
      <c r="FW19" s="48"/>
      <c r="FX19" s="161"/>
      <c r="FY19" s="48"/>
      <c r="FZ19" s="48"/>
      <c r="GA19" s="48"/>
      <c r="GB19" s="48"/>
    </row>
    <row r="20" spans="2:184" ht="15" x14ac:dyDescent="0.2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/>
      <c r="FV20" s="19"/>
      <c r="FW20" s="19"/>
      <c r="FX20" s="140"/>
      <c r="FY20" s="19"/>
      <c r="FZ20" s="19"/>
      <c r="GA20" s="19"/>
      <c r="GB20" s="19">
        <f>+SUM(FP20:GA20)</f>
        <v>4571570</v>
      </c>
    </row>
    <row r="21" spans="2:184" x14ac:dyDescent="0.2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5">
        <v>451236</v>
      </c>
      <c r="FL21" s="73">
        <v>502388</v>
      </c>
      <c r="FM21" s="73">
        <v>434999</v>
      </c>
      <c r="FN21" s="73">
        <v>539891</v>
      </c>
      <c r="FO21" s="73">
        <f>+SUM(FC21:FN21)</f>
        <v>5413570</v>
      </c>
      <c r="FP21" s="73">
        <v>533301</v>
      </c>
      <c r="FQ21" s="73">
        <v>498434</v>
      </c>
      <c r="FR21" s="73">
        <v>444612</v>
      </c>
      <c r="FS21" s="73">
        <v>417557</v>
      </c>
      <c r="FT21" s="73">
        <v>420589</v>
      </c>
      <c r="FU21" s="73"/>
      <c r="FV21" s="73"/>
      <c r="FW21" s="73"/>
      <c r="FX21" s="165"/>
      <c r="FY21" s="73"/>
      <c r="FZ21" s="73"/>
      <c r="GA21" s="73"/>
      <c r="GB21" s="73">
        <f>+SUM(FP21:GA21)</f>
        <v>2314493</v>
      </c>
    </row>
    <row r="22" spans="2:184" x14ac:dyDescent="0.2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5">
        <v>467971</v>
      </c>
      <c r="FL22" s="73">
        <v>493095</v>
      </c>
      <c r="FM22" s="73">
        <v>480191</v>
      </c>
      <c r="FN22" s="73">
        <v>502869</v>
      </c>
      <c r="FO22" s="73">
        <f>+SUM(FC22:FN22)</f>
        <v>5273188</v>
      </c>
      <c r="FP22" s="73">
        <v>461835</v>
      </c>
      <c r="FQ22" s="73">
        <v>447160</v>
      </c>
      <c r="FR22" s="73">
        <v>456258</v>
      </c>
      <c r="FS22" s="73">
        <v>423947</v>
      </c>
      <c r="FT22" s="73">
        <v>467877</v>
      </c>
      <c r="FU22" s="73"/>
      <c r="FV22" s="73"/>
      <c r="FW22" s="73"/>
      <c r="FX22" s="165"/>
      <c r="FY22" s="73"/>
      <c r="FZ22" s="73"/>
      <c r="GA22" s="73"/>
      <c r="GB22" s="73">
        <f>+SUM(FP22:GA22)</f>
        <v>2257077</v>
      </c>
    </row>
    <row r="23" spans="2:184" ht="15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84" ht="15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84" ht="15" x14ac:dyDescent="0.25">
      <c r="B25" s="5" t="s">
        <v>68</v>
      </c>
    </row>
    <row r="26" spans="2:184" ht="15" customHeight="1" x14ac:dyDescent="0.25">
      <c r="B26" s="193" t="s">
        <v>0</v>
      </c>
      <c r="C26" s="198">
        <v>2009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193" t="s">
        <v>86</v>
      </c>
      <c r="P26" s="198">
        <v>2010</v>
      </c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  <c r="AB26" s="193" t="s">
        <v>87</v>
      </c>
      <c r="AC26" s="198">
        <v>2011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200"/>
      <c r="AO26" s="193" t="s">
        <v>88</v>
      </c>
      <c r="AP26" s="198">
        <v>2012</v>
      </c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  <c r="BB26" s="193" t="s">
        <v>89</v>
      </c>
      <c r="BC26" s="198">
        <v>2013</v>
      </c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193" t="s">
        <v>90</v>
      </c>
      <c r="BP26" s="198">
        <v>2014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200"/>
      <c r="CB26" s="193" t="s">
        <v>91</v>
      </c>
      <c r="CC26" s="198">
        <v>2015</v>
      </c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200"/>
      <c r="CO26" s="193" t="s">
        <v>92</v>
      </c>
      <c r="CP26" s="198">
        <v>2016</v>
      </c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200"/>
      <c r="DB26" s="193" t="s">
        <v>93</v>
      </c>
      <c r="DC26" s="190">
        <v>2017</v>
      </c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2"/>
      <c r="DO26" s="188" t="s">
        <v>104</v>
      </c>
      <c r="DP26" s="190">
        <v>2018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88" t="s">
        <v>137</v>
      </c>
      <c r="EC26" s="190">
        <v>2019</v>
      </c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2"/>
      <c r="EO26" s="188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88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88" t="s">
        <v>170</v>
      </c>
      <c r="FP26" s="204">
        <v>2022</v>
      </c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6"/>
      <c r="GB26" s="188" t="s">
        <v>171</v>
      </c>
    </row>
    <row r="27" spans="2:184" ht="15" x14ac:dyDescent="0.25">
      <c r="B27" s="194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94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94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94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94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94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94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94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94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89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89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89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89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89"/>
      <c r="FP27" s="180" t="s">
        <v>11</v>
      </c>
      <c r="FQ27" s="180" t="s">
        <v>12</v>
      </c>
      <c r="FR27" s="180" t="s">
        <v>13</v>
      </c>
      <c r="FS27" s="180" t="s">
        <v>14</v>
      </c>
      <c r="FT27" s="180" t="s">
        <v>15</v>
      </c>
      <c r="FU27" s="180" t="s">
        <v>16</v>
      </c>
      <c r="FV27" s="180" t="s">
        <v>17</v>
      </c>
      <c r="FW27" s="180" t="s">
        <v>18</v>
      </c>
      <c r="FX27" s="180" t="s">
        <v>160</v>
      </c>
      <c r="FY27" s="180" t="s">
        <v>19</v>
      </c>
      <c r="FZ27" s="180" t="s">
        <v>20</v>
      </c>
      <c r="GA27" s="180" t="s">
        <v>21</v>
      </c>
      <c r="GB27" s="189"/>
    </row>
    <row r="28" spans="2:184" ht="15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4">
        <v>573483</v>
      </c>
      <c r="FL28" s="72">
        <v>605374</v>
      </c>
      <c r="FM28" s="72">
        <v>588028</v>
      </c>
      <c r="FN28" s="72">
        <v>638172</v>
      </c>
      <c r="FO28" s="72">
        <f>+SUM(FC28:FN28)</f>
        <v>6667364</v>
      </c>
      <c r="FP28" s="72">
        <v>603016</v>
      </c>
      <c r="FQ28" s="72">
        <v>568588</v>
      </c>
      <c r="FR28" s="72">
        <v>559126</v>
      </c>
      <c r="FS28" s="72">
        <v>524554</v>
      </c>
      <c r="FT28" s="72">
        <v>573428</v>
      </c>
      <c r="FU28" s="72"/>
      <c r="FV28" s="72"/>
      <c r="FW28" s="72"/>
      <c r="FX28" s="164"/>
      <c r="FY28" s="72"/>
      <c r="FZ28" s="72"/>
      <c r="GA28" s="72"/>
      <c r="GB28" s="72">
        <f>+SUM(FP28:GA28)</f>
        <v>2828712</v>
      </c>
    </row>
    <row r="29" spans="2:184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/>
      <c r="FV29" s="48"/>
      <c r="FW29" s="48"/>
      <c r="FX29" s="161"/>
      <c r="FY29" s="48"/>
      <c r="FZ29" s="48"/>
      <c r="GA29" s="48"/>
      <c r="GB29" s="48"/>
    </row>
    <row r="30" spans="2:184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/>
      <c r="FV30" s="48"/>
      <c r="FW30" s="48"/>
      <c r="FX30" s="161"/>
      <c r="FY30" s="48"/>
      <c r="FZ30" s="48"/>
      <c r="GA30" s="48"/>
      <c r="GB30" s="48"/>
    </row>
    <row r="31" spans="2:184" ht="15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4">
        <v>542900</v>
      </c>
      <c r="FL31" s="72">
        <v>575013</v>
      </c>
      <c r="FM31" s="72">
        <v>554623</v>
      </c>
      <c r="FN31" s="72">
        <v>599671</v>
      </c>
      <c r="FO31" s="72">
        <f>+SUM(FC31:FN31)</f>
        <v>6287539</v>
      </c>
      <c r="FP31" s="72">
        <v>561659</v>
      </c>
      <c r="FQ31" s="72">
        <v>535305</v>
      </c>
      <c r="FR31" s="72">
        <v>522213</v>
      </c>
      <c r="FS31" s="72">
        <v>493926</v>
      </c>
      <c r="FT31" s="72">
        <v>537215</v>
      </c>
      <c r="FU31" s="72"/>
      <c r="FV31" s="72"/>
      <c r="FW31" s="72"/>
      <c r="FX31" s="164"/>
      <c r="FY31" s="72"/>
      <c r="FZ31" s="72"/>
      <c r="GA31" s="72"/>
      <c r="GB31" s="72">
        <f>+SUM(FP31:GA31)</f>
        <v>2650318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/>
      <c r="FV32" s="48"/>
      <c r="FW32" s="48"/>
      <c r="FX32" s="161"/>
      <c r="FY32" s="48"/>
      <c r="FZ32" s="48"/>
      <c r="GA32" s="48"/>
      <c r="GB32" s="48"/>
    </row>
    <row r="33" spans="1:184" x14ac:dyDescent="0.2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/>
      <c r="FV33" s="48"/>
      <c r="FW33" s="48"/>
      <c r="FX33" s="161"/>
      <c r="FY33" s="48"/>
      <c r="FZ33" s="48"/>
      <c r="GA33" s="48"/>
      <c r="GB33" s="48"/>
    </row>
    <row r="34" spans="1:184" ht="15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4">
        <v>601483</v>
      </c>
      <c r="FL34" s="72">
        <v>634050</v>
      </c>
      <c r="FM34" s="72">
        <v>609365</v>
      </c>
      <c r="FN34" s="72">
        <v>660666</v>
      </c>
      <c r="FO34" s="72">
        <f>+SUM(FC34:FN34)</f>
        <v>6988198</v>
      </c>
      <c r="FP34" s="72">
        <v>621941</v>
      </c>
      <c r="FQ34" s="72">
        <v>604998</v>
      </c>
      <c r="FR34" s="72">
        <v>591585</v>
      </c>
      <c r="FS34" s="72">
        <v>560570</v>
      </c>
      <c r="FT34" s="72">
        <v>599367</v>
      </c>
      <c r="FU34" s="72"/>
      <c r="FV34" s="72"/>
      <c r="FW34" s="72"/>
      <c r="FX34" s="164"/>
      <c r="FY34" s="72"/>
      <c r="FZ34" s="72"/>
      <c r="GA34" s="72"/>
      <c r="GB34" s="72">
        <f>+SUM(FP34:GA34)</f>
        <v>2978461</v>
      </c>
    </row>
    <row r="35" spans="1:184" x14ac:dyDescent="0.2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110677</v>
      </c>
      <c r="FL35" s="48">
        <v>122443</v>
      </c>
      <c r="FM35" s="48">
        <v>105908</v>
      </c>
      <c r="FN35" s="48">
        <v>134480</v>
      </c>
      <c r="FO35" s="48"/>
      <c r="FP35" s="48">
        <v>132079</v>
      </c>
      <c r="FQ35" s="48">
        <v>119186</v>
      </c>
      <c r="FR35" s="48">
        <v>102955</v>
      </c>
      <c r="FS35" s="48">
        <v>98991</v>
      </c>
      <c r="FT35" s="48">
        <v>95718</v>
      </c>
      <c r="FU35" s="48"/>
      <c r="FV35" s="48"/>
      <c r="FW35" s="48"/>
      <c r="FX35" s="161"/>
      <c r="FY35" s="48"/>
      <c r="FZ35" s="48"/>
      <c r="GA35" s="48"/>
      <c r="GB35" s="48"/>
    </row>
    <row r="36" spans="1:184" x14ac:dyDescent="0.2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490806</v>
      </c>
      <c r="FL36" s="48">
        <v>511607</v>
      </c>
      <c r="FM36" s="48">
        <v>503457</v>
      </c>
      <c r="FN36" s="48">
        <v>526186</v>
      </c>
      <c r="FO36" s="48"/>
      <c r="FP36" s="48">
        <v>489862</v>
      </c>
      <c r="FQ36" s="48">
        <v>485812</v>
      </c>
      <c r="FR36" s="48">
        <v>488630</v>
      </c>
      <c r="FS36" s="48">
        <v>461579</v>
      </c>
      <c r="FT36" s="48">
        <v>503649</v>
      </c>
      <c r="FU36" s="48"/>
      <c r="FV36" s="48"/>
      <c r="FW36" s="48"/>
      <c r="FX36" s="161"/>
      <c r="FY36" s="48"/>
      <c r="FZ36" s="48"/>
      <c r="GA36" s="48"/>
      <c r="GB36" s="48"/>
    </row>
    <row r="37" spans="1:184" ht="15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4">
        <v>714513</v>
      </c>
      <c r="FL37" s="72">
        <v>759864</v>
      </c>
      <c r="FM37" s="72">
        <v>712947</v>
      </c>
      <c r="FN37" s="72">
        <v>756135</v>
      </c>
      <c r="FO37" s="72">
        <f>+SUM(FC37:FN37)</f>
        <v>8027637</v>
      </c>
      <c r="FP37" s="72">
        <v>692902</v>
      </c>
      <c r="FQ37" s="72">
        <v>660791</v>
      </c>
      <c r="FR37" s="72">
        <v>668360</v>
      </c>
      <c r="FS37" s="72">
        <v>610604</v>
      </c>
      <c r="FT37" s="72">
        <v>670308</v>
      </c>
      <c r="FU37" s="72"/>
      <c r="FV37" s="72"/>
      <c r="FW37" s="72"/>
      <c r="FX37" s="164"/>
      <c r="FY37" s="72"/>
      <c r="FZ37" s="72"/>
      <c r="GA37" s="72"/>
      <c r="GB37" s="72">
        <f>+SUM(FP37:GA37)</f>
        <v>3302965</v>
      </c>
    </row>
    <row r="38" spans="1:184" x14ac:dyDescent="0.2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/>
      <c r="FV38" s="48"/>
      <c r="FW38" s="48"/>
      <c r="FX38" s="161"/>
      <c r="FY38" s="48"/>
      <c r="FZ38" s="48"/>
      <c r="GA38" s="48"/>
      <c r="GB38" s="48"/>
    </row>
    <row r="39" spans="1:184" x14ac:dyDescent="0.2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/>
      <c r="FV39" s="48"/>
      <c r="FW39" s="48"/>
      <c r="FX39" s="161"/>
      <c r="FY39" s="48"/>
      <c r="FZ39" s="48"/>
      <c r="GA39" s="48"/>
      <c r="GB39" s="48"/>
    </row>
    <row r="40" spans="1:184" ht="15" x14ac:dyDescent="0.2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2432379</v>
      </c>
      <c r="FL40" s="19">
        <v>2574301</v>
      </c>
      <c r="FM40" s="19">
        <v>2464963</v>
      </c>
      <c r="FN40" s="19">
        <v>2654644</v>
      </c>
      <c r="FO40" s="19">
        <f>+SUM(FC40:FN40)</f>
        <v>27970738</v>
      </c>
      <c r="FP40" s="19">
        <v>2479518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/>
      <c r="FV40" s="19"/>
      <c r="FW40" s="19"/>
      <c r="FX40" s="140"/>
      <c r="FY40" s="19"/>
      <c r="FZ40" s="19"/>
      <c r="GA40" s="19"/>
      <c r="GB40" s="19">
        <f>+SUM(FP40:GA40)</f>
        <v>11760456</v>
      </c>
    </row>
    <row r="41" spans="1:184" x14ac:dyDescent="0.2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5">
        <v>451236</v>
      </c>
      <c r="FL41" s="73">
        <v>502388</v>
      </c>
      <c r="FM41" s="73">
        <v>434999</v>
      </c>
      <c r="FN41" s="73">
        <v>544440</v>
      </c>
      <c r="FO41" s="73">
        <f>+SUM(FC41:FN41)</f>
        <v>5418119</v>
      </c>
      <c r="FP41" s="73">
        <v>533301</v>
      </c>
      <c r="FQ41" s="73">
        <v>498434</v>
      </c>
      <c r="FR41" s="73">
        <v>444612</v>
      </c>
      <c r="FS41" s="73">
        <v>417557</v>
      </c>
      <c r="FT41" s="73">
        <v>420589</v>
      </c>
      <c r="FU41" s="73"/>
      <c r="FV41" s="73"/>
      <c r="FW41" s="73"/>
      <c r="FX41" s="165"/>
      <c r="FY41" s="73"/>
      <c r="FZ41" s="73"/>
      <c r="GA41" s="73"/>
      <c r="GB41" s="73">
        <f>+SUM(FP41:GA41)</f>
        <v>2314493</v>
      </c>
    </row>
    <row r="42" spans="1:184" x14ac:dyDescent="0.2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5">
        <v>1981143</v>
      </c>
      <c r="FL42" s="73">
        <v>2071913</v>
      </c>
      <c r="FM42" s="73">
        <v>2029964</v>
      </c>
      <c r="FN42" s="73">
        <v>2110204</v>
      </c>
      <c r="FO42" s="73">
        <f>+SUM(FC42:FN42)</f>
        <v>22552619</v>
      </c>
      <c r="FP42" s="73">
        <v>1946217</v>
      </c>
      <c r="FQ42" s="73">
        <v>1871248</v>
      </c>
      <c r="FR42" s="73">
        <v>1896672</v>
      </c>
      <c r="FS42" s="73">
        <v>1772097</v>
      </c>
      <c r="FT42" s="73">
        <v>1959729</v>
      </c>
      <c r="FU42" s="73"/>
      <c r="FV42" s="73"/>
      <c r="FW42" s="73"/>
      <c r="FX42" s="165"/>
      <c r="FY42" s="73"/>
      <c r="FZ42" s="73"/>
      <c r="GA42" s="73"/>
      <c r="GB42" s="73">
        <f>+SUM(FP42:GA42)</f>
        <v>9445963</v>
      </c>
    </row>
    <row r="45" spans="1:184" ht="15" x14ac:dyDescent="0.25">
      <c r="B45" s="5" t="s">
        <v>82</v>
      </c>
    </row>
    <row r="46" spans="1:184" ht="15" customHeight="1" x14ac:dyDescent="0.25">
      <c r="B46" s="23" t="s">
        <v>158</v>
      </c>
      <c r="C46" s="198">
        <v>2009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  <c r="O46" s="193" t="s">
        <v>86</v>
      </c>
      <c r="P46" s="198">
        <v>2010</v>
      </c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200"/>
      <c r="AB46" s="193" t="s">
        <v>87</v>
      </c>
      <c r="AC46" s="198">
        <v>2011</v>
      </c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  <c r="AO46" s="193" t="s">
        <v>88</v>
      </c>
      <c r="AP46" s="198">
        <v>2012</v>
      </c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200"/>
      <c r="BB46" s="193" t="s">
        <v>89</v>
      </c>
      <c r="BC46" s="198">
        <v>2013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200"/>
      <c r="BO46" s="193" t="s">
        <v>90</v>
      </c>
      <c r="BP46" s="198">
        <v>2014</v>
      </c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93" t="s">
        <v>91</v>
      </c>
      <c r="CC46" s="198">
        <v>2015</v>
      </c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200"/>
      <c r="CO46" s="193" t="s">
        <v>92</v>
      </c>
      <c r="CP46" s="198">
        <v>2016</v>
      </c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200"/>
      <c r="DB46" s="193" t="s">
        <v>93</v>
      </c>
      <c r="DC46" s="190">
        <v>2017</v>
      </c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2"/>
      <c r="DO46" s="188" t="s">
        <v>104</v>
      </c>
      <c r="DP46" s="190">
        <v>2018</v>
      </c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2"/>
      <c r="EB46" s="188" t="s">
        <v>137</v>
      </c>
      <c r="EC46" s="190">
        <v>2019</v>
      </c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2"/>
      <c r="EO46" s="188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88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88" t="s">
        <v>170</v>
      </c>
      <c r="FP46" s="204">
        <v>2022</v>
      </c>
      <c r="FQ46" s="205"/>
      <c r="FR46" s="205"/>
      <c r="FS46" s="205"/>
      <c r="FT46" s="205"/>
      <c r="FU46" s="205"/>
      <c r="FV46" s="205"/>
      <c r="FW46" s="205"/>
      <c r="FX46" s="205"/>
      <c r="FY46" s="205"/>
      <c r="FZ46" s="205"/>
      <c r="GA46" s="206"/>
      <c r="GB46" s="188" t="s">
        <v>171</v>
      </c>
    </row>
    <row r="47" spans="1:184" ht="15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94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94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94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94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94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94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94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94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89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89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89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89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89"/>
      <c r="FP47" s="180" t="s">
        <v>11</v>
      </c>
      <c r="FQ47" s="180" t="s">
        <v>12</v>
      </c>
      <c r="FR47" s="180" t="s">
        <v>13</v>
      </c>
      <c r="FS47" s="180" t="s">
        <v>14</v>
      </c>
      <c r="FT47" s="180" t="s">
        <v>15</v>
      </c>
      <c r="FU47" s="180" t="s">
        <v>16</v>
      </c>
      <c r="FV47" s="180" t="s">
        <v>17</v>
      </c>
      <c r="FW47" s="180" t="s">
        <v>18</v>
      </c>
      <c r="FX47" s="180" t="s">
        <v>160</v>
      </c>
      <c r="FY47" s="180" t="s">
        <v>19</v>
      </c>
      <c r="FZ47" s="180" t="s">
        <v>20</v>
      </c>
      <c r="GA47" s="180" t="s">
        <v>21</v>
      </c>
      <c r="GB47" s="189"/>
    </row>
    <row r="48" spans="1:184" s="75" customFormat="1" ht="15" x14ac:dyDescent="0.2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6">
        <f t="shared" si="131"/>
        <v>21233319.899999999</v>
      </c>
      <c r="FL48" s="166">
        <f t="shared" si="131"/>
        <v>22479191.300000001</v>
      </c>
      <c r="FM48" s="166">
        <f t="shared" si="131"/>
        <v>21532337.700000003</v>
      </c>
      <c r="FN48" s="166">
        <f t="shared" si="131"/>
        <v>23187340.300000001</v>
      </c>
      <c r="FO48" s="19">
        <f>+SUM(FC48:FN48)</f>
        <v>243228296.10000002</v>
      </c>
      <c r="FP48" s="19">
        <f>+SUM(FP49:FP50)</f>
        <v>21941816.100000001</v>
      </c>
      <c r="FQ48" s="133">
        <f>SUM(FQ49:FQ50)</f>
        <v>23468644.499999996</v>
      </c>
      <c r="FR48" s="133">
        <f>SUM(FR49:FR50)</f>
        <v>23156202.100000001</v>
      </c>
      <c r="FS48" s="133">
        <f>SUM(FS49:FS50)</f>
        <v>21631030.899999999</v>
      </c>
      <c r="FT48" s="133">
        <f t="shared" ref="FT48:FU48" si="132">SUM(FT49:FT50)</f>
        <v>23506542.300000001</v>
      </c>
      <c r="FU48" s="133">
        <f t="shared" si="132"/>
        <v>0</v>
      </c>
      <c r="FV48" s="133">
        <f t="shared" ref="FV48:GA48" si="133">SUM(FV49:FV50)</f>
        <v>0</v>
      </c>
      <c r="FW48" s="133">
        <f t="shared" si="133"/>
        <v>0</v>
      </c>
      <c r="FX48" s="166">
        <f t="shared" si="133"/>
        <v>0</v>
      </c>
      <c r="FY48" s="166">
        <f t="shared" si="133"/>
        <v>0</v>
      </c>
      <c r="FZ48" s="166">
        <f t="shared" si="133"/>
        <v>0</v>
      </c>
      <c r="GA48" s="166">
        <f t="shared" si="133"/>
        <v>0</v>
      </c>
      <c r="GB48" s="19">
        <f>+SUM(FP48:GA48)</f>
        <v>113704235.89999999</v>
      </c>
    </row>
    <row r="49" spans="2:184" x14ac:dyDescent="0.2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5">
        <v>3918672.9</v>
      </c>
      <c r="FL49" s="73">
        <v>4375471.7</v>
      </c>
      <c r="FM49" s="73">
        <v>3783425.1</v>
      </c>
      <c r="FN49" s="73">
        <v>4773666.7</v>
      </c>
      <c r="FO49" s="21">
        <f>+SUM(FC49:FN49)</f>
        <v>47115677.200000003</v>
      </c>
      <c r="FP49" s="73">
        <v>4746262.9000000004</v>
      </c>
      <c r="FQ49" s="132">
        <v>4981590.8</v>
      </c>
      <c r="FR49" s="73">
        <v>4441143.2000000011</v>
      </c>
      <c r="FS49" s="73">
        <v>4158770.6000000006</v>
      </c>
      <c r="FT49" s="73">
        <v>4184401.5</v>
      </c>
      <c r="FU49" s="73"/>
      <c r="FV49" s="73"/>
      <c r="FW49" s="73"/>
      <c r="FX49" s="165"/>
      <c r="FY49" s="73"/>
      <c r="FZ49" s="73"/>
      <c r="GA49" s="73"/>
      <c r="GB49" s="21">
        <f>+SUM(FP49:GA49)</f>
        <v>22512169</v>
      </c>
    </row>
    <row r="50" spans="2:184" x14ac:dyDescent="0.2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5">
        <v>17314647</v>
      </c>
      <c r="FL50" s="73">
        <v>18103719.600000001</v>
      </c>
      <c r="FM50" s="73">
        <v>17748912.600000001</v>
      </c>
      <c r="FN50" s="73">
        <v>18413673.600000001</v>
      </c>
      <c r="FO50" s="21">
        <f>+SUM(FC50:FN50)</f>
        <v>196112618.89999998</v>
      </c>
      <c r="FP50" s="73">
        <v>17195553.199999999</v>
      </c>
      <c r="FQ50" s="132">
        <v>18487053.699999996</v>
      </c>
      <c r="FR50" s="73">
        <v>18715058.899999999</v>
      </c>
      <c r="FS50" s="73">
        <v>17472260.299999997</v>
      </c>
      <c r="FT50" s="73">
        <v>19322140.800000001</v>
      </c>
      <c r="FU50" s="73"/>
      <c r="FV50" s="73"/>
      <c r="FW50" s="73"/>
      <c r="FX50" s="165"/>
      <c r="FY50" s="73"/>
      <c r="FZ50" s="73"/>
      <c r="GA50" s="73"/>
      <c r="GB50" s="21">
        <f>+SUM(FP50:GA50)</f>
        <v>91192066.899999991</v>
      </c>
    </row>
    <row r="52" spans="2:184" ht="15" x14ac:dyDescent="0.25">
      <c r="B52" s="5"/>
    </row>
    <row r="53" spans="2:184" x14ac:dyDescent="0.2">
      <c r="CC53" s="55"/>
      <c r="CD53" s="55"/>
      <c r="CE53" s="55"/>
      <c r="CF53" s="55"/>
      <c r="CG53" s="55"/>
      <c r="CH53" s="55"/>
      <c r="CI53" s="55"/>
      <c r="CJ53" s="55"/>
    </row>
    <row r="54" spans="2:184" x14ac:dyDescent="0.2">
      <c r="DP54" s="76"/>
      <c r="EC54" s="76"/>
    </row>
    <row r="55" spans="2:184" x14ac:dyDescent="0.2">
      <c r="DP55" s="76"/>
      <c r="EC55" s="76"/>
    </row>
  </sheetData>
  <mergeCells count="82">
    <mergeCell ref="GB6:GB7"/>
    <mergeCell ref="GB26:GB27"/>
    <mergeCell ref="GB46:GB47"/>
    <mergeCell ref="FP6:GA6"/>
    <mergeCell ref="FP26:GA26"/>
    <mergeCell ref="FP46:GA4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P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W14" sqref="IW1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16384" width="11.42578125" style="2"/>
  </cols>
  <sheetData>
    <row r="1" spans="1:262" ht="15" x14ac:dyDescent="0.25">
      <c r="A1" s="195" t="s">
        <v>136</v>
      </c>
      <c r="B1" s="195"/>
    </row>
    <row r="2" spans="1:262" ht="30" customHeight="1" x14ac:dyDescent="0.2">
      <c r="A2" s="196" t="s">
        <v>150</v>
      </c>
      <c r="B2" s="197"/>
    </row>
    <row r="3" spans="1:262" x14ac:dyDescent="0.2">
      <c r="A3" s="99" t="s">
        <v>77</v>
      </c>
    </row>
    <row r="4" spans="1:262" x14ac:dyDescent="0.2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62" ht="15" x14ac:dyDescent="0.25">
      <c r="B5" s="5" t="s">
        <v>67</v>
      </c>
    </row>
    <row r="6" spans="1:262" ht="15" customHeight="1" x14ac:dyDescent="0.25">
      <c r="B6" s="193" t="s">
        <v>0</v>
      </c>
      <c r="C6" s="190">
        <v>2003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96</v>
      </c>
      <c r="P6" s="190">
        <v>2004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97</v>
      </c>
      <c r="AC6" s="190">
        <v>2005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98</v>
      </c>
      <c r="AP6" s="190">
        <v>2006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99</v>
      </c>
      <c r="BC6" s="190">
        <v>2007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100</v>
      </c>
      <c r="BP6" s="190">
        <v>2008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101</v>
      </c>
      <c r="CC6" s="190">
        <v>2009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86</v>
      </c>
      <c r="CP6" s="190">
        <v>2010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87</v>
      </c>
      <c r="DC6" s="190">
        <v>2011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88</v>
      </c>
      <c r="DP6" s="190">
        <v>2012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89</v>
      </c>
      <c r="EC6" s="190">
        <v>2013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90</v>
      </c>
      <c r="EP6" s="190">
        <v>2014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91</v>
      </c>
      <c r="FC6" s="190">
        <v>2015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92</v>
      </c>
      <c r="FP6" s="190">
        <v>2016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93</v>
      </c>
      <c r="GC6" s="190">
        <v>2017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104</v>
      </c>
      <c r="GP6" s="190">
        <v>2018</v>
      </c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2"/>
      <c r="HB6" s="188" t="s">
        <v>137</v>
      </c>
      <c r="HC6" s="190">
        <v>2019</v>
      </c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2"/>
      <c r="HO6" s="188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88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88" t="s">
        <v>170</v>
      </c>
      <c r="IP6" s="204">
        <v>2022</v>
      </c>
      <c r="IQ6" s="205"/>
      <c r="IR6" s="205"/>
      <c r="IS6" s="205"/>
      <c r="IT6" s="205"/>
      <c r="IU6" s="205"/>
      <c r="IV6" s="205"/>
      <c r="IW6" s="205"/>
      <c r="IX6" s="205"/>
      <c r="IY6" s="205"/>
      <c r="IZ6" s="205"/>
      <c r="JA6" s="206"/>
      <c r="JB6" s="188" t="s">
        <v>171</v>
      </c>
    </row>
    <row r="7" spans="1:26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89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89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89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89"/>
      <c r="IP7" s="180" t="s">
        <v>11</v>
      </c>
      <c r="IQ7" s="180" t="s">
        <v>12</v>
      </c>
      <c r="IR7" s="180" t="s">
        <v>13</v>
      </c>
      <c r="IS7" s="180" t="s">
        <v>14</v>
      </c>
      <c r="IT7" s="180" t="s">
        <v>15</v>
      </c>
      <c r="IU7" s="180" t="s">
        <v>16</v>
      </c>
      <c r="IV7" s="180" t="s">
        <v>17</v>
      </c>
      <c r="IW7" s="180" t="s">
        <v>18</v>
      </c>
      <c r="IX7" s="180" t="s">
        <v>160</v>
      </c>
      <c r="IY7" s="180" t="s">
        <v>19</v>
      </c>
      <c r="IZ7" s="180" t="s">
        <v>20</v>
      </c>
      <c r="JA7" s="180" t="s">
        <v>21</v>
      </c>
      <c r="JB7" s="189"/>
    </row>
    <row r="8" spans="1:262" ht="15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2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/>
      <c r="IV8" s="47"/>
      <c r="IW8" s="47"/>
      <c r="IX8" s="47"/>
      <c r="IY8" s="47"/>
      <c r="IZ8" s="47"/>
      <c r="JA8" s="47"/>
      <c r="JB8" s="72">
        <f>SUM(IP8:JA8)</f>
        <v>1882802</v>
      </c>
    </row>
    <row r="9" spans="1:262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/>
      <c r="IV9" s="48"/>
      <c r="IW9" s="48"/>
      <c r="IX9" s="48"/>
      <c r="IY9" s="48"/>
      <c r="IZ9" s="48"/>
      <c r="JA9" s="48"/>
      <c r="JB9" s="48"/>
    </row>
    <row r="10" spans="1:262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/>
      <c r="IV10" s="48"/>
      <c r="IW10" s="48"/>
      <c r="IX10" s="48"/>
      <c r="IY10" s="48"/>
      <c r="IZ10" s="48"/>
      <c r="JA10" s="48"/>
      <c r="JB10" s="48"/>
    </row>
    <row r="11" spans="1:262" ht="15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2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/>
      <c r="IV11" s="47"/>
      <c r="IW11" s="47"/>
      <c r="IX11" s="47"/>
      <c r="IY11" s="47"/>
      <c r="IZ11" s="47"/>
      <c r="JA11" s="47"/>
      <c r="JB11" s="72">
        <f t="shared" ref="JB11" si="49">SUM(IP11:JA11)</f>
        <v>858609</v>
      </c>
    </row>
    <row r="12" spans="1:262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72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2">
        <v>1940</v>
      </c>
      <c r="IS12" s="72">
        <v>1593</v>
      </c>
      <c r="IT12" s="48">
        <v>1820</v>
      </c>
      <c r="IU12" s="48"/>
      <c r="IV12" s="48"/>
      <c r="IW12" s="48"/>
      <c r="IX12" s="48"/>
      <c r="IY12" s="48"/>
      <c r="IZ12" s="48"/>
      <c r="JA12" s="48"/>
      <c r="JB12" s="48"/>
    </row>
    <row r="13" spans="1:262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72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2">
        <v>171791</v>
      </c>
      <c r="IS13" s="72">
        <v>163726</v>
      </c>
      <c r="IT13" s="48">
        <v>180153</v>
      </c>
      <c r="IU13" s="48"/>
      <c r="IV13" s="48"/>
      <c r="IW13" s="48"/>
      <c r="IX13" s="48"/>
      <c r="IY13" s="48"/>
      <c r="IZ13" s="48"/>
      <c r="JA13" s="48"/>
      <c r="JB13" s="48"/>
    </row>
    <row r="14" spans="1:262" ht="15" x14ac:dyDescent="0.25">
      <c r="B14" s="13" t="s">
        <v>52</v>
      </c>
      <c r="C14" s="72">
        <f>SUM(C15:C16)</f>
        <v>0</v>
      </c>
      <c r="D14" s="72">
        <f t="shared" ref="D14:N14" si="50">SUM(D15:D16)</f>
        <v>0</v>
      </c>
      <c r="E14" s="72">
        <f t="shared" si="50"/>
        <v>0</v>
      </c>
      <c r="F14" s="72">
        <f t="shared" si="50"/>
        <v>0</v>
      </c>
      <c r="G14" s="72">
        <f t="shared" si="50"/>
        <v>0</v>
      </c>
      <c r="H14" s="72">
        <f t="shared" si="50"/>
        <v>0</v>
      </c>
      <c r="I14" s="72">
        <f t="shared" si="50"/>
        <v>0</v>
      </c>
      <c r="J14" s="72">
        <f t="shared" si="50"/>
        <v>0</v>
      </c>
      <c r="K14" s="72">
        <f t="shared" si="50"/>
        <v>0</v>
      </c>
      <c r="L14" s="72">
        <f t="shared" si="50"/>
        <v>0</v>
      </c>
      <c r="M14" s="72">
        <f t="shared" si="50"/>
        <v>63102</v>
      </c>
      <c r="N14" s="72">
        <f t="shared" si="50"/>
        <v>76737</v>
      </c>
      <c r="O14" s="72">
        <f t="shared" si="17"/>
        <v>139839</v>
      </c>
      <c r="P14" s="72">
        <f>SUM(P15:P16)</f>
        <v>76378</v>
      </c>
      <c r="Q14" s="72">
        <f t="shared" ref="Q14:AA14" si="51">SUM(Q15:Q16)</f>
        <v>71361</v>
      </c>
      <c r="R14" s="72">
        <f t="shared" si="51"/>
        <v>66961</v>
      </c>
      <c r="S14" s="72">
        <f t="shared" si="51"/>
        <v>76616</v>
      </c>
      <c r="T14" s="72">
        <f t="shared" si="51"/>
        <v>67537</v>
      </c>
      <c r="U14" s="72">
        <f t="shared" si="51"/>
        <v>60510</v>
      </c>
      <c r="V14" s="72">
        <f t="shared" si="51"/>
        <v>76028</v>
      </c>
      <c r="W14" s="72">
        <f t="shared" si="51"/>
        <v>75049</v>
      </c>
      <c r="X14" s="72">
        <f t="shared" si="51"/>
        <v>59042</v>
      </c>
      <c r="Y14" s="72">
        <f t="shared" si="51"/>
        <v>68909</v>
      </c>
      <c r="Z14" s="72">
        <f t="shared" si="51"/>
        <v>61084</v>
      </c>
      <c r="AA14" s="72">
        <f t="shared" si="51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2">SUM(AD15:AD16)</f>
        <v>66732</v>
      </c>
      <c r="AE14" s="72">
        <f t="shared" si="52"/>
        <v>80771</v>
      </c>
      <c r="AF14" s="72">
        <f t="shared" si="52"/>
        <v>61447</v>
      </c>
      <c r="AG14" s="72">
        <f t="shared" si="52"/>
        <v>65722</v>
      </c>
      <c r="AH14" s="72">
        <f t="shared" si="52"/>
        <v>61128</v>
      </c>
      <c r="AI14" s="72">
        <f t="shared" si="52"/>
        <v>79136</v>
      </c>
      <c r="AJ14" s="72">
        <f t="shared" si="52"/>
        <v>70498</v>
      </c>
      <c r="AK14" s="72">
        <f t="shared" si="52"/>
        <v>59502</v>
      </c>
      <c r="AL14" s="72">
        <f t="shared" si="52"/>
        <v>68155</v>
      </c>
      <c r="AM14" s="72">
        <f t="shared" si="52"/>
        <v>62532</v>
      </c>
      <c r="AN14" s="72">
        <f t="shared" si="52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3">SUM(AQ15:AQ16)</f>
        <v>69804</v>
      </c>
      <c r="AR14" s="72">
        <f t="shared" si="53"/>
        <v>70325</v>
      </c>
      <c r="AS14" s="72">
        <f t="shared" si="53"/>
        <v>79688</v>
      </c>
      <c r="AT14" s="72">
        <f t="shared" si="53"/>
        <v>65543</v>
      </c>
      <c r="AU14" s="72">
        <f t="shared" si="53"/>
        <v>63852</v>
      </c>
      <c r="AV14" s="72">
        <f t="shared" si="53"/>
        <v>77660</v>
      </c>
      <c r="AW14" s="72">
        <f t="shared" si="53"/>
        <v>70157</v>
      </c>
      <c r="AX14" s="72">
        <f t="shared" si="53"/>
        <v>63818</v>
      </c>
      <c r="AY14" s="72">
        <f t="shared" si="53"/>
        <v>68369</v>
      </c>
      <c r="AZ14" s="72">
        <f t="shared" si="53"/>
        <v>66407</v>
      </c>
      <c r="BA14" s="72">
        <f t="shared" si="53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4">SUM(BD15:BD16)</f>
        <v>78720</v>
      </c>
      <c r="BE14" s="72">
        <f t="shared" si="54"/>
        <v>76069</v>
      </c>
      <c r="BF14" s="72">
        <f t="shared" si="54"/>
        <v>89324</v>
      </c>
      <c r="BG14" s="72">
        <f t="shared" si="54"/>
        <v>78389</v>
      </c>
      <c r="BH14" s="72">
        <f t="shared" si="54"/>
        <v>75866</v>
      </c>
      <c r="BI14" s="72">
        <f t="shared" si="54"/>
        <v>84859</v>
      </c>
      <c r="BJ14" s="72">
        <f t="shared" si="54"/>
        <v>84551</v>
      </c>
      <c r="BK14" s="72">
        <f t="shared" si="54"/>
        <v>75410</v>
      </c>
      <c r="BL14" s="72">
        <f t="shared" si="54"/>
        <v>83790</v>
      </c>
      <c r="BM14" s="72">
        <f t="shared" si="54"/>
        <v>80101</v>
      </c>
      <c r="BN14" s="72">
        <f t="shared" si="54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5">SUM(BQ15:BQ16)</f>
        <v>94537</v>
      </c>
      <c r="BR14" s="72">
        <f t="shared" si="55"/>
        <v>112605</v>
      </c>
      <c r="BS14" s="72">
        <f t="shared" si="55"/>
        <v>83278</v>
      </c>
      <c r="BT14" s="72">
        <f t="shared" si="55"/>
        <v>98930</v>
      </c>
      <c r="BU14" s="72">
        <f t="shared" si="55"/>
        <v>85841</v>
      </c>
      <c r="BV14" s="72">
        <f t="shared" si="55"/>
        <v>110948</v>
      </c>
      <c r="BW14" s="72">
        <f t="shared" si="55"/>
        <v>96760</v>
      </c>
      <c r="BX14" s="72">
        <f t="shared" si="55"/>
        <v>86424</v>
      </c>
      <c r="BY14" s="72">
        <f t="shared" si="55"/>
        <v>94590</v>
      </c>
      <c r="BZ14" s="72">
        <f t="shared" si="55"/>
        <v>98746</v>
      </c>
      <c r="CA14" s="72">
        <f t="shared" si="55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6">SUM(CD15:CD16)</f>
        <v>108929</v>
      </c>
      <c r="CE14" s="72">
        <f t="shared" si="56"/>
        <v>104628</v>
      </c>
      <c r="CF14" s="72">
        <f t="shared" si="56"/>
        <v>114620</v>
      </c>
      <c r="CG14" s="72">
        <f t="shared" si="56"/>
        <v>107255</v>
      </c>
      <c r="CH14" s="72">
        <f t="shared" si="56"/>
        <v>102895</v>
      </c>
      <c r="CI14" s="72">
        <f t="shared" si="56"/>
        <v>124191</v>
      </c>
      <c r="CJ14" s="72">
        <f t="shared" si="56"/>
        <v>112049</v>
      </c>
      <c r="CK14" s="72">
        <f t="shared" si="56"/>
        <v>102250</v>
      </c>
      <c r="CL14" s="72">
        <f t="shared" si="56"/>
        <v>112057</v>
      </c>
      <c r="CM14" s="72">
        <f t="shared" si="56"/>
        <v>106300</v>
      </c>
      <c r="CN14" s="72">
        <f t="shared" si="56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7">SUM(CQ15:CQ16)</f>
        <v>125089</v>
      </c>
      <c r="CR14" s="72">
        <f t="shared" si="57"/>
        <v>119562</v>
      </c>
      <c r="CS14" s="72">
        <f t="shared" si="57"/>
        <v>136041</v>
      </c>
      <c r="CT14" s="72">
        <f t="shared" si="57"/>
        <v>123934</v>
      </c>
      <c r="CU14" s="72">
        <f t="shared" si="57"/>
        <v>116359</v>
      </c>
      <c r="CV14" s="72">
        <f t="shared" si="57"/>
        <v>137645</v>
      </c>
      <c r="CW14" s="72">
        <f t="shared" si="57"/>
        <v>137075</v>
      </c>
      <c r="CX14" s="72">
        <f t="shared" si="57"/>
        <v>118233</v>
      </c>
      <c r="CY14" s="72">
        <f t="shared" si="57"/>
        <v>138438</v>
      </c>
      <c r="CZ14" s="72">
        <f t="shared" si="57"/>
        <v>125104</v>
      </c>
      <c r="DA14" s="72">
        <f t="shared" si="57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8">SUM(DD15:DD16)</f>
        <v>148710</v>
      </c>
      <c r="DE14" s="72">
        <f t="shared" si="58"/>
        <v>142989</v>
      </c>
      <c r="DF14" s="72">
        <f t="shared" si="58"/>
        <v>159539</v>
      </c>
      <c r="DG14" s="72">
        <f t="shared" si="58"/>
        <v>142360</v>
      </c>
      <c r="DH14" s="72">
        <f t="shared" si="58"/>
        <v>140790</v>
      </c>
      <c r="DI14" s="72">
        <f t="shared" si="58"/>
        <v>167049</v>
      </c>
      <c r="DJ14" s="72">
        <f t="shared" si="58"/>
        <v>157854</v>
      </c>
      <c r="DK14" s="72">
        <f t="shared" si="58"/>
        <v>140193</v>
      </c>
      <c r="DL14" s="72">
        <f t="shared" si="58"/>
        <v>157887</v>
      </c>
      <c r="DM14" s="72">
        <f t="shared" si="58"/>
        <v>144160</v>
      </c>
      <c r="DN14" s="72">
        <f t="shared" si="58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9">SUM(DQ15:DQ16)</f>
        <v>177075</v>
      </c>
      <c r="DR14" s="72">
        <f t="shared" si="59"/>
        <v>163374</v>
      </c>
      <c r="DS14" s="72">
        <f t="shared" si="59"/>
        <v>188849</v>
      </c>
      <c r="DT14" s="72">
        <f t="shared" si="59"/>
        <v>166161</v>
      </c>
      <c r="DU14" s="72">
        <f t="shared" si="59"/>
        <v>158760</v>
      </c>
      <c r="DV14" s="72">
        <f t="shared" si="59"/>
        <v>182983</v>
      </c>
      <c r="DW14" s="72">
        <f t="shared" si="59"/>
        <v>180801</v>
      </c>
      <c r="DX14" s="72">
        <f t="shared" si="59"/>
        <v>170539</v>
      </c>
      <c r="DY14" s="72">
        <f t="shared" si="59"/>
        <v>184677</v>
      </c>
      <c r="DZ14" s="72">
        <f t="shared" si="59"/>
        <v>166046</v>
      </c>
      <c r="EA14" s="72">
        <f t="shared" si="59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60">SUM(ED15:ED16)</f>
        <v>191428</v>
      </c>
      <c r="EE14" s="72">
        <f t="shared" si="60"/>
        <v>212458</v>
      </c>
      <c r="EF14" s="72">
        <f t="shared" si="60"/>
        <v>165423</v>
      </c>
      <c r="EG14" s="72">
        <f t="shared" si="60"/>
        <v>181801</v>
      </c>
      <c r="EH14" s="72">
        <f t="shared" si="60"/>
        <v>178125</v>
      </c>
      <c r="EI14" s="72">
        <f t="shared" si="60"/>
        <v>200111</v>
      </c>
      <c r="EJ14" s="72">
        <f t="shared" si="60"/>
        <v>197655</v>
      </c>
      <c r="EK14" s="72">
        <f t="shared" si="60"/>
        <v>179523</v>
      </c>
      <c r="EL14" s="72">
        <f t="shared" si="60"/>
        <v>193846</v>
      </c>
      <c r="EM14" s="72">
        <f t="shared" si="60"/>
        <v>184058</v>
      </c>
      <c r="EN14" s="72">
        <f t="shared" si="60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1">SUM(EQ15:EQ16)</f>
        <v>206903</v>
      </c>
      <c r="ER14" s="72">
        <f t="shared" si="61"/>
        <v>200484</v>
      </c>
      <c r="ES14" s="72">
        <f t="shared" si="61"/>
        <v>214803</v>
      </c>
      <c r="ET14" s="72">
        <f t="shared" si="61"/>
        <v>193388</v>
      </c>
      <c r="EU14" s="72">
        <f t="shared" si="61"/>
        <v>181733</v>
      </c>
      <c r="EV14" s="72">
        <f t="shared" si="61"/>
        <v>218927</v>
      </c>
      <c r="EW14" s="72">
        <f t="shared" si="61"/>
        <v>203735</v>
      </c>
      <c r="EX14" s="72">
        <f t="shared" si="61"/>
        <v>183865</v>
      </c>
      <c r="EY14" s="72">
        <f t="shared" si="61"/>
        <v>207307</v>
      </c>
      <c r="EZ14" s="72">
        <f t="shared" si="61"/>
        <v>194903</v>
      </c>
      <c r="FA14" s="72">
        <f t="shared" si="61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2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2"/>
        <v>271790</v>
      </c>
      <c r="GI14" s="72">
        <f>SUM(GI15:GI16)</f>
        <v>340982</v>
      </c>
      <c r="GJ14" s="72">
        <f t="shared" si="62"/>
        <v>301566</v>
      </c>
      <c r="GK14" s="72">
        <f t="shared" si="62"/>
        <v>263155</v>
      </c>
      <c r="GL14" s="72">
        <f t="shared" si="62"/>
        <v>274478</v>
      </c>
      <c r="GM14" s="72">
        <f t="shared" si="62"/>
        <v>261114</v>
      </c>
      <c r="GN14" s="72">
        <f t="shared" si="62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3">SUM(GQ15:GQ16)</f>
        <v>354671</v>
      </c>
      <c r="GR14" s="72">
        <f t="shared" si="63"/>
        <v>387359</v>
      </c>
      <c r="GS14" s="72">
        <f t="shared" si="63"/>
        <v>318531</v>
      </c>
      <c r="GT14" s="72">
        <f t="shared" si="63"/>
        <v>322132</v>
      </c>
      <c r="GU14" s="72">
        <f t="shared" si="63"/>
        <v>291980</v>
      </c>
      <c r="GV14" s="72">
        <f t="shared" si="63"/>
        <v>350379</v>
      </c>
      <c r="GW14" s="72">
        <f t="shared" si="63"/>
        <v>350558</v>
      </c>
      <c r="GX14" s="72">
        <f t="shared" si="63"/>
        <v>320017</v>
      </c>
      <c r="GY14" s="72">
        <f t="shared" si="63"/>
        <v>333901</v>
      </c>
      <c r="GZ14" s="72">
        <f t="shared" si="63"/>
        <v>316674</v>
      </c>
      <c r="HA14" s="72">
        <f t="shared" si="63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4">SUM(HD15:HD16)</f>
        <v>372876</v>
      </c>
      <c r="HE14" s="72">
        <f t="shared" si="64"/>
        <v>355157</v>
      </c>
      <c r="HF14" s="72">
        <f t="shared" si="64"/>
        <v>358827</v>
      </c>
      <c r="HG14" s="72">
        <f t="shared" si="64"/>
        <v>318881</v>
      </c>
      <c r="HH14" s="72">
        <f t="shared" si="64"/>
        <v>300332</v>
      </c>
      <c r="HI14" s="72">
        <f t="shared" si="64"/>
        <v>367480</v>
      </c>
      <c r="HJ14" s="72">
        <f t="shared" si="64"/>
        <v>362095</v>
      </c>
      <c r="HK14" s="72">
        <f t="shared" si="64"/>
        <v>323325</v>
      </c>
      <c r="HL14" s="72">
        <f t="shared" si="64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2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/>
      <c r="IV14" s="47"/>
      <c r="IW14" s="47"/>
      <c r="IX14" s="47"/>
      <c r="IY14" s="47"/>
      <c r="IZ14" s="47"/>
      <c r="JA14" s="47"/>
      <c r="JB14" s="72">
        <f t="shared" ref="JB14" si="65">SUM(IP14:JA14)</f>
        <v>2249359</v>
      </c>
    </row>
    <row r="15" spans="1:262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/>
      <c r="IV15" s="48"/>
      <c r="IW15" s="48"/>
      <c r="IX15" s="48"/>
      <c r="IY15" s="48"/>
      <c r="IZ15" s="48"/>
      <c r="JA15" s="48"/>
      <c r="JB15" s="48"/>
    </row>
    <row r="16" spans="1:262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/>
      <c r="IV16" s="48"/>
      <c r="IW16" s="48"/>
      <c r="IX16" s="48"/>
      <c r="IY16" s="48"/>
      <c r="IZ16" s="48"/>
      <c r="JA16" s="48"/>
      <c r="JB16" s="48"/>
    </row>
    <row r="17" spans="2:262" ht="15" x14ac:dyDescent="0.2">
      <c r="B17" s="18" t="s">
        <v>10</v>
      </c>
      <c r="C17" s="19">
        <f>SUM(C18:C19)</f>
        <v>0</v>
      </c>
      <c r="D17" s="19">
        <f t="shared" ref="D17:M17" si="66">SUM(D18:D19)</f>
        <v>0</v>
      </c>
      <c r="E17" s="19">
        <f t="shared" si="66"/>
        <v>0</v>
      </c>
      <c r="F17" s="19">
        <f t="shared" si="66"/>
        <v>0</v>
      </c>
      <c r="G17" s="19">
        <f t="shared" si="66"/>
        <v>0</v>
      </c>
      <c r="H17" s="19">
        <f t="shared" si="66"/>
        <v>0</v>
      </c>
      <c r="I17" s="19">
        <f t="shared" si="66"/>
        <v>0</v>
      </c>
      <c r="J17" s="19">
        <f t="shared" si="66"/>
        <v>0</v>
      </c>
      <c r="K17" s="19">
        <f t="shared" si="66"/>
        <v>0</v>
      </c>
      <c r="L17" s="19">
        <f t="shared" si="66"/>
        <v>0</v>
      </c>
      <c r="M17" s="19">
        <f t="shared" si="66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7">SUM(Q18:Q19)</f>
        <v>293017</v>
      </c>
      <c r="R17" s="19">
        <f t="shared" si="67"/>
        <v>305210</v>
      </c>
      <c r="S17" s="19">
        <f t="shared" si="67"/>
        <v>309686</v>
      </c>
      <c r="T17" s="19">
        <f t="shared" si="67"/>
        <v>296155</v>
      </c>
      <c r="U17" s="19">
        <f t="shared" si="67"/>
        <v>278968</v>
      </c>
      <c r="V17" s="19">
        <f t="shared" si="67"/>
        <v>313429</v>
      </c>
      <c r="W17" s="19">
        <f t="shared" si="67"/>
        <v>321992</v>
      </c>
      <c r="X17" s="19">
        <f t="shared" si="67"/>
        <v>284392</v>
      </c>
      <c r="Y17" s="19">
        <f t="shared" si="67"/>
        <v>313248</v>
      </c>
      <c r="Z17" s="19">
        <f t="shared" si="67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8">SUM(AD18:AD19)</f>
        <v>286511</v>
      </c>
      <c r="AE17" s="19">
        <f t="shared" si="68"/>
        <v>324397</v>
      </c>
      <c r="AF17" s="19">
        <f t="shared" si="68"/>
        <v>281310</v>
      </c>
      <c r="AG17" s="19">
        <f t="shared" si="68"/>
        <v>299060</v>
      </c>
      <c r="AH17" s="19">
        <f t="shared" si="68"/>
        <v>292853</v>
      </c>
      <c r="AI17" s="19">
        <f t="shared" si="68"/>
        <v>329075</v>
      </c>
      <c r="AJ17" s="19">
        <f t="shared" si="68"/>
        <v>319491</v>
      </c>
      <c r="AK17" s="19">
        <f t="shared" si="68"/>
        <v>284159</v>
      </c>
      <c r="AL17" s="19">
        <f t="shared" si="68"/>
        <v>316210</v>
      </c>
      <c r="AM17" s="19">
        <f t="shared" si="68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9">SUM(AQ18:AQ19)</f>
        <v>302840</v>
      </c>
      <c r="AR17" s="19">
        <f t="shared" si="69"/>
        <v>320643</v>
      </c>
      <c r="AS17" s="19">
        <f t="shared" si="69"/>
        <v>325296</v>
      </c>
      <c r="AT17" s="19">
        <f t="shared" si="69"/>
        <v>309440</v>
      </c>
      <c r="AU17" s="19">
        <f t="shared" si="69"/>
        <v>312998</v>
      </c>
      <c r="AV17" s="19">
        <f t="shared" si="69"/>
        <v>340531</v>
      </c>
      <c r="AW17" s="19">
        <f t="shared" si="69"/>
        <v>337860</v>
      </c>
      <c r="AX17" s="19">
        <f t="shared" si="69"/>
        <v>314425</v>
      </c>
      <c r="AY17" s="19">
        <f t="shared" si="69"/>
        <v>335609</v>
      </c>
      <c r="AZ17" s="19">
        <f t="shared" si="69"/>
        <v>330096</v>
      </c>
      <c r="BA17" s="19">
        <f t="shared" si="69"/>
        <v>343098</v>
      </c>
      <c r="BB17" s="19">
        <f>SUM(BB18:BB19)</f>
        <v>3912639</v>
      </c>
      <c r="BC17" s="19">
        <f t="shared" si="69"/>
        <v>371405</v>
      </c>
      <c r="BD17" s="19">
        <f t="shared" si="69"/>
        <v>335944</v>
      </c>
      <c r="BE17" s="19">
        <f t="shared" si="69"/>
        <v>345050</v>
      </c>
      <c r="BF17" s="19">
        <f t="shared" si="69"/>
        <v>354336</v>
      </c>
      <c r="BG17" s="19">
        <f t="shared" si="69"/>
        <v>348929</v>
      </c>
      <c r="BH17" s="19">
        <f t="shared" si="69"/>
        <v>337474</v>
      </c>
      <c r="BI17" s="19">
        <f t="shared" si="69"/>
        <v>364869</v>
      </c>
      <c r="BJ17" s="19">
        <f t="shared" si="69"/>
        <v>362109</v>
      </c>
      <c r="BK17" s="19">
        <f t="shared" si="69"/>
        <v>338233</v>
      </c>
      <c r="BL17" s="19">
        <f t="shared" si="69"/>
        <v>371131</v>
      </c>
      <c r="BM17" s="19">
        <f t="shared" si="69"/>
        <v>365607</v>
      </c>
      <c r="BN17" s="19">
        <f t="shared" si="69"/>
        <v>407751</v>
      </c>
      <c r="BO17" s="19">
        <f>SUM(BO18:BO19)</f>
        <v>4302838</v>
      </c>
      <c r="BP17" s="19">
        <f t="shared" si="69"/>
        <v>404470</v>
      </c>
      <c r="BQ17" s="19">
        <f t="shared" si="69"/>
        <v>377365</v>
      </c>
      <c r="BR17" s="19">
        <f t="shared" si="69"/>
        <v>407729</v>
      </c>
      <c r="BS17" s="19">
        <f t="shared" si="69"/>
        <v>352559</v>
      </c>
      <c r="BT17" s="19">
        <f t="shared" si="69"/>
        <v>389978</v>
      </c>
      <c r="BU17" s="19">
        <f t="shared" si="69"/>
        <v>361379</v>
      </c>
      <c r="BV17" s="19">
        <f t="shared" si="69"/>
        <v>417140</v>
      </c>
      <c r="BW17" s="19">
        <f t="shared" si="69"/>
        <v>399323</v>
      </c>
      <c r="BX17" s="19">
        <f t="shared" si="69"/>
        <v>364228</v>
      </c>
      <c r="BY17" s="19">
        <f t="shared" si="69"/>
        <v>391778</v>
      </c>
      <c r="BZ17" s="19">
        <f t="shared" si="69"/>
        <v>389013</v>
      </c>
      <c r="CA17" s="19">
        <f t="shared" si="69"/>
        <v>414196</v>
      </c>
      <c r="CB17" s="19">
        <f>SUM(CB18:CB19)</f>
        <v>4669158</v>
      </c>
      <c r="CC17" s="19">
        <f t="shared" si="69"/>
        <v>419393</v>
      </c>
      <c r="CD17" s="19">
        <f t="shared" si="69"/>
        <v>384273</v>
      </c>
      <c r="CE17" s="19">
        <f t="shared" si="69"/>
        <v>383762</v>
      </c>
      <c r="CF17" s="19">
        <f t="shared" si="69"/>
        <v>391010</v>
      </c>
      <c r="CG17" s="19">
        <f t="shared" si="69"/>
        <v>390301</v>
      </c>
      <c r="CH17" s="19">
        <f t="shared" si="69"/>
        <v>376921</v>
      </c>
      <c r="CI17" s="19">
        <f t="shared" si="69"/>
        <v>425761</v>
      </c>
      <c r="CJ17" s="19">
        <f t="shared" si="69"/>
        <v>407083</v>
      </c>
      <c r="CK17" s="19">
        <f t="shared" si="69"/>
        <v>380175</v>
      </c>
      <c r="CL17" s="19">
        <f t="shared" si="69"/>
        <v>413097</v>
      </c>
      <c r="CM17" s="19">
        <f t="shared" si="69"/>
        <v>397207</v>
      </c>
      <c r="CN17" s="19">
        <f t="shared" si="69"/>
        <v>448430</v>
      </c>
      <c r="CO17" s="19">
        <f>SUM(CO18:CO19)</f>
        <v>4817413</v>
      </c>
      <c r="CP17" s="19">
        <f t="shared" si="69"/>
        <v>446646</v>
      </c>
      <c r="CQ17" s="19">
        <f t="shared" si="69"/>
        <v>413365</v>
      </c>
      <c r="CR17" s="19">
        <f t="shared" si="69"/>
        <v>417824</v>
      </c>
      <c r="CS17" s="19">
        <f t="shared" si="69"/>
        <v>435022</v>
      </c>
      <c r="CT17" s="19">
        <f t="shared" si="69"/>
        <v>421822</v>
      </c>
      <c r="CU17" s="19">
        <f t="shared" si="69"/>
        <v>413851</v>
      </c>
      <c r="CV17" s="19">
        <f t="shared" si="69"/>
        <v>465596</v>
      </c>
      <c r="CW17" s="19">
        <f t="shared" si="69"/>
        <v>470631</v>
      </c>
      <c r="CX17" s="19">
        <f t="shared" si="69"/>
        <v>432644</v>
      </c>
      <c r="CY17" s="19">
        <f t="shared" si="69"/>
        <v>472520</v>
      </c>
      <c r="CZ17" s="19">
        <f t="shared" si="69"/>
        <v>449024</v>
      </c>
      <c r="DA17" s="19">
        <f t="shared" si="69"/>
        <v>505090</v>
      </c>
      <c r="DB17" s="19">
        <f>SUM(DB18:DB19)</f>
        <v>5344035</v>
      </c>
      <c r="DC17" s="19">
        <f t="shared" si="69"/>
        <v>515301</v>
      </c>
      <c r="DD17" s="19">
        <f t="shared" si="69"/>
        <v>470455</v>
      </c>
      <c r="DE17" s="19">
        <f t="shared" si="69"/>
        <v>474808</v>
      </c>
      <c r="DF17" s="19">
        <f t="shared" si="69"/>
        <v>495229</v>
      </c>
      <c r="DG17" s="19">
        <f t="shared" si="69"/>
        <v>481699</v>
      </c>
      <c r="DH17" s="19">
        <f t="shared" ref="DH17:FX17" si="70">SUM(DH18:DH19)</f>
        <v>469184</v>
      </c>
      <c r="DI17" s="19">
        <f t="shared" si="70"/>
        <v>520628</v>
      </c>
      <c r="DJ17" s="19">
        <f t="shared" si="70"/>
        <v>513992</v>
      </c>
      <c r="DK17" s="19">
        <f t="shared" si="70"/>
        <v>471831</v>
      </c>
      <c r="DL17" s="19">
        <f t="shared" si="70"/>
        <v>508383</v>
      </c>
      <c r="DM17" s="19">
        <f t="shared" si="70"/>
        <v>479377</v>
      </c>
      <c r="DN17" s="19">
        <f t="shared" si="70"/>
        <v>544963</v>
      </c>
      <c r="DO17" s="19">
        <f>SUM(DO18:DO19)</f>
        <v>5945850</v>
      </c>
      <c r="DP17" s="19">
        <f t="shared" si="70"/>
        <v>557226</v>
      </c>
      <c r="DQ17" s="19">
        <f t="shared" si="70"/>
        <v>531312</v>
      </c>
      <c r="DR17" s="19">
        <f t="shared" si="70"/>
        <v>517894</v>
      </c>
      <c r="DS17" s="19">
        <f t="shared" si="70"/>
        <v>541599</v>
      </c>
      <c r="DT17" s="19">
        <f t="shared" si="70"/>
        <v>516516</v>
      </c>
      <c r="DU17" s="19">
        <f t="shared" si="70"/>
        <v>505028</v>
      </c>
      <c r="DV17" s="19">
        <f t="shared" si="70"/>
        <v>557182</v>
      </c>
      <c r="DW17" s="19">
        <f t="shared" si="70"/>
        <v>562454</v>
      </c>
      <c r="DX17" s="19">
        <f t="shared" si="70"/>
        <v>528180</v>
      </c>
      <c r="DY17" s="19">
        <f t="shared" si="70"/>
        <v>568574</v>
      </c>
      <c r="DZ17" s="19">
        <f t="shared" si="70"/>
        <v>540399</v>
      </c>
      <c r="EA17" s="19">
        <f t="shared" si="70"/>
        <v>587893</v>
      </c>
      <c r="EB17" s="19">
        <f>SUM(EB18:EB19)</f>
        <v>6514257</v>
      </c>
      <c r="EC17" s="19">
        <f t="shared" si="70"/>
        <v>605596</v>
      </c>
      <c r="ED17" s="19">
        <f t="shared" si="70"/>
        <v>552884</v>
      </c>
      <c r="EE17" s="19">
        <f t="shared" si="70"/>
        <v>602910</v>
      </c>
      <c r="EF17" s="19">
        <f t="shared" si="70"/>
        <v>519962</v>
      </c>
      <c r="EG17" s="19">
        <f t="shared" si="70"/>
        <v>559604</v>
      </c>
      <c r="EH17" s="19">
        <f t="shared" si="70"/>
        <v>547471</v>
      </c>
      <c r="EI17" s="19">
        <f t="shared" si="70"/>
        <v>595590</v>
      </c>
      <c r="EJ17" s="19">
        <f t="shared" si="70"/>
        <v>602861</v>
      </c>
      <c r="EK17" s="19">
        <f t="shared" si="70"/>
        <v>550113</v>
      </c>
      <c r="EL17" s="19">
        <f t="shared" si="70"/>
        <v>586964</v>
      </c>
      <c r="EM17" s="19">
        <f t="shared" si="70"/>
        <v>570054</v>
      </c>
      <c r="EN17" s="19">
        <f t="shared" si="70"/>
        <v>641887</v>
      </c>
      <c r="EO17" s="19">
        <f>SUM(EO18:EO19)</f>
        <v>6935896</v>
      </c>
      <c r="EP17" s="19">
        <f t="shared" si="70"/>
        <v>646879</v>
      </c>
      <c r="EQ17" s="19">
        <f t="shared" si="70"/>
        <v>587580</v>
      </c>
      <c r="ER17" s="19">
        <f t="shared" si="70"/>
        <v>590054</v>
      </c>
      <c r="ES17" s="19">
        <f t="shared" si="70"/>
        <v>600039</v>
      </c>
      <c r="ET17" s="19">
        <f t="shared" si="70"/>
        <v>579852</v>
      </c>
      <c r="EU17" s="19">
        <f t="shared" si="70"/>
        <v>547384</v>
      </c>
      <c r="EV17" s="19">
        <f t="shared" si="70"/>
        <v>622409</v>
      </c>
      <c r="EW17" s="19">
        <f t="shared" si="70"/>
        <v>611692</v>
      </c>
      <c r="EX17" s="19">
        <f t="shared" si="70"/>
        <v>558560</v>
      </c>
      <c r="EY17" s="19">
        <f t="shared" si="70"/>
        <v>612632</v>
      </c>
      <c r="EZ17" s="19">
        <f t="shared" si="70"/>
        <v>582123</v>
      </c>
      <c r="FA17" s="19">
        <f t="shared" si="70"/>
        <v>669687</v>
      </c>
      <c r="FB17" s="19">
        <f>SUM(FB18:FB19)</f>
        <v>7208891</v>
      </c>
      <c r="FC17" s="19">
        <f t="shared" si="70"/>
        <v>693758</v>
      </c>
      <c r="FD17" s="19">
        <f t="shared" si="70"/>
        <v>646793</v>
      </c>
      <c r="FE17" s="19">
        <f t="shared" si="70"/>
        <v>638594</v>
      </c>
      <c r="FF17" s="19">
        <f t="shared" si="70"/>
        <v>667548</v>
      </c>
      <c r="FG17" s="19">
        <f t="shared" si="70"/>
        <v>648827</v>
      </c>
      <c r="FH17" s="19">
        <f t="shared" si="70"/>
        <v>613989</v>
      </c>
      <c r="FI17" s="19">
        <f t="shared" si="70"/>
        <v>705261</v>
      </c>
      <c r="FJ17" s="19">
        <f t="shared" si="70"/>
        <v>689562</v>
      </c>
      <c r="FK17" s="19">
        <f t="shared" si="70"/>
        <v>628190</v>
      </c>
      <c r="FL17" s="19">
        <f t="shared" si="70"/>
        <v>697126</v>
      </c>
      <c r="FM17" s="19">
        <f t="shared" si="70"/>
        <v>644319</v>
      </c>
      <c r="FN17" s="19">
        <f t="shared" si="70"/>
        <v>743336</v>
      </c>
      <c r="FO17" s="19">
        <f>SUM(FO18:FO19)</f>
        <v>8017303</v>
      </c>
      <c r="FP17" s="19">
        <f t="shared" si="70"/>
        <v>775988</v>
      </c>
      <c r="FQ17" s="19">
        <f t="shared" si="70"/>
        <v>740902</v>
      </c>
      <c r="FR17" s="19">
        <f t="shared" si="70"/>
        <v>787319</v>
      </c>
      <c r="FS17" s="19">
        <f t="shared" si="70"/>
        <v>659316</v>
      </c>
      <c r="FT17" s="19">
        <f t="shared" si="70"/>
        <v>693589</v>
      </c>
      <c r="FU17" s="19">
        <f t="shared" si="70"/>
        <v>661777</v>
      </c>
      <c r="FV17" s="19">
        <f t="shared" si="70"/>
        <v>788829</v>
      </c>
      <c r="FW17" s="19">
        <f t="shared" si="70"/>
        <v>750440</v>
      </c>
      <c r="FX17" s="19">
        <f t="shared" si="70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71">SUM(GC18:GC19)</f>
        <v>815192</v>
      </c>
      <c r="GD17" s="19">
        <f t="shared" si="71"/>
        <v>755151</v>
      </c>
      <c r="GE17" s="19">
        <f t="shared" si="71"/>
        <v>650158</v>
      </c>
      <c r="GF17" s="19">
        <f t="shared" si="71"/>
        <v>726045</v>
      </c>
      <c r="GG17" s="19">
        <f t="shared" si="71"/>
        <v>747126</v>
      </c>
      <c r="GH17" s="19">
        <f t="shared" si="71"/>
        <v>723444</v>
      </c>
      <c r="GI17" s="19">
        <f t="shared" si="71"/>
        <v>841367</v>
      </c>
      <c r="GJ17" s="19">
        <f t="shared" si="71"/>
        <v>788063</v>
      </c>
      <c r="GK17" s="19">
        <f t="shared" si="71"/>
        <v>717657</v>
      </c>
      <c r="GL17" s="19">
        <f t="shared" si="71"/>
        <v>741043</v>
      </c>
      <c r="GM17" s="19">
        <f t="shared" si="71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2">SUM(GP18:GP19)</f>
        <v>855899</v>
      </c>
      <c r="GQ17" s="19">
        <f t="shared" si="72"/>
        <v>793159</v>
      </c>
      <c r="GR17" s="19">
        <f t="shared" si="72"/>
        <v>852909</v>
      </c>
      <c r="GS17" s="19">
        <f t="shared" si="72"/>
        <v>750836</v>
      </c>
      <c r="GT17" s="19">
        <f t="shared" si="72"/>
        <v>772531</v>
      </c>
      <c r="GU17" s="19">
        <f t="shared" si="72"/>
        <v>706060</v>
      </c>
      <c r="GV17" s="19">
        <f t="shared" si="72"/>
        <v>798375</v>
      </c>
      <c r="GW17" s="19">
        <f t="shared" si="72"/>
        <v>810309</v>
      </c>
      <c r="GX17" s="19">
        <f t="shared" si="72"/>
        <v>759229</v>
      </c>
      <c r="GY17" s="19">
        <f t="shared" si="72"/>
        <v>792243</v>
      </c>
      <c r="GZ17" s="19">
        <f t="shared" si="72"/>
        <v>764300</v>
      </c>
      <c r="HA17" s="19">
        <f t="shared" si="72"/>
        <v>867292</v>
      </c>
      <c r="HB17" s="19">
        <f t="shared" si="30"/>
        <v>9523142</v>
      </c>
      <c r="HC17" s="19">
        <f t="shared" ref="HC17:HN17" si="73">SUM(HC18:HC19)</f>
        <v>901458</v>
      </c>
      <c r="HD17" s="19">
        <f t="shared" si="73"/>
        <v>821354</v>
      </c>
      <c r="HE17" s="19">
        <f t="shared" si="73"/>
        <v>831839</v>
      </c>
      <c r="HF17" s="19">
        <f t="shared" si="73"/>
        <v>805461</v>
      </c>
      <c r="HG17" s="19">
        <f t="shared" si="73"/>
        <v>769356</v>
      </c>
      <c r="HH17" s="19">
        <f t="shared" si="73"/>
        <v>728436</v>
      </c>
      <c r="HI17" s="19">
        <f t="shared" si="73"/>
        <v>841718</v>
      </c>
      <c r="HJ17" s="19">
        <f t="shared" si="73"/>
        <v>842072</v>
      </c>
      <c r="HK17" s="19">
        <f t="shared" si="73"/>
        <v>762566</v>
      </c>
      <c r="HL17" s="19">
        <f>SUM(HL18:HL19)</f>
        <v>813952</v>
      </c>
      <c r="HM17" s="19">
        <f t="shared" si="73"/>
        <v>788356</v>
      </c>
      <c r="HN17" s="19">
        <f t="shared" si="73"/>
        <v>885224</v>
      </c>
      <c r="HO17" s="19">
        <f t="shared" si="46"/>
        <v>9791792</v>
      </c>
      <c r="HP17" s="19">
        <f t="shared" ref="HP17:HV17" si="74">SUM(HP18:HP19)</f>
        <v>912914</v>
      </c>
      <c r="HQ17" s="19">
        <f t="shared" si="74"/>
        <v>903721</v>
      </c>
      <c r="HR17" s="19">
        <f>SUM(HR18:HR19)</f>
        <v>577688</v>
      </c>
      <c r="HS17" s="19">
        <f t="shared" si="74"/>
        <v>246799</v>
      </c>
      <c r="HT17" s="19">
        <f t="shared" si="74"/>
        <v>402918</v>
      </c>
      <c r="HU17" s="19">
        <f t="shared" si="74"/>
        <v>562897</v>
      </c>
      <c r="HV17" s="19">
        <f t="shared" si="74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/>
      <c r="IV17" s="19"/>
      <c r="IW17" s="19"/>
      <c r="IX17" s="19"/>
      <c r="IY17" s="19"/>
      <c r="IZ17" s="19"/>
      <c r="JA17" s="19"/>
      <c r="JB17" s="19">
        <f>SUM(IP17:JA17)</f>
        <v>4990770</v>
      </c>
    </row>
    <row r="18" spans="2:262" x14ac:dyDescent="0.2">
      <c r="B18" s="15" t="s">
        <v>2</v>
      </c>
      <c r="C18" s="21">
        <f>C9+C12+C15</f>
        <v>0</v>
      </c>
      <c r="D18" s="21">
        <f t="shared" ref="D18:M19" si="75">D9+D12+D15</f>
        <v>0</v>
      </c>
      <c r="E18" s="21">
        <f t="shared" si="75"/>
        <v>0</v>
      </c>
      <c r="F18" s="21">
        <f t="shared" si="75"/>
        <v>0</v>
      </c>
      <c r="G18" s="21">
        <f t="shared" si="75"/>
        <v>0</v>
      </c>
      <c r="H18" s="21">
        <f t="shared" si="75"/>
        <v>0</v>
      </c>
      <c r="I18" s="21">
        <f t="shared" si="75"/>
        <v>0</v>
      </c>
      <c r="J18" s="21">
        <f t="shared" si="75"/>
        <v>0</v>
      </c>
      <c r="K18" s="21">
        <f t="shared" si="75"/>
        <v>0</v>
      </c>
      <c r="L18" s="21">
        <f t="shared" si="75"/>
        <v>0</v>
      </c>
      <c r="M18" s="21">
        <f t="shared" si="75"/>
        <v>92921</v>
      </c>
      <c r="N18" s="21">
        <f t="shared" ref="N18:P19" si="76">N9+N12+N15</f>
        <v>117116</v>
      </c>
      <c r="O18" s="21">
        <f t="shared" si="76"/>
        <v>210037</v>
      </c>
      <c r="P18" s="21">
        <f t="shared" si="76"/>
        <v>115933</v>
      </c>
      <c r="Q18" s="21">
        <f t="shared" ref="Q18:Z19" si="77">Q9+Q12+Q15</f>
        <v>107506</v>
      </c>
      <c r="R18" s="21">
        <f t="shared" si="77"/>
        <v>100272</v>
      </c>
      <c r="S18" s="21">
        <f t="shared" si="77"/>
        <v>118724</v>
      </c>
      <c r="T18" s="21">
        <f t="shared" si="77"/>
        <v>101630</v>
      </c>
      <c r="U18" s="21">
        <f t="shared" si="77"/>
        <v>90555</v>
      </c>
      <c r="V18" s="21">
        <f t="shared" si="77"/>
        <v>117598</v>
      </c>
      <c r="W18" s="21">
        <f t="shared" si="77"/>
        <v>115721</v>
      </c>
      <c r="X18" s="21">
        <f t="shared" si="77"/>
        <v>88174</v>
      </c>
      <c r="Y18" s="21">
        <f t="shared" si="77"/>
        <v>104028</v>
      </c>
      <c r="Z18" s="21">
        <f t="shared" si="77"/>
        <v>91770</v>
      </c>
      <c r="AA18" s="21">
        <f t="shared" ref="AA18:AC19" si="78">AA9+AA12+AA15</f>
        <v>114387</v>
      </c>
      <c r="AB18" s="21">
        <f t="shared" si="78"/>
        <v>1266298</v>
      </c>
      <c r="AC18" s="21">
        <f t="shared" si="78"/>
        <v>113672</v>
      </c>
      <c r="AD18" s="21">
        <f t="shared" ref="AD18:AM19" si="79">AD9+AD12+AD15</f>
        <v>101971</v>
      </c>
      <c r="AE18" s="21">
        <f t="shared" si="79"/>
        <v>126000</v>
      </c>
      <c r="AF18" s="21">
        <f t="shared" si="79"/>
        <v>93230</v>
      </c>
      <c r="AG18" s="21">
        <f t="shared" si="79"/>
        <v>99504</v>
      </c>
      <c r="AH18" s="21">
        <f t="shared" si="79"/>
        <v>92028</v>
      </c>
      <c r="AI18" s="21">
        <f t="shared" si="79"/>
        <v>124137</v>
      </c>
      <c r="AJ18" s="21">
        <f t="shared" si="79"/>
        <v>108193</v>
      </c>
      <c r="AK18" s="21">
        <f t="shared" si="79"/>
        <v>90154</v>
      </c>
      <c r="AL18" s="21">
        <f t="shared" si="79"/>
        <v>103764</v>
      </c>
      <c r="AM18" s="21">
        <f t="shared" si="79"/>
        <v>94755</v>
      </c>
      <c r="AN18" s="21">
        <f t="shared" ref="AN18:AP19" si="80">AN9+AN12+AN15</f>
        <v>117218</v>
      </c>
      <c r="AO18" s="21">
        <f t="shared" si="80"/>
        <v>1264626</v>
      </c>
      <c r="AP18" s="21">
        <f t="shared" si="80"/>
        <v>119065</v>
      </c>
      <c r="AQ18" s="21">
        <f t="shared" ref="AQ18:AZ19" si="81">AQ9+AQ12+AQ15</f>
        <v>106815</v>
      </c>
      <c r="AR18" s="21">
        <f t="shared" si="81"/>
        <v>107586</v>
      </c>
      <c r="AS18" s="21">
        <f t="shared" si="81"/>
        <v>125136</v>
      </c>
      <c r="AT18" s="21">
        <f t="shared" si="81"/>
        <v>99878</v>
      </c>
      <c r="AU18" s="21">
        <f t="shared" si="81"/>
        <v>98671</v>
      </c>
      <c r="AV18" s="21">
        <f t="shared" si="81"/>
        <v>123381</v>
      </c>
      <c r="AW18" s="21">
        <f t="shared" si="81"/>
        <v>109579</v>
      </c>
      <c r="AX18" s="21">
        <f t="shared" si="81"/>
        <v>98375</v>
      </c>
      <c r="AY18" s="21">
        <f t="shared" si="81"/>
        <v>105508</v>
      </c>
      <c r="AZ18" s="21">
        <f t="shared" si="81"/>
        <v>102556</v>
      </c>
      <c r="BA18" s="21">
        <f t="shared" ref="BA18:BC19" si="82">BA9+BA12+BA15</f>
        <v>117634</v>
      </c>
      <c r="BB18" s="21">
        <f t="shared" si="82"/>
        <v>1314184</v>
      </c>
      <c r="BC18" s="21">
        <f t="shared" si="82"/>
        <v>132002</v>
      </c>
      <c r="BD18" s="21">
        <f t="shared" ref="BD18:BM19" si="83">BD9+BD12+BD15</f>
        <v>121822</v>
      </c>
      <c r="BE18" s="21">
        <f t="shared" si="83"/>
        <v>117201</v>
      </c>
      <c r="BF18" s="21">
        <f t="shared" si="83"/>
        <v>141521</v>
      </c>
      <c r="BG18" s="21">
        <f t="shared" si="83"/>
        <v>116042</v>
      </c>
      <c r="BH18" s="21">
        <f t="shared" si="83"/>
        <v>109574</v>
      </c>
      <c r="BI18" s="21">
        <f t="shared" si="83"/>
        <v>127244</v>
      </c>
      <c r="BJ18" s="21">
        <f t="shared" si="83"/>
        <v>119671</v>
      </c>
      <c r="BK18" s="21">
        <f t="shared" si="83"/>
        <v>107381</v>
      </c>
      <c r="BL18" s="21">
        <f t="shared" si="83"/>
        <v>121289</v>
      </c>
      <c r="BM18" s="21">
        <f t="shared" si="83"/>
        <v>114582</v>
      </c>
      <c r="BN18" s="21">
        <f t="shared" ref="BN18:BP19" si="84">BN9+BN12+BN15</f>
        <v>141985</v>
      </c>
      <c r="BO18" s="21">
        <f t="shared" si="84"/>
        <v>1470314</v>
      </c>
      <c r="BP18" s="21">
        <f t="shared" si="84"/>
        <v>143121</v>
      </c>
      <c r="BQ18" s="21">
        <f t="shared" ref="BQ18:BZ19" si="85">BQ9+BQ12+BQ15</f>
        <v>135325</v>
      </c>
      <c r="BR18" s="21">
        <f t="shared" si="85"/>
        <v>161617</v>
      </c>
      <c r="BS18" s="21">
        <f t="shared" si="85"/>
        <v>116888</v>
      </c>
      <c r="BT18" s="21">
        <f t="shared" si="85"/>
        <v>142172</v>
      </c>
      <c r="BU18" s="21">
        <f t="shared" si="85"/>
        <v>118066</v>
      </c>
      <c r="BV18" s="21">
        <f t="shared" si="85"/>
        <v>159683</v>
      </c>
      <c r="BW18" s="21">
        <f t="shared" si="85"/>
        <v>140094</v>
      </c>
      <c r="BX18" s="21">
        <f t="shared" si="85"/>
        <v>121113</v>
      </c>
      <c r="BY18" s="21">
        <f t="shared" si="85"/>
        <v>130577</v>
      </c>
      <c r="BZ18" s="21">
        <f t="shared" si="85"/>
        <v>137148</v>
      </c>
      <c r="CA18" s="21">
        <f t="shared" ref="CA18:CC19" si="86">CA9+CA12+CA15</f>
        <v>156511</v>
      </c>
      <c r="CB18" s="21">
        <f t="shared" si="86"/>
        <v>1662315</v>
      </c>
      <c r="CC18" s="21">
        <f t="shared" si="86"/>
        <v>160023</v>
      </c>
      <c r="CD18" s="21">
        <f t="shared" ref="CD18:CM19" si="87">CD9+CD12+CD15</f>
        <v>150131</v>
      </c>
      <c r="CE18" s="21">
        <f t="shared" si="87"/>
        <v>139048</v>
      </c>
      <c r="CF18" s="21">
        <f t="shared" si="87"/>
        <v>161393</v>
      </c>
      <c r="CG18" s="21">
        <f t="shared" si="87"/>
        <v>145000</v>
      </c>
      <c r="CH18" s="21">
        <f t="shared" si="87"/>
        <v>136056</v>
      </c>
      <c r="CI18" s="21">
        <f t="shared" si="87"/>
        <v>173860</v>
      </c>
      <c r="CJ18" s="21">
        <f t="shared" si="87"/>
        <v>150923</v>
      </c>
      <c r="CK18" s="21">
        <f t="shared" si="87"/>
        <v>135318</v>
      </c>
      <c r="CL18" s="21">
        <f t="shared" si="87"/>
        <v>151708</v>
      </c>
      <c r="CM18" s="21">
        <f t="shared" si="87"/>
        <v>140793</v>
      </c>
      <c r="CN18" s="21">
        <f t="shared" ref="CN18:CP19" si="88">CN9+CN12+CN15</f>
        <v>175565</v>
      </c>
      <c r="CO18" s="21">
        <f t="shared" si="88"/>
        <v>1819818</v>
      </c>
      <c r="CP18" s="21">
        <f t="shared" si="88"/>
        <v>189083</v>
      </c>
      <c r="CQ18" s="21">
        <f t="shared" ref="CQ18:CZ19" si="89">CQ9+CQ12+CQ15</f>
        <v>170586</v>
      </c>
      <c r="CR18" s="21">
        <f t="shared" si="89"/>
        <v>158066</v>
      </c>
      <c r="CS18" s="21">
        <f t="shared" si="89"/>
        <v>188806</v>
      </c>
      <c r="CT18" s="21">
        <f t="shared" si="89"/>
        <v>164359</v>
      </c>
      <c r="CU18" s="21">
        <f t="shared" si="89"/>
        <v>154107</v>
      </c>
      <c r="CV18" s="21">
        <f t="shared" si="89"/>
        <v>190130</v>
      </c>
      <c r="CW18" s="21">
        <f t="shared" si="89"/>
        <v>188843</v>
      </c>
      <c r="CX18" s="21">
        <f t="shared" si="89"/>
        <v>158288</v>
      </c>
      <c r="CY18" s="21">
        <f t="shared" si="89"/>
        <v>187167</v>
      </c>
      <c r="CZ18" s="21">
        <f t="shared" si="89"/>
        <v>166027</v>
      </c>
      <c r="DA18" s="21">
        <f t="shared" ref="DA18:DC19" si="90">DA9+DA12+DA15</f>
        <v>208138</v>
      </c>
      <c r="DB18" s="21">
        <f t="shared" si="90"/>
        <v>2123600</v>
      </c>
      <c r="DC18" s="21">
        <f t="shared" si="90"/>
        <v>225173</v>
      </c>
      <c r="DD18" s="21">
        <f t="shared" ref="DD18:DM19" si="91">DD9+DD12+DD15</f>
        <v>202921</v>
      </c>
      <c r="DE18" s="21">
        <f t="shared" si="91"/>
        <v>189294</v>
      </c>
      <c r="DF18" s="21">
        <f t="shared" si="91"/>
        <v>223686</v>
      </c>
      <c r="DG18" s="21">
        <f t="shared" si="91"/>
        <v>191920</v>
      </c>
      <c r="DH18" s="21">
        <f t="shared" si="91"/>
        <v>185139</v>
      </c>
      <c r="DI18" s="21">
        <f t="shared" si="91"/>
        <v>232826</v>
      </c>
      <c r="DJ18" s="21">
        <f t="shared" si="91"/>
        <v>213703</v>
      </c>
      <c r="DK18" s="21">
        <f t="shared" si="91"/>
        <v>187504</v>
      </c>
      <c r="DL18" s="21">
        <f t="shared" si="91"/>
        <v>210706</v>
      </c>
      <c r="DM18" s="21">
        <f t="shared" si="91"/>
        <v>191211</v>
      </c>
      <c r="DN18" s="21">
        <f t="shared" ref="DN18:DP19" si="92">DN9+DN12+DN15</f>
        <v>235676</v>
      </c>
      <c r="DO18" s="21">
        <f t="shared" si="92"/>
        <v>2489759</v>
      </c>
      <c r="DP18" s="21">
        <f t="shared" si="92"/>
        <v>254003</v>
      </c>
      <c r="DQ18" s="21">
        <f t="shared" ref="DQ18:DZ19" si="93">DQ9+DQ12+DQ15</f>
        <v>243614</v>
      </c>
      <c r="DR18" s="21">
        <f t="shared" si="93"/>
        <v>219411</v>
      </c>
      <c r="DS18" s="21">
        <f t="shared" si="93"/>
        <v>262259</v>
      </c>
      <c r="DT18" s="21">
        <f t="shared" si="93"/>
        <v>220302</v>
      </c>
      <c r="DU18" s="21">
        <f t="shared" si="93"/>
        <v>210822</v>
      </c>
      <c r="DV18" s="21">
        <f t="shared" si="93"/>
        <v>248549</v>
      </c>
      <c r="DW18" s="21">
        <f t="shared" si="93"/>
        <v>244123</v>
      </c>
      <c r="DX18" s="21">
        <f t="shared" si="93"/>
        <v>228284</v>
      </c>
      <c r="DY18" s="21">
        <f t="shared" si="93"/>
        <v>247082</v>
      </c>
      <c r="DZ18" s="21">
        <f t="shared" si="93"/>
        <v>220643</v>
      </c>
      <c r="EA18" s="21">
        <f t="shared" ref="EA18:EC19" si="94">EA9+EA12+EA15</f>
        <v>268186</v>
      </c>
      <c r="EB18" s="21">
        <f t="shared" si="94"/>
        <v>2867278</v>
      </c>
      <c r="EC18" s="21">
        <f t="shared" si="94"/>
        <v>283272</v>
      </c>
      <c r="ED18" s="21">
        <f t="shared" ref="ED18:EM19" si="95">ED9+ED12+ED15</f>
        <v>263186</v>
      </c>
      <c r="EE18" s="21">
        <f t="shared" si="95"/>
        <v>297916</v>
      </c>
      <c r="EF18" s="21">
        <f t="shared" si="95"/>
        <v>222540</v>
      </c>
      <c r="EG18" s="21">
        <f t="shared" si="95"/>
        <v>246406</v>
      </c>
      <c r="EH18" s="21">
        <f t="shared" si="95"/>
        <v>241176</v>
      </c>
      <c r="EI18" s="21">
        <f t="shared" si="95"/>
        <v>279483</v>
      </c>
      <c r="EJ18" s="21">
        <f t="shared" si="95"/>
        <v>275096</v>
      </c>
      <c r="EK18" s="21">
        <f t="shared" si="95"/>
        <v>243687</v>
      </c>
      <c r="EL18" s="21">
        <f t="shared" si="95"/>
        <v>260727</v>
      </c>
      <c r="EM18" s="21">
        <f t="shared" si="95"/>
        <v>247346</v>
      </c>
      <c r="EN18" s="21">
        <f t="shared" ref="EN18:EP19" si="96">EN9+EN12+EN15</f>
        <v>294307</v>
      </c>
      <c r="EO18" s="21">
        <f t="shared" si="96"/>
        <v>3155142</v>
      </c>
      <c r="EP18" s="21">
        <f t="shared" si="96"/>
        <v>308009</v>
      </c>
      <c r="EQ18" s="21">
        <f t="shared" ref="EQ18:EU19" si="97">EQ9+EQ12+EQ15</f>
        <v>284291</v>
      </c>
      <c r="ER18" s="21">
        <f t="shared" si="97"/>
        <v>269721</v>
      </c>
      <c r="ES18" s="21">
        <f t="shared" si="97"/>
        <v>298961</v>
      </c>
      <c r="ET18" s="21">
        <f t="shared" si="97"/>
        <v>259488</v>
      </c>
      <c r="EU18" s="21">
        <f t="shared" si="97"/>
        <v>240006</v>
      </c>
      <c r="EV18" s="21">
        <f t="shared" ref="EV18:GA18" si="98">EV9+EV12+EV15</f>
        <v>305808</v>
      </c>
      <c r="EW18" s="21">
        <f t="shared" si="98"/>
        <v>288113</v>
      </c>
      <c r="EX18" s="21">
        <f t="shared" si="98"/>
        <v>249256</v>
      </c>
      <c r="EY18" s="21">
        <f t="shared" si="98"/>
        <v>279851</v>
      </c>
      <c r="EZ18" s="21">
        <f t="shared" si="98"/>
        <v>260519</v>
      </c>
      <c r="FA18" s="21">
        <f t="shared" si="98"/>
        <v>332887</v>
      </c>
      <c r="FB18" s="21">
        <f>FB9+FB12+FB15</f>
        <v>3376910</v>
      </c>
      <c r="FC18" s="21">
        <f t="shared" si="98"/>
        <v>369210</v>
      </c>
      <c r="FD18" s="21">
        <f t="shared" si="98"/>
        <v>341919</v>
      </c>
      <c r="FE18" s="21">
        <f t="shared" si="98"/>
        <v>313131</v>
      </c>
      <c r="FF18" s="21">
        <f t="shared" si="98"/>
        <v>350542</v>
      </c>
      <c r="FG18" s="21">
        <f t="shared" si="98"/>
        <v>323708</v>
      </c>
      <c r="FH18" s="21">
        <f t="shared" si="98"/>
        <v>293194</v>
      </c>
      <c r="FI18" s="21">
        <f t="shared" si="98"/>
        <v>371425</v>
      </c>
      <c r="FJ18" s="21">
        <f t="shared" si="98"/>
        <v>345171</v>
      </c>
      <c r="FK18" s="21">
        <f t="shared" si="98"/>
        <v>299045</v>
      </c>
      <c r="FL18" s="21">
        <f t="shared" si="98"/>
        <v>346857</v>
      </c>
      <c r="FM18" s="21">
        <f t="shared" si="98"/>
        <v>306525</v>
      </c>
      <c r="FN18" s="21">
        <f t="shared" si="98"/>
        <v>392451</v>
      </c>
      <c r="FO18" s="21">
        <f>FO9+FO12+FO15</f>
        <v>4053178</v>
      </c>
      <c r="FP18" s="21">
        <f t="shared" si="98"/>
        <v>437052</v>
      </c>
      <c r="FQ18" s="21">
        <f t="shared" si="98"/>
        <v>406648</v>
      </c>
      <c r="FR18" s="21">
        <f t="shared" si="98"/>
        <v>442941</v>
      </c>
      <c r="FS18" s="21">
        <f t="shared" si="98"/>
        <v>327458</v>
      </c>
      <c r="FT18" s="21">
        <f t="shared" si="98"/>
        <v>358674</v>
      </c>
      <c r="FU18" s="21">
        <f t="shared" si="98"/>
        <v>333739</v>
      </c>
      <c r="FV18" s="21">
        <f t="shared" si="98"/>
        <v>441571</v>
      </c>
      <c r="FW18" s="21">
        <f t="shared" si="98"/>
        <v>395226</v>
      </c>
      <c r="FX18" s="21">
        <f t="shared" si="98"/>
        <v>348358</v>
      </c>
      <c r="FY18" s="21">
        <f t="shared" si="98"/>
        <v>382258</v>
      </c>
      <c r="FZ18" s="21">
        <v>377903</v>
      </c>
      <c r="GA18" s="21">
        <f t="shared" si="98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9">GD9+GD12+GD15</f>
        <v>420895</v>
      </c>
      <c r="GE18" s="21">
        <f t="shared" si="99"/>
        <v>362876</v>
      </c>
      <c r="GF18" s="21">
        <f t="shared" si="99"/>
        <v>403877</v>
      </c>
      <c r="GG18" s="21">
        <f t="shared" si="99"/>
        <v>383494</v>
      </c>
      <c r="GH18" s="21">
        <f t="shared" si="99"/>
        <v>369660</v>
      </c>
      <c r="GI18" s="21">
        <f t="shared" si="99"/>
        <v>478803</v>
      </c>
      <c r="GJ18" s="21">
        <f t="shared" si="99"/>
        <v>421570</v>
      </c>
      <c r="GK18" s="21">
        <f t="shared" si="99"/>
        <v>366903</v>
      </c>
      <c r="GL18" s="21">
        <f t="shared" si="99"/>
        <v>378004</v>
      </c>
      <c r="GM18" s="21">
        <f t="shared" si="99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100">GQ9+GQ12+GQ15</f>
        <v>446068</v>
      </c>
      <c r="GR18" s="21">
        <f t="shared" si="100"/>
        <v>482103</v>
      </c>
      <c r="GS18" s="21">
        <f t="shared" si="100"/>
        <v>388519</v>
      </c>
      <c r="GT18" s="21">
        <f t="shared" si="100"/>
        <v>386505</v>
      </c>
      <c r="GU18" s="21">
        <f t="shared" si="100"/>
        <v>348087</v>
      </c>
      <c r="GV18" s="21">
        <f t="shared" si="100"/>
        <v>425550</v>
      </c>
      <c r="GW18" s="21">
        <f t="shared" si="100"/>
        <v>425243</v>
      </c>
      <c r="GX18" s="21">
        <f t="shared" si="100"/>
        <v>398078</v>
      </c>
      <c r="GY18" s="21">
        <f t="shared" si="100"/>
        <v>414186</v>
      </c>
      <c r="GZ18" s="21">
        <f t="shared" si="100"/>
        <v>392147</v>
      </c>
      <c r="HA18" s="21">
        <f t="shared" si="100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101">HD9+HD12+HD15</f>
        <v>476224</v>
      </c>
      <c r="HE18" s="21">
        <f t="shared" si="101"/>
        <v>445725</v>
      </c>
      <c r="HF18" s="21">
        <f t="shared" si="101"/>
        <v>460045</v>
      </c>
      <c r="HG18" s="21">
        <f t="shared" si="101"/>
        <v>393615</v>
      </c>
      <c r="HH18" s="21">
        <f t="shared" si="101"/>
        <v>367532</v>
      </c>
      <c r="HI18" s="21">
        <f t="shared" si="101"/>
        <v>465017</v>
      </c>
      <c r="HJ18" s="21">
        <f t="shared" si="101"/>
        <v>450658</v>
      </c>
      <c r="HK18" s="21">
        <f t="shared" si="101"/>
        <v>397868</v>
      </c>
      <c r="HL18" s="21">
        <f>HL9+HL12+HL15</f>
        <v>424968</v>
      </c>
      <c r="HM18" s="21">
        <f t="shared" si="101"/>
        <v>408767</v>
      </c>
      <c r="HN18" s="21">
        <f t="shared" si="101"/>
        <v>489888</v>
      </c>
      <c r="HO18" s="21">
        <f t="shared" si="46"/>
        <v>5297972</v>
      </c>
      <c r="HP18" s="21">
        <f t="shared" ref="HP18:IA18" si="102">HP9+HP12+HP15</f>
        <v>530860</v>
      </c>
      <c r="HQ18" s="21">
        <f t="shared" si="102"/>
        <v>528488</v>
      </c>
      <c r="HR18" s="21">
        <f t="shared" si="102"/>
        <v>301676</v>
      </c>
      <c r="HS18" s="21">
        <f t="shared" si="102"/>
        <v>85862</v>
      </c>
      <c r="HT18" s="21">
        <f t="shared" si="102"/>
        <v>190208</v>
      </c>
      <c r="HU18" s="21">
        <f t="shared" si="102"/>
        <v>298735</v>
      </c>
      <c r="HV18" s="21">
        <f t="shared" si="102"/>
        <v>432734</v>
      </c>
      <c r="HW18" s="21">
        <f t="shared" si="102"/>
        <v>409068</v>
      </c>
      <c r="HX18" s="21">
        <f t="shared" si="102"/>
        <v>434974</v>
      </c>
      <c r="HY18" s="21">
        <f t="shared" si="102"/>
        <v>494012</v>
      </c>
      <c r="HZ18" s="21">
        <f t="shared" si="102"/>
        <v>499840</v>
      </c>
      <c r="IA18" s="21">
        <f t="shared" si="102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/>
      <c r="IV18" s="21"/>
      <c r="IW18" s="21"/>
      <c r="IX18" s="21"/>
      <c r="IY18" s="21"/>
      <c r="IZ18" s="21"/>
      <c r="JA18" s="21"/>
      <c r="JB18" s="21">
        <f t="shared" ref="JB18:JB19" si="103">SUM(IP18:JA18)</f>
        <v>3090244</v>
      </c>
    </row>
    <row r="19" spans="2:262" x14ac:dyDescent="0.2">
      <c r="B19" s="15" t="s">
        <v>3</v>
      </c>
      <c r="C19" s="21">
        <f>C10+C13+C16</f>
        <v>0</v>
      </c>
      <c r="D19" s="21">
        <f t="shared" si="75"/>
        <v>0</v>
      </c>
      <c r="E19" s="21">
        <f t="shared" si="75"/>
        <v>0</v>
      </c>
      <c r="F19" s="21">
        <f t="shared" si="75"/>
        <v>0</v>
      </c>
      <c r="G19" s="21">
        <f t="shared" si="75"/>
        <v>0</v>
      </c>
      <c r="H19" s="21">
        <f t="shared" si="75"/>
        <v>0</v>
      </c>
      <c r="I19" s="21">
        <f t="shared" si="75"/>
        <v>0</v>
      </c>
      <c r="J19" s="21">
        <f t="shared" si="75"/>
        <v>0</v>
      </c>
      <c r="K19" s="21">
        <f t="shared" si="75"/>
        <v>0</v>
      </c>
      <c r="L19" s="21">
        <f t="shared" si="75"/>
        <v>0</v>
      </c>
      <c r="M19" s="21">
        <f t="shared" si="75"/>
        <v>205091</v>
      </c>
      <c r="N19" s="21">
        <f t="shared" si="76"/>
        <v>217877</v>
      </c>
      <c r="O19" s="21">
        <f t="shared" si="76"/>
        <v>422968</v>
      </c>
      <c r="P19" s="21">
        <f t="shared" si="76"/>
        <v>211300</v>
      </c>
      <c r="Q19" s="21">
        <f t="shared" si="77"/>
        <v>185511</v>
      </c>
      <c r="R19" s="21">
        <f t="shared" si="77"/>
        <v>204938</v>
      </c>
      <c r="S19" s="21">
        <f t="shared" si="77"/>
        <v>190962</v>
      </c>
      <c r="T19" s="21">
        <f t="shared" si="77"/>
        <v>194525</v>
      </c>
      <c r="U19" s="21">
        <f t="shared" si="77"/>
        <v>188413</v>
      </c>
      <c r="V19" s="21">
        <f t="shared" si="77"/>
        <v>195831</v>
      </c>
      <c r="W19" s="21">
        <f t="shared" si="77"/>
        <v>206271</v>
      </c>
      <c r="X19" s="21">
        <f t="shared" si="77"/>
        <v>196218</v>
      </c>
      <c r="Y19" s="21">
        <f t="shared" si="77"/>
        <v>209220</v>
      </c>
      <c r="Z19" s="21">
        <f t="shared" si="77"/>
        <v>205465</v>
      </c>
      <c r="AA19" s="21">
        <f t="shared" si="78"/>
        <v>216079</v>
      </c>
      <c r="AB19" s="21">
        <f t="shared" si="78"/>
        <v>2404733</v>
      </c>
      <c r="AC19" s="21">
        <f t="shared" si="78"/>
        <v>207084</v>
      </c>
      <c r="AD19" s="21">
        <f t="shared" si="79"/>
        <v>184540</v>
      </c>
      <c r="AE19" s="21">
        <f t="shared" si="79"/>
        <v>198397</v>
      </c>
      <c r="AF19" s="21">
        <f t="shared" si="79"/>
        <v>188080</v>
      </c>
      <c r="AG19" s="21">
        <f t="shared" si="79"/>
        <v>199556</v>
      </c>
      <c r="AH19" s="21">
        <f t="shared" si="79"/>
        <v>200825</v>
      </c>
      <c r="AI19" s="21">
        <f t="shared" si="79"/>
        <v>204938</v>
      </c>
      <c r="AJ19" s="21">
        <f t="shared" si="79"/>
        <v>211298</v>
      </c>
      <c r="AK19" s="21">
        <f t="shared" si="79"/>
        <v>194005</v>
      </c>
      <c r="AL19" s="21">
        <f t="shared" si="79"/>
        <v>212446</v>
      </c>
      <c r="AM19" s="21">
        <f t="shared" si="79"/>
        <v>214227</v>
      </c>
      <c r="AN19" s="21">
        <f t="shared" si="80"/>
        <v>226287</v>
      </c>
      <c r="AO19" s="21">
        <f t="shared" si="80"/>
        <v>2441683</v>
      </c>
      <c r="AP19" s="21">
        <f t="shared" si="80"/>
        <v>220738</v>
      </c>
      <c r="AQ19" s="21">
        <f t="shared" si="81"/>
        <v>196025</v>
      </c>
      <c r="AR19" s="21">
        <f t="shared" si="81"/>
        <v>213057</v>
      </c>
      <c r="AS19" s="21">
        <f t="shared" si="81"/>
        <v>200160</v>
      </c>
      <c r="AT19" s="21">
        <f t="shared" si="81"/>
        <v>209562</v>
      </c>
      <c r="AU19" s="21">
        <f t="shared" si="81"/>
        <v>214327</v>
      </c>
      <c r="AV19" s="21">
        <f t="shared" si="81"/>
        <v>217150</v>
      </c>
      <c r="AW19" s="21">
        <f t="shared" si="81"/>
        <v>228281</v>
      </c>
      <c r="AX19" s="21">
        <f t="shared" si="81"/>
        <v>216050</v>
      </c>
      <c r="AY19" s="21">
        <f t="shared" si="81"/>
        <v>230101</v>
      </c>
      <c r="AZ19" s="21">
        <f t="shared" si="81"/>
        <v>227540</v>
      </c>
      <c r="BA19" s="21">
        <f t="shared" si="82"/>
        <v>225464</v>
      </c>
      <c r="BB19" s="21">
        <f t="shared" si="82"/>
        <v>2598455</v>
      </c>
      <c r="BC19" s="21">
        <f t="shared" si="82"/>
        <v>239403</v>
      </c>
      <c r="BD19" s="21">
        <f t="shared" si="83"/>
        <v>214122</v>
      </c>
      <c r="BE19" s="21">
        <f t="shared" si="83"/>
        <v>227849</v>
      </c>
      <c r="BF19" s="21">
        <f t="shared" si="83"/>
        <v>212815</v>
      </c>
      <c r="BG19" s="21">
        <f t="shared" si="83"/>
        <v>232887</v>
      </c>
      <c r="BH19" s="21">
        <f t="shared" si="83"/>
        <v>227900</v>
      </c>
      <c r="BI19" s="21">
        <f t="shared" si="83"/>
        <v>237625</v>
      </c>
      <c r="BJ19" s="21">
        <f t="shared" si="83"/>
        <v>242438</v>
      </c>
      <c r="BK19" s="21">
        <f t="shared" si="83"/>
        <v>230852</v>
      </c>
      <c r="BL19" s="21">
        <f t="shared" si="83"/>
        <v>249842</v>
      </c>
      <c r="BM19" s="21">
        <f t="shared" si="83"/>
        <v>251025</v>
      </c>
      <c r="BN19" s="21">
        <f t="shared" si="84"/>
        <v>265766</v>
      </c>
      <c r="BO19" s="21">
        <f t="shared" si="84"/>
        <v>2832524</v>
      </c>
      <c r="BP19" s="21">
        <f t="shared" si="84"/>
        <v>261349</v>
      </c>
      <c r="BQ19" s="21">
        <f t="shared" si="85"/>
        <v>242040</v>
      </c>
      <c r="BR19" s="21">
        <f t="shared" si="85"/>
        <v>246112</v>
      </c>
      <c r="BS19" s="21">
        <f t="shared" si="85"/>
        <v>235671</v>
      </c>
      <c r="BT19" s="21">
        <f t="shared" si="85"/>
        <v>247806</v>
      </c>
      <c r="BU19" s="21">
        <f t="shared" si="85"/>
        <v>243313</v>
      </c>
      <c r="BV19" s="21">
        <f t="shared" si="85"/>
        <v>257457</v>
      </c>
      <c r="BW19" s="21">
        <f t="shared" si="85"/>
        <v>259229</v>
      </c>
      <c r="BX19" s="21">
        <f t="shared" si="85"/>
        <v>243115</v>
      </c>
      <c r="BY19" s="21">
        <f t="shared" si="85"/>
        <v>261201</v>
      </c>
      <c r="BZ19" s="21">
        <f t="shared" si="85"/>
        <v>251865</v>
      </c>
      <c r="CA19" s="21">
        <f t="shared" si="86"/>
        <v>257685</v>
      </c>
      <c r="CB19" s="21">
        <f t="shared" si="86"/>
        <v>3006843</v>
      </c>
      <c r="CC19" s="21">
        <f t="shared" si="86"/>
        <v>259370</v>
      </c>
      <c r="CD19" s="21">
        <f t="shared" si="87"/>
        <v>234142</v>
      </c>
      <c r="CE19" s="21">
        <f t="shared" si="87"/>
        <v>244714</v>
      </c>
      <c r="CF19" s="21">
        <f t="shared" si="87"/>
        <v>229617</v>
      </c>
      <c r="CG19" s="21">
        <f t="shared" si="87"/>
        <v>245301</v>
      </c>
      <c r="CH19" s="21">
        <f t="shared" si="87"/>
        <v>240865</v>
      </c>
      <c r="CI19" s="21">
        <f t="shared" si="87"/>
        <v>251901</v>
      </c>
      <c r="CJ19" s="21">
        <f t="shared" si="87"/>
        <v>256160</v>
      </c>
      <c r="CK19" s="21">
        <f t="shared" si="87"/>
        <v>244857</v>
      </c>
      <c r="CL19" s="21">
        <f t="shared" si="87"/>
        <v>261389</v>
      </c>
      <c r="CM19" s="21">
        <f t="shared" si="87"/>
        <v>256414</v>
      </c>
      <c r="CN19" s="21">
        <f t="shared" si="88"/>
        <v>272865</v>
      </c>
      <c r="CO19" s="21">
        <f t="shared" si="88"/>
        <v>2997595</v>
      </c>
      <c r="CP19" s="21">
        <f t="shared" si="88"/>
        <v>257563</v>
      </c>
      <c r="CQ19" s="21">
        <f t="shared" si="89"/>
        <v>242779</v>
      </c>
      <c r="CR19" s="21">
        <f t="shared" si="89"/>
        <v>259758</v>
      </c>
      <c r="CS19" s="21">
        <f t="shared" si="89"/>
        <v>246216</v>
      </c>
      <c r="CT19" s="21">
        <f t="shared" si="89"/>
        <v>257463</v>
      </c>
      <c r="CU19" s="21">
        <f t="shared" si="89"/>
        <v>259744</v>
      </c>
      <c r="CV19" s="21">
        <f t="shared" si="89"/>
        <v>275466</v>
      </c>
      <c r="CW19" s="21">
        <f t="shared" si="89"/>
        <v>281788</v>
      </c>
      <c r="CX19" s="21">
        <f t="shared" si="89"/>
        <v>274356</v>
      </c>
      <c r="CY19" s="21">
        <f t="shared" si="89"/>
        <v>285353</v>
      </c>
      <c r="CZ19" s="21">
        <f t="shared" si="89"/>
        <v>282997</v>
      </c>
      <c r="DA19" s="21">
        <f t="shared" si="90"/>
        <v>296952</v>
      </c>
      <c r="DB19" s="21">
        <f t="shared" si="90"/>
        <v>3220435</v>
      </c>
      <c r="DC19" s="21">
        <f t="shared" si="90"/>
        <v>290128</v>
      </c>
      <c r="DD19" s="21">
        <f t="shared" si="91"/>
        <v>267534</v>
      </c>
      <c r="DE19" s="21">
        <f t="shared" si="91"/>
        <v>285514</v>
      </c>
      <c r="DF19" s="21">
        <f t="shared" si="91"/>
        <v>271543</v>
      </c>
      <c r="DG19" s="21">
        <f t="shared" si="91"/>
        <v>289779</v>
      </c>
      <c r="DH19" s="21">
        <f t="shared" si="91"/>
        <v>284045</v>
      </c>
      <c r="DI19" s="21">
        <f t="shared" si="91"/>
        <v>287802</v>
      </c>
      <c r="DJ19" s="21">
        <f t="shared" si="91"/>
        <v>300289</v>
      </c>
      <c r="DK19" s="21">
        <f t="shared" si="91"/>
        <v>284327</v>
      </c>
      <c r="DL19" s="21">
        <f t="shared" si="91"/>
        <v>297677</v>
      </c>
      <c r="DM19" s="21">
        <f t="shared" si="91"/>
        <v>288166</v>
      </c>
      <c r="DN19" s="21">
        <f t="shared" si="92"/>
        <v>309287</v>
      </c>
      <c r="DO19" s="21">
        <f t="shared" si="92"/>
        <v>3456091</v>
      </c>
      <c r="DP19" s="21">
        <f t="shared" si="92"/>
        <v>303223</v>
      </c>
      <c r="DQ19" s="21">
        <f t="shared" si="93"/>
        <v>287698</v>
      </c>
      <c r="DR19" s="21">
        <f t="shared" si="93"/>
        <v>298483</v>
      </c>
      <c r="DS19" s="21">
        <f t="shared" si="93"/>
        <v>279340</v>
      </c>
      <c r="DT19" s="21">
        <f t="shared" si="93"/>
        <v>296214</v>
      </c>
      <c r="DU19" s="21">
        <f t="shared" si="93"/>
        <v>294206</v>
      </c>
      <c r="DV19" s="21">
        <f t="shared" si="93"/>
        <v>308633</v>
      </c>
      <c r="DW19" s="21">
        <f t="shared" si="93"/>
        <v>318331</v>
      </c>
      <c r="DX19" s="21">
        <f t="shared" si="93"/>
        <v>299896</v>
      </c>
      <c r="DY19" s="21">
        <f t="shared" si="93"/>
        <v>321492</v>
      </c>
      <c r="DZ19" s="21">
        <f t="shared" si="93"/>
        <v>319756</v>
      </c>
      <c r="EA19" s="21">
        <f t="shared" si="94"/>
        <v>319707</v>
      </c>
      <c r="EB19" s="21">
        <f t="shared" si="94"/>
        <v>3646979</v>
      </c>
      <c r="EC19" s="21">
        <f t="shared" si="94"/>
        <v>322324</v>
      </c>
      <c r="ED19" s="21">
        <f t="shared" si="95"/>
        <v>289698</v>
      </c>
      <c r="EE19" s="21">
        <f t="shared" si="95"/>
        <v>304994</v>
      </c>
      <c r="EF19" s="21">
        <f t="shared" si="95"/>
        <v>297422</v>
      </c>
      <c r="EG19" s="21">
        <f t="shared" si="95"/>
        <v>313198</v>
      </c>
      <c r="EH19" s="21">
        <f t="shared" si="95"/>
        <v>306295</v>
      </c>
      <c r="EI19" s="21">
        <f t="shared" si="95"/>
        <v>316107</v>
      </c>
      <c r="EJ19" s="21">
        <f t="shared" si="95"/>
        <v>327765</v>
      </c>
      <c r="EK19" s="21">
        <f t="shared" si="95"/>
        <v>306426</v>
      </c>
      <c r="EL19" s="21">
        <f t="shared" si="95"/>
        <v>326237</v>
      </c>
      <c r="EM19" s="21">
        <f t="shared" si="95"/>
        <v>322708</v>
      </c>
      <c r="EN19" s="21">
        <f t="shared" si="96"/>
        <v>347580</v>
      </c>
      <c r="EO19" s="21">
        <f t="shared" si="96"/>
        <v>3780754</v>
      </c>
      <c r="EP19" s="21">
        <f t="shared" si="96"/>
        <v>338870</v>
      </c>
      <c r="EQ19" s="21">
        <f t="shared" si="97"/>
        <v>303289</v>
      </c>
      <c r="ER19" s="21">
        <f t="shared" si="97"/>
        <v>320333</v>
      </c>
      <c r="ES19" s="21">
        <f t="shared" si="97"/>
        <v>301078</v>
      </c>
      <c r="ET19" s="21">
        <f t="shared" si="97"/>
        <v>320364</v>
      </c>
      <c r="EU19" s="21">
        <f t="shared" si="97"/>
        <v>307378</v>
      </c>
      <c r="EV19" s="21">
        <f t="shared" ref="EV19:GA19" si="104">EV10+EV13+EV16</f>
        <v>316601</v>
      </c>
      <c r="EW19" s="21">
        <f t="shared" si="104"/>
        <v>323579</v>
      </c>
      <c r="EX19" s="21">
        <f t="shared" si="104"/>
        <v>309304</v>
      </c>
      <c r="EY19" s="21">
        <f t="shared" si="104"/>
        <v>332781</v>
      </c>
      <c r="EZ19" s="21">
        <f t="shared" si="104"/>
        <v>321604</v>
      </c>
      <c r="FA19" s="21">
        <f t="shared" si="104"/>
        <v>336800</v>
      </c>
      <c r="FB19" s="21">
        <f>FB10+FB13+FB16</f>
        <v>3831981</v>
      </c>
      <c r="FC19" s="21">
        <f t="shared" si="104"/>
        <v>324548</v>
      </c>
      <c r="FD19" s="21">
        <f t="shared" si="104"/>
        <v>304874</v>
      </c>
      <c r="FE19" s="21">
        <f t="shared" si="104"/>
        <v>325463</v>
      </c>
      <c r="FF19" s="21">
        <f t="shared" si="104"/>
        <v>317006</v>
      </c>
      <c r="FG19" s="21">
        <f t="shared" si="104"/>
        <v>325119</v>
      </c>
      <c r="FH19" s="21">
        <f t="shared" si="104"/>
        <v>320795</v>
      </c>
      <c r="FI19" s="21">
        <f t="shared" si="104"/>
        <v>333836</v>
      </c>
      <c r="FJ19" s="21">
        <f t="shared" si="104"/>
        <v>344391</v>
      </c>
      <c r="FK19" s="21">
        <f t="shared" si="104"/>
        <v>329145</v>
      </c>
      <c r="FL19" s="21">
        <f t="shared" si="104"/>
        <v>350269</v>
      </c>
      <c r="FM19" s="21">
        <f t="shared" si="104"/>
        <v>337794</v>
      </c>
      <c r="FN19" s="21">
        <f t="shared" si="104"/>
        <v>350885</v>
      </c>
      <c r="FO19" s="21">
        <f>FO10+FO13+FO16</f>
        <v>3964125</v>
      </c>
      <c r="FP19" s="21">
        <f t="shared" si="104"/>
        <v>338936</v>
      </c>
      <c r="FQ19" s="21">
        <f t="shared" si="104"/>
        <v>334254</v>
      </c>
      <c r="FR19" s="21">
        <f t="shared" si="104"/>
        <v>344378</v>
      </c>
      <c r="FS19" s="21">
        <f t="shared" si="104"/>
        <v>331858</v>
      </c>
      <c r="FT19" s="21">
        <f t="shared" si="104"/>
        <v>334915</v>
      </c>
      <c r="FU19" s="21">
        <f t="shared" si="104"/>
        <v>328038</v>
      </c>
      <c r="FV19" s="21">
        <f t="shared" si="104"/>
        <v>347258</v>
      </c>
      <c r="FW19" s="21">
        <f t="shared" si="104"/>
        <v>355214</v>
      </c>
      <c r="FX19" s="21">
        <f t="shared" si="104"/>
        <v>342326</v>
      </c>
      <c r="FY19" s="21">
        <f t="shared" si="104"/>
        <v>355166</v>
      </c>
      <c r="FZ19" s="21">
        <v>350056</v>
      </c>
      <c r="GA19" s="21">
        <f t="shared" si="104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5">GD10+GD13+GD16</f>
        <v>334256</v>
      </c>
      <c r="GE19" s="21">
        <f t="shared" si="99"/>
        <v>287282</v>
      </c>
      <c r="GF19" s="21">
        <f t="shared" si="99"/>
        <v>322168</v>
      </c>
      <c r="GG19" s="21">
        <f t="shared" si="105"/>
        <v>363632</v>
      </c>
      <c r="GH19" s="21">
        <f t="shared" si="105"/>
        <v>353784</v>
      </c>
      <c r="GI19" s="21">
        <f t="shared" si="99"/>
        <v>362564</v>
      </c>
      <c r="GJ19" s="21">
        <f t="shared" si="105"/>
        <v>366493</v>
      </c>
      <c r="GK19" s="21">
        <f t="shared" si="105"/>
        <v>350754</v>
      </c>
      <c r="GL19" s="21">
        <f t="shared" si="105"/>
        <v>363039</v>
      </c>
      <c r="GM19" s="21">
        <f t="shared" si="105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6">GQ10+GQ13+GQ16</f>
        <v>347091</v>
      </c>
      <c r="GR19" s="21">
        <f t="shared" si="106"/>
        <v>370806</v>
      </c>
      <c r="GS19" s="21">
        <f t="shared" si="106"/>
        <v>362317</v>
      </c>
      <c r="GT19" s="21">
        <f t="shared" si="106"/>
        <v>386026</v>
      </c>
      <c r="GU19" s="21">
        <f t="shared" si="106"/>
        <v>357973</v>
      </c>
      <c r="GV19" s="21">
        <f t="shared" si="106"/>
        <v>372825</v>
      </c>
      <c r="GW19" s="21">
        <f t="shared" si="106"/>
        <v>385066</v>
      </c>
      <c r="GX19" s="21">
        <f t="shared" si="106"/>
        <v>361151</v>
      </c>
      <c r="GY19" s="21">
        <f t="shared" si="106"/>
        <v>378057</v>
      </c>
      <c r="GZ19" s="21">
        <f t="shared" si="106"/>
        <v>372153</v>
      </c>
      <c r="HA19" s="21">
        <f t="shared" si="100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7">HD10+HD13+HD16</f>
        <v>345130</v>
      </c>
      <c r="HE19" s="21">
        <f t="shared" si="107"/>
        <v>386114</v>
      </c>
      <c r="HF19" s="21">
        <f t="shared" si="107"/>
        <v>345416</v>
      </c>
      <c r="HG19" s="21">
        <f t="shared" si="107"/>
        <v>375741</v>
      </c>
      <c r="HH19" s="21">
        <f t="shared" si="107"/>
        <v>360904</v>
      </c>
      <c r="HI19" s="21">
        <f t="shared" si="107"/>
        <v>376701</v>
      </c>
      <c r="HJ19" s="21">
        <f t="shared" si="107"/>
        <v>391414</v>
      </c>
      <c r="HK19" s="21">
        <f t="shared" si="107"/>
        <v>364698</v>
      </c>
      <c r="HL19" s="21">
        <f>HL10+HL13+HL16</f>
        <v>388984</v>
      </c>
      <c r="HM19" s="21">
        <f t="shared" si="107"/>
        <v>379589</v>
      </c>
      <c r="HN19" s="21">
        <f t="shared" si="107"/>
        <v>395336</v>
      </c>
      <c r="HO19" s="21">
        <f t="shared" si="46"/>
        <v>4493820</v>
      </c>
      <c r="HP19" s="21">
        <f t="shared" ref="HP19:IA19" si="108">HP10+HP13+HP16</f>
        <v>382054</v>
      </c>
      <c r="HQ19" s="21">
        <f t="shared" si="108"/>
        <v>375233</v>
      </c>
      <c r="HR19" s="21">
        <f t="shared" si="108"/>
        <v>276012</v>
      </c>
      <c r="HS19" s="21">
        <f t="shared" si="108"/>
        <v>160937</v>
      </c>
      <c r="HT19" s="21">
        <f t="shared" si="108"/>
        <v>212710</v>
      </c>
      <c r="HU19" s="21">
        <f t="shared" si="108"/>
        <v>264162</v>
      </c>
      <c r="HV19" s="21">
        <f t="shared" si="108"/>
        <v>302454</v>
      </c>
      <c r="HW19" s="21">
        <f t="shared" si="108"/>
        <v>310734</v>
      </c>
      <c r="HX19" s="21">
        <f t="shared" si="108"/>
        <v>309885</v>
      </c>
      <c r="HY19" s="21">
        <f t="shared" si="108"/>
        <v>357914</v>
      </c>
      <c r="HZ19" s="21">
        <f t="shared" si="108"/>
        <v>365594</v>
      </c>
      <c r="IA19" s="21">
        <f t="shared" si="108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/>
      <c r="IV19" s="21"/>
      <c r="IW19" s="21"/>
      <c r="IX19" s="21"/>
      <c r="IY19" s="21"/>
      <c r="IZ19" s="21"/>
      <c r="JA19" s="21"/>
      <c r="JB19" s="21">
        <f t="shared" si="103"/>
        <v>1900526</v>
      </c>
    </row>
    <row r="20" spans="2:262" ht="14.25" customHeight="1" x14ac:dyDescent="0.2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</row>
    <row r="21" spans="2:262" ht="14.25" customHeight="1" x14ac:dyDescent="0.2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</row>
    <row r="22" spans="2:262" ht="14.25" customHeight="1" x14ac:dyDescent="0.2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</row>
    <row r="23" spans="2:262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</row>
    <row r="24" spans="2:262" ht="14.25" customHeight="1" x14ac:dyDescent="0.25">
      <c r="B24" s="193" t="s">
        <v>0</v>
      </c>
      <c r="C24" s="190">
        <v>2003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96</v>
      </c>
      <c r="P24" s="190">
        <v>2004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97</v>
      </c>
      <c r="AC24" s="190">
        <v>2005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98</v>
      </c>
      <c r="AP24" s="190">
        <v>2006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99</v>
      </c>
      <c r="BC24" s="190">
        <v>2007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100</v>
      </c>
      <c r="BP24" s="190">
        <v>2008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101</v>
      </c>
      <c r="CC24" s="190">
        <v>2009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86</v>
      </c>
      <c r="CP24" s="190">
        <v>2010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87</v>
      </c>
      <c r="DC24" s="190">
        <v>2011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88</v>
      </c>
      <c r="DP24" s="190">
        <v>2012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89</v>
      </c>
      <c r="EC24" s="190">
        <v>2013</v>
      </c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2"/>
      <c r="EO24" s="188" t="s">
        <v>90</v>
      </c>
      <c r="EP24" s="190">
        <v>2014</v>
      </c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2"/>
      <c r="FB24" s="188" t="s">
        <v>91</v>
      </c>
      <c r="FC24" s="190">
        <v>2015</v>
      </c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2"/>
      <c r="FO24" s="188" t="s">
        <v>92</v>
      </c>
      <c r="FP24" s="190">
        <v>2016</v>
      </c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2"/>
      <c r="GB24" s="188" t="s">
        <v>93</v>
      </c>
      <c r="GC24" s="190">
        <v>2017</v>
      </c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2"/>
      <c r="GO24" s="188" t="s">
        <v>104</v>
      </c>
      <c r="GP24" s="190">
        <v>2018</v>
      </c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2"/>
      <c r="HB24" s="188" t="s">
        <v>137</v>
      </c>
      <c r="HC24" s="190">
        <v>2019</v>
      </c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2"/>
      <c r="HO24" s="188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88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88" t="s">
        <v>170</v>
      </c>
      <c r="IP24" s="204">
        <v>2022</v>
      </c>
      <c r="IQ24" s="205"/>
      <c r="IR24" s="205"/>
      <c r="IS24" s="205"/>
      <c r="IT24" s="205"/>
      <c r="IU24" s="205"/>
      <c r="IV24" s="205"/>
      <c r="IW24" s="205"/>
      <c r="IX24" s="205"/>
      <c r="IY24" s="205"/>
      <c r="IZ24" s="205"/>
      <c r="JA24" s="206"/>
      <c r="JB24" s="188" t="s">
        <v>171</v>
      </c>
    </row>
    <row r="25" spans="2:262" ht="14.25" customHeight="1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89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89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89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89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89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89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89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89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89"/>
      <c r="IP25" s="180" t="s">
        <v>11</v>
      </c>
      <c r="IQ25" s="180" t="s">
        <v>12</v>
      </c>
      <c r="IR25" s="180" t="s">
        <v>13</v>
      </c>
      <c r="IS25" s="180" t="s">
        <v>14</v>
      </c>
      <c r="IT25" s="180" t="s">
        <v>15</v>
      </c>
      <c r="IU25" s="180" t="s">
        <v>16</v>
      </c>
      <c r="IV25" s="180" t="s">
        <v>17</v>
      </c>
      <c r="IW25" s="180" t="s">
        <v>18</v>
      </c>
      <c r="IX25" s="180" t="s">
        <v>160</v>
      </c>
      <c r="IY25" s="180" t="s">
        <v>19</v>
      </c>
      <c r="IZ25" s="180" t="s">
        <v>20</v>
      </c>
      <c r="JA25" s="180" t="s">
        <v>21</v>
      </c>
      <c r="JB25" s="189"/>
    </row>
    <row r="26" spans="2:262" ht="14.25" customHeight="1" x14ac:dyDescent="0.25">
      <c r="B26" s="13" t="s">
        <v>50</v>
      </c>
      <c r="C26" s="72">
        <f>SUM(C27:C28)</f>
        <v>0</v>
      </c>
      <c r="D26" s="72">
        <f t="shared" ref="D26:N26" si="109">SUM(D27:D28)</f>
        <v>0</v>
      </c>
      <c r="E26" s="72">
        <f t="shared" si="109"/>
        <v>0</v>
      </c>
      <c r="F26" s="72">
        <f t="shared" si="109"/>
        <v>0</v>
      </c>
      <c r="G26" s="72">
        <f t="shared" si="109"/>
        <v>0</v>
      </c>
      <c r="H26" s="72">
        <f t="shared" si="109"/>
        <v>0</v>
      </c>
      <c r="I26" s="72">
        <f t="shared" si="109"/>
        <v>0</v>
      </c>
      <c r="J26" s="72">
        <f t="shared" si="109"/>
        <v>0</v>
      </c>
      <c r="K26" s="72">
        <f t="shared" si="109"/>
        <v>0</v>
      </c>
      <c r="L26" s="72">
        <f t="shared" si="109"/>
        <v>0</v>
      </c>
      <c r="M26" s="72">
        <f t="shared" si="109"/>
        <v>326843</v>
      </c>
      <c r="N26" s="72">
        <f t="shared" si="109"/>
        <v>358553</v>
      </c>
      <c r="O26" s="72">
        <f>SUM(C26:N26)</f>
        <v>685396</v>
      </c>
      <c r="P26" s="72">
        <f>SUM(P27:P28)</f>
        <v>354276</v>
      </c>
      <c r="Q26" s="72">
        <f t="shared" ref="Q26:AA26" si="110">SUM(Q27:Q28)</f>
        <v>303387</v>
      </c>
      <c r="R26" s="72">
        <f t="shared" si="110"/>
        <v>332418</v>
      </c>
      <c r="S26" s="72">
        <f t="shared" si="110"/>
        <v>318190</v>
      </c>
      <c r="T26" s="72">
        <f t="shared" si="110"/>
        <v>322161</v>
      </c>
      <c r="U26" s="72">
        <f t="shared" si="110"/>
        <v>305764</v>
      </c>
      <c r="V26" s="72">
        <f t="shared" si="110"/>
        <v>325414</v>
      </c>
      <c r="W26" s="72">
        <f t="shared" si="110"/>
        <v>336270</v>
      </c>
      <c r="X26" s="72">
        <f t="shared" si="110"/>
        <v>311014</v>
      </c>
      <c r="Y26" s="72">
        <f t="shared" si="110"/>
        <v>334105</v>
      </c>
      <c r="Z26" s="72">
        <f t="shared" si="110"/>
        <v>337075</v>
      </c>
      <c r="AA26" s="72">
        <f t="shared" si="110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11">SUM(AD27:AD28)</f>
        <v>305498</v>
      </c>
      <c r="AE26" s="72">
        <f t="shared" si="111"/>
        <v>331382</v>
      </c>
      <c r="AF26" s="72">
        <f t="shared" si="111"/>
        <v>306239</v>
      </c>
      <c r="AG26" s="72">
        <f t="shared" si="111"/>
        <v>326240</v>
      </c>
      <c r="AH26" s="72">
        <f t="shared" si="111"/>
        <v>323476</v>
      </c>
      <c r="AI26" s="72">
        <f t="shared" si="111"/>
        <v>342686</v>
      </c>
      <c r="AJ26" s="72">
        <f t="shared" si="111"/>
        <v>341402</v>
      </c>
      <c r="AK26" s="72">
        <f t="shared" si="111"/>
        <v>308890</v>
      </c>
      <c r="AL26" s="72">
        <f t="shared" si="111"/>
        <v>340767</v>
      </c>
      <c r="AM26" s="72">
        <f t="shared" si="111"/>
        <v>348101</v>
      </c>
      <c r="AN26" s="72">
        <f t="shared" si="111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12">SUM(AQ27:AQ28)</f>
        <v>321694</v>
      </c>
      <c r="AR26" s="72">
        <f t="shared" si="112"/>
        <v>350624</v>
      </c>
      <c r="AS26" s="72">
        <f t="shared" si="112"/>
        <v>331750</v>
      </c>
      <c r="AT26" s="72">
        <f t="shared" si="112"/>
        <v>346104</v>
      </c>
      <c r="AU26" s="72">
        <f t="shared" si="112"/>
        <v>353495</v>
      </c>
      <c r="AV26" s="72">
        <f t="shared" si="112"/>
        <v>365586</v>
      </c>
      <c r="AW26" s="72">
        <f t="shared" si="112"/>
        <v>377501</v>
      </c>
      <c r="AX26" s="72">
        <f t="shared" si="112"/>
        <v>354170</v>
      </c>
      <c r="AY26" s="72">
        <f t="shared" si="112"/>
        <v>376349</v>
      </c>
      <c r="AZ26" s="72">
        <f t="shared" si="112"/>
        <v>381064</v>
      </c>
      <c r="BA26" s="72">
        <f t="shared" si="112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3">SUM(BD27:BD28)</f>
        <v>367755</v>
      </c>
      <c r="BE26" s="72">
        <f t="shared" si="113"/>
        <v>385271</v>
      </c>
      <c r="BF26" s="72">
        <f t="shared" si="113"/>
        <v>364320</v>
      </c>
      <c r="BG26" s="72">
        <f t="shared" si="113"/>
        <v>392942</v>
      </c>
      <c r="BH26" s="72">
        <f t="shared" si="113"/>
        <v>382606</v>
      </c>
      <c r="BI26" s="72">
        <f t="shared" si="113"/>
        <v>412532</v>
      </c>
      <c r="BJ26" s="72">
        <f t="shared" si="113"/>
        <v>417923</v>
      </c>
      <c r="BK26" s="72">
        <f t="shared" si="113"/>
        <v>394542</v>
      </c>
      <c r="BL26" s="72">
        <f t="shared" si="113"/>
        <v>428360</v>
      </c>
      <c r="BM26" s="72">
        <f t="shared" si="113"/>
        <v>435018</v>
      </c>
      <c r="BN26" s="72">
        <f t="shared" si="113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4">SUM(BQ27:BQ28)</f>
        <v>429662</v>
      </c>
      <c r="BR26" s="72">
        <f t="shared" si="114"/>
        <v>443386</v>
      </c>
      <c r="BS26" s="72">
        <f t="shared" si="114"/>
        <v>411693</v>
      </c>
      <c r="BT26" s="72">
        <f t="shared" si="114"/>
        <v>440990</v>
      </c>
      <c r="BU26" s="72">
        <f t="shared" si="114"/>
        <v>430416</v>
      </c>
      <c r="BV26" s="72">
        <f t="shared" si="114"/>
        <v>467487</v>
      </c>
      <c r="BW26" s="72">
        <f t="shared" si="114"/>
        <v>469046</v>
      </c>
      <c r="BX26" s="72">
        <f t="shared" si="114"/>
        <v>433574</v>
      </c>
      <c r="BY26" s="72">
        <f t="shared" si="114"/>
        <v>464935</v>
      </c>
      <c r="BZ26" s="72">
        <f t="shared" si="114"/>
        <v>453006</v>
      </c>
      <c r="CA26" s="72">
        <f t="shared" si="114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5">SUM(CD27:CD28)</f>
        <v>426006</v>
      </c>
      <c r="CE26" s="72">
        <f t="shared" si="115"/>
        <v>437305</v>
      </c>
      <c r="CF26" s="72">
        <f t="shared" si="115"/>
        <v>420453</v>
      </c>
      <c r="CG26" s="72">
        <f t="shared" si="115"/>
        <v>445621</v>
      </c>
      <c r="CH26" s="72">
        <f t="shared" si="115"/>
        <v>438606</v>
      </c>
      <c r="CI26" s="72">
        <f t="shared" si="115"/>
        <v>468083</v>
      </c>
      <c r="CJ26" s="72">
        <f t="shared" si="115"/>
        <v>456465</v>
      </c>
      <c r="CK26" s="72">
        <f t="shared" si="115"/>
        <v>435151</v>
      </c>
      <c r="CL26" s="72">
        <f t="shared" si="115"/>
        <v>466198</v>
      </c>
      <c r="CM26" s="72">
        <f t="shared" si="115"/>
        <v>464665</v>
      </c>
      <c r="CN26" s="72">
        <f t="shared" si="115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6">SUM(CQ27:CQ28)</f>
        <v>448559</v>
      </c>
      <c r="CR26" s="72">
        <f t="shared" si="116"/>
        <v>464892</v>
      </c>
      <c r="CS26" s="72">
        <f t="shared" si="116"/>
        <v>461009</v>
      </c>
      <c r="CT26" s="72">
        <f t="shared" si="116"/>
        <v>467550</v>
      </c>
      <c r="CU26" s="72">
        <f t="shared" si="116"/>
        <v>477203</v>
      </c>
      <c r="CV26" s="72">
        <f t="shared" si="116"/>
        <v>521917</v>
      </c>
      <c r="CW26" s="72">
        <f t="shared" si="116"/>
        <v>525923</v>
      </c>
      <c r="CX26" s="72">
        <f t="shared" si="116"/>
        <v>508264</v>
      </c>
      <c r="CY26" s="72">
        <f t="shared" si="116"/>
        <v>522389</v>
      </c>
      <c r="CZ26" s="72">
        <f t="shared" si="116"/>
        <v>526835</v>
      </c>
      <c r="DA26" s="72">
        <f t="shared" si="116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7">SUM(DD27:DD28)</f>
        <v>514174</v>
      </c>
      <c r="DE26" s="72">
        <f t="shared" si="117"/>
        <v>535040</v>
      </c>
      <c r="DF26" s="72">
        <f t="shared" si="117"/>
        <v>520578</v>
      </c>
      <c r="DG26" s="72">
        <f t="shared" si="117"/>
        <v>545358</v>
      </c>
      <c r="DH26" s="72">
        <f t="shared" si="117"/>
        <v>526794</v>
      </c>
      <c r="DI26" s="72">
        <f t="shared" si="117"/>
        <v>552382</v>
      </c>
      <c r="DJ26" s="72">
        <f t="shared" si="117"/>
        <v>565675</v>
      </c>
      <c r="DK26" s="72">
        <f t="shared" si="117"/>
        <v>536241</v>
      </c>
      <c r="DL26" s="72">
        <f t="shared" si="117"/>
        <v>557550</v>
      </c>
      <c r="DM26" s="72">
        <f t="shared" si="117"/>
        <v>543672</v>
      </c>
      <c r="DN26" s="72">
        <f t="shared" si="117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8">SUM(DQ27:DQ28)</f>
        <v>568264</v>
      </c>
      <c r="DR26" s="72">
        <f t="shared" si="118"/>
        <v>567817</v>
      </c>
      <c r="DS26" s="72">
        <f t="shared" si="118"/>
        <v>552510</v>
      </c>
      <c r="DT26" s="72">
        <f t="shared" si="118"/>
        <v>556844</v>
      </c>
      <c r="DU26" s="72">
        <f t="shared" si="118"/>
        <v>561719</v>
      </c>
      <c r="DV26" s="72">
        <f t="shared" si="118"/>
        <v>600348</v>
      </c>
      <c r="DW26" s="72">
        <f t="shared" si="118"/>
        <v>613860</v>
      </c>
      <c r="DX26" s="72">
        <f t="shared" si="118"/>
        <v>577696</v>
      </c>
      <c r="DY26" s="72">
        <f t="shared" si="118"/>
        <v>614073</v>
      </c>
      <c r="DZ26" s="72">
        <f t="shared" si="118"/>
        <v>608618</v>
      </c>
      <c r="EA26" s="72">
        <f t="shared" si="118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9">SUM(ED27:ED28)</f>
        <v>564662</v>
      </c>
      <c r="EE26" s="72">
        <f t="shared" si="119"/>
        <v>607904</v>
      </c>
      <c r="EF26" s="72">
        <f t="shared" si="119"/>
        <v>560951</v>
      </c>
      <c r="EG26" s="72">
        <f t="shared" si="119"/>
        <v>605927</v>
      </c>
      <c r="EH26" s="72">
        <f t="shared" si="119"/>
        <v>598647</v>
      </c>
      <c r="EI26" s="72">
        <f t="shared" si="119"/>
        <v>632713</v>
      </c>
      <c r="EJ26" s="72">
        <f t="shared" si="119"/>
        <v>652762</v>
      </c>
      <c r="EK26" s="72">
        <f t="shared" si="119"/>
        <v>599354</v>
      </c>
      <c r="EL26" s="72">
        <f t="shared" si="119"/>
        <v>636155</v>
      </c>
      <c r="EM26" s="72">
        <f t="shared" si="119"/>
        <v>633854</v>
      </c>
      <c r="EN26" s="72">
        <f t="shared" si="119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20">SUM(EQ27:EQ28)</f>
        <v>603729</v>
      </c>
      <c r="ER26" s="72">
        <f t="shared" si="120"/>
        <v>616052</v>
      </c>
      <c r="ES26" s="72">
        <f t="shared" si="120"/>
        <v>596462</v>
      </c>
      <c r="ET26" s="72">
        <f t="shared" si="120"/>
        <v>616217</v>
      </c>
      <c r="EU26" s="72">
        <f t="shared" si="120"/>
        <v>587586</v>
      </c>
      <c r="EV26" s="72">
        <f t="shared" si="120"/>
        <v>626000</v>
      </c>
      <c r="EW26" s="72">
        <f t="shared" si="120"/>
        <v>631841</v>
      </c>
      <c r="EX26" s="72">
        <f t="shared" si="120"/>
        <v>592953</v>
      </c>
      <c r="EY26" s="72">
        <f t="shared" si="120"/>
        <v>639625</v>
      </c>
      <c r="EZ26" s="72">
        <f t="shared" si="120"/>
        <v>622256</v>
      </c>
      <c r="FA26" s="72">
        <f t="shared" si="120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21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21"/>
        <v>756352</v>
      </c>
      <c r="GH26" s="72">
        <f t="shared" si="121"/>
        <v>741164</v>
      </c>
      <c r="GI26" s="72">
        <f>SUM(GI27:GI28)</f>
        <v>776679</v>
      </c>
      <c r="GJ26" s="72">
        <f t="shared" si="121"/>
        <v>767870</v>
      </c>
      <c r="GK26" s="72">
        <f t="shared" si="121"/>
        <v>724855</v>
      </c>
      <c r="GL26" s="72">
        <f t="shared" si="121"/>
        <v>742268</v>
      </c>
      <c r="GM26" s="72">
        <f t="shared" si="121"/>
        <v>732369</v>
      </c>
      <c r="GN26" s="72">
        <f t="shared" si="121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22">SUM(GQ27:GQ28)</f>
        <v>741468</v>
      </c>
      <c r="GR26" s="72">
        <f t="shared" si="122"/>
        <v>786702</v>
      </c>
      <c r="GS26" s="72">
        <f t="shared" si="122"/>
        <v>747552</v>
      </c>
      <c r="GT26" s="72">
        <f t="shared" si="122"/>
        <v>801633</v>
      </c>
      <c r="GU26" s="72">
        <f t="shared" si="122"/>
        <v>733016</v>
      </c>
      <c r="GV26" s="72">
        <f t="shared" si="122"/>
        <v>775347</v>
      </c>
      <c r="GW26" s="72">
        <f t="shared" si="122"/>
        <v>796860</v>
      </c>
      <c r="GX26" s="72">
        <f t="shared" si="122"/>
        <v>751386</v>
      </c>
      <c r="GY26" s="72">
        <f t="shared" si="122"/>
        <v>788584</v>
      </c>
      <c r="GZ26" s="72">
        <f t="shared" si="122"/>
        <v>774423</v>
      </c>
      <c r="HA26" s="72">
        <f t="shared" si="122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3">SUM(HD27:HD28)</f>
        <v>750327</v>
      </c>
      <c r="HE26" s="72">
        <f t="shared" si="123"/>
        <v>828902</v>
      </c>
      <c r="HF26" s="72">
        <f t="shared" si="123"/>
        <v>735351</v>
      </c>
      <c r="HG26" s="72">
        <f t="shared" si="123"/>
        <v>778323</v>
      </c>
      <c r="HH26" s="72">
        <f t="shared" si="123"/>
        <v>749331</v>
      </c>
      <c r="HI26" s="72">
        <f t="shared" si="123"/>
        <v>802004</v>
      </c>
      <c r="HJ26" s="72">
        <f t="shared" si="123"/>
        <v>827432</v>
      </c>
      <c r="HK26" s="72">
        <f t="shared" si="123"/>
        <v>757076</v>
      </c>
      <c r="HL26" s="72">
        <f t="shared" si="123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2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/>
      <c r="IV26" s="47"/>
      <c r="IW26" s="47"/>
      <c r="IX26" s="47"/>
      <c r="IY26" s="47"/>
      <c r="IZ26" s="47"/>
      <c r="JA26" s="47"/>
      <c r="JB26" s="72">
        <f>SUM(IP26:JA26)</f>
        <v>4513943</v>
      </c>
    </row>
    <row r="27" spans="2:262" ht="14.25" customHeight="1" x14ac:dyDescent="0.2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4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5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6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7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8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9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30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31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32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3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4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5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6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7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8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9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/>
      <c r="IV27" s="48"/>
      <c r="IW27" s="48"/>
      <c r="IX27" s="48"/>
      <c r="IY27" s="48"/>
      <c r="IZ27" s="48"/>
      <c r="JA27" s="48"/>
      <c r="JB27" s="48"/>
    </row>
    <row r="28" spans="2:262" ht="14.25" customHeight="1" x14ac:dyDescent="0.2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4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5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6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7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8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9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30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31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32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3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4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5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6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7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8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9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/>
      <c r="IV28" s="48"/>
      <c r="IW28" s="48"/>
      <c r="IX28" s="48"/>
      <c r="IY28" s="48"/>
      <c r="IZ28" s="48"/>
      <c r="JA28" s="48"/>
      <c r="JB28" s="48"/>
    </row>
    <row r="29" spans="2:262" ht="14.25" customHeight="1" x14ac:dyDescent="0.25">
      <c r="B29" s="13" t="s">
        <v>51</v>
      </c>
      <c r="C29" s="72">
        <f>SUM(C30:C31)</f>
        <v>0</v>
      </c>
      <c r="D29" s="72">
        <f t="shared" ref="D29:N29" si="140">SUM(D30:D31)</f>
        <v>0</v>
      </c>
      <c r="E29" s="72">
        <f t="shared" si="140"/>
        <v>0</v>
      </c>
      <c r="F29" s="72">
        <f t="shared" si="140"/>
        <v>0</v>
      </c>
      <c r="G29" s="72">
        <f t="shared" si="140"/>
        <v>0</v>
      </c>
      <c r="H29" s="72">
        <f t="shared" si="140"/>
        <v>0</v>
      </c>
      <c r="I29" s="72">
        <f t="shared" si="140"/>
        <v>0</v>
      </c>
      <c r="J29" s="72">
        <f t="shared" si="140"/>
        <v>0</v>
      </c>
      <c r="K29" s="72">
        <f t="shared" si="140"/>
        <v>0</v>
      </c>
      <c r="L29" s="72">
        <f t="shared" si="140"/>
        <v>0</v>
      </c>
      <c r="M29" s="72">
        <f t="shared" si="140"/>
        <v>412512</v>
      </c>
      <c r="N29" s="72">
        <f t="shared" si="140"/>
        <v>434927</v>
      </c>
      <c r="O29" s="72">
        <f t="shared" si="124"/>
        <v>847439</v>
      </c>
      <c r="P29" s="72">
        <f>SUM(P30:P31)</f>
        <v>417619</v>
      </c>
      <c r="Q29" s="72">
        <f t="shared" ref="Q29:AA29" si="141">SUM(Q30:Q31)</f>
        <v>357163</v>
      </c>
      <c r="R29" s="72">
        <f t="shared" si="141"/>
        <v>403041</v>
      </c>
      <c r="S29" s="72">
        <f t="shared" si="141"/>
        <v>380169</v>
      </c>
      <c r="T29" s="72">
        <f t="shared" si="141"/>
        <v>389736</v>
      </c>
      <c r="U29" s="72">
        <f t="shared" si="141"/>
        <v>382722</v>
      </c>
      <c r="V29" s="72">
        <f t="shared" si="141"/>
        <v>395373</v>
      </c>
      <c r="W29" s="72">
        <f t="shared" si="141"/>
        <v>410539</v>
      </c>
      <c r="X29" s="72">
        <f t="shared" si="141"/>
        <v>401382</v>
      </c>
      <c r="Y29" s="72">
        <f t="shared" si="141"/>
        <v>418338</v>
      </c>
      <c r="Z29" s="72">
        <f t="shared" si="141"/>
        <v>415816</v>
      </c>
      <c r="AA29" s="72">
        <f t="shared" si="141"/>
        <v>435166</v>
      </c>
      <c r="AB29" s="72">
        <f t="shared" si="125"/>
        <v>4807064</v>
      </c>
      <c r="AC29" s="72">
        <f>SUM(AC30:AC31)</f>
        <v>410991</v>
      </c>
      <c r="AD29" s="72">
        <f t="shared" ref="AD29:AN29" si="142">SUM(AD30:AD31)</f>
        <v>359670</v>
      </c>
      <c r="AE29" s="72">
        <f t="shared" si="142"/>
        <v>388053</v>
      </c>
      <c r="AF29" s="72">
        <f t="shared" si="142"/>
        <v>377334</v>
      </c>
      <c r="AG29" s="72">
        <f t="shared" si="142"/>
        <v>408133</v>
      </c>
      <c r="AH29" s="72">
        <f t="shared" si="142"/>
        <v>414234</v>
      </c>
      <c r="AI29" s="72">
        <f t="shared" si="142"/>
        <v>409969</v>
      </c>
      <c r="AJ29" s="72">
        <f t="shared" si="142"/>
        <v>417238</v>
      </c>
      <c r="AK29" s="72">
        <f t="shared" si="142"/>
        <v>385594</v>
      </c>
      <c r="AL29" s="72">
        <f t="shared" si="142"/>
        <v>422639</v>
      </c>
      <c r="AM29" s="72">
        <f t="shared" si="142"/>
        <v>436022</v>
      </c>
      <c r="AN29" s="72">
        <f t="shared" si="142"/>
        <v>465872</v>
      </c>
      <c r="AO29" s="72">
        <f t="shared" si="126"/>
        <v>4895749</v>
      </c>
      <c r="AP29" s="72">
        <f>SUM(AP30:AP31)</f>
        <v>435535</v>
      </c>
      <c r="AQ29" s="72">
        <f t="shared" ref="AQ29:BA29" si="143">SUM(AQ30:AQ31)</f>
        <v>388203</v>
      </c>
      <c r="AR29" s="72">
        <f t="shared" si="143"/>
        <v>422943</v>
      </c>
      <c r="AS29" s="72">
        <f t="shared" si="143"/>
        <v>397063</v>
      </c>
      <c r="AT29" s="72">
        <f t="shared" si="143"/>
        <v>430125</v>
      </c>
      <c r="AU29" s="72">
        <f t="shared" si="143"/>
        <v>438569</v>
      </c>
      <c r="AV29" s="72">
        <f t="shared" si="143"/>
        <v>438156</v>
      </c>
      <c r="AW29" s="72">
        <f t="shared" si="143"/>
        <v>461826</v>
      </c>
      <c r="AX29" s="72">
        <f t="shared" si="143"/>
        <v>437056</v>
      </c>
      <c r="AY29" s="72">
        <f t="shared" si="143"/>
        <v>470294</v>
      </c>
      <c r="AZ29" s="72">
        <f t="shared" si="143"/>
        <v>462449</v>
      </c>
      <c r="BA29" s="72">
        <f t="shared" si="143"/>
        <v>465872</v>
      </c>
      <c r="BB29" s="72">
        <f t="shared" si="127"/>
        <v>5248091</v>
      </c>
      <c r="BC29" s="72">
        <f>SUM(BC30:BC31)</f>
        <v>488385</v>
      </c>
      <c r="BD29" s="72">
        <f t="shared" ref="BD29:BN29" si="144">SUM(BD30:BD31)</f>
        <v>430268</v>
      </c>
      <c r="BE29" s="72">
        <f t="shared" si="144"/>
        <v>461842</v>
      </c>
      <c r="BF29" s="72">
        <f t="shared" si="144"/>
        <v>436418</v>
      </c>
      <c r="BG29" s="72">
        <f t="shared" si="144"/>
        <v>475280</v>
      </c>
      <c r="BH29" s="72">
        <f t="shared" si="144"/>
        <v>456692</v>
      </c>
      <c r="BI29" s="72">
        <f t="shared" si="144"/>
        <v>479451</v>
      </c>
      <c r="BJ29" s="72">
        <f t="shared" si="144"/>
        <v>480418</v>
      </c>
      <c r="BK29" s="72">
        <f t="shared" si="144"/>
        <v>462814</v>
      </c>
      <c r="BL29" s="72">
        <f t="shared" si="144"/>
        <v>503844</v>
      </c>
      <c r="BM29" s="72">
        <f t="shared" si="144"/>
        <v>509690</v>
      </c>
      <c r="BN29" s="72">
        <f t="shared" si="144"/>
        <v>540049</v>
      </c>
      <c r="BO29" s="72">
        <f t="shared" si="128"/>
        <v>5725151</v>
      </c>
      <c r="BP29" s="72">
        <f>SUM(BP30:BP31)</f>
        <v>520579</v>
      </c>
      <c r="BQ29" s="72">
        <f t="shared" ref="BQ29:CA29" si="145">SUM(BQ30:BQ31)</f>
        <v>488836</v>
      </c>
      <c r="BR29" s="72">
        <f t="shared" si="145"/>
        <v>473411</v>
      </c>
      <c r="BS29" s="72">
        <f t="shared" si="145"/>
        <v>475526</v>
      </c>
      <c r="BT29" s="72">
        <f t="shared" si="145"/>
        <v>495194</v>
      </c>
      <c r="BU29" s="72">
        <f t="shared" si="145"/>
        <v>489002</v>
      </c>
      <c r="BV29" s="72">
        <f t="shared" si="145"/>
        <v>515030</v>
      </c>
      <c r="BW29" s="72">
        <f t="shared" si="145"/>
        <v>519416</v>
      </c>
      <c r="BX29" s="72">
        <f t="shared" si="145"/>
        <v>486775</v>
      </c>
      <c r="BY29" s="72">
        <f t="shared" si="145"/>
        <v>527372</v>
      </c>
      <c r="BZ29" s="72">
        <f t="shared" si="145"/>
        <v>500282</v>
      </c>
      <c r="CA29" s="72">
        <f t="shared" si="145"/>
        <v>504609</v>
      </c>
      <c r="CB29" s="72">
        <f t="shared" si="129"/>
        <v>5996032</v>
      </c>
      <c r="CC29" s="72">
        <f>SUM(CC30:CC31)</f>
        <v>509070</v>
      </c>
      <c r="CD29" s="72">
        <f t="shared" ref="CD29:CN29" si="146">SUM(CD30:CD31)</f>
        <v>449466</v>
      </c>
      <c r="CE29" s="72">
        <f t="shared" si="146"/>
        <v>468651</v>
      </c>
      <c r="CF29" s="72">
        <f t="shared" si="146"/>
        <v>437908</v>
      </c>
      <c r="CG29" s="72">
        <f t="shared" si="146"/>
        <v>472829</v>
      </c>
      <c r="CH29" s="72">
        <f t="shared" si="146"/>
        <v>467212</v>
      </c>
      <c r="CI29" s="72">
        <f t="shared" si="146"/>
        <v>479335</v>
      </c>
      <c r="CJ29" s="72">
        <f t="shared" si="146"/>
        <v>485715</v>
      </c>
      <c r="CK29" s="72">
        <f t="shared" si="146"/>
        <v>463178</v>
      </c>
      <c r="CL29" s="72">
        <f t="shared" si="146"/>
        <v>499093</v>
      </c>
      <c r="CM29" s="72">
        <f t="shared" si="146"/>
        <v>487703</v>
      </c>
      <c r="CN29" s="72">
        <f t="shared" si="146"/>
        <v>519025</v>
      </c>
      <c r="CO29" s="72">
        <f t="shared" si="130"/>
        <v>5739185</v>
      </c>
      <c r="CP29" s="72">
        <f>SUM(CP30:CP31)</f>
        <v>487286</v>
      </c>
      <c r="CQ29" s="72">
        <f t="shared" ref="CQ29:DA29" si="147">SUM(CQ30:CQ31)</f>
        <v>446949</v>
      </c>
      <c r="CR29" s="72">
        <f t="shared" si="147"/>
        <v>491807</v>
      </c>
      <c r="CS29" s="72">
        <f t="shared" si="147"/>
        <v>465463</v>
      </c>
      <c r="CT29" s="72">
        <f t="shared" si="147"/>
        <v>488686</v>
      </c>
      <c r="CU29" s="72">
        <f t="shared" si="147"/>
        <v>507499</v>
      </c>
      <c r="CV29" s="72">
        <f t="shared" si="147"/>
        <v>537760</v>
      </c>
      <c r="CW29" s="72">
        <f t="shared" si="147"/>
        <v>554378</v>
      </c>
      <c r="CX29" s="72">
        <f t="shared" si="147"/>
        <v>546107</v>
      </c>
      <c r="CY29" s="72">
        <f t="shared" si="147"/>
        <v>558756</v>
      </c>
      <c r="CZ29" s="72">
        <f t="shared" si="147"/>
        <v>560774</v>
      </c>
      <c r="DA29" s="72">
        <f t="shared" si="147"/>
        <v>587294</v>
      </c>
      <c r="DB29" s="72">
        <f t="shared" si="131"/>
        <v>6232759</v>
      </c>
      <c r="DC29" s="72">
        <f>SUM(DC30:DC31)</f>
        <v>562891</v>
      </c>
      <c r="DD29" s="72">
        <f t="shared" ref="DD29:DN29" si="148">SUM(DD30:DD31)</f>
        <v>515723</v>
      </c>
      <c r="DE29" s="72">
        <f t="shared" si="148"/>
        <v>560692</v>
      </c>
      <c r="DF29" s="72">
        <f t="shared" si="148"/>
        <v>537814</v>
      </c>
      <c r="DG29" s="72">
        <f t="shared" si="148"/>
        <v>590882</v>
      </c>
      <c r="DH29" s="72">
        <f t="shared" si="148"/>
        <v>567397</v>
      </c>
      <c r="DI29" s="72">
        <f t="shared" si="148"/>
        <v>572619</v>
      </c>
      <c r="DJ29" s="72">
        <f t="shared" si="148"/>
        <v>600961</v>
      </c>
      <c r="DK29" s="72">
        <f t="shared" si="148"/>
        <v>574454</v>
      </c>
      <c r="DL29" s="72">
        <f t="shared" si="148"/>
        <v>592513</v>
      </c>
      <c r="DM29" s="72">
        <f t="shared" si="148"/>
        <v>578072</v>
      </c>
      <c r="DN29" s="72">
        <f t="shared" si="148"/>
        <v>611040</v>
      </c>
      <c r="DO29" s="72">
        <f t="shared" si="132"/>
        <v>6865058</v>
      </c>
      <c r="DP29" s="72">
        <f>SUM(DP30:DP31)</f>
        <v>598963</v>
      </c>
      <c r="DQ29" s="72">
        <f t="shared" ref="DQ29:EA29" si="149">SUM(DQ30:DQ31)</f>
        <v>561616</v>
      </c>
      <c r="DR29" s="72">
        <f t="shared" si="149"/>
        <v>598068</v>
      </c>
      <c r="DS29" s="72">
        <f t="shared" si="149"/>
        <v>553087</v>
      </c>
      <c r="DT29" s="72">
        <f t="shared" si="149"/>
        <v>589235</v>
      </c>
      <c r="DU29" s="72">
        <f t="shared" si="149"/>
        <v>588136</v>
      </c>
      <c r="DV29" s="72">
        <f t="shared" si="149"/>
        <v>620957</v>
      </c>
      <c r="DW29" s="72">
        <f t="shared" si="149"/>
        <v>629590</v>
      </c>
      <c r="DX29" s="72">
        <f t="shared" si="149"/>
        <v>594839</v>
      </c>
      <c r="DY29" s="72">
        <f t="shared" si="149"/>
        <v>643637</v>
      </c>
      <c r="DZ29" s="72">
        <f t="shared" si="149"/>
        <v>643360</v>
      </c>
      <c r="EA29" s="72">
        <f t="shared" si="149"/>
        <v>636733</v>
      </c>
      <c r="EB29" s="72">
        <f t="shared" si="133"/>
        <v>7258221</v>
      </c>
      <c r="EC29" s="72">
        <f>SUM(EC30:EC31)</f>
        <v>635982</v>
      </c>
      <c r="ED29" s="72">
        <f t="shared" ref="ED29:EN29" si="150">SUM(ED30:ED31)</f>
        <v>566895</v>
      </c>
      <c r="EE29" s="72">
        <f t="shared" si="150"/>
        <v>596980</v>
      </c>
      <c r="EF29" s="72">
        <f t="shared" si="150"/>
        <v>600354</v>
      </c>
      <c r="EG29" s="72">
        <f t="shared" si="150"/>
        <v>630286</v>
      </c>
      <c r="EH29" s="72">
        <f t="shared" si="150"/>
        <v>610733</v>
      </c>
      <c r="EI29" s="72">
        <f t="shared" si="150"/>
        <v>633682</v>
      </c>
      <c r="EJ29" s="72">
        <f t="shared" si="150"/>
        <v>649001</v>
      </c>
      <c r="EK29" s="72">
        <f t="shared" si="150"/>
        <v>609774</v>
      </c>
      <c r="EL29" s="72">
        <f t="shared" si="150"/>
        <v>646900</v>
      </c>
      <c r="EM29" s="72">
        <f t="shared" si="150"/>
        <v>651384</v>
      </c>
      <c r="EN29" s="72">
        <f t="shared" si="150"/>
        <v>704367</v>
      </c>
      <c r="EO29" s="72">
        <f t="shared" si="134"/>
        <v>7536338</v>
      </c>
      <c r="EP29" s="72">
        <f>SUM(EP30:EP31)</f>
        <v>676518</v>
      </c>
      <c r="EQ29" s="72">
        <f t="shared" ref="EQ29:FA29" si="151">SUM(EQ30:EQ31)</f>
        <v>603725</v>
      </c>
      <c r="ER29" s="72">
        <f t="shared" si="151"/>
        <v>632551</v>
      </c>
      <c r="ES29" s="72">
        <f t="shared" si="151"/>
        <v>605605</v>
      </c>
      <c r="ET29" s="72">
        <f t="shared" si="151"/>
        <v>652379</v>
      </c>
      <c r="EU29" s="72">
        <f t="shared" si="151"/>
        <v>627244</v>
      </c>
      <c r="EV29" s="72">
        <f t="shared" si="151"/>
        <v>645588</v>
      </c>
      <c r="EW29" s="72">
        <f t="shared" si="151"/>
        <v>658049</v>
      </c>
      <c r="EX29" s="72">
        <f t="shared" si="151"/>
        <v>631312</v>
      </c>
      <c r="EY29" s="72">
        <f t="shared" si="151"/>
        <v>671920</v>
      </c>
      <c r="EZ29" s="72">
        <f t="shared" si="151"/>
        <v>656020</v>
      </c>
      <c r="FA29" s="72">
        <f t="shared" si="151"/>
        <v>676227</v>
      </c>
      <c r="FB29" s="72">
        <f t="shared" si="135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6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7"/>
        <v>8373761</v>
      </c>
      <c r="GC29" s="72">
        <f t="shared" ref="GC29:GN29" si="152">SUM(GC30:GC31)</f>
        <v>745502</v>
      </c>
      <c r="GD29" s="72">
        <f t="shared" si="152"/>
        <v>659667</v>
      </c>
      <c r="GE29" s="72">
        <f t="shared" si="152"/>
        <v>581788</v>
      </c>
      <c r="GF29" s="72">
        <f t="shared" si="152"/>
        <v>660416</v>
      </c>
      <c r="GG29" s="72">
        <f t="shared" si="152"/>
        <v>738618</v>
      </c>
      <c r="GH29" s="72">
        <f t="shared" si="152"/>
        <v>718492</v>
      </c>
      <c r="GI29" s="72">
        <f t="shared" si="152"/>
        <v>731592</v>
      </c>
      <c r="GJ29" s="72">
        <f t="shared" si="152"/>
        <v>740573</v>
      </c>
      <c r="GK29" s="72">
        <f t="shared" si="152"/>
        <v>716899</v>
      </c>
      <c r="GL29" s="72">
        <f t="shared" si="152"/>
        <v>733663</v>
      </c>
      <c r="GM29" s="72">
        <f t="shared" si="152"/>
        <v>723069</v>
      </c>
      <c r="GN29" s="72">
        <f t="shared" si="152"/>
        <v>720198</v>
      </c>
      <c r="GO29" s="72">
        <f t="shared" si="138"/>
        <v>8470477</v>
      </c>
      <c r="GP29" s="72">
        <f>SUM(GP30:GP31)</f>
        <v>608271</v>
      </c>
      <c r="GQ29" s="72">
        <f t="shared" ref="GQ29:HA29" si="153">SUM(GQ30:GQ31)</f>
        <v>580129</v>
      </c>
      <c r="GR29" s="72">
        <f t="shared" si="153"/>
        <v>617085</v>
      </c>
      <c r="GS29" s="72">
        <f t="shared" si="153"/>
        <v>642145</v>
      </c>
      <c r="GT29" s="72">
        <f t="shared" si="153"/>
        <v>713322</v>
      </c>
      <c r="GU29" s="72">
        <f t="shared" si="153"/>
        <v>655405</v>
      </c>
      <c r="GV29" s="72">
        <f t="shared" si="153"/>
        <v>669311</v>
      </c>
      <c r="GW29" s="72">
        <f t="shared" si="153"/>
        <v>677845</v>
      </c>
      <c r="GX29" s="72">
        <f t="shared" si="153"/>
        <v>647766</v>
      </c>
      <c r="GY29" s="72">
        <f t="shared" si="153"/>
        <v>660197</v>
      </c>
      <c r="GZ29" s="72">
        <f t="shared" si="153"/>
        <v>669555</v>
      </c>
      <c r="HA29" s="72">
        <f t="shared" si="153"/>
        <v>693619</v>
      </c>
      <c r="HB29" s="72">
        <f t="shared" si="139"/>
        <v>7834650</v>
      </c>
      <c r="HC29" s="72">
        <f>SUM(HC30:HC31)</f>
        <v>650329</v>
      </c>
      <c r="HD29" s="72">
        <f t="shared" ref="HD29:HL29" si="154">SUM(HD30:HD31)</f>
        <v>582799</v>
      </c>
      <c r="HE29" s="72">
        <f t="shared" si="154"/>
        <v>678651</v>
      </c>
      <c r="HF29" s="72">
        <f t="shared" si="154"/>
        <v>601836</v>
      </c>
      <c r="HG29" s="72">
        <f t="shared" si="154"/>
        <v>684445</v>
      </c>
      <c r="HH29" s="72">
        <f t="shared" si="154"/>
        <v>656455</v>
      </c>
      <c r="HI29" s="72">
        <f t="shared" si="154"/>
        <v>668979</v>
      </c>
      <c r="HJ29" s="72">
        <f t="shared" si="154"/>
        <v>691084</v>
      </c>
      <c r="HK29" s="72">
        <f t="shared" si="154"/>
        <v>656116</v>
      </c>
      <c r="HL29" s="72">
        <f t="shared" si="154"/>
        <v>699764</v>
      </c>
      <c r="HM29" s="72">
        <v>699852</v>
      </c>
      <c r="HN29" s="72">
        <v>708310</v>
      </c>
      <c r="HO29" s="72">
        <f t="shared" ref="HO29:HO37" si="155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6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2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/>
      <c r="IV29" s="47"/>
      <c r="IW29" s="47"/>
      <c r="IX29" s="47"/>
      <c r="IY29" s="47"/>
      <c r="IZ29" s="47"/>
      <c r="JA29" s="47"/>
      <c r="JB29" s="72">
        <f>SUM(IP29:JA29)</f>
        <v>3727655</v>
      </c>
    </row>
    <row r="30" spans="2:262" ht="14.25" customHeight="1" x14ac:dyDescent="0.2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4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5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6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7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8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9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30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31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32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3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4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5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6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7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8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9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/>
      <c r="IV30" s="48"/>
      <c r="IW30" s="48"/>
      <c r="IX30" s="48"/>
      <c r="IY30" s="48"/>
      <c r="IZ30" s="48"/>
      <c r="JA30" s="48"/>
      <c r="JB30" s="48"/>
    </row>
    <row r="31" spans="2:262" ht="14.25" customHeight="1" x14ac:dyDescent="0.2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4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5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6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7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8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9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30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31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32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3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4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5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6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7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8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9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/>
      <c r="IV31" s="48"/>
      <c r="IW31" s="48"/>
      <c r="IX31" s="48"/>
      <c r="IY31" s="48"/>
      <c r="IZ31" s="48"/>
      <c r="JA31" s="48"/>
      <c r="JB31" s="48"/>
    </row>
    <row r="32" spans="2:262" ht="14.25" customHeight="1" x14ac:dyDescent="0.25">
      <c r="B32" s="13" t="s">
        <v>52</v>
      </c>
      <c r="C32" s="72">
        <f>SUM(C33:C34)</f>
        <v>0</v>
      </c>
      <c r="D32" s="72">
        <f t="shared" ref="D32:N32" si="157">SUM(D33:D34)</f>
        <v>0</v>
      </c>
      <c r="E32" s="72">
        <f t="shared" si="157"/>
        <v>0</v>
      </c>
      <c r="F32" s="72">
        <f t="shared" si="157"/>
        <v>0</v>
      </c>
      <c r="G32" s="72">
        <f t="shared" si="157"/>
        <v>0</v>
      </c>
      <c r="H32" s="72">
        <f t="shared" si="157"/>
        <v>0</v>
      </c>
      <c r="I32" s="72">
        <f t="shared" si="157"/>
        <v>0</v>
      </c>
      <c r="J32" s="72">
        <f t="shared" si="157"/>
        <v>0</v>
      </c>
      <c r="K32" s="72">
        <f t="shared" si="157"/>
        <v>0</v>
      </c>
      <c r="L32" s="72">
        <f t="shared" si="157"/>
        <v>0</v>
      </c>
      <c r="M32" s="72">
        <f t="shared" si="157"/>
        <v>64749</v>
      </c>
      <c r="N32" s="72">
        <f t="shared" si="157"/>
        <v>78325</v>
      </c>
      <c r="O32" s="72">
        <f t="shared" si="124"/>
        <v>143074</v>
      </c>
      <c r="P32" s="72">
        <f>SUM(P33:P34)</f>
        <v>77621</v>
      </c>
      <c r="Q32" s="72">
        <f t="shared" ref="Q32:AA32" si="158">SUM(Q33:Q34)</f>
        <v>72595</v>
      </c>
      <c r="R32" s="72">
        <f t="shared" si="158"/>
        <v>68019</v>
      </c>
      <c r="S32" s="72">
        <f t="shared" si="158"/>
        <v>77816</v>
      </c>
      <c r="T32" s="72">
        <f t="shared" si="158"/>
        <v>68646</v>
      </c>
      <c r="U32" s="72">
        <f t="shared" si="158"/>
        <v>61711</v>
      </c>
      <c r="V32" s="72">
        <f t="shared" si="158"/>
        <v>77974</v>
      </c>
      <c r="W32" s="72">
        <f t="shared" si="158"/>
        <v>76504</v>
      </c>
      <c r="X32" s="72">
        <f t="shared" si="158"/>
        <v>60249</v>
      </c>
      <c r="Y32" s="72">
        <f t="shared" si="158"/>
        <v>70640</v>
      </c>
      <c r="Z32" s="72">
        <f t="shared" si="158"/>
        <v>62440</v>
      </c>
      <c r="AA32" s="72">
        <f t="shared" si="158"/>
        <v>75352</v>
      </c>
      <c r="AB32" s="72">
        <f t="shared" si="125"/>
        <v>849567</v>
      </c>
      <c r="AC32" s="72">
        <f>SUM(AC33:AC34)</f>
        <v>76654</v>
      </c>
      <c r="AD32" s="72">
        <f t="shared" ref="AD32:AN32" si="159">SUM(AD33:AD34)</f>
        <v>67892</v>
      </c>
      <c r="AE32" s="72">
        <f t="shared" si="159"/>
        <v>82039</v>
      </c>
      <c r="AF32" s="72">
        <f t="shared" si="159"/>
        <v>62414</v>
      </c>
      <c r="AG32" s="72">
        <f t="shared" si="159"/>
        <v>66750</v>
      </c>
      <c r="AH32" s="72">
        <f t="shared" si="159"/>
        <v>62601</v>
      </c>
      <c r="AI32" s="72">
        <f t="shared" si="159"/>
        <v>80327</v>
      </c>
      <c r="AJ32" s="72">
        <f t="shared" si="159"/>
        <v>71740</v>
      </c>
      <c r="AK32" s="72">
        <f t="shared" si="159"/>
        <v>60535</v>
      </c>
      <c r="AL32" s="72">
        <f t="shared" si="159"/>
        <v>69627</v>
      </c>
      <c r="AM32" s="72">
        <f t="shared" si="159"/>
        <v>63742</v>
      </c>
      <c r="AN32" s="72">
        <f t="shared" si="159"/>
        <v>76861</v>
      </c>
      <c r="AO32" s="72">
        <f t="shared" si="126"/>
        <v>841182</v>
      </c>
      <c r="AP32" s="72">
        <f>SUM(AP33:AP34)</f>
        <v>78014</v>
      </c>
      <c r="AQ32" s="72">
        <f t="shared" ref="AQ32:BA32" si="160">SUM(AQ33:AQ34)</f>
        <v>71086</v>
      </c>
      <c r="AR32" s="72">
        <f t="shared" si="160"/>
        <v>71577</v>
      </c>
      <c r="AS32" s="72">
        <f t="shared" si="160"/>
        <v>80939</v>
      </c>
      <c r="AT32" s="72">
        <f t="shared" si="160"/>
        <v>66588</v>
      </c>
      <c r="AU32" s="72">
        <f t="shared" si="160"/>
        <v>64915</v>
      </c>
      <c r="AV32" s="72">
        <f t="shared" si="160"/>
        <v>78721</v>
      </c>
      <c r="AW32" s="72">
        <f t="shared" si="160"/>
        <v>71110</v>
      </c>
      <c r="AX32" s="72">
        <f t="shared" si="160"/>
        <v>64823</v>
      </c>
      <c r="AY32" s="72">
        <f t="shared" si="160"/>
        <v>69428</v>
      </c>
      <c r="AZ32" s="72">
        <f t="shared" si="160"/>
        <v>67717</v>
      </c>
      <c r="BA32" s="72">
        <f t="shared" si="160"/>
        <v>76861</v>
      </c>
      <c r="BB32" s="72">
        <f t="shared" si="127"/>
        <v>861779</v>
      </c>
      <c r="BC32" s="72">
        <f>SUM(BC33:BC34)</f>
        <v>85598</v>
      </c>
      <c r="BD32" s="72">
        <f t="shared" ref="BD32:BN32" si="161">SUM(BD33:BD34)</f>
        <v>79981</v>
      </c>
      <c r="BE32" s="72">
        <f t="shared" si="161"/>
        <v>76996</v>
      </c>
      <c r="BF32" s="72">
        <f t="shared" si="161"/>
        <v>90782</v>
      </c>
      <c r="BG32" s="72">
        <f t="shared" si="161"/>
        <v>82825</v>
      </c>
      <c r="BH32" s="72">
        <f t="shared" si="161"/>
        <v>83666</v>
      </c>
      <c r="BI32" s="72">
        <f t="shared" si="161"/>
        <v>90444</v>
      </c>
      <c r="BJ32" s="72">
        <f t="shared" si="161"/>
        <v>99630</v>
      </c>
      <c r="BK32" s="72">
        <f t="shared" si="161"/>
        <v>83909</v>
      </c>
      <c r="BL32" s="72">
        <f t="shared" si="161"/>
        <v>92849</v>
      </c>
      <c r="BM32" s="72">
        <f t="shared" si="161"/>
        <v>89050</v>
      </c>
      <c r="BN32" s="72">
        <f t="shared" si="161"/>
        <v>107696</v>
      </c>
      <c r="BO32" s="72">
        <f t="shared" si="128"/>
        <v>1063426</v>
      </c>
      <c r="BP32" s="72">
        <f>SUM(BP33:BP34)</f>
        <v>111873</v>
      </c>
      <c r="BQ32" s="72">
        <f t="shared" ref="BQ32:CA32" si="162">SUM(BQ33:BQ34)</f>
        <v>106832</v>
      </c>
      <c r="BR32" s="72">
        <f t="shared" si="162"/>
        <v>131073</v>
      </c>
      <c r="BS32" s="72">
        <f t="shared" si="162"/>
        <v>95481</v>
      </c>
      <c r="BT32" s="72">
        <f t="shared" si="162"/>
        <v>113203</v>
      </c>
      <c r="BU32" s="72">
        <f t="shared" si="162"/>
        <v>101863</v>
      </c>
      <c r="BV32" s="72">
        <f t="shared" si="162"/>
        <v>129028</v>
      </c>
      <c r="BW32" s="72">
        <f t="shared" si="162"/>
        <v>110345</v>
      </c>
      <c r="BX32" s="72">
        <f t="shared" si="162"/>
        <v>102148</v>
      </c>
      <c r="BY32" s="72">
        <f t="shared" si="162"/>
        <v>113017</v>
      </c>
      <c r="BZ32" s="72">
        <f t="shared" si="162"/>
        <v>117541</v>
      </c>
      <c r="CA32" s="72">
        <f t="shared" si="162"/>
        <v>134311</v>
      </c>
      <c r="CB32" s="72">
        <f t="shared" si="129"/>
        <v>1366715</v>
      </c>
      <c r="CC32" s="72">
        <f>SUM(CC33:CC34)</f>
        <v>139042</v>
      </c>
      <c r="CD32" s="72">
        <f t="shared" ref="CD32:CN32" si="163">SUM(CD33:CD34)</f>
        <v>130909</v>
      </c>
      <c r="CE32" s="72">
        <f t="shared" si="163"/>
        <v>128007</v>
      </c>
      <c r="CF32" s="72">
        <f t="shared" si="163"/>
        <v>135818</v>
      </c>
      <c r="CG32" s="72">
        <f t="shared" si="163"/>
        <v>130560</v>
      </c>
      <c r="CH32" s="72">
        <f t="shared" si="163"/>
        <v>129818</v>
      </c>
      <c r="CI32" s="72">
        <f t="shared" si="163"/>
        <v>151368</v>
      </c>
      <c r="CJ32" s="72">
        <f t="shared" si="163"/>
        <v>138256</v>
      </c>
      <c r="CK32" s="72">
        <f t="shared" si="163"/>
        <v>128237</v>
      </c>
      <c r="CL32" s="72">
        <f t="shared" si="163"/>
        <v>136639</v>
      </c>
      <c r="CM32" s="72">
        <f t="shared" si="163"/>
        <v>132162</v>
      </c>
      <c r="CN32" s="72">
        <f t="shared" si="163"/>
        <v>154659</v>
      </c>
      <c r="CO32" s="72">
        <f t="shared" si="130"/>
        <v>1635475</v>
      </c>
      <c r="CP32" s="72">
        <f>SUM(CP33:CP34)</f>
        <v>160613</v>
      </c>
      <c r="CQ32" s="72">
        <f t="shared" ref="CQ32:DA32" si="164">SUM(CQ33:CQ34)</f>
        <v>151455</v>
      </c>
      <c r="CR32" s="72">
        <f t="shared" si="164"/>
        <v>147512</v>
      </c>
      <c r="CS32" s="72">
        <f t="shared" si="164"/>
        <v>161149</v>
      </c>
      <c r="CT32" s="72">
        <f t="shared" si="164"/>
        <v>152123</v>
      </c>
      <c r="CU32" s="72">
        <f t="shared" si="164"/>
        <v>142242</v>
      </c>
      <c r="CV32" s="72">
        <f t="shared" si="164"/>
        <v>164076</v>
      </c>
      <c r="CW32" s="72">
        <f t="shared" si="164"/>
        <v>162491</v>
      </c>
      <c r="CX32" s="72">
        <f t="shared" si="164"/>
        <v>141756</v>
      </c>
      <c r="CY32" s="72">
        <f t="shared" si="164"/>
        <v>163169</v>
      </c>
      <c r="CZ32" s="72">
        <f t="shared" si="164"/>
        <v>150008</v>
      </c>
      <c r="DA32" s="72">
        <f t="shared" si="164"/>
        <v>177730</v>
      </c>
      <c r="DB32" s="72">
        <f t="shared" si="131"/>
        <v>1874324</v>
      </c>
      <c r="DC32" s="72">
        <f>SUM(DC33:DC34)</f>
        <v>193784</v>
      </c>
      <c r="DD32" s="72">
        <f t="shared" ref="DD32:DN32" si="165">SUM(DD33:DD34)</f>
        <v>175478</v>
      </c>
      <c r="DE32" s="72">
        <f t="shared" si="165"/>
        <v>173128</v>
      </c>
      <c r="DF32" s="72">
        <f t="shared" si="165"/>
        <v>184507</v>
      </c>
      <c r="DG32" s="72">
        <f t="shared" si="165"/>
        <v>166409</v>
      </c>
      <c r="DH32" s="72">
        <f t="shared" si="165"/>
        <v>169216</v>
      </c>
      <c r="DI32" s="72">
        <f t="shared" si="165"/>
        <v>193759</v>
      </c>
      <c r="DJ32" s="72">
        <f t="shared" si="165"/>
        <v>186913</v>
      </c>
      <c r="DK32" s="72">
        <f t="shared" si="165"/>
        <v>164683</v>
      </c>
      <c r="DL32" s="72">
        <f t="shared" si="165"/>
        <v>184438</v>
      </c>
      <c r="DM32" s="72">
        <f t="shared" si="165"/>
        <v>168927</v>
      </c>
      <c r="DN32" s="72">
        <f t="shared" si="165"/>
        <v>200842</v>
      </c>
      <c r="DO32" s="72">
        <f t="shared" si="132"/>
        <v>2162084</v>
      </c>
      <c r="DP32" s="72">
        <f>SUM(DP33:DP34)</f>
        <v>212990</v>
      </c>
      <c r="DQ32" s="72">
        <f t="shared" ref="DQ32:EA32" si="166">SUM(DQ33:DQ34)</f>
        <v>203829</v>
      </c>
      <c r="DR32" s="72">
        <f t="shared" si="166"/>
        <v>188869</v>
      </c>
      <c r="DS32" s="72">
        <f t="shared" si="166"/>
        <v>214364</v>
      </c>
      <c r="DT32" s="72">
        <f t="shared" si="166"/>
        <v>195820</v>
      </c>
      <c r="DU32" s="72">
        <f t="shared" si="166"/>
        <v>185792</v>
      </c>
      <c r="DV32" s="72">
        <f t="shared" si="166"/>
        <v>210461</v>
      </c>
      <c r="DW32" s="72">
        <f t="shared" si="166"/>
        <v>210407</v>
      </c>
      <c r="DX32" s="72">
        <f t="shared" si="166"/>
        <v>196961</v>
      </c>
      <c r="DY32" s="72">
        <f t="shared" si="166"/>
        <v>212119</v>
      </c>
      <c r="DZ32" s="72">
        <f t="shared" si="166"/>
        <v>192558</v>
      </c>
      <c r="EA32" s="72">
        <f t="shared" si="166"/>
        <v>220718</v>
      </c>
      <c r="EB32" s="72">
        <f t="shared" si="133"/>
        <v>2444888</v>
      </c>
      <c r="EC32" s="72">
        <f>SUM(EC33:EC34)</f>
        <v>231666</v>
      </c>
      <c r="ED32" s="72">
        <f t="shared" ref="ED32:EN32" si="167">SUM(ED33:ED34)</f>
        <v>217969</v>
      </c>
      <c r="EE32" s="72">
        <f t="shared" si="167"/>
        <v>236999</v>
      </c>
      <c r="EF32" s="72">
        <f t="shared" si="167"/>
        <v>188128</v>
      </c>
      <c r="EG32" s="72">
        <f t="shared" si="167"/>
        <v>206971</v>
      </c>
      <c r="EH32" s="72">
        <f t="shared" si="167"/>
        <v>204115</v>
      </c>
      <c r="EI32" s="72">
        <f t="shared" si="167"/>
        <v>225531</v>
      </c>
      <c r="EJ32" s="72">
        <f t="shared" si="167"/>
        <v>223534</v>
      </c>
      <c r="EK32" s="72">
        <f t="shared" si="167"/>
        <v>203600</v>
      </c>
      <c r="EL32" s="72">
        <f t="shared" si="167"/>
        <v>219135</v>
      </c>
      <c r="EM32" s="72">
        <f t="shared" si="167"/>
        <v>207708</v>
      </c>
      <c r="EN32" s="72">
        <f t="shared" si="167"/>
        <v>240409</v>
      </c>
      <c r="EO32" s="72">
        <f t="shared" si="134"/>
        <v>2605765</v>
      </c>
      <c r="EP32" s="72">
        <f>SUM(EP33:EP34)</f>
        <v>249499</v>
      </c>
      <c r="EQ32" s="72">
        <f t="shared" ref="EQ32:FA32" si="168">SUM(EQ33:EQ34)</f>
        <v>232007</v>
      </c>
      <c r="ER32" s="72">
        <f t="shared" si="168"/>
        <v>227917</v>
      </c>
      <c r="ES32" s="72">
        <f t="shared" si="168"/>
        <v>237559</v>
      </c>
      <c r="ET32" s="72">
        <f t="shared" si="168"/>
        <v>218585</v>
      </c>
      <c r="EU32" s="72">
        <f t="shared" si="168"/>
        <v>208348</v>
      </c>
      <c r="EV32" s="72">
        <f t="shared" si="168"/>
        <v>242420</v>
      </c>
      <c r="EW32" s="72">
        <f t="shared" si="168"/>
        <v>225809</v>
      </c>
      <c r="EX32" s="72">
        <f t="shared" si="168"/>
        <v>205687</v>
      </c>
      <c r="EY32" s="72">
        <f t="shared" si="168"/>
        <v>230663</v>
      </c>
      <c r="EZ32" s="72">
        <f t="shared" si="168"/>
        <v>217387</v>
      </c>
      <c r="FA32" s="72">
        <f t="shared" si="168"/>
        <v>261224</v>
      </c>
      <c r="FB32" s="72">
        <f t="shared" si="135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6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7"/>
        <v>3608312</v>
      </c>
      <c r="GC32" s="72">
        <f t="shared" ref="GC32:GN32" si="169">SUM(GC33:GC34)</f>
        <v>341848</v>
      </c>
      <c r="GD32" s="72">
        <f t="shared" si="169"/>
        <v>334030</v>
      </c>
      <c r="GE32" s="72">
        <f t="shared" si="169"/>
        <v>278196</v>
      </c>
      <c r="GF32" s="72">
        <f t="shared" si="169"/>
        <v>307246</v>
      </c>
      <c r="GG32" s="72">
        <f t="shared" si="169"/>
        <v>324741</v>
      </c>
      <c r="GH32" s="72">
        <f t="shared" si="169"/>
        <v>311302</v>
      </c>
      <c r="GI32" s="72">
        <f t="shared" si="169"/>
        <v>377525</v>
      </c>
      <c r="GJ32" s="72">
        <f t="shared" si="169"/>
        <v>336515</v>
      </c>
      <c r="GK32" s="72">
        <f t="shared" si="169"/>
        <v>292672</v>
      </c>
      <c r="GL32" s="72">
        <f t="shared" si="169"/>
        <v>309326</v>
      </c>
      <c r="GM32" s="72">
        <f t="shared" si="169"/>
        <v>296804</v>
      </c>
      <c r="GN32" s="72">
        <f t="shared" si="169"/>
        <v>374032</v>
      </c>
      <c r="GO32" s="72">
        <f t="shared" si="138"/>
        <v>3884237</v>
      </c>
      <c r="GP32" s="72">
        <f>SUM(GP33:GP34)</f>
        <v>507531</v>
      </c>
      <c r="GQ32" s="72">
        <f t="shared" ref="GQ32:HA32" si="170">SUM(GQ33:GQ34)</f>
        <v>457440</v>
      </c>
      <c r="GR32" s="72">
        <f t="shared" si="170"/>
        <v>497470</v>
      </c>
      <c r="GS32" s="72">
        <f t="shared" si="170"/>
        <v>413992</v>
      </c>
      <c r="GT32" s="72">
        <f t="shared" si="170"/>
        <v>423212</v>
      </c>
      <c r="GU32" s="72">
        <f t="shared" si="170"/>
        <v>383093</v>
      </c>
      <c r="GV32" s="72">
        <f t="shared" si="170"/>
        <v>451612</v>
      </c>
      <c r="GW32" s="72">
        <f t="shared" si="170"/>
        <v>457327</v>
      </c>
      <c r="GX32" s="72">
        <f t="shared" si="170"/>
        <v>413569</v>
      </c>
      <c r="GY32" s="72">
        <f t="shared" si="170"/>
        <v>433338</v>
      </c>
      <c r="GZ32" s="72">
        <f t="shared" si="170"/>
        <v>409600</v>
      </c>
      <c r="HA32" s="72">
        <f t="shared" si="170"/>
        <v>478506</v>
      </c>
      <c r="HB32" s="72">
        <f t="shared" si="139"/>
        <v>5326690</v>
      </c>
      <c r="HC32" s="72">
        <f>SUM(HC33:HC34)</f>
        <v>511211</v>
      </c>
      <c r="HD32" s="72">
        <f t="shared" ref="HD32:HL32" si="171">SUM(HD33:HD34)</f>
        <v>474705</v>
      </c>
      <c r="HE32" s="72">
        <f t="shared" si="171"/>
        <v>455446</v>
      </c>
      <c r="HF32" s="72">
        <f t="shared" si="171"/>
        <v>449482</v>
      </c>
      <c r="HG32" s="72">
        <f t="shared" si="171"/>
        <v>411234</v>
      </c>
      <c r="HH32" s="72">
        <f t="shared" si="171"/>
        <v>389817</v>
      </c>
      <c r="HI32" s="72">
        <f t="shared" si="171"/>
        <v>466391</v>
      </c>
      <c r="HJ32" s="72">
        <f t="shared" si="171"/>
        <v>466431</v>
      </c>
      <c r="HK32" s="72">
        <f t="shared" si="171"/>
        <v>414881</v>
      </c>
      <c r="HL32" s="72">
        <f t="shared" si="171"/>
        <v>442358</v>
      </c>
      <c r="HM32" s="72">
        <v>423108</v>
      </c>
      <c r="HN32" s="72">
        <v>479538</v>
      </c>
      <c r="HO32" s="72">
        <f t="shared" si="155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6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2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/>
      <c r="IV32" s="47"/>
      <c r="IW32" s="47"/>
      <c r="IX32" s="47"/>
      <c r="IY32" s="47"/>
      <c r="IZ32" s="47"/>
      <c r="JA32" s="47"/>
      <c r="JB32" s="72">
        <f>SUM(IP32:JA32)</f>
        <v>2615902</v>
      </c>
    </row>
    <row r="33" spans="2:262" ht="14.25" customHeight="1" x14ac:dyDescent="0.2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4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5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6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7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8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9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30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31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32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3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4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5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6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7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8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9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/>
      <c r="IV33" s="48"/>
      <c r="IW33" s="48"/>
      <c r="IX33" s="48"/>
      <c r="IY33" s="48"/>
      <c r="IZ33" s="48"/>
      <c r="JA33" s="48"/>
      <c r="JB33" s="48"/>
    </row>
    <row r="34" spans="2:262" ht="14.25" customHeight="1" x14ac:dyDescent="0.2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4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5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6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7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8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9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30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31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32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3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4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5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6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7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8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9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/>
      <c r="IV34" s="48"/>
      <c r="IW34" s="48"/>
      <c r="IX34" s="48"/>
      <c r="IY34" s="48"/>
      <c r="IZ34" s="48"/>
      <c r="JA34" s="48"/>
      <c r="JB34" s="48"/>
    </row>
    <row r="35" spans="2:262" ht="14.25" customHeight="1" x14ac:dyDescent="0.2">
      <c r="B35" s="18" t="s">
        <v>10</v>
      </c>
      <c r="C35" s="19">
        <f>SUM(C36:C37)</f>
        <v>0</v>
      </c>
      <c r="D35" s="19">
        <f t="shared" ref="D35:M35" si="172">SUM(D36:D37)</f>
        <v>0</v>
      </c>
      <c r="E35" s="19">
        <f t="shared" si="172"/>
        <v>0</v>
      </c>
      <c r="F35" s="19">
        <f t="shared" si="172"/>
        <v>0</v>
      </c>
      <c r="G35" s="19">
        <f t="shared" si="172"/>
        <v>0</v>
      </c>
      <c r="H35" s="19">
        <f t="shared" si="172"/>
        <v>0</v>
      </c>
      <c r="I35" s="19">
        <f t="shared" si="172"/>
        <v>0</v>
      </c>
      <c r="J35" s="19">
        <f t="shared" si="172"/>
        <v>0</v>
      </c>
      <c r="K35" s="19">
        <f t="shared" si="172"/>
        <v>0</v>
      </c>
      <c r="L35" s="19">
        <f t="shared" si="172"/>
        <v>0</v>
      </c>
      <c r="M35" s="19">
        <f t="shared" si="172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3">SUM(Q36:Q37)</f>
        <v>733145</v>
      </c>
      <c r="R35" s="19">
        <f t="shared" si="173"/>
        <v>803478</v>
      </c>
      <c r="S35" s="19">
        <f t="shared" si="173"/>
        <v>776175</v>
      </c>
      <c r="T35" s="19">
        <f t="shared" si="173"/>
        <v>780543</v>
      </c>
      <c r="U35" s="19">
        <f t="shared" si="173"/>
        <v>750197</v>
      </c>
      <c r="V35" s="19">
        <f t="shared" si="173"/>
        <v>798761</v>
      </c>
      <c r="W35" s="19">
        <f t="shared" si="173"/>
        <v>823313</v>
      </c>
      <c r="X35" s="19">
        <f t="shared" si="173"/>
        <v>772645</v>
      </c>
      <c r="Y35" s="19">
        <f t="shared" si="173"/>
        <v>823083</v>
      </c>
      <c r="Z35" s="19">
        <f t="shared" si="173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4">SUM(AD36:AD37)</f>
        <v>733060</v>
      </c>
      <c r="AE35" s="19">
        <f t="shared" si="174"/>
        <v>801474</v>
      </c>
      <c r="AF35" s="19">
        <f t="shared" si="174"/>
        <v>745987</v>
      </c>
      <c r="AG35" s="19">
        <f t="shared" si="174"/>
        <v>801123</v>
      </c>
      <c r="AH35" s="19">
        <f t="shared" si="174"/>
        <v>800311</v>
      </c>
      <c r="AI35" s="19">
        <f t="shared" si="174"/>
        <v>832982</v>
      </c>
      <c r="AJ35" s="19">
        <f t="shared" si="174"/>
        <v>830380</v>
      </c>
      <c r="AK35" s="19">
        <f t="shared" si="174"/>
        <v>755019</v>
      </c>
      <c r="AL35" s="19">
        <f t="shared" si="174"/>
        <v>833033</v>
      </c>
      <c r="AM35" s="19">
        <f t="shared" si="174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5">SUM(AQ36:AQ37)</f>
        <v>780983</v>
      </c>
      <c r="AR35" s="19">
        <f t="shared" si="175"/>
        <v>845144</v>
      </c>
      <c r="AS35" s="19">
        <f t="shared" si="175"/>
        <v>809752</v>
      </c>
      <c r="AT35" s="19">
        <f t="shared" si="175"/>
        <v>842817</v>
      </c>
      <c r="AU35" s="19">
        <f t="shared" si="175"/>
        <v>856979</v>
      </c>
      <c r="AV35" s="19">
        <f t="shared" si="175"/>
        <v>882463</v>
      </c>
      <c r="AW35" s="19">
        <f t="shared" si="175"/>
        <v>910437</v>
      </c>
      <c r="AX35" s="19">
        <f t="shared" si="175"/>
        <v>856049</v>
      </c>
      <c r="AY35" s="19">
        <f t="shared" si="175"/>
        <v>916071</v>
      </c>
      <c r="AZ35" s="19">
        <f t="shared" si="175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6">SUM(BD36:BD37)</f>
        <v>878004</v>
      </c>
      <c r="BE35" s="19">
        <f t="shared" si="176"/>
        <v>924109</v>
      </c>
      <c r="BF35" s="19">
        <f t="shared" si="176"/>
        <v>891520</v>
      </c>
      <c r="BG35" s="19">
        <f t="shared" si="176"/>
        <v>951047</v>
      </c>
      <c r="BH35" s="19">
        <f t="shared" si="176"/>
        <v>922964</v>
      </c>
      <c r="BI35" s="19">
        <f t="shared" si="176"/>
        <v>982427</v>
      </c>
      <c r="BJ35" s="19">
        <f t="shared" si="176"/>
        <v>997971</v>
      </c>
      <c r="BK35" s="19">
        <f t="shared" si="176"/>
        <v>941265</v>
      </c>
      <c r="BL35" s="19">
        <f t="shared" si="176"/>
        <v>1025053</v>
      </c>
      <c r="BM35" s="19">
        <f t="shared" si="176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7">SUM(BQ36:BQ37)</f>
        <v>1025330</v>
      </c>
      <c r="BR35" s="19">
        <f t="shared" si="177"/>
        <v>1047870</v>
      </c>
      <c r="BS35" s="19">
        <f t="shared" si="177"/>
        <v>982700</v>
      </c>
      <c r="BT35" s="19">
        <f t="shared" si="177"/>
        <v>1049387</v>
      </c>
      <c r="BU35" s="19">
        <f t="shared" si="177"/>
        <v>1021281</v>
      </c>
      <c r="BV35" s="19">
        <f t="shared" si="177"/>
        <v>1111545</v>
      </c>
      <c r="BW35" s="19">
        <f t="shared" si="177"/>
        <v>1098807</v>
      </c>
      <c r="BX35" s="19">
        <f t="shared" si="177"/>
        <v>1022497</v>
      </c>
      <c r="BY35" s="19">
        <f t="shared" si="177"/>
        <v>1105324</v>
      </c>
      <c r="BZ35" s="19">
        <f t="shared" si="177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8">SUM(CD36:CD37)</f>
        <v>1006381</v>
      </c>
      <c r="CE35" s="19">
        <f t="shared" si="178"/>
        <v>1033963</v>
      </c>
      <c r="CF35" s="19">
        <f t="shared" si="178"/>
        <v>994179</v>
      </c>
      <c r="CG35" s="19">
        <f t="shared" si="178"/>
        <v>1049010</v>
      </c>
      <c r="CH35" s="19">
        <f t="shared" si="178"/>
        <v>1035636</v>
      </c>
      <c r="CI35" s="19">
        <f t="shared" si="178"/>
        <v>1098786</v>
      </c>
      <c r="CJ35" s="19">
        <f t="shared" si="178"/>
        <v>1080436</v>
      </c>
      <c r="CK35" s="19">
        <f t="shared" si="178"/>
        <v>1026566</v>
      </c>
      <c r="CL35" s="19">
        <f t="shared" si="178"/>
        <v>1101930</v>
      </c>
      <c r="CM35" s="19">
        <f t="shared" si="178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9">SUM(CQ36:CQ37)</f>
        <v>1046963</v>
      </c>
      <c r="CR35" s="19">
        <f t="shared" si="179"/>
        <v>1104211</v>
      </c>
      <c r="CS35" s="19">
        <f t="shared" si="179"/>
        <v>1087621</v>
      </c>
      <c r="CT35" s="19">
        <f t="shared" si="179"/>
        <v>1108359</v>
      </c>
      <c r="CU35" s="19">
        <f t="shared" si="179"/>
        <v>1126944</v>
      </c>
      <c r="CV35" s="19">
        <f t="shared" si="179"/>
        <v>1223753</v>
      </c>
      <c r="CW35" s="19">
        <f t="shared" si="179"/>
        <v>1242792</v>
      </c>
      <c r="CX35" s="19">
        <f t="shared" si="179"/>
        <v>1196127</v>
      </c>
      <c r="CY35" s="19">
        <f t="shared" si="179"/>
        <v>1244314</v>
      </c>
      <c r="CZ35" s="19">
        <f t="shared" si="179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80">SUM(DD36:DD37)</f>
        <v>1205375</v>
      </c>
      <c r="DE35" s="19">
        <f t="shared" si="180"/>
        <v>1268860</v>
      </c>
      <c r="DF35" s="19">
        <f t="shared" si="180"/>
        <v>1242899</v>
      </c>
      <c r="DG35" s="19">
        <f t="shared" si="180"/>
        <v>1302649</v>
      </c>
      <c r="DH35" s="19">
        <f t="shared" si="180"/>
        <v>1263407</v>
      </c>
      <c r="DI35" s="19">
        <f t="shared" si="180"/>
        <v>1318760</v>
      </c>
      <c r="DJ35" s="19">
        <f t="shared" si="180"/>
        <v>1353549</v>
      </c>
      <c r="DK35" s="19">
        <f t="shared" si="180"/>
        <v>1275378</v>
      </c>
      <c r="DL35" s="19">
        <f t="shared" si="180"/>
        <v>1334501</v>
      </c>
      <c r="DM35" s="19">
        <f t="shared" si="180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81">SUM(DQ36:DQ37)</f>
        <v>1333709</v>
      </c>
      <c r="DR35" s="19">
        <f t="shared" si="181"/>
        <v>1354754</v>
      </c>
      <c r="DS35" s="19">
        <f t="shared" si="181"/>
        <v>1319961</v>
      </c>
      <c r="DT35" s="19">
        <f t="shared" si="181"/>
        <v>1341899</v>
      </c>
      <c r="DU35" s="19">
        <f t="shared" si="181"/>
        <v>1335647</v>
      </c>
      <c r="DV35" s="19">
        <f t="shared" si="181"/>
        <v>1431766</v>
      </c>
      <c r="DW35" s="19">
        <f t="shared" si="181"/>
        <v>1453857</v>
      </c>
      <c r="DX35" s="19">
        <f t="shared" si="181"/>
        <v>1369496</v>
      </c>
      <c r="DY35" s="19">
        <f t="shared" si="181"/>
        <v>1469829</v>
      </c>
      <c r="DZ35" s="19">
        <f t="shared" si="181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82">SUM(ED36:ED37)</f>
        <v>1349526</v>
      </c>
      <c r="EE35" s="19">
        <f t="shared" si="182"/>
        <v>1441883</v>
      </c>
      <c r="EF35" s="19">
        <f t="shared" si="182"/>
        <v>1349433</v>
      </c>
      <c r="EG35" s="19">
        <f t="shared" si="182"/>
        <v>1443184</v>
      </c>
      <c r="EH35" s="19">
        <f t="shared" si="182"/>
        <v>1413495</v>
      </c>
      <c r="EI35" s="19">
        <f t="shared" si="182"/>
        <v>1491926</v>
      </c>
      <c r="EJ35" s="19">
        <f t="shared" si="182"/>
        <v>1525297</v>
      </c>
      <c r="EK35" s="19">
        <f t="shared" si="182"/>
        <v>1412728</v>
      </c>
      <c r="EL35" s="19">
        <f t="shared" si="182"/>
        <v>1502190</v>
      </c>
      <c r="EM35" s="19">
        <f t="shared" si="182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3">SUM(EQ36:EQ37)</f>
        <v>1439461</v>
      </c>
      <c r="ER35" s="19">
        <f t="shared" si="183"/>
        <v>1476520</v>
      </c>
      <c r="ES35" s="19">
        <f t="shared" si="183"/>
        <v>1439626</v>
      </c>
      <c r="ET35" s="19">
        <f t="shared" si="183"/>
        <v>1487181</v>
      </c>
      <c r="EU35" s="19">
        <f t="shared" si="183"/>
        <v>1423178</v>
      </c>
      <c r="EV35" s="19">
        <f t="shared" si="183"/>
        <v>1514008</v>
      </c>
      <c r="EW35" s="19">
        <f t="shared" si="183"/>
        <v>1515699</v>
      </c>
      <c r="EX35" s="19">
        <f t="shared" si="183"/>
        <v>1429952</v>
      </c>
      <c r="EY35" s="19">
        <f t="shared" si="183"/>
        <v>1542208</v>
      </c>
      <c r="EZ35" s="19">
        <f t="shared" si="183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4">SUM(FD36:FD37)</f>
        <v>1486764</v>
      </c>
      <c r="FE35" s="19">
        <f t="shared" si="184"/>
        <v>1539323</v>
      </c>
      <c r="FF35" s="19">
        <f t="shared" si="184"/>
        <v>1561764</v>
      </c>
      <c r="FG35" s="19">
        <f t="shared" si="184"/>
        <v>1571937</v>
      </c>
      <c r="FH35" s="19">
        <f t="shared" si="184"/>
        <v>1525830</v>
      </c>
      <c r="FI35" s="19">
        <f t="shared" si="184"/>
        <v>1649466</v>
      </c>
      <c r="FJ35" s="19">
        <f t="shared" si="184"/>
        <v>1664515</v>
      </c>
      <c r="FK35" s="19">
        <f t="shared" si="184"/>
        <v>1560399</v>
      </c>
      <c r="FL35" s="19">
        <f t="shared" si="184"/>
        <v>1687030</v>
      </c>
      <c r="FM35" s="19">
        <f t="shared" si="184"/>
        <v>1610670</v>
      </c>
      <c r="FN35" s="19">
        <f t="shared" si="184"/>
        <v>1719273</v>
      </c>
      <c r="FO35" s="19">
        <f>SUM(FO36:FO37)</f>
        <v>19168805</v>
      </c>
      <c r="FP35" s="19">
        <f t="shared" si="184"/>
        <v>1707822</v>
      </c>
      <c r="FQ35" s="19">
        <f t="shared" si="184"/>
        <v>1670780</v>
      </c>
      <c r="FR35" s="19">
        <f t="shared" si="184"/>
        <v>1738292</v>
      </c>
      <c r="FS35" s="19">
        <f t="shared" si="184"/>
        <v>1581536</v>
      </c>
      <c r="FT35" s="19">
        <f t="shared" si="184"/>
        <v>1627635</v>
      </c>
      <c r="FU35" s="19">
        <f t="shared" si="184"/>
        <v>1596362</v>
      </c>
      <c r="FV35" s="19">
        <f t="shared" si="184"/>
        <v>1779578</v>
      </c>
      <c r="FW35" s="19">
        <f t="shared" si="184"/>
        <v>1766270</v>
      </c>
      <c r="FX35" s="19">
        <v>1680151</v>
      </c>
      <c r="FY35" s="19">
        <v>1751966</v>
      </c>
      <c r="FZ35" s="19">
        <v>1743150</v>
      </c>
      <c r="GA35" s="19">
        <f t="shared" si="184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5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5"/>
        <v>1819711</v>
      </c>
      <c r="GH35" s="19">
        <f t="shared" si="185"/>
        <v>1770958</v>
      </c>
      <c r="GI35" s="19">
        <f>SUM(GI36:GI37)</f>
        <v>1885796</v>
      </c>
      <c r="GJ35" s="19">
        <f t="shared" si="185"/>
        <v>1844958</v>
      </c>
      <c r="GK35" s="19">
        <f t="shared" si="185"/>
        <v>1734426</v>
      </c>
      <c r="GL35" s="19">
        <f t="shared" si="185"/>
        <v>1785257</v>
      </c>
      <c r="GM35" s="19">
        <f t="shared" si="185"/>
        <v>1752242</v>
      </c>
      <c r="GN35" s="19">
        <f>SUM(GN36:GN37)</f>
        <v>1868305</v>
      </c>
      <c r="GO35" s="19">
        <f t="shared" si="138"/>
        <v>21147309</v>
      </c>
      <c r="GP35" s="19">
        <f>SUM(GP36:GP37)</f>
        <v>1928316</v>
      </c>
      <c r="GQ35" s="19">
        <f t="shared" ref="GQ35:HA35" si="186">SUM(GQ36:GQ37)</f>
        <v>1779037</v>
      </c>
      <c r="GR35" s="19">
        <f t="shared" si="186"/>
        <v>1901257</v>
      </c>
      <c r="GS35" s="19">
        <f t="shared" si="186"/>
        <v>1803689</v>
      </c>
      <c r="GT35" s="19">
        <f t="shared" si="186"/>
        <v>1938167</v>
      </c>
      <c r="GU35" s="19">
        <f t="shared" si="186"/>
        <v>1771514</v>
      </c>
      <c r="GV35" s="19">
        <f t="shared" si="186"/>
        <v>1896270</v>
      </c>
      <c r="GW35" s="19">
        <f t="shared" si="186"/>
        <v>1932032</v>
      </c>
      <c r="GX35" s="19">
        <f t="shared" si="186"/>
        <v>1812721</v>
      </c>
      <c r="GY35" s="19">
        <f t="shared" si="186"/>
        <v>1882119</v>
      </c>
      <c r="GZ35" s="19">
        <f t="shared" si="186"/>
        <v>1853578</v>
      </c>
      <c r="HA35" s="19">
        <f t="shared" si="186"/>
        <v>2018802</v>
      </c>
      <c r="HB35" s="19">
        <f t="shared" si="139"/>
        <v>22517502</v>
      </c>
      <c r="HC35" s="19">
        <f>SUM(HC36:HC37)</f>
        <v>2012145</v>
      </c>
      <c r="HD35" s="19">
        <f t="shared" ref="HD35:HN35" si="187">SUM(HD36:HD37)</f>
        <v>1807831</v>
      </c>
      <c r="HE35" s="19">
        <f t="shared" si="187"/>
        <v>1962999</v>
      </c>
      <c r="HF35" s="19">
        <f t="shared" si="187"/>
        <v>1786669</v>
      </c>
      <c r="HG35" s="19">
        <f t="shared" si="187"/>
        <v>1874002</v>
      </c>
      <c r="HH35" s="19">
        <f t="shared" si="187"/>
        <v>1795603</v>
      </c>
      <c r="HI35" s="19">
        <f t="shared" si="187"/>
        <v>1937374</v>
      </c>
      <c r="HJ35" s="19">
        <f t="shared" si="187"/>
        <v>1984947</v>
      </c>
      <c r="HK35" s="19">
        <f t="shared" si="187"/>
        <v>1828073</v>
      </c>
      <c r="HL35" s="19">
        <f>SUM(HL36:HL37)</f>
        <v>1959368</v>
      </c>
      <c r="HM35" s="19">
        <f t="shared" si="187"/>
        <v>1914286</v>
      </c>
      <c r="HN35" s="19">
        <f t="shared" si="187"/>
        <v>2047568</v>
      </c>
      <c r="HO35" s="19">
        <f t="shared" si="155"/>
        <v>22910865</v>
      </c>
      <c r="HP35" s="19">
        <f t="shared" ref="HP35:IA35" si="188">SUM(HP36:HP37)</f>
        <v>2032438</v>
      </c>
      <c r="HQ35" s="19">
        <f t="shared" si="188"/>
        <v>1996458</v>
      </c>
      <c r="HR35" s="19">
        <f t="shared" si="188"/>
        <v>1411571</v>
      </c>
      <c r="HS35" s="19">
        <f t="shared" si="188"/>
        <v>769265</v>
      </c>
      <c r="HT35" s="19">
        <f t="shared" si="188"/>
        <v>1102088</v>
      </c>
      <c r="HU35" s="19">
        <f t="shared" si="188"/>
        <v>1448793</v>
      </c>
      <c r="HV35" s="19">
        <f t="shared" si="188"/>
        <v>1753778</v>
      </c>
      <c r="HW35" s="19">
        <f t="shared" si="188"/>
        <v>1751185</v>
      </c>
      <c r="HX35" s="19">
        <f t="shared" si="188"/>
        <v>1766734</v>
      </c>
      <c r="HY35" s="19">
        <f t="shared" si="188"/>
        <v>1973941</v>
      </c>
      <c r="HZ35" s="19">
        <f t="shared" si="188"/>
        <v>2014647</v>
      </c>
      <c r="IA35" s="19">
        <f t="shared" si="188"/>
        <v>2074718</v>
      </c>
      <c r="IB35" s="19">
        <f t="shared" si="156"/>
        <v>20095616</v>
      </c>
      <c r="IC35" s="19">
        <f t="shared" ref="IC35:IE35" si="189">SUM(IC36:IC37)</f>
        <v>2136319</v>
      </c>
      <c r="ID35" s="19">
        <f t="shared" si="189"/>
        <v>1617557</v>
      </c>
      <c r="IE35" s="19">
        <f t="shared" si="189"/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/>
      <c r="IV35" s="19"/>
      <c r="IW35" s="19"/>
      <c r="IX35" s="19"/>
      <c r="IY35" s="19"/>
      <c r="IZ35" s="19"/>
      <c r="JA35" s="19"/>
      <c r="JB35" s="19">
        <f>SUM(IP35:JA35)</f>
        <v>10857500</v>
      </c>
    </row>
    <row r="36" spans="2:262" ht="14.25" customHeight="1" x14ac:dyDescent="0.2">
      <c r="B36" s="15" t="s">
        <v>2</v>
      </c>
      <c r="C36" s="21">
        <f>C27+C30+C33</f>
        <v>0</v>
      </c>
      <c r="D36" s="21">
        <f t="shared" ref="D36:M36" si="190">D27+D30+D33</f>
        <v>0</v>
      </c>
      <c r="E36" s="21">
        <f t="shared" si="190"/>
        <v>0</v>
      </c>
      <c r="F36" s="21">
        <f t="shared" si="190"/>
        <v>0</v>
      </c>
      <c r="G36" s="21">
        <f t="shared" si="190"/>
        <v>0</v>
      </c>
      <c r="H36" s="21">
        <f t="shared" si="190"/>
        <v>0</v>
      </c>
      <c r="I36" s="21">
        <f t="shared" si="190"/>
        <v>0</v>
      </c>
      <c r="J36" s="21">
        <f t="shared" si="190"/>
        <v>0</v>
      </c>
      <c r="K36" s="21">
        <f t="shared" si="190"/>
        <v>0</v>
      </c>
      <c r="L36" s="21">
        <f t="shared" si="190"/>
        <v>0</v>
      </c>
      <c r="M36" s="21">
        <f t="shared" si="190"/>
        <v>92921</v>
      </c>
      <c r="N36" s="21">
        <f t="shared" ref="N36:P37" si="191">N27+N30+N33</f>
        <v>117116</v>
      </c>
      <c r="O36" s="21">
        <f t="shared" si="191"/>
        <v>210037</v>
      </c>
      <c r="P36" s="21">
        <f t="shared" si="191"/>
        <v>115933</v>
      </c>
      <c r="Q36" s="21">
        <f t="shared" ref="Q36:Z36" si="192">Q27+Q30+Q33</f>
        <v>107506</v>
      </c>
      <c r="R36" s="21">
        <f t="shared" si="192"/>
        <v>100272</v>
      </c>
      <c r="S36" s="21">
        <f t="shared" si="192"/>
        <v>118724</v>
      </c>
      <c r="T36" s="21">
        <f t="shared" si="192"/>
        <v>101630</v>
      </c>
      <c r="U36" s="21">
        <f t="shared" si="192"/>
        <v>90555</v>
      </c>
      <c r="V36" s="21">
        <f t="shared" si="192"/>
        <v>117598</v>
      </c>
      <c r="W36" s="21">
        <f t="shared" si="192"/>
        <v>115721</v>
      </c>
      <c r="X36" s="21">
        <f t="shared" si="192"/>
        <v>88174</v>
      </c>
      <c r="Y36" s="21">
        <f t="shared" si="192"/>
        <v>104028</v>
      </c>
      <c r="Z36" s="21">
        <f t="shared" si="192"/>
        <v>91770</v>
      </c>
      <c r="AA36" s="21">
        <f t="shared" ref="AA36:AC37" si="193">AA27+AA30+AA33</f>
        <v>114387</v>
      </c>
      <c r="AB36" s="21">
        <f t="shared" si="193"/>
        <v>1266298</v>
      </c>
      <c r="AC36" s="21">
        <f t="shared" si="193"/>
        <v>113672</v>
      </c>
      <c r="AD36" s="21">
        <f t="shared" ref="AD36:AM36" si="194">AD27+AD30+AD33</f>
        <v>101971</v>
      </c>
      <c r="AE36" s="21">
        <f t="shared" si="194"/>
        <v>126000</v>
      </c>
      <c r="AF36" s="21">
        <f t="shared" si="194"/>
        <v>93230</v>
      </c>
      <c r="AG36" s="21">
        <f t="shared" si="194"/>
        <v>99504</v>
      </c>
      <c r="AH36" s="21">
        <f t="shared" si="194"/>
        <v>92028</v>
      </c>
      <c r="AI36" s="21">
        <f t="shared" si="194"/>
        <v>124137</v>
      </c>
      <c r="AJ36" s="21">
        <f t="shared" si="194"/>
        <v>108193</v>
      </c>
      <c r="AK36" s="21">
        <f t="shared" si="194"/>
        <v>90154</v>
      </c>
      <c r="AL36" s="21">
        <f t="shared" si="194"/>
        <v>103764</v>
      </c>
      <c r="AM36" s="21">
        <f t="shared" si="194"/>
        <v>94755</v>
      </c>
      <c r="AN36" s="21">
        <f t="shared" ref="AN36:AP37" si="195">AN27+AN30+AN33</f>
        <v>117218</v>
      </c>
      <c r="AO36" s="21">
        <f t="shared" si="195"/>
        <v>1264626</v>
      </c>
      <c r="AP36" s="21">
        <f t="shared" si="195"/>
        <v>119065</v>
      </c>
      <c r="AQ36" s="21">
        <f t="shared" ref="AQ36:AZ36" si="196">AQ27+AQ30+AQ33</f>
        <v>106815</v>
      </c>
      <c r="AR36" s="21">
        <f t="shared" si="196"/>
        <v>107586</v>
      </c>
      <c r="AS36" s="21">
        <f t="shared" si="196"/>
        <v>125136</v>
      </c>
      <c r="AT36" s="21">
        <f t="shared" si="196"/>
        <v>99878</v>
      </c>
      <c r="AU36" s="21">
        <f t="shared" si="196"/>
        <v>98671</v>
      </c>
      <c r="AV36" s="21">
        <f t="shared" si="196"/>
        <v>123381</v>
      </c>
      <c r="AW36" s="21">
        <f t="shared" si="196"/>
        <v>109579</v>
      </c>
      <c r="AX36" s="21">
        <f t="shared" si="196"/>
        <v>98375</v>
      </c>
      <c r="AY36" s="21">
        <f t="shared" si="196"/>
        <v>105508</v>
      </c>
      <c r="AZ36" s="21">
        <f t="shared" si="196"/>
        <v>102556</v>
      </c>
      <c r="BA36" s="21">
        <f t="shared" ref="BA36:BC37" si="197">BA27+BA30+BA33</f>
        <v>117634</v>
      </c>
      <c r="BB36" s="21">
        <f t="shared" si="197"/>
        <v>1314184</v>
      </c>
      <c r="BC36" s="21">
        <f t="shared" si="197"/>
        <v>132002</v>
      </c>
      <c r="BD36" s="21">
        <f t="shared" ref="BD36:BM36" si="198">BD27+BD30+BD33</f>
        <v>121822</v>
      </c>
      <c r="BE36" s="21">
        <f t="shared" si="198"/>
        <v>117201</v>
      </c>
      <c r="BF36" s="21">
        <f t="shared" si="198"/>
        <v>141521</v>
      </c>
      <c r="BG36" s="21">
        <f t="shared" si="198"/>
        <v>116042</v>
      </c>
      <c r="BH36" s="21">
        <f t="shared" si="198"/>
        <v>109574</v>
      </c>
      <c r="BI36" s="21">
        <f t="shared" si="198"/>
        <v>127244</v>
      </c>
      <c r="BJ36" s="21">
        <f t="shared" si="198"/>
        <v>119671</v>
      </c>
      <c r="BK36" s="21">
        <f t="shared" si="198"/>
        <v>107381</v>
      </c>
      <c r="BL36" s="21">
        <f t="shared" si="198"/>
        <v>121289</v>
      </c>
      <c r="BM36" s="21">
        <f t="shared" si="198"/>
        <v>114582</v>
      </c>
      <c r="BN36" s="21">
        <f t="shared" ref="BN36:BP37" si="199">BN27+BN30+BN33</f>
        <v>141985</v>
      </c>
      <c r="BO36" s="21">
        <f t="shared" si="199"/>
        <v>1470314</v>
      </c>
      <c r="BP36" s="21">
        <f t="shared" si="199"/>
        <v>143121</v>
      </c>
      <c r="BQ36" s="21">
        <f t="shared" ref="BQ36:BZ36" si="200">BQ27+BQ30+BQ33</f>
        <v>135325</v>
      </c>
      <c r="BR36" s="21">
        <f t="shared" si="200"/>
        <v>161617</v>
      </c>
      <c r="BS36" s="21">
        <f t="shared" si="200"/>
        <v>116888</v>
      </c>
      <c r="BT36" s="21">
        <f t="shared" si="200"/>
        <v>142172</v>
      </c>
      <c r="BU36" s="21">
        <f t="shared" si="200"/>
        <v>118066</v>
      </c>
      <c r="BV36" s="21">
        <f t="shared" si="200"/>
        <v>159683</v>
      </c>
      <c r="BW36" s="21">
        <f t="shared" si="200"/>
        <v>140094</v>
      </c>
      <c r="BX36" s="21">
        <f t="shared" si="200"/>
        <v>121113</v>
      </c>
      <c r="BY36" s="21">
        <f t="shared" si="200"/>
        <v>130577</v>
      </c>
      <c r="BZ36" s="21">
        <f t="shared" si="200"/>
        <v>137148</v>
      </c>
      <c r="CA36" s="21">
        <f t="shared" ref="CA36:CC37" si="201">CA27+CA30+CA33</f>
        <v>156511</v>
      </c>
      <c r="CB36" s="21">
        <f t="shared" si="201"/>
        <v>1662315</v>
      </c>
      <c r="CC36" s="21">
        <f t="shared" si="201"/>
        <v>160023</v>
      </c>
      <c r="CD36" s="21">
        <f t="shared" ref="CD36:CM36" si="202">CD27+CD30+CD33</f>
        <v>150131</v>
      </c>
      <c r="CE36" s="21">
        <f t="shared" si="202"/>
        <v>139048</v>
      </c>
      <c r="CF36" s="21">
        <f t="shared" si="202"/>
        <v>161393</v>
      </c>
      <c r="CG36" s="21">
        <f t="shared" si="202"/>
        <v>145000</v>
      </c>
      <c r="CH36" s="21">
        <f t="shared" si="202"/>
        <v>136056</v>
      </c>
      <c r="CI36" s="21">
        <f t="shared" si="202"/>
        <v>173860</v>
      </c>
      <c r="CJ36" s="21">
        <f t="shared" si="202"/>
        <v>150923</v>
      </c>
      <c r="CK36" s="21">
        <f t="shared" si="202"/>
        <v>135318</v>
      </c>
      <c r="CL36" s="21">
        <f t="shared" si="202"/>
        <v>151708</v>
      </c>
      <c r="CM36" s="21">
        <f t="shared" si="202"/>
        <v>140793</v>
      </c>
      <c r="CN36" s="21">
        <f t="shared" ref="CN36:CP37" si="203">CN27+CN30+CN33</f>
        <v>175565</v>
      </c>
      <c r="CO36" s="21">
        <f t="shared" si="203"/>
        <v>1819818</v>
      </c>
      <c r="CP36" s="21">
        <f t="shared" si="203"/>
        <v>189083</v>
      </c>
      <c r="CQ36" s="21">
        <f t="shared" ref="CQ36:CZ36" si="204">CQ27+CQ30+CQ33</f>
        <v>170586</v>
      </c>
      <c r="CR36" s="21">
        <f t="shared" si="204"/>
        <v>158066</v>
      </c>
      <c r="CS36" s="21">
        <f t="shared" si="204"/>
        <v>188806</v>
      </c>
      <c r="CT36" s="21">
        <f t="shared" si="204"/>
        <v>164359</v>
      </c>
      <c r="CU36" s="21">
        <f t="shared" si="204"/>
        <v>154107</v>
      </c>
      <c r="CV36" s="21">
        <f t="shared" si="204"/>
        <v>190130</v>
      </c>
      <c r="CW36" s="21">
        <f t="shared" si="204"/>
        <v>188843</v>
      </c>
      <c r="CX36" s="21">
        <f t="shared" si="204"/>
        <v>158288</v>
      </c>
      <c r="CY36" s="21">
        <f t="shared" si="204"/>
        <v>187167</v>
      </c>
      <c r="CZ36" s="21">
        <f t="shared" si="204"/>
        <v>166027</v>
      </c>
      <c r="DA36" s="21">
        <f t="shared" ref="DA36:DC37" si="205">DA27+DA30+DA33</f>
        <v>208138</v>
      </c>
      <c r="DB36" s="21">
        <f t="shared" si="205"/>
        <v>2123600</v>
      </c>
      <c r="DC36" s="21">
        <f t="shared" si="205"/>
        <v>225173</v>
      </c>
      <c r="DD36" s="21">
        <f t="shared" ref="DD36:DM36" si="206">DD27+DD30+DD33</f>
        <v>202921</v>
      </c>
      <c r="DE36" s="21">
        <f t="shared" si="206"/>
        <v>189294</v>
      </c>
      <c r="DF36" s="21">
        <f t="shared" si="206"/>
        <v>223686</v>
      </c>
      <c r="DG36" s="21">
        <f t="shared" si="206"/>
        <v>191920</v>
      </c>
      <c r="DH36" s="21">
        <f t="shared" si="206"/>
        <v>185139</v>
      </c>
      <c r="DI36" s="21">
        <f t="shared" si="206"/>
        <v>232826</v>
      </c>
      <c r="DJ36" s="21">
        <f t="shared" si="206"/>
        <v>213703</v>
      </c>
      <c r="DK36" s="21">
        <f t="shared" si="206"/>
        <v>187504</v>
      </c>
      <c r="DL36" s="21">
        <f t="shared" si="206"/>
        <v>210706</v>
      </c>
      <c r="DM36" s="21">
        <f t="shared" si="206"/>
        <v>191211</v>
      </c>
      <c r="DN36" s="21">
        <f t="shared" ref="DN36:DP37" si="207">DN27+DN30+DN33</f>
        <v>235676</v>
      </c>
      <c r="DO36" s="21">
        <f t="shared" si="207"/>
        <v>2489759</v>
      </c>
      <c r="DP36" s="21">
        <f t="shared" si="207"/>
        <v>254003</v>
      </c>
      <c r="DQ36" s="21">
        <f t="shared" ref="DQ36:DZ36" si="208">DQ27+DQ30+DQ33</f>
        <v>243614</v>
      </c>
      <c r="DR36" s="21">
        <f t="shared" si="208"/>
        <v>219411</v>
      </c>
      <c r="DS36" s="21">
        <f t="shared" si="208"/>
        <v>262259</v>
      </c>
      <c r="DT36" s="21">
        <f t="shared" si="208"/>
        <v>220302</v>
      </c>
      <c r="DU36" s="21">
        <f t="shared" si="208"/>
        <v>210822</v>
      </c>
      <c r="DV36" s="21">
        <f t="shared" si="208"/>
        <v>248549</v>
      </c>
      <c r="DW36" s="21">
        <f t="shared" si="208"/>
        <v>244123</v>
      </c>
      <c r="DX36" s="21">
        <f t="shared" si="208"/>
        <v>228284</v>
      </c>
      <c r="DY36" s="21">
        <f t="shared" si="208"/>
        <v>247082</v>
      </c>
      <c r="DZ36" s="21">
        <f t="shared" si="208"/>
        <v>220643</v>
      </c>
      <c r="EA36" s="21">
        <f t="shared" ref="EA36:EC37" si="209">EA27+EA30+EA33</f>
        <v>268186</v>
      </c>
      <c r="EB36" s="21">
        <f t="shared" si="209"/>
        <v>2867278</v>
      </c>
      <c r="EC36" s="21">
        <f t="shared" si="209"/>
        <v>283272</v>
      </c>
      <c r="ED36" s="21">
        <f t="shared" ref="ED36:EM36" si="210">ED27+ED30+ED33</f>
        <v>263186</v>
      </c>
      <c r="EE36" s="21">
        <f t="shared" si="210"/>
        <v>297916</v>
      </c>
      <c r="EF36" s="21">
        <f t="shared" si="210"/>
        <v>222540</v>
      </c>
      <c r="EG36" s="21">
        <f t="shared" si="210"/>
        <v>246406</v>
      </c>
      <c r="EH36" s="21">
        <f t="shared" si="210"/>
        <v>241176</v>
      </c>
      <c r="EI36" s="21">
        <f t="shared" si="210"/>
        <v>279483</v>
      </c>
      <c r="EJ36" s="21">
        <f t="shared" si="210"/>
        <v>275096</v>
      </c>
      <c r="EK36" s="21">
        <f t="shared" si="210"/>
        <v>243687</v>
      </c>
      <c r="EL36" s="21">
        <f t="shared" si="210"/>
        <v>260727</v>
      </c>
      <c r="EM36" s="21">
        <f t="shared" si="210"/>
        <v>247346</v>
      </c>
      <c r="EN36" s="21">
        <f t="shared" ref="EN36:EP37" si="211">EN27+EN30+EN33</f>
        <v>294307</v>
      </c>
      <c r="EO36" s="21">
        <f t="shared" si="211"/>
        <v>3155142</v>
      </c>
      <c r="EP36" s="21">
        <f t="shared" si="211"/>
        <v>308009</v>
      </c>
      <c r="EQ36" s="21">
        <f t="shared" ref="EQ36:GA36" si="212">EQ27+EQ30+EQ33</f>
        <v>284291</v>
      </c>
      <c r="ER36" s="21">
        <f t="shared" si="212"/>
        <v>269721</v>
      </c>
      <c r="ES36" s="21">
        <f t="shared" si="212"/>
        <v>298961</v>
      </c>
      <c r="ET36" s="21">
        <f t="shared" si="212"/>
        <v>259488</v>
      </c>
      <c r="EU36" s="21">
        <f t="shared" si="212"/>
        <v>240006</v>
      </c>
      <c r="EV36" s="21">
        <f t="shared" si="212"/>
        <v>305808</v>
      </c>
      <c r="EW36" s="21">
        <f t="shared" si="212"/>
        <v>288113</v>
      </c>
      <c r="EX36" s="21">
        <f t="shared" si="212"/>
        <v>249256</v>
      </c>
      <c r="EY36" s="21">
        <f t="shared" si="212"/>
        <v>279851</v>
      </c>
      <c r="EZ36" s="21">
        <f t="shared" si="212"/>
        <v>260519</v>
      </c>
      <c r="FA36" s="21">
        <f t="shared" si="212"/>
        <v>332887</v>
      </c>
      <c r="FB36" s="21">
        <f>FB27+FB30+FB33</f>
        <v>3376910</v>
      </c>
      <c r="FC36" s="21">
        <f t="shared" si="212"/>
        <v>369210</v>
      </c>
      <c r="FD36" s="21">
        <f t="shared" si="212"/>
        <v>341919</v>
      </c>
      <c r="FE36" s="21">
        <f t="shared" si="212"/>
        <v>313131</v>
      </c>
      <c r="FF36" s="21">
        <f t="shared" si="212"/>
        <v>350542</v>
      </c>
      <c r="FG36" s="21">
        <f t="shared" si="212"/>
        <v>323708</v>
      </c>
      <c r="FH36" s="21">
        <f t="shared" si="212"/>
        <v>293194</v>
      </c>
      <c r="FI36" s="21">
        <f t="shared" si="212"/>
        <v>371425</v>
      </c>
      <c r="FJ36" s="21">
        <f t="shared" si="212"/>
        <v>345171</v>
      </c>
      <c r="FK36" s="21">
        <f t="shared" si="212"/>
        <v>299045</v>
      </c>
      <c r="FL36" s="21">
        <f t="shared" si="212"/>
        <v>346857</v>
      </c>
      <c r="FM36" s="21">
        <f t="shared" si="212"/>
        <v>306525</v>
      </c>
      <c r="FN36" s="21">
        <f t="shared" si="212"/>
        <v>392451</v>
      </c>
      <c r="FO36" s="21">
        <f>FO27+FO30+FO33</f>
        <v>4053178</v>
      </c>
      <c r="FP36" s="21">
        <f t="shared" si="212"/>
        <v>437052</v>
      </c>
      <c r="FQ36" s="21">
        <f t="shared" si="212"/>
        <v>406648</v>
      </c>
      <c r="FR36" s="21">
        <f t="shared" si="212"/>
        <v>442941</v>
      </c>
      <c r="FS36" s="21">
        <f t="shared" si="212"/>
        <v>327458</v>
      </c>
      <c r="FT36" s="21">
        <f t="shared" si="212"/>
        <v>358674</v>
      </c>
      <c r="FU36" s="21">
        <f t="shared" si="212"/>
        <v>333739</v>
      </c>
      <c r="FV36" s="21">
        <f t="shared" si="212"/>
        <v>441571</v>
      </c>
      <c r="FW36" s="21">
        <f t="shared" si="212"/>
        <v>395226</v>
      </c>
      <c r="FX36" s="21">
        <v>348358</v>
      </c>
      <c r="FY36" s="21">
        <v>382258</v>
      </c>
      <c r="FZ36" s="21">
        <v>377903</v>
      </c>
      <c r="GA36" s="21">
        <f t="shared" si="212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13">GD27+GD30+GD33</f>
        <v>420895</v>
      </c>
      <c r="GE36" s="21">
        <f t="shared" si="213"/>
        <v>362876</v>
      </c>
      <c r="GF36" s="21">
        <f t="shared" si="213"/>
        <v>403877</v>
      </c>
      <c r="GG36" s="21">
        <f t="shared" si="213"/>
        <v>383494</v>
      </c>
      <c r="GH36" s="21">
        <f t="shared" si="213"/>
        <v>369660</v>
      </c>
      <c r="GI36" s="21">
        <f t="shared" si="213"/>
        <v>478803</v>
      </c>
      <c r="GJ36" s="21">
        <f t="shared" si="213"/>
        <v>421570</v>
      </c>
      <c r="GK36" s="21">
        <f t="shared" si="213"/>
        <v>366903</v>
      </c>
      <c r="GL36" s="21">
        <f t="shared" si="213"/>
        <v>378004</v>
      </c>
      <c r="GM36" s="21">
        <f t="shared" si="213"/>
        <v>356630</v>
      </c>
      <c r="GN36" s="21">
        <f>GN27+GN30+GN33</f>
        <v>427574</v>
      </c>
      <c r="GO36" s="21">
        <f t="shared" si="138"/>
        <v>4820363</v>
      </c>
      <c r="GP36" s="21">
        <f>GP27+GP30+GP33</f>
        <v>479892</v>
      </c>
      <c r="GQ36" s="21">
        <f t="shared" ref="GQ36:HA37" si="214">GQ27+GQ30+GQ33</f>
        <v>446068</v>
      </c>
      <c r="GR36" s="21">
        <f t="shared" si="214"/>
        <v>482103</v>
      </c>
      <c r="GS36" s="21">
        <f t="shared" si="214"/>
        <v>388519</v>
      </c>
      <c r="GT36" s="21">
        <f t="shared" si="214"/>
        <v>386505</v>
      </c>
      <c r="GU36" s="21">
        <f t="shared" si="214"/>
        <v>348087</v>
      </c>
      <c r="GV36" s="21">
        <f t="shared" si="214"/>
        <v>425550</v>
      </c>
      <c r="GW36" s="21">
        <f t="shared" si="214"/>
        <v>425243</v>
      </c>
      <c r="GX36" s="21">
        <f t="shared" si="214"/>
        <v>398078</v>
      </c>
      <c r="GY36" s="21">
        <f t="shared" si="214"/>
        <v>414186</v>
      </c>
      <c r="GZ36" s="21">
        <f t="shared" si="214"/>
        <v>392147</v>
      </c>
      <c r="HA36" s="21">
        <f t="shared" si="214"/>
        <v>476445</v>
      </c>
      <c r="HB36" s="21">
        <f t="shared" si="139"/>
        <v>5062823</v>
      </c>
      <c r="HC36" s="21">
        <f>HC27+HC30+HC33</f>
        <v>517665</v>
      </c>
      <c r="HD36" s="21">
        <f t="shared" ref="HD36:HN36" si="215">HD27+HD30+HD33</f>
        <v>476224</v>
      </c>
      <c r="HE36" s="21">
        <f t="shared" si="215"/>
        <v>445725</v>
      </c>
      <c r="HF36" s="21">
        <f t="shared" si="215"/>
        <v>460045</v>
      </c>
      <c r="HG36" s="21">
        <f t="shared" si="215"/>
        <v>393615</v>
      </c>
      <c r="HH36" s="21">
        <f t="shared" si="215"/>
        <v>367532</v>
      </c>
      <c r="HI36" s="21">
        <f t="shared" si="215"/>
        <v>465017</v>
      </c>
      <c r="HJ36" s="21">
        <f t="shared" si="215"/>
        <v>450658</v>
      </c>
      <c r="HK36" s="21">
        <f t="shared" si="215"/>
        <v>397868</v>
      </c>
      <c r="HL36" s="21">
        <f>HL27+HL30+HL33</f>
        <v>424968</v>
      </c>
      <c r="HM36" s="21">
        <f t="shared" si="215"/>
        <v>408767</v>
      </c>
      <c r="HN36" s="21">
        <f t="shared" si="215"/>
        <v>489888</v>
      </c>
      <c r="HO36" s="21">
        <f t="shared" si="155"/>
        <v>5297972</v>
      </c>
      <c r="HP36" s="21">
        <f t="shared" ref="HP36:IA36" si="216">HP27+HP30+HP33</f>
        <v>530860</v>
      </c>
      <c r="HQ36" s="21">
        <f t="shared" si="216"/>
        <v>528488</v>
      </c>
      <c r="HR36" s="21">
        <f t="shared" si="216"/>
        <v>301676</v>
      </c>
      <c r="HS36" s="21">
        <f t="shared" si="216"/>
        <v>85862</v>
      </c>
      <c r="HT36" s="21">
        <f t="shared" si="216"/>
        <v>190208</v>
      </c>
      <c r="HU36" s="21">
        <f t="shared" si="216"/>
        <v>298735</v>
      </c>
      <c r="HV36" s="21">
        <f t="shared" si="216"/>
        <v>432734</v>
      </c>
      <c r="HW36" s="21">
        <f t="shared" si="216"/>
        <v>409068</v>
      </c>
      <c r="HX36" s="21">
        <f t="shared" si="216"/>
        <v>434974</v>
      </c>
      <c r="HY36" s="21">
        <f t="shared" si="216"/>
        <v>494012</v>
      </c>
      <c r="HZ36" s="21">
        <f t="shared" si="216"/>
        <v>499840</v>
      </c>
      <c r="IA36" s="21">
        <f t="shared" si="216"/>
        <v>578210</v>
      </c>
      <c r="IB36" s="21">
        <f t="shared" si="156"/>
        <v>4784667</v>
      </c>
      <c r="IC36" s="21">
        <f t="shared" ref="IC36:IE37" si="217">IC27+IC30+IC33</f>
        <v>577307</v>
      </c>
      <c r="ID36" s="21">
        <f t="shared" si="217"/>
        <v>344566</v>
      </c>
      <c r="IE36" s="21">
        <f t="shared" si="217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/>
      <c r="IV36" s="21"/>
      <c r="IW36" s="21"/>
      <c r="IX36" s="21"/>
      <c r="IY36" s="21"/>
      <c r="IZ36" s="21"/>
      <c r="JA36" s="21"/>
      <c r="JB36" s="21">
        <f>SUM(IP36:JA36)</f>
        <v>3090244</v>
      </c>
    </row>
    <row r="37" spans="2:262" ht="14.25" customHeight="1" x14ac:dyDescent="0.2">
      <c r="B37" s="15" t="s">
        <v>3</v>
      </c>
      <c r="C37" s="21">
        <f>C28+C31+C34</f>
        <v>0</v>
      </c>
      <c r="D37" s="21">
        <f t="shared" ref="D37:M37" si="218">D28+D31+D34</f>
        <v>0</v>
      </c>
      <c r="E37" s="21">
        <f t="shared" si="218"/>
        <v>0</v>
      </c>
      <c r="F37" s="21">
        <f t="shared" si="218"/>
        <v>0</v>
      </c>
      <c r="G37" s="21">
        <f t="shared" si="218"/>
        <v>0</v>
      </c>
      <c r="H37" s="21">
        <f t="shared" si="218"/>
        <v>0</v>
      </c>
      <c r="I37" s="21">
        <f t="shared" si="218"/>
        <v>0</v>
      </c>
      <c r="J37" s="21">
        <f t="shared" si="218"/>
        <v>0</v>
      </c>
      <c r="K37" s="21">
        <f t="shared" si="218"/>
        <v>0</v>
      </c>
      <c r="L37" s="21">
        <f t="shared" si="218"/>
        <v>0</v>
      </c>
      <c r="M37" s="21">
        <f t="shared" si="218"/>
        <v>711183</v>
      </c>
      <c r="N37" s="21">
        <f t="shared" si="191"/>
        <v>754689</v>
      </c>
      <c r="O37" s="21">
        <f t="shared" si="191"/>
        <v>1465872</v>
      </c>
      <c r="P37" s="21">
        <f t="shared" si="191"/>
        <v>733583</v>
      </c>
      <c r="Q37" s="21">
        <f t="shared" ref="Q37:Z37" si="219">Q28+Q31+Q34</f>
        <v>625639</v>
      </c>
      <c r="R37" s="21">
        <f t="shared" si="219"/>
        <v>703206</v>
      </c>
      <c r="S37" s="21">
        <f t="shared" si="219"/>
        <v>657451</v>
      </c>
      <c r="T37" s="21">
        <f t="shared" si="219"/>
        <v>678913</v>
      </c>
      <c r="U37" s="21">
        <f t="shared" si="219"/>
        <v>659642</v>
      </c>
      <c r="V37" s="21">
        <f t="shared" si="219"/>
        <v>681163</v>
      </c>
      <c r="W37" s="21">
        <f t="shared" si="219"/>
        <v>707592</v>
      </c>
      <c r="X37" s="21">
        <f t="shared" si="219"/>
        <v>684471</v>
      </c>
      <c r="Y37" s="21">
        <f t="shared" si="219"/>
        <v>719055</v>
      </c>
      <c r="Z37" s="21">
        <f t="shared" si="219"/>
        <v>723561</v>
      </c>
      <c r="AA37" s="21">
        <f t="shared" si="193"/>
        <v>752873</v>
      </c>
      <c r="AB37" s="21">
        <f t="shared" si="193"/>
        <v>8327149</v>
      </c>
      <c r="AC37" s="21">
        <f t="shared" si="193"/>
        <v>715291</v>
      </c>
      <c r="AD37" s="21">
        <f t="shared" ref="AD37:AM37" si="220">AD28+AD31+AD34</f>
        <v>631089</v>
      </c>
      <c r="AE37" s="21">
        <f t="shared" si="220"/>
        <v>675474</v>
      </c>
      <c r="AF37" s="21">
        <f t="shared" si="220"/>
        <v>652757</v>
      </c>
      <c r="AG37" s="21">
        <f t="shared" si="220"/>
        <v>701619</v>
      </c>
      <c r="AH37" s="21">
        <f t="shared" si="220"/>
        <v>708283</v>
      </c>
      <c r="AI37" s="21">
        <f t="shared" si="220"/>
        <v>708845</v>
      </c>
      <c r="AJ37" s="21">
        <f t="shared" si="220"/>
        <v>722187</v>
      </c>
      <c r="AK37" s="21">
        <f t="shared" si="220"/>
        <v>664865</v>
      </c>
      <c r="AL37" s="21">
        <f t="shared" si="220"/>
        <v>729269</v>
      </c>
      <c r="AM37" s="21">
        <f t="shared" si="220"/>
        <v>753110</v>
      </c>
      <c r="AN37" s="21">
        <f t="shared" si="195"/>
        <v>798734</v>
      </c>
      <c r="AO37" s="21">
        <f t="shared" si="195"/>
        <v>8461523</v>
      </c>
      <c r="AP37" s="21">
        <f t="shared" si="195"/>
        <v>765635</v>
      </c>
      <c r="AQ37" s="21">
        <f t="shared" ref="AQ37:AZ37" si="221">AQ28+AQ31+AQ34</f>
        <v>674168</v>
      </c>
      <c r="AR37" s="21">
        <f t="shared" si="221"/>
        <v>737558</v>
      </c>
      <c r="AS37" s="21">
        <f t="shared" si="221"/>
        <v>684616</v>
      </c>
      <c r="AT37" s="21">
        <f t="shared" si="221"/>
        <v>742939</v>
      </c>
      <c r="AU37" s="21">
        <f t="shared" si="221"/>
        <v>758308</v>
      </c>
      <c r="AV37" s="21">
        <f t="shared" si="221"/>
        <v>759082</v>
      </c>
      <c r="AW37" s="21">
        <f t="shared" si="221"/>
        <v>800858</v>
      </c>
      <c r="AX37" s="21">
        <f t="shared" si="221"/>
        <v>757674</v>
      </c>
      <c r="AY37" s="21">
        <f t="shared" si="221"/>
        <v>810563</v>
      </c>
      <c r="AZ37" s="21">
        <f t="shared" si="221"/>
        <v>808674</v>
      </c>
      <c r="BA37" s="21">
        <f t="shared" si="197"/>
        <v>796043</v>
      </c>
      <c r="BB37" s="21">
        <f t="shared" si="197"/>
        <v>9096118</v>
      </c>
      <c r="BC37" s="21">
        <f t="shared" si="197"/>
        <v>853579</v>
      </c>
      <c r="BD37" s="21">
        <f t="shared" ref="BD37:BM37" si="222">BD28+BD31+BD34</f>
        <v>756182</v>
      </c>
      <c r="BE37" s="21">
        <f t="shared" si="222"/>
        <v>806908</v>
      </c>
      <c r="BF37" s="21">
        <f t="shared" si="222"/>
        <v>749999</v>
      </c>
      <c r="BG37" s="21">
        <f t="shared" si="222"/>
        <v>835005</v>
      </c>
      <c r="BH37" s="21">
        <f t="shared" si="222"/>
        <v>813390</v>
      </c>
      <c r="BI37" s="21">
        <f t="shared" si="222"/>
        <v>855183</v>
      </c>
      <c r="BJ37" s="21">
        <f t="shared" si="222"/>
        <v>878300</v>
      </c>
      <c r="BK37" s="21">
        <f t="shared" si="222"/>
        <v>833884</v>
      </c>
      <c r="BL37" s="21">
        <f t="shared" si="222"/>
        <v>903764</v>
      </c>
      <c r="BM37" s="21">
        <f t="shared" si="222"/>
        <v>919176</v>
      </c>
      <c r="BN37" s="21">
        <f t="shared" si="199"/>
        <v>975303</v>
      </c>
      <c r="BO37" s="21">
        <f t="shared" si="199"/>
        <v>10180673</v>
      </c>
      <c r="BP37" s="21">
        <f t="shared" si="199"/>
        <v>956914</v>
      </c>
      <c r="BQ37" s="21">
        <f t="shared" ref="BQ37:BZ37" si="223">BQ28+BQ31+BQ34</f>
        <v>890005</v>
      </c>
      <c r="BR37" s="21">
        <f t="shared" si="223"/>
        <v>886253</v>
      </c>
      <c r="BS37" s="21">
        <f t="shared" si="223"/>
        <v>865812</v>
      </c>
      <c r="BT37" s="21">
        <f t="shared" si="223"/>
        <v>907215</v>
      </c>
      <c r="BU37" s="21">
        <f t="shared" si="223"/>
        <v>903215</v>
      </c>
      <c r="BV37" s="21">
        <f t="shared" si="223"/>
        <v>951862</v>
      </c>
      <c r="BW37" s="21">
        <f t="shared" si="223"/>
        <v>958713</v>
      </c>
      <c r="BX37" s="21">
        <f t="shared" si="223"/>
        <v>901384</v>
      </c>
      <c r="BY37" s="21">
        <f t="shared" si="223"/>
        <v>974747</v>
      </c>
      <c r="BZ37" s="21">
        <f t="shared" si="223"/>
        <v>933681</v>
      </c>
      <c r="CA37" s="21">
        <f t="shared" si="201"/>
        <v>951314</v>
      </c>
      <c r="CB37" s="21">
        <f t="shared" si="201"/>
        <v>11081115</v>
      </c>
      <c r="CC37" s="21">
        <f t="shared" si="201"/>
        <v>962510</v>
      </c>
      <c r="CD37" s="21">
        <f t="shared" ref="CD37:CM37" si="224">CD28+CD31+CD34</f>
        <v>856250</v>
      </c>
      <c r="CE37" s="21">
        <f t="shared" si="224"/>
        <v>894915</v>
      </c>
      <c r="CF37" s="21">
        <f t="shared" si="224"/>
        <v>832786</v>
      </c>
      <c r="CG37" s="21">
        <f t="shared" si="224"/>
        <v>904010</v>
      </c>
      <c r="CH37" s="21">
        <f t="shared" si="224"/>
        <v>899580</v>
      </c>
      <c r="CI37" s="21">
        <f t="shared" si="224"/>
        <v>924926</v>
      </c>
      <c r="CJ37" s="21">
        <f t="shared" si="224"/>
        <v>929513</v>
      </c>
      <c r="CK37" s="21">
        <f t="shared" si="224"/>
        <v>891248</v>
      </c>
      <c r="CL37" s="21">
        <f t="shared" si="224"/>
        <v>950222</v>
      </c>
      <c r="CM37" s="21">
        <f t="shared" si="224"/>
        <v>943737</v>
      </c>
      <c r="CN37" s="21">
        <f t="shared" si="203"/>
        <v>1006297</v>
      </c>
      <c r="CO37" s="21">
        <f t="shared" si="203"/>
        <v>10995994</v>
      </c>
      <c r="CP37" s="21">
        <f t="shared" si="203"/>
        <v>947943</v>
      </c>
      <c r="CQ37" s="21">
        <f t="shared" ref="CQ37:CZ37" si="225">CQ28+CQ31+CQ34</f>
        <v>876377</v>
      </c>
      <c r="CR37" s="21">
        <f t="shared" si="225"/>
        <v>946145</v>
      </c>
      <c r="CS37" s="21">
        <f t="shared" si="225"/>
        <v>898815</v>
      </c>
      <c r="CT37" s="21">
        <f t="shared" si="225"/>
        <v>944000</v>
      </c>
      <c r="CU37" s="21">
        <f t="shared" si="225"/>
        <v>972837</v>
      </c>
      <c r="CV37" s="21">
        <f t="shared" si="225"/>
        <v>1033623</v>
      </c>
      <c r="CW37" s="21">
        <f t="shared" si="225"/>
        <v>1053949</v>
      </c>
      <c r="CX37" s="21">
        <f t="shared" si="225"/>
        <v>1037839</v>
      </c>
      <c r="CY37" s="21">
        <f t="shared" si="225"/>
        <v>1057147</v>
      </c>
      <c r="CZ37" s="21">
        <f t="shared" si="225"/>
        <v>1071590</v>
      </c>
      <c r="DA37" s="21">
        <f t="shared" si="205"/>
        <v>1117665</v>
      </c>
      <c r="DB37" s="21">
        <f t="shared" si="205"/>
        <v>11957930</v>
      </c>
      <c r="DC37" s="21">
        <f t="shared" si="205"/>
        <v>1089314</v>
      </c>
      <c r="DD37" s="21">
        <f t="shared" ref="DD37:DM37" si="226">DD28+DD31+DD34</f>
        <v>1002454</v>
      </c>
      <c r="DE37" s="21">
        <f t="shared" si="226"/>
        <v>1079566</v>
      </c>
      <c r="DF37" s="21">
        <f t="shared" si="226"/>
        <v>1019213</v>
      </c>
      <c r="DG37" s="21">
        <f t="shared" si="226"/>
        <v>1110729</v>
      </c>
      <c r="DH37" s="21">
        <f t="shared" si="226"/>
        <v>1078268</v>
      </c>
      <c r="DI37" s="21">
        <f t="shared" si="226"/>
        <v>1085934</v>
      </c>
      <c r="DJ37" s="21">
        <f t="shared" si="226"/>
        <v>1139846</v>
      </c>
      <c r="DK37" s="21">
        <f t="shared" si="226"/>
        <v>1087874</v>
      </c>
      <c r="DL37" s="21">
        <f t="shared" si="226"/>
        <v>1123795</v>
      </c>
      <c r="DM37" s="21">
        <f t="shared" si="226"/>
        <v>1099460</v>
      </c>
      <c r="DN37" s="21">
        <f t="shared" si="207"/>
        <v>1173602</v>
      </c>
      <c r="DO37" s="21">
        <f t="shared" si="207"/>
        <v>13090055</v>
      </c>
      <c r="DP37" s="21">
        <f t="shared" si="207"/>
        <v>1145582</v>
      </c>
      <c r="DQ37" s="21">
        <f t="shared" ref="DQ37:DZ37" si="227">DQ28+DQ31+DQ34</f>
        <v>1090095</v>
      </c>
      <c r="DR37" s="21">
        <f t="shared" si="227"/>
        <v>1135343</v>
      </c>
      <c r="DS37" s="21">
        <f t="shared" si="227"/>
        <v>1057702</v>
      </c>
      <c r="DT37" s="21">
        <f t="shared" si="227"/>
        <v>1121597</v>
      </c>
      <c r="DU37" s="21">
        <f t="shared" si="227"/>
        <v>1124825</v>
      </c>
      <c r="DV37" s="21">
        <f t="shared" si="227"/>
        <v>1183217</v>
      </c>
      <c r="DW37" s="21">
        <f t="shared" si="227"/>
        <v>1209734</v>
      </c>
      <c r="DX37" s="21">
        <f t="shared" si="227"/>
        <v>1141212</v>
      </c>
      <c r="DY37" s="21">
        <f t="shared" si="227"/>
        <v>1222747</v>
      </c>
      <c r="DZ37" s="21">
        <f t="shared" si="227"/>
        <v>1223893</v>
      </c>
      <c r="EA37" s="21">
        <f t="shared" si="209"/>
        <v>1204621</v>
      </c>
      <c r="EB37" s="21">
        <f t="shared" si="209"/>
        <v>13860568</v>
      </c>
      <c r="EC37" s="21">
        <f t="shared" si="209"/>
        <v>1215079</v>
      </c>
      <c r="ED37" s="21">
        <f t="shared" ref="ED37:EM37" si="228">ED28+ED31+ED34</f>
        <v>1086340</v>
      </c>
      <c r="EE37" s="21">
        <f t="shared" si="228"/>
        <v>1143967</v>
      </c>
      <c r="EF37" s="21">
        <f t="shared" si="228"/>
        <v>1126893</v>
      </c>
      <c r="EG37" s="21">
        <f t="shared" si="228"/>
        <v>1196778</v>
      </c>
      <c r="EH37" s="21">
        <f t="shared" si="228"/>
        <v>1172319</v>
      </c>
      <c r="EI37" s="21">
        <f t="shared" si="228"/>
        <v>1212443</v>
      </c>
      <c r="EJ37" s="21">
        <f t="shared" si="228"/>
        <v>1250201</v>
      </c>
      <c r="EK37" s="21">
        <f t="shared" si="228"/>
        <v>1169041</v>
      </c>
      <c r="EL37" s="21">
        <f t="shared" si="228"/>
        <v>1241463</v>
      </c>
      <c r="EM37" s="21">
        <f t="shared" si="228"/>
        <v>1245600</v>
      </c>
      <c r="EN37" s="21">
        <f t="shared" si="211"/>
        <v>1345943</v>
      </c>
      <c r="EO37" s="21">
        <f t="shared" si="211"/>
        <v>14406067</v>
      </c>
      <c r="EP37" s="21">
        <f t="shared" si="211"/>
        <v>1304912</v>
      </c>
      <c r="EQ37" s="21">
        <f t="shared" ref="EQ37:GA37" si="229">EQ28+EQ31+EQ34</f>
        <v>1155170</v>
      </c>
      <c r="ER37" s="21">
        <f t="shared" si="229"/>
        <v>1206799</v>
      </c>
      <c r="ES37" s="21">
        <f t="shared" si="229"/>
        <v>1140665</v>
      </c>
      <c r="ET37" s="21">
        <f t="shared" si="229"/>
        <v>1227693</v>
      </c>
      <c r="EU37" s="21">
        <f t="shared" si="229"/>
        <v>1183172</v>
      </c>
      <c r="EV37" s="21">
        <f t="shared" si="229"/>
        <v>1208200</v>
      </c>
      <c r="EW37" s="21">
        <f t="shared" si="229"/>
        <v>1227586</v>
      </c>
      <c r="EX37" s="21">
        <f t="shared" si="229"/>
        <v>1180696</v>
      </c>
      <c r="EY37" s="21">
        <f t="shared" si="229"/>
        <v>1262357</v>
      </c>
      <c r="EZ37" s="21">
        <f t="shared" si="229"/>
        <v>1235144</v>
      </c>
      <c r="FA37" s="21">
        <f t="shared" si="229"/>
        <v>1275017</v>
      </c>
      <c r="FB37" s="21">
        <f>FB28+FB31+FB34</f>
        <v>14607411</v>
      </c>
      <c r="FC37" s="21">
        <f t="shared" si="229"/>
        <v>1222624</v>
      </c>
      <c r="FD37" s="21">
        <f t="shared" si="229"/>
        <v>1144845</v>
      </c>
      <c r="FE37" s="21">
        <f t="shared" si="229"/>
        <v>1226192</v>
      </c>
      <c r="FF37" s="21">
        <f t="shared" si="229"/>
        <v>1211222</v>
      </c>
      <c r="FG37" s="21">
        <f t="shared" si="229"/>
        <v>1248229</v>
      </c>
      <c r="FH37" s="21">
        <f t="shared" si="229"/>
        <v>1232636</v>
      </c>
      <c r="FI37" s="21">
        <f t="shared" si="229"/>
        <v>1278041</v>
      </c>
      <c r="FJ37" s="21">
        <f t="shared" si="229"/>
        <v>1319344</v>
      </c>
      <c r="FK37" s="21">
        <f t="shared" si="229"/>
        <v>1261354</v>
      </c>
      <c r="FL37" s="21">
        <f t="shared" si="229"/>
        <v>1340173</v>
      </c>
      <c r="FM37" s="21">
        <f t="shared" si="229"/>
        <v>1304145</v>
      </c>
      <c r="FN37" s="21">
        <f t="shared" si="229"/>
        <v>1326822</v>
      </c>
      <c r="FO37" s="21">
        <f>FO28+FO31+FO34</f>
        <v>15115627</v>
      </c>
      <c r="FP37" s="21">
        <f t="shared" si="229"/>
        <v>1270770</v>
      </c>
      <c r="FQ37" s="21">
        <f t="shared" si="229"/>
        <v>1264132</v>
      </c>
      <c r="FR37" s="21">
        <f t="shared" si="229"/>
        <v>1295351</v>
      </c>
      <c r="FS37" s="21">
        <f t="shared" si="229"/>
        <v>1254078</v>
      </c>
      <c r="FT37" s="21">
        <f t="shared" si="229"/>
        <v>1268961</v>
      </c>
      <c r="FU37" s="21">
        <f t="shared" si="229"/>
        <v>1262623</v>
      </c>
      <c r="FV37" s="21">
        <f t="shared" si="229"/>
        <v>1338007</v>
      </c>
      <c r="FW37" s="21">
        <f t="shared" si="229"/>
        <v>1371044</v>
      </c>
      <c r="FX37" s="21">
        <v>1331793</v>
      </c>
      <c r="FY37" s="21">
        <v>1369708</v>
      </c>
      <c r="FZ37" s="21">
        <v>1365247</v>
      </c>
      <c r="GA37" s="21">
        <f t="shared" si="229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30">GD28+GD31+GD34</f>
        <v>1288434</v>
      </c>
      <c r="GE37" s="21">
        <f t="shared" si="213"/>
        <v>1081097</v>
      </c>
      <c r="GF37" s="21">
        <f t="shared" si="213"/>
        <v>1259411</v>
      </c>
      <c r="GG37" s="21">
        <f t="shared" si="230"/>
        <v>1436217</v>
      </c>
      <c r="GH37" s="21">
        <f t="shared" si="230"/>
        <v>1401298</v>
      </c>
      <c r="GI37" s="21">
        <f t="shared" si="213"/>
        <v>1406993</v>
      </c>
      <c r="GJ37" s="21">
        <f t="shared" si="230"/>
        <v>1423388</v>
      </c>
      <c r="GK37" s="21">
        <f t="shared" si="230"/>
        <v>1367523</v>
      </c>
      <c r="GL37" s="21">
        <f t="shared" si="230"/>
        <v>1407253</v>
      </c>
      <c r="GM37" s="21">
        <f t="shared" si="230"/>
        <v>1395612</v>
      </c>
      <c r="GN37" s="21">
        <f>GN28+GN31+GN34</f>
        <v>1440731</v>
      </c>
      <c r="GO37" s="21">
        <f t="shared" si="138"/>
        <v>16326946</v>
      </c>
      <c r="GP37" s="21">
        <f>GP28+GP31+GP34</f>
        <v>1448424</v>
      </c>
      <c r="GQ37" s="21">
        <f t="shared" ref="GQ37:GZ37" si="231">GQ28+GQ31+GQ34</f>
        <v>1332969</v>
      </c>
      <c r="GR37" s="21">
        <f t="shared" si="231"/>
        <v>1419154</v>
      </c>
      <c r="GS37" s="21">
        <f t="shared" si="231"/>
        <v>1415170</v>
      </c>
      <c r="GT37" s="21">
        <f t="shared" si="231"/>
        <v>1551662</v>
      </c>
      <c r="GU37" s="21">
        <f t="shared" si="231"/>
        <v>1423427</v>
      </c>
      <c r="GV37" s="21">
        <f t="shared" si="231"/>
        <v>1470720</v>
      </c>
      <c r="GW37" s="21">
        <f t="shared" si="231"/>
        <v>1506789</v>
      </c>
      <c r="GX37" s="21">
        <f t="shared" si="231"/>
        <v>1414643</v>
      </c>
      <c r="GY37" s="21">
        <f t="shared" si="231"/>
        <v>1467933</v>
      </c>
      <c r="GZ37" s="21">
        <f t="shared" si="231"/>
        <v>1461431</v>
      </c>
      <c r="HA37" s="21">
        <f t="shared" si="214"/>
        <v>1542357</v>
      </c>
      <c r="HB37" s="21">
        <f t="shared" si="139"/>
        <v>17454679</v>
      </c>
      <c r="HC37" s="21">
        <f>HC28+HC31+HC34</f>
        <v>1494480</v>
      </c>
      <c r="HD37" s="21">
        <f t="shared" ref="HD37:HN37" si="232">HD28+HD31+HD34</f>
        <v>1331607</v>
      </c>
      <c r="HE37" s="21">
        <f t="shared" si="232"/>
        <v>1517274</v>
      </c>
      <c r="HF37" s="21">
        <f t="shared" si="232"/>
        <v>1326624</v>
      </c>
      <c r="HG37" s="21">
        <f t="shared" si="232"/>
        <v>1480387</v>
      </c>
      <c r="HH37" s="21">
        <f t="shared" si="232"/>
        <v>1428071</v>
      </c>
      <c r="HI37" s="21">
        <f t="shared" si="232"/>
        <v>1472357</v>
      </c>
      <c r="HJ37" s="21">
        <f t="shared" si="232"/>
        <v>1534289</v>
      </c>
      <c r="HK37" s="21">
        <f t="shared" si="232"/>
        <v>1430205</v>
      </c>
      <c r="HL37" s="21">
        <f>HL28+HL31+HL34</f>
        <v>1534400</v>
      </c>
      <c r="HM37" s="21">
        <f t="shared" si="232"/>
        <v>1505519</v>
      </c>
      <c r="HN37" s="21">
        <f t="shared" si="232"/>
        <v>1557680</v>
      </c>
      <c r="HO37" s="21">
        <f t="shared" si="155"/>
        <v>17612893</v>
      </c>
      <c r="HP37" s="21">
        <f t="shared" ref="HP37:IA37" si="233">HP28+HP31+HP34</f>
        <v>1501578</v>
      </c>
      <c r="HQ37" s="21">
        <f t="shared" si="233"/>
        <v>1467970</v>
      </c>
      <c r="HR37" s="21">
        <f t="shared" si="233"/>
        <v>1109895</v>
      </c>
      <c r="HS37" s="21">
        <f t="shared" si="233"/>
        <v>683403</v>
      </c>
      <c r="HT37" s="21">
        <f t="shared" si="233"/>
        <v>911880</v>
      </c>
      <c r="HU37" s="21">
        <f t="shared" si="233"/>
        <v>1150058</v>
      </c>
      <c r="HV37" s="21">
        <f t="shared" si="233"/>
        <v>1321044</v>
      </c>
      <c r="HW37" s="21">
        <f t="shared" si="233"/>
        <v>1342117</v>
      </c>
      <c r="HX37" s="21">
        <f t="shared" si="233"/>
        <v>1331760</v>
      </c>
      <c r="HY37" s="21">
        <f t="shared" si="233"/>
        <v>1479929</v>
      </c>
      <c r="HZ37" s="21">
        <f t="shared" si="233"/>
        <v>1514807</v>
      </c>
      <c r="IA37" s="21">
        <f t="shared" si="233"/>
        <v>1496508</v>
      </c>
      <c r="IB37" s="21">
        <f t="shared" si="156"/>
        <v>15310949</v>
      </c>
      <c r="IC37" s="21">
        <f t="shared" si="217"/>
        <v>1559012</v>
      </c>
      <c r="ID37" s="21">
        <f t="shared" si="217"/>
        <v>1272991</v>
      </c>
      <c r="IE37" s="21">
        <f t="shared" si="217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/>
      <c r="IV37" s="21"/>
      <c r="IW37" s="21"/>
      <c r="IX37" s="21"/>
      <c r="IY37" s="21"/>
      <c r="IZ37" s="21"/>
      <c r="JA37" s="21"/>
      <c r="JB37" s="21">
        <f>SUM(IP37:JA37)</f>
        <v>7767256</v>
      </c>
    </row>
    <row r="38" spans="2:262" ht="14.25" customHeight="1" x14ac:dyDescent="0.2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</row>
    <row r="39" spans="2:262" ht="14.25" customHeight="1" x14ac:dyDescent="0.2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</row>
    <row r="40" spans="2:262" ht="15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</row>
    <row r="41" spans="2:262" ht="15" customHeight="1" x14ac:dyDescent="0.25">
      <c r="B41" s="23" t="s">
        <v>158</v>
      </c>
      <c r="C41" s="190">
        <v>2003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96</v>
      </c>
      <c r="P41" s="190">
        <v>2004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97</v>
      </c>
      <c r="AC41" s="190">
        <v>2005</v>
      </c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88" t="s">
        <v>98</v>
      </c>
      <c r="AP41" s="190">
        <v>2006</v>
      </c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2"/>
      <c r="BB41" s="188" t="s">
        <v>99</v>
      </c>
      <c r="BC41" s="190">
        <v>2007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2"/>
      <c r="BO41" s="188" t="s">
        <v>100</v>
      </c>
      <c r="BP41" s="190">
        <v>2008</v>
      </c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2"/>
      <c r="CB41" s="188" t="s">
        <v>101</v>
      </c>
      <c r="CC41" s="190">
        <v>2009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2"/>
      <c r="CO41" s="188" t="s">
        <v>86</v>
      </c>
      <c r="CP41" s="190">
        <v>2010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87</v>
      </c>
      <c r="DC41" s="190">
        <v>2011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88</v>
      </c>
      <c r="DP41" s="190">
        <v>2012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89</v>
      </c>
      <c r="EC41" s="190">
        <v>2013</v>
      </c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2"/>
      <c r="EO41" s="188" t="s">
        <v>90</v>
      </c>
      <c r="EP41" s="190">
        <v>2014</v>
      </c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2"/>
      <c r="FB41" s="188" t="s">
        <v>91</v>
      </c>
      <c r="FC41" s="190">
        <v>2015</v>
      </c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2"/>
      <c r="FO41" s="188" t="s">
        <v>92</v>
      </c>
      <c r="FP41" s="190">
        <v>2016</v>
      </c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2"/>
      <c r="GB41" s="188" t="s">
        <v>93</v>
      </c>
      <c r="GC41" s="190">
        <v>2017</v>
      </c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2"/>
      <c r="GO41" s="188" t="s">
        <v>104</v>
      </c>
      <c r="GP41" s="190">
        <v>2018</v>
      </c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2"/>
      <c r="HB41" s="188" t="s">
        <v>137</v>
      </c>
      <c r="HC41" s="190">
        <v>2019</v>
      </c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2"/>
      <c r="HO41" s="188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88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88" t="s">
        <v>170</v>
      </c>
      <c r="IP41" s="204">
        <v>2022</v>
      </c>
      <c r="IQ41" s="205"/>
      <c r="IR41" s="205"/>
      <c r="IS41" s="205"/>
      <c r="IT41" s="205"/>
      <c r="IU41" s="205"/>
      <c r="IV41" s="205"/>
      <c r="IW41" s="205"/>
      <c r="IX41" s="205"/>
      <c r="IY41" s="205"/>
      <c r="IZ41" s="205"/>
      <c r="JA41" s="206"/>
      <c r="JB41" s="188" t="s">
        <v>171</v>
      </c>
    </row>
    <row r="42" spans="2:262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89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89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89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89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89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89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89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89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89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89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89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89"/>
      <c r="IP42" s="180" t="s">
        <v>11</v>
      </c>
      <c r="IQ42" s="180" t="s">
        <v>12</v>
      </c>
      <c r="IR42" s="180" t="s">
        <v>13</v>
      </c>
      <c r="IS42" s="180" t="s">
        <v>14</v>
      </c>
      <c r="IT42" s="180" t="s">
        <v>15</v>
      </c>
      <c r="IU42" s="180" t="s">
        <v>16</v>
      </c>
      <c r="IV42" s="180" t="s">
        <v>17</v>
      </c>
      <c r="IW42" s="180" t="s">
        <v>18</v>
      </c>
      <c r="IX42" s="180" t="s">
        <v>160</v>
      </c>
      <c r="IY42" s="180" t="s">
        <v>19</v>
      </c>
      <c r="IZ42" s="180" t="s">
        <v>20</v>
      </c>
      <c r="JA42" s="180" t="s">
        <v>21</v>
      </c>
      <c r="JB42" s="189"/>
    </row>
    <row r="43" spans="2:262" s="5" customFormat="1" ht="16.5" customHeight="1" x14ac:dyDescent="0.25">
      <c r="B43" s="18" t="s">
        <v>103</v>
      </c>
      <c r="C43" s="19">
        <f t="shared" ref="C43:BS43" si="234">C44+C45</f>
        <v>0</v>
      </c>
      <c r="D43" s="19">
        <f t="shared" si="234"/>
        <v>0</v>
      </c>
      <c r="E43" s="19">
        <f t="shared" si="234"/>
        <v>0</v>
      </c>
      <c r="F43" s="19">
        <f t="shared" si="234"/>
        <v>0</v>
      </c>
      <c r="G43" s="19">
        <f t="shared" si="234"/>
        <v>0</v>
      </c>
      <c r="H43" s="19">
        <f t="shared" si="234"/>
        <v>0</v>
      </c>
      <c r="I43" s="19">
        <f t="shared" si="234"/>
        <v>0</v>
      </c>
      <c r="J43" s="19">
        <f t="shared" si="234"/>
        <v>0</v>
      </c>
      <c r="K43" s="19">
        <f t="shared" si="234"/>
        <v>0</v>
      </c>
      <c r="L43" s="19">
        <f t="shared" si="234"/>
        <v>0</v>
      </c>
      <c r="M43" s="19">
        <f t="shared" si="234"/>
        <v>0</v>
      </c>
      <c r="N43" s="19">
        <f t="shared" si="234"/>
        <v>4834507.4470000006</v>
      </c>
      <c r="O43" s="19">
        <f>SUM(C43:N43)</f>
        <v>4834507.4470000006</v>
      </c>
      <c r="P43" s="19">
        <f t="shared" si="234"/>
        <v>4710906.0264000008</v>
      </c>
      <c r="Q43" s="19">
        <f t="shared" si="234"/>
        <v>4065582.2830000008</v>
      </c>
      <c r="R43" s="19">
        <f t="shared" si="234"/>
        <v>4451055.7699999996</v>
      </c>
      <c r="S43" s="19">
        <f t="shared" si="234"/>
        <v>4302000</v>
      </c>
      <c r="T43" s="19">
        <f t="shared" si="234"/>
        <v>4324000</v>
      </c>
      <c r="U43" s="19">
        <f t="shared" si="234"/>
        <v>4158000.0000000005</v>
      </c>
      <c r="V43" s="19">
        <f t="shared" si="234"/>
        <v>4431560</v>
      </c>
      <c r="W43" s="19">
        <f t="shared" si="234"/>
        <v>4574360</v>
      </c>
      <c r="X43" s="19">
        <f t="shared" si="234"/>
        <v>4264960</v>
      </c>
      <c r="Y43" s="19">
        <f t="shared" si="234"/>
        <v>4567220</v>
      </c>
      <c r="Z43" s="19">
        <f t="shared" si="234"/>
        <v>4567220</v>
      </c>
      <c r="AA43" s="19">
        <f t="shared" si="234"/>
        <v>4804030</v>
      </c>
      <c r="AB43" s="19">
        <f>SUM(P43:AA43)</f>
        <v>53220894.079400003</v>
      </c>
      <c r="AC43" s="19">
        <f t="shared" si="234"/>
        <v>4585865.9000000004</v>
      </c>
      <c r="AD43" s="19">
        <f t="shared" si="234"/>
        <v>4071098.9000000004</v>
      </c>
      <c r="AE43" s="19">
        <f t="shared" si="234"/>
        <v>4433940</v>
      </c>
      <c r="AF43" s="19">
        <f t="shared" si="234"/>
        <v>4142390</v>
      </c>
      <c r="AG43" s="19">
        <f t="shared" si="234"/>
        <v>4324000</v>
      </c>
      <c r="AH43" s="19">
        <f t="shared" si="234"/>
        <v>4450600</v>
      </c>
      <c r="AI43" s="19">
        <f t="shared" si="234"/>
        <v>4566030</v>
      </c>
      <c r="AJ43" s="19">
        <f t="shared" si="234"/>
        <v>4492250</v>
      </c>
      <c r="AK43" s="19">
        <f t="shared" si="234"/>
        <v>4113830</v>
      </c>
      <c r="AL43" s="19">
        <f t="shared" si="234"/>
        <v>4502960</v>
      </c>
      <c r="AM43" s="19">
        <f t="shared" si="234"/>
        <v>4593400</v>
      </c>
      <c r="AN43" s="19">
        <f t="shared" si="234"/>
        <v>4968250</v>
      </c>
      <c r="AO43" s="19">
        <f>SUM(AC43:AN43)</f>
        <v>53244614.799999997</v>
      </c>
      <c r="AP43" s="19">
        <f t="shared" si="234"/>
        <v>4774281.5000000009</v>
      </c>
      <c r="AQ43" s="19">
        <f t="shared" si="234"/>
        <v>4231640</v>
      </c>
      <c r="AR43" s="19">
        <f t="shared" si="234"/>
        <v>4593400</v>
      </c>
      <c r="AS43" s="19">
        <f t="shared" si="234"/>
        <v>5209820</v>
      </c>
      <c r="AT43" s="19">
        <f t="shared" si="234"/>
        <v>4538660</v>
      </c>
      <c r="AU43" s="19">
        <f t="shared" si="234"/>
        <v>4643380</v>
      </c>
      <c r="AV43" s="19">
        <f t="shared" si="234"/>
        <v>4950400</v>
      </c>
      <c r="AW43" s="19">
        <f t="shared" si="234"/>
        <v>4949962.9999999991</v>
      </c>
      <c r="AX43" s="19">
        <f t="shared" si="234"/>
        <v>4967060</v>
      </c>
      <c r="AY43" s="19">
        <f t="shared" si="234"/>
        <v>5362610.3999999985</v>
      </c>
      <c r="AZ43" s="19">
        <f t="shared" si="234"/>
        <v>5288360</v>
      </c>
      <c r="BA43" s="19">
        <f t="shared" si="234"/>
        <v>5794872.8000000007</v>
      </c>
      <c r="BB43" s="19">
        <f>SUM(AP43:BA43)</f>
        <v>59304447.700000003</v>
      </c>
      <c r="BC43" s="19">
        <f t="shared" si="234"/>
        <v>5678420.4000000013</v>
      </c>
      <c r="BD43" s="19">
        <f t="shared" si="234"/>
        <v>5092063.6000000006</v>
      </c>
      <c r="BE43" s="19">
        <f t="shared" si="234"/>
        <v>5338963.799999997</v>
      </c>
      <c r="BF43" s="19">
        <f t="shared" si="234"/>
        <v>5141259.1999999993</v>
      </c>
      <c r="BG43" s="19">
        <f t="shared" si="234"/>
        <v>5524152</v>
      </c>
      <c r="BH43" s="19">
        <f t="shared" si="234"/>
        <v>5388478.4000000004</v>
      </c>
      <c r="BI43" s="19">
        <f t="shared" si="234"/>
        <v>5662638.6000000015</v>
      </c>
      <c r="BJ43" s="19">
        <f t="shared" si="234"/>
        <v>5847589</v>
      </c>
      <c r="BK43" s="19">
        <f t="shared" si="234"/>
        <v>5389481.8000000007</v>
      </c>
      <c r="BL43" s="19">
        <f t="shared" si="234"/>
        <v>6019193.6000000006</v>
      </c>
      <c r="BM43" s="19">
        <f t="shared" si="234"/>
        <v>5971703.1999999974</v>
      </c>
      <c r="BN43" s="19">
        <f t="shared" si="234"/>
        <v>6455400.1527445037</v>
      </c>
      <c r="BO43" s="19">
        <f>SUM(BC43:BN43)</f>
        <v>67509343.752744496</v>
      </c>
      <c r="BP43" s="19">
        <f t="shared" si="234"/>
        <v>6451485</v>
      </c>
      <c r="BQ43" s="19">
        <f t="shared" si="234"/>
        <v>5923516.7999999961</v>
      </c>
      <c r="BR43" s="19">
        <f t="shared" si="234"/>
        <v>6109273.3999999994</v>
      </c>
      <c r="BS43" s="19">
        <f t="shared" si="234"/>
        <v>5670990.5999999968</v>
      </c>
      <c r="BT43" s="19">
        <f t="shared" ref="BT43:EJ43" si="235">BT44+BT45</f>
        <v>6059039.6000000015</v>
      </c>
      <c r="BU43" s="19">
        <f t="shared" si="235"/>
        <v>6011549.200000002</v>
      </c>
      <c r="BV43" s="19">
        <f t="shared" si="235"/>
        <v>6433133.7999999989</v>
      </c>
      <c r="BW43" s="19">
        <f t="shared" si="235"/>
        <v>6370888.1999999993</v>
      </c>
      <c r="BX43" s="19">
        <f t="shared" si="235"/>
        <v>5916591.6000000015</v>
      </c>
      <c r="BY43" s="19">
        <f t="shared" si="235"/>
        <v>6402857.7999999989</v>
      </c>
      <c r="BZ43" s="19">
        <f t="shared" si="235"/>
        <v>6281974.2000000011</v>
      </c>
      <c r="CA43" s="19">
        <f t="shared" si="235"/>
        <v>6365905.9999999981</v>
      </c>
      <c r="CB43" s="19">
        <f>SUM(BP43:CA43)</f>
        <v>73997206.199999988</v>
      </c>
      <c r="CC43" s="19">
        <f t="shared" si="235"/>
        <v>6591125.799999997</v>
      </c>
      <c r="CD43" s="19">
        <f t="shared" si="235"/>
        <v>5812371.3999999985</v>
      </c>
      <c r="CE43" s="19">
        <f t="shared" si="235"/>
        <v>6038310.4000000004</v>
      </c>
      <c r="CF43" s="19">
        <f t="shared" si="235"/>
        <v>5751395.9999999981</v>
      </c>
      <c r="CG43" s="19">
        <f t="shared" si="235"/>
        <v>6111837.0000000019</v>
      </c>
      <c r="CH43" s="19">
        <f t="shared" si="235"/>
        <v>5970189.3999999985</v>
      </c>
      <c r="CI43" s="19">
        <f t="shared" si="235"/>
        <v>6522973.5999999987</v>
      </c>
      <c r="CJ43" s="19">
        <f t="shared" si="235"/>
        <v>6417156</v>
      </c>
      <c r="CK43" s="19">
        <f t="shared" si="235"/>
        <v>6183984</v>
      </c>
      <c r="CL43" s="19">
        <f t="shared" si="235"/>
        <v>6645042</v>
      </c>
      <c r="CM43" s="19">
        <f t="shared" si="235"/>
        <v>6478368.0000000009</v>
      </c>
      <c r="CN43" s="19">
        <f t="shared" si="235"/>
        <v>7086714</v>
      </c>
      <c r="CO43" s="19">
        <f>SUM(CC43:CN43)</f>
        <v>75609467.599999994</v>
      </c>
      <c r="CP43" s="19">
        <f t="shared" si="235"/>
        <v>6833585.9999999944</v>
      </c>
      <c r="CQ43" s="19">
        <f t="shared" si="235"/>
        <v>6300102</v>
      </c>
      <c r="CR43" s="19">
        <f t="shared" si="235"/>
        <v>6568440</v>
      </c>
      <c r="CS43" s="19">
        <f t="shared" si="235"/>
        <v>6556902</v>
      </c>
      <c r="CT43" s="19">
        <f t="shared" si="235"/>
        <v>6630228.0000000009</v>
      </c>
      <c r="CU43" s="19">
        <f t="shared" si="235"/>
        <v>6792168</v>
      </c>
      <c r="CV43" s="19">
        <f t="shared" si="235"/>
        <v>7298856</v>
      </c>
      <c r="CW43" s="19">
        <f t="shared" si="235"/>
        <v>7478700.0000000009</v>
      </c>
      <c r="CX43" s="19">
        <f t="shared" si="235"/>
        <v>7166622</v>
      </c>
      <c r="CY43" s="19">
        <f t="shared" si="235"/>
        <v>7482282</v>
      </c>
      <c r="CZ43" s="19">
        <f t="shared" si="235"/>
        <v>7425330</v>
      </c>
      <c r="DA43" s="19">
        <f t="shared" si="235"/>
        <v>7938329.9999999991</v>
      </c>
      <c r="DB43" s="19">
        <f>SUM(CP43:DA43)</f>
        <v>84471546</v>
      </c>
      <c r="DC43" s="19">
        <f t="shared" si="235"/>
        <v>7920408.0000000037</v>
      </c>
      <c r="DD43" s="19">
        <f t="shared" si="235"/>
        <v>7238892.0000000075</v>
      </c>
      <c r="DE43" s="19">
        <f t="shared" si="235"/>
        <v>7474627.3999999994</v>
      </c>
      <c r="DF43" s="19">
        <f t="shared" si="235"/>
        <v>7282700.3999999994</v>
      </c>
      <c r="DG43" s="19">
        <f t="shared" si="235"/>
        <v>7717288.4999999991</v>
      </c>
      <c r="DH43" s="19">
        <f t="shared" si="235"/>
        <v>7464585.5999999996</v>
      </c>
      <c r="DI43" s="19">
        <f t="shared" si="235"/>
        <v>7874966.7000000011</v>
      </c>
      <c r="DJ43" s="19">
        <f t="shared" si="235"/>
        <v>8116170.0000000056</v>
      </c>
      <c r="DK43" s="19">
        <f t="shared" si="235"/>
        <v>7655034.0000000037</v>
      </c>
      <c r="DL43" s="19">
        <f t="shared" si="235"/>
        <v>7978158.0000000028</v>
      </c>
      <c r="DM43" s="19">
        <f t="shared" si="235"/>
        <v>7785089.9999999963</v>
      </c>
      <c r="DN43" s="19">
        <f t="shared" si="235"/>
        <v>8446992.0000000019</v>
      </c>
      <c r="DO43" s="19">
        <f>SUM(DC43:DN43)</f>
        <v>92954912.600000024</v>
      </c>
      <c r="DP43" s="19">
        <f t="shared" si="235"/>
        <v>8378519.4539999906</v>
      </c>
      <c r="DQ43" s="19">
        <f t="shared" si="235"/>
        <v>8023314.0000000037</v>
      </c>
      <c r="DR43" s="19">
        <f t="shared" si="235"/>
        <v>8106600</v>
      </c>
      <c r="DS43" s="19">
        <f t="shared" si="235"/>
        <v>7898051.9999999981</v>
      </c>
      <c r="DT43" s="19">
        <f t="shared" si="235"/>
        <v>8083764.0000000019</v>
      </c>
      <c r="DU43" s="19">
        <f t="shared" si="235"/>
        <v>8000526.0000000028</v>
      </c>
      <c r="DV43" s="19">
        <f t="shared" si="235"/>
        <v>8637319</v>
      </c>
      <c r="DW43" s="19">
        <f t="shared" si="235"/>
        <v>8873157.5999999978</v>
      </c>
      <c r="DX43" s="19">
        <f t="shared" si="235"/>
        <v>8371194.6999999993</v>
      </c>
      <c r="DY43" s="19">
        <f t="shared" si="235"/>
        <v>9028390.4000000041</v>
      </c>
      <c r="DZ43" s="19">
        <f t="shared" si="235"/>
        <v>8794363.8999999948</v>
      </c>
      <c r="EA43" s="19">
        <f t="shared" si="235"/>
        <v>8920682.7000000011</v>
      </c>
      <c r="EB43" s="19">
        <f>SUM(DP43:EA43)</f>
        <v>101115883.75399999</v>
      </c>
      <c r="EC43" s="19">
        <f t="shared" si="235"/>
        <v>9022162.3000000007</v>
      </c>
      <c r="ED43" s="19">
        <f t="shared" si="235"/>
        <v>8097689</v>
      </c>
      <c r="EE43" s="19">
        <f t="shared" si="235"/>
        <v>8630060.3999999985</v>
      </c>
      <c r="EF43" s="19">
        <f t="shared" si="235"/>
        <v>8033645.1000000015</v>
      </c>
      <c r="EG43" s="19">
        <f t="shared" si="235"/>
        <v>8591032.5999999996</v>
      </c>
      <c r="EH43" s="19">
        <f t="shared" si="235"/>
        <v>8431041.8000000026</v>
      </c>
      <c r="EI43" s="19">
        <f t="shared" si="235"/>
        <v>8993362.4000000022</v>
      </c>
      <c r="EJ43" s="19">
        <f t="shared" si="235"/>
        <v>9361485.0000000019</v>
      </c>
      <c r="EK43" s="19">
        <f t="shared" ref="EK43:FG43" si="236">EK44+EK45</f>
        <v>8703500.3999999985</v>
      </c>
      <c r="EL43" s="19">
        <f>EL44+EL45</f>
        <v>9463797</v>
      </c>
      <c r="EM43" s="19">
        <f t="shared" si="236"/>
        <v>9405559.8000000026</v>
      </c>
      <c r="EN43" s="19">
        <f t="shared" si="236"/>
        <v>10333575</v>
      </c>
      <c r="EO43" s="19">
        <f>SUM(EC43:EN43)</f>
        <v>107066910.8</v>
      </c>
      <c r="EP43" s="19">
        <f t="shared" si="236"/>
        <v>10161402.300000001</v>
      </c>
      <c r="EQ43" s="19">
        <f t="shared" si="236"/>
        <v>9068604.2999999989</v>
      </c>
      <c r="ER43" s="19">
        <f t="shared" si="236"/>
        <v>9302076.0000000037</v>
      </c>
      <c r="ES43" s="19">
        <f t="shared" si="236"/>
        <v>9069643.6999999993</v>
      </c>
      <c r="ET43" s="19">
        <f t="shared" si="236"/>
        <v>9369241</v>
      </c>
      <c r="EU43" s="19">
        <f t="shared" si="236"/>
        <v>8966021.4000000004</v>
      </c>
      <c r="EV43" s="19">
        <f t="shared" si="236"/>
        <v>9781961.0999999978</v>
      </c>
      <c r="EW43" s="19">
        <f t="shared" si="236"/>
        <v>10003613.399999999</v>
      </c>
      <c r="EX43" s="19">
        <f t="shared" si="236"/>
        <v>9437683.1999999974</v>
      </c>
      <c r="EY43" s="19">
        <f t="shared" si="236"/>
        <v>10178572.799999999</v>
      </c>
      <c r="EZ43" s="19">
        <f t="shared" si="236"/>
        <v>9871375.7999999989</v>
      </c>
      <c r="FA43" s="19">
        <f t="shared" si="236"/>
        <v>10612166.399999995</v>
      </c>
      <c r="FB43" s="19">
        <f>SUM(EP43:FA43)</f>
        <v>115822361.39999998</v>
      </c>
      <c r="FC43" s="19">
        <f t="shared" si="236"/>
        <v>10506104.399999999</v>
      </c>
      <c r="FD43" s="19">
        <f t="shared" si="236"/>
        <v>9812642.3999999985</v>
      </c>
      <c r="FE43" s="19">
        <f t="shared" si="236"/>
        <v>10159531.799999999</v>
      </c>
      <c r="FF43" s="19">
        <f t="shared" si="236"/>
        <v>10307642.4</v>
      </c>
      <c r="FG43" s="19">
        <f t="shared" si="236"/>
        <v>10374784.200000001</v>
      </c>
      <c r="FH43" s="19">
        <f>FH44+FH45</f>
        <v>10082884.999999998</v>
      </c>
      <c r="FI43" s="19">
        <f t="shared" ref="FI43:GA43" si="237">FI44+FI45</f>
        <v>11340060.599999996</v>
      </c>
      <c r="FJ43" s="19">
        <f t="shared" si="237"/>
        <v>11818056.500000004</v>
      </c>
      <c r="FK43" s="19">
        <f t="shared" si="237"/>
        <v>11078832.9</v>
      </c>
      <c r="FL43" s="19">
        <f t="shared" si="237"/>
        <v>11977913</v>
      </c>
      <c r="FM43" s="19">
        <f t="shared" si="237"/>
        <v>11435757.000000002</v>
      </c>
      <c r="FN43" s="19">
        <f t="shared" si="237"/>
        <v>12206838.299999999</v>
      </c>
      <c r="FO43" s="19">
        <f>SUM(FC43:FN43)</f>
        <v>131101048.5</v>
      </c>
      <c r="FP43" s="19">
        <f t="shared" si="237"/>
        <v>12125536.200000001</v>
      </c>
      <c r="FQ43" s="19">
        <f t="shared" si="237"/>
        <v>11862538</v>
      </c>
      <c r="FR43" s="19">
        <f t="shared" si="237"/>
        <v>12341873.199999999</v>
      </c>
      <c r="FS43" s="19">
        <f t="shared" si="237"/>
        <v>11228905.599999998</v>
      </c>
      <c r="FT43" s="19">
        <f t="shared" si="237"/>
        <v>11556208.500000002</v>
      </c>
      <c r="FU43" s="19">
        <f t="shared" si="237"/>
        <v>11334170.199999999</v>
      </c>
      <c r="FV43" s="19">
        <f t="shared" si="237"/>
        <v>12923394.999999996</v>
      </c>
      <c r="FW43" s="19">
        <f t="shared" si="237"/>
        <v>13070398</v>
      </c>
      <c r="FX43" s="19">
        <f t="shared" si="237"/>
        <v>12434003.399999991</v>
      </c>
      <c r="FY43" s="19">
        <f t="shared" si="237"/>
        <v>12966824.399999999</v>
      </c>
      <c r="FZ43" s="19">
        <f t="shared" si="237"/>
        <v>12898911</v>
      </c>
      <c r="GA43" s="19">
        <f t="shared" si="237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8">SUM(GD44:GD45)</f>
        <v>12648472.200000005</v>
      </c>
      <c r="GE43" s="19">
        <f t="shared" si="238"/>
        <v>10685400.199999999</v>
      </c>
      <c r="GF43" s="19">
        <f t="shared" si="238"/>
        <v>12308331.199999999</v>
      </c>
      <c r="GG43" s="19">
        <f t="shared" si="238"/>
        <v>13465476.600000003</v>
      </c>
      <c r="GH43" s="19">
        <f t="shared" si="238"/>
        <v>13104452.799999997</v>
      </c>
      <c r="GI43" s="19">
        <f t="shared" si="238"/>
        <v>13104881.999999998</v>
      </c>
      <c r="GJ43" s="19">
        <f t="shared" si="238"/>
        <v>13836712.5</v>
      </c>
      <c r="GK43" s="19">
        <f t="shared" si="238"/>
        <v>14055144.1</v>
      </c>
      <c r="GL43" s="19">
        <f t="shared" si="238"/>
        <v>13388917.5</v>
      </c>
      <c r="GM43" s="19">
        <f t="shared" si="238"/>
        <v>13141260</v>
      </c>
      <c r="GN43" s="19">
        <f t="shared" si="238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9">SUM(GQ44:GQ45)</f>
        <v>13342260</v>
      </c>
      <c r="GR43" s="19">
        <f t="shared" si="239"/>
        <v>14258917.5</v>
      </c>
      <c r="GS43" s="19">
        <f t="shared" si="239"/>
        <v>13527112.5</v>
      </c>
      <c r="GT43" s="19">
        <f t="shared" si="239"/>
        <v>13535560.5</v>
      </c>
      <c r="GU43" s="19">
        <f t="shared" si="239"/>
        <v>13285770</v>
      </c>
      <c r="GV43" s="19">
        <f t="shared" si="239"/>
        <v>14427002.899999999</v>
      </c>
      <c r="GW43" s="19">
        <f t="shared" si="239"/>
        <v>14875984.199999997</v>
      </c>
      <c r="GX43" s="19">
        <f t="shared" si="239"/>
        <v>13957089.300000001</v>
      </c>
      <c r="GY43" s="19">
        <f t="shared" si="239"/>
        <v>14491561.700000001</v>
      </c>
      <c r="GZ43" s="19">
        <f t="shared" si="239"/>
        <v>14271926.900000002</v>
      </c>
      <c r="HA43" s="19">
        <f t="shared" si="239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40">SUM(HD44:HD45)</f>
        <v>13920298.699999999</v>
      </c>
      <c r="HE43" s="19">
        <f t="shared" si="240"/>
        <v>15115092.299999999</v>
      </c>
      <c r="HF43" s="19">
        <f t="shared" si="240"/>
        <v>13757351.299999997</v>
      </c>
      <c r="HG43" s="19">
        <f t="shared" si="240"/>
        <v>14429815.399999999</v>
      </c>
      <c r="HH43" s="19">
        <f t="shared" si="240"/>
        <v>13826143.1</v>
      </c>
      <c r="HI43" s="19">
        <f t="shared" si="240"/>
        <v>15130148.200000007</v>
      </c>
      <c r="HJ43" s="19">
        <f t="shared" si="240"/>
        <v>15681081.300000001</v>
      </c>
      <c r="HK43" s="19">
        <f t="shared" si="240"/>
        <v>14441776.699999999</v>
      </c>
      <c r="HL43" s="19">
        <f>SUM(HL44:HL45)</f>
        <v>15479007.199999999</v>
      </c>
      <c r="HM43" s="19">
        <f t="shared" si="240"/>
        <v>15122859.4</v>
      </c>
      <c r="HN43" s="19">
        <f t="shared" si="240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40"/>
        <v>15772018.199999999</v>
      </c>
      <c r="HR43" s="19">
        <f t="shared" si="240"/>
        <v>11151410</v>
      </c>
      <c r="HS43" s="19">
        <f t="shared" si="240"/>
        <v>6077193.5</v>
      </c>
      <c r="HT43" s="19">
        <f t="shared" si="240"/>
        <v>2112728.6</v>
      </c>
      <c r="HU43" s="19">
        <f t="shared" si="240"/>
        <v>0</v>
      </c>
      <c r="HV43" s="19">
        <f t="shared" si="240"/>
        <v>14038781.599999998</v>
      </c>
      <c r="HW43" s="19">
        <f t="shared" si="240"/>
        <v>14184598.5</v>
      </c>
      <c r="HX43" s="19">
        <f t="shared" si="240"/>
        <v>14310545.4</v>
      </c>
      <c r="HY43" s="19">
        <f t="shared" si="240"/>
        <v>15988922.100000001</v>
      </c>
      <c r="HZ43" s="19">
        <f t="shared" si="240"/>
        <v>16318640.699999999</v>
      </c>
      <c r="IA43" s="19">
        <f t="shared" si="240"/>
        <v>16805215.800000001</v>
      </c>
      <c r="IB43" s="19">
        <f>SUM(HP43:IA43)</f>
        <v>142816314.59999999</v>
      </c>
      <c r="IC43" s="19">
        <f t="shared" si="240"/>
        <v>17304183.900000002</v>
      </c>
      <c r="ID43" s="19">
        <f t="shared" si="240"/>
        <v>13102211</v>
      </c>
      <c r="IE43" s="19">
        <f t="shared" si="240"/>
        <v>15681196</v>
      </c>
      <c r="IF43" s="19">
        <f t="shared" si="240"/>
        <v>15135773</v>
      </c>
      <c r="IG43" s="19">
        <f t="shared" si="240"/>
        <v>16745422</v>
      </c>
      <c r="IH43" s="19">
        <f t="shared" si="240"/>
        <v>16748864.100000001</v>
      </c>
      <c r="II43" s="19">
        <f t="shared" si="240"/>
        <v>19233022.5</v>
      </c>
      <c r="IJ43" s="19">
        <f t="shared" si="240"/>
        <v>20558439</v>
      </c>
      <c r="IK43" s="19">
        <f t="shared" si="240"/>
        <v>19783953</v>
      </c>
      <c r="IL43" s="19">
        <f t="shared" si="240"/>
        <v>20899809</v>
      </c>
      <c r="IM43" s="19">
        <f t="shared" si="240"/>
        <v>19970892</v>
      </c>
      <c r="IN43" s="19">
        <f t="shared" si="240"/>
        <v>21453093</v>
      </c>
      <c r="IO43" s="19">
        <f>SUM(IC43:IN43)</f>
        <v>216616858.5</v>
      </c>
      <c r="IP43" s="19">
        <f t="shared" ref="IP43:JA43" si="241">SUM(IP44:IP45)</f>
        <v>20368440</v>
      </c>
      <c r="IQ43" s="19">
        <f t="shared" si="241"/>
        <v>19401786</v>
      </c>
      <c r="IR43" s="19">
        <f t="shared" si="241"/>
        <v>19392543</v>
      </c>
      <c r="IS43" s="19">
        <f t="shared" si="241"/>
        <v>18497322</v>
      </c>
      <c r="IT43" s="19">
        <f t="shared" si="241"/>
        <v>20057409</v>
      </c>
      <c r="IU43" s="19">
        <f t="shared" si="241"/>
        <v>0</v>
      </c>
      <c r="IV43" s="19">
        <f t="shared" si="241"/>
        <v>0</v>
      </c>
      <c r="IW43" s="19">
        <f t="shared" si="241"/>
        <v>0</v>
      </c>
      <c r="IX43" s="19">
        <f t="shared" si="241"/>
        <v>0</v>
      </c>
      <c r="IY43" s="19">
        <f t="shared" si="241"/>
        <v>0</v>
      </c>
      <c r="IZ43" s="19">
        <f t="shared" si="241"/>
        <v>0</v>
      </c>
      <c r="JA43" s="19">
        <f t="shared" si="241"/>
        <v>0</v>
      </c>
      <c r="JB43" s="19">
        <f>SUM(IP43:JA43)</f>
        <v>97717500</v>
      </c>
    </row>
    <row r="44" spans="2:262" ht="15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34">
        <v>6010488</v>
      </c>
      <c r="IQ44" s="184">
        <v>5868171</v>
      </c>
      <c r="IR44" s="21">
        <v>5341725</v>
      </c>
      <c r="IS44" s="21">
        <v>5312331</v>
      </c>
      <c r="IT44" s="21">
        <v>5279481</v>
      </c>
      <c r="IU44" s="21"/>
      <c r="IV44" s="21"/>
      <c r="IW44" s="21"/>
      <c r="IX44" s="21"/>
      <c r="IY44" s="21"/>
      <c r="IZ44" s="21"/>
      <c r="JA44" s="21"/>
      <c r="JB44" s="21">
        <f>SUM(IP44:JA44)</f>
        <v>27812196</v>
      </c>
    </row>
    <row r="45" spans="2:262" ht="15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35">
        <v>14357952</v>
      </c>
      <c r="IQ45" s="184">
        <v>13533615</v>
      </c>
      <c r="IR45" s="21">
        <v>14050818</v>
      </c>
      <c r="IS45" s="21">
        <v>13184991</v>
      </c>
      <c r="IT45" s="21">
        <v>14777928</v>
      </c>
      <c r="IU45" s="21"/>
      <c r="IV45" s="21"/>
      <c r="IW45" s="21"/>
      <c r="IX45" s="21"/>
      <c r="IY45" s="21"/>
      <c r="IZ45" s="21"/>
      <c r="JA45" s="21"/>
      <c r="JB45" s="21">
        <f>SUM(IP45:JA45)</f>
        <v>69905304</v>
      </c>
    </row>
    <row r="48" spans="2:262" x14ac:dyDescent="0.2">
      <c r="HD48" s="112"/>
      <c r="HE48" s="112"/>
      <c r="HQ48" s="112"/>
    </row>
    <row r="50" spans="159:166" x14ac:dyDescent="0.2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Q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X14" sqref="HX1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112"/>
    <col min="223" max="223" width="12.7109375" style="112" customWidth="1"/>
    <col min="224" max="16384" width="11.42578125" style="2"/>
  </cols>
  <sheetData>
    <row r="1" spans="1:236" ht="15" x14ac:dyDescent="0.25">
      <c r="A1" s="195" t="s">
        <v>136</v>
      </c>
      <c r="B1" s="195"/>
    </row>
    <row r="2" spans="1:236" ht="30" customHeight="1" x14ac:dyDescent="0.2">
      <c r="A2" s="196" t="s">
        <v>151</v>
      </c>
      <c r="B2" s="197"/>
    </row>
    <row r="3" spans="1:236" x14ac:dyDescent="0.2">
      <c r="A3" s="99" t="s">
        <v>76</v>
      </c>
    </row>
    <row r="4" spans="1:236" x14ac:dyDescent="0.2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36" ht="15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36" ht="15" customHeight="1" x14ac:dyDescent="0.25">
      <c r="B6" s="193" t="s">
        <v>0</v>
      </c>
      <c r="C6" s="190">
        <v>2005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98</v>
      </c>
      <c r="P6" s="190">
        <v>2006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99</v>
      </c>
      <c r="AC6" s="190">
        <v>2007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100</v>
      </c>
      <c r="AP6" s="190">
        <v>2008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101</v>
      </c>
      <c r="BC6" s="190">
        <v>2009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86</v>
      </c>
      <c r="BP6" s="190">
        <v>2010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87</v>
      </c>
      <c r="CC6" s="190">
        <v>2011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88</v>
      </c>
      <c r="CP6" s="190">
        <v>2012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89</v>
      </c>
      <c r="DC6" s="190">
        <v>2013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90</v>
      </c>
      <c r="DP6" s="190">
        <v>2014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91</v>
      </c>
      <c r="EC6" s="190">
        <v>2015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92</v>
      </c>
      <c r="EP6" s="190">
        <v>2016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93</v>
      </c>
      <c r="FC6" s="190">
        <v>2017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104</v>
      </c>
      <c r="FP6" s="190">
        <v>2018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137</v>
      </c>
      <c r="GC6" s="190">
        <v>2019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88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88" t="s">
        <v>170</v>
      </c>
      <c r="HP6" s="204">
        <v>2022</v>
      </c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6"/>
      <c r="IB6" s="188" t="s">
        <v>171</v>
      </c>
    </row>
    <row r="7" spans="1:236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89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89"/>
      <c r="HP7" s="180" t="s">
        <v>11</v>
      </c>
      <c r="HQ7" s="180" t="s">
        <v>12</v>
      </c>
      <c r="HR7" s="180" t="s">
        <v>13</v>
      </c>
      <c r="HS7" s="180" t="s">
        <v>14</v>
      </c>
      <c r="HT7" s="180" t="s">
        <v>15</v>
      </c>
      <c r="HU7" s="180" t="s">
        <v>16</v>
      </c>
      <c r="HV7" s="180" t="s">
        <v>17</v>
      </c>
      <c r="HW7" s="180" t="s">
        <v>18</v>
      </c>
      <c r="HX7" s="180" t="s">
        <v>160</v>
      </c>
      <c r="HY7" s="180" t="s">
        <v>19</v>
      </c>
      <c r="HZ7" s="180" t="s">
        <v>20</v>
      </c>
      <c r="IA7" s="180" t="s">
        <v>21</v>
      </c>
      <c r="IB7" s="189"/>
    </row>
    <row r="8" spans="1:236" ht="15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>
        <v>699358</v>
      </c>
      <c r="HN8" s="72">
        <v>880596</v>
      </c>
      <c r="HO8" s="72">
        <f>+SUM(HC8:HN8)</f>
        <v>8187918</v>
      </c>
      <c r="HP8" s="144">
        <v>928466</v>
      </c>
      <c r="HQ8" s="144">
        <v>980656</v>
      </c>
      <c r="HR8" s="144">
        <v>831800</v>
      </c>
      <c r="HS8" s="144">
        <v>746118</v>
      </c>
      <c r="HT8" s="72">
        <v>629832</v>
      </c>
      <c r="HU8" s="72"/>
      <c r="HV8" s="72"/>
      <c r="HW8" s="72"/>
      <c r="HX8" s="72"/>
      <c r="HY8" s="72"/>
      <c r="HZ8" s="72"/>
      <c r="IA8" s="72"/>
      <c r="IB8" s="72">
        <f>+SUM(HP8:IA8)</f>
        <v>4116872</v>
      </c>
    </row>
    <row r="9" spans="1:236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45">
        <v>724240</v>
      </c>
      <c r="HQ9" s="145">
        <v>781596</v>
      </c>
      <c r="HR9" s="145">
        <v>625366</v>
      </c>
      <c r="HS9" s="145">
        <v>554200</v>
      </c>
      <c r="HT9" s="48">
        <v>425246</v>
      </c>
      <c r="HU9" s="48"/>
      <c r="HV9" s="48"/>
      <c r="HW9" s="48"/>
      <c r="HX9" s="48"/>
      <c r="HY9" s="48"/>
      <c r="HZ9" s="48"/>
      <c r="IA9" s="48"/>
      <c r="IB9" s="48"/>
    </row>
    <row r="10" spans="1:236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48">
        <v>204226</v>
      </c>
      <c r="HQ10" s="148">
        <v>199060</v>
      </c>
      <c r="HR10" s="148">
        <v>206434</v>
      </c>
      <c r="HS10" s="148">
        <v>191918</v>
      </c>
      <c r="HT10" s="48">
        <v>204586</v>
      </c>
      <c r="HU10" s="48"/>
      <c r="HV10" s="48"/>
      <c r="HW10" s="48"/>
      <c r="HX10" s="48"/>
      <c r="HY10" s="48"/>
      <c r="HZ10" s="48"/>
      <c r="IA10" s="48"/>
      <c r="IB10" s="48"/>
    </row>
    <row r="11" spans="1:236" ht="15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>
        <v>331082</v>
      </c>
      <c r="HN11" s="72">
        <v>360176</v>
      </c>
      <c r="HO11" s="72">
        <f>+SUM(HC11:HN11)</f>
        <v>3714516</v>
      </c>
      <c r="HP11" s="144">
        <v>358252</v>
      </c>
      <c r="HQ11" s="144">
        <v>349318</v>
      </c>
      <c r="HR11" s="144">
        <v>322086</v>
      </c>
      <c r="HS11" s="144">
        <v>257958</v>
      </c>
      <c r="HT11" s="72">
        <v>272122</v>
      </c>
      <c r="HU11" s="72"/>
      <c r="HV11" s="72"/>
      <c r="HW11" s="72"/>
      <c r="HX11" s="72"/>
      <c r="HY11" s="72"/>
      <c r="HZ11" s="72"/>
      <c r="IA11" s="72"/>
      <c r="IB11" s="72">
        <f>+SUM(HP11:IA11)</f>
        <v>1559736</v>
      </c>
    </row>
    <row r="12" spans="1:236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45">
        <v>212856</v>
      </c>
      <c r="HQ12" s="145">
        <v>221710</v>
      </c>
      <c r="HR12" s="145">
        <v>194784</v>
      </c>
      <c r="HS12" s="145">
        <v>157444</v>
      </c>
      <c r="HT12" s="48">
        <v>153350</v>
      </c>
      <c r="HU12" s="48"/>
      <c r="HV12" s="48"/>
      <c r="HW12" s="48"/>
      <c r="HX12" s="48"/>
      <c r="HY12" s="48"/>
      <c r="HZ12" s="48"/>
      <c r="IA12" s="48"/>
      <c r="IB12" s="48"/>
    </row>
    <row r="13" spans="1:236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48">
        <v>145396</v>
      </c>
      <c r="HQ13" s="148">
        <v>127608</v>
      </c>
      <c r="HR13" s="148">
        <v>127302</v>
      </c>
      <c r="HS13" s="148">
        <v>100514</v>
      </c>
      <c r="HT13" s="48">
        <v>118772</v>
      </c>
      <c r="HU13" s="48"/>
      <c r="HV13" s="48"/>
      <c r="HW13" s="48"/>
      <c r="HX13" s="48"/>
      <c r="HY13" s="48"/>
      <c r="HZ13" s="48"/>
      <c r="IA13" s="48"/>
      <c r="IB13" s="48"/>
    </row>
    <row r="14" spans="1:236" ht="15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>
        <v>415042</v>
      </c>
      <c r="HN14" s="72">
        <v>437118</v>
      </c>
      <c r="HO14" s="72">
        <f>+SUM(HC14:HN14)</f>
        <v>4555930</v>
      </c>
      <c r="HP14" s="144">
        <v>440146</v>
      </c>
      <c r="HQ14" s="144">
        <v>425304</v>
      </c>
      <c r="HR14" s="144">
        <v>406818</v>
      </c>
      <c r="HS14" s="144">
        <v>381596</v>
      </c>
      <c r="HT14" s="72">
        <v>392346</v>
      </c>
      <c r="HU14" s="72"/>
      <c r="HV14" s="72"/>
      <c r="HW14" s="72"/>
      <c r="HX14" s="72"/>
      <c r="HY14" s="72"/>
      <c r="HZ14" s="72"/>
      <c r="IA14" s="72"/>
      <c r="IB14" s="72">
        <f>+SUM(HP14:IA14)</f>
        <v>2046210</v>
      </c>
    </row>
    <row r="15" spans="1:236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45">
        <v>269528</v>
      </c>
      <c r="HQ15" s="145">
        <v>264424</v>
      </c>
      <c r="HR15" s="145">
        <v>240838</v>
      </c>
      <c r="HS15" s="145">
        <v>225272</v>
      </c>
      <c r="HT15" s="48">
        <v>223272</v>
      </c>
      <c r="HU15" s="48"/>
      <c r="HV15" s="48"/>
      <c r="HW15" s="48"/>
      <c r="HX15" s="48"/>
      <c r="HY15" s="48"/>
      <c r="HZ15" s="48"/>
      <c r="IA15" s="48"/>
      <c r="IB15" s="48"/>
    </row>
    <row r="16" spans="1:236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48">
        <v>170618</v>
      </c>
      <c r="HQ16" s="148">
        <v>160880</v>
      </c>
      <c r="HR16" s="148">
        <v>165980</v>
      </c>
      <c r="HS16" s="148">
        <v>156324</v>
      </c>
      <c r="HT16" s="48">
        <v>169074</v>
      </c>
      <c r="HU16" s="48"/>
      <c r="HV16" s="48"/>
      <c r="HW16" s="48"/>
      <c r="HX16" s="48"/>
      <c r="HY16" s="48"/>
      <c r="HZ16" s="48"/>
      <c r="IA16" s="48"/>
      <c r="IB16" s="48"/>
    </row>
    <row r="17" spans="2:236" s="5" customFormat="1" ht="15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46">
        <v>1726864</v>
      </c>
      <c r="HQ17" s="146">
        <v>1755278</v>
      </c>
      <c r="HR17" s="146">
        <v>1560704</v>
      </c>
      <c r="HS17" s="146">
        <v>1385672</v>
      </c>
      <c r="HT17" s="19">
        <v>1294300</v>
      </c>
      <c r="HU17" s="19"/>
      <c r="HV17" s="19"/>
      <c r="HW17" s="19"/>
      <c r="HX17" s="19"/>
      <c r="HY17" s="19"/>
      <c r="HZ17" s="19"/>
      <c r="IA17" s="19"/>
      <c r="IB17" s="19">
        <f>+SUM(HP17:IA17)</f>
        <v>7722818</v>
      </c>
    </row>
    <row r="18" spans="2:236" x14ac:dyDescent="0.2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>
        <v>943522</v>
      </c>
      <c r="HN18" s="78">
        <v>1144844</v>
      </c>
      <c r="HO18" s="78">
        <f>+SUM(HC18:HN18)</f>
        <v>10936000</v>
      </c>
      <c r="HP18" s="147">
        <v>1206624</v>
      </c>
      <c r="HQ18" s="147">
        <v>1267730</v>
      </c>
      <c r="HR18" s="147">
        <v>1060988</v>
      </c>
      <c r="HS18" s="147">
        <v>936916</v>
      </c>
      <c r="HT18" s="78">
        <v>801868</v>
      </c>
      <c r="HU18" s="78"/>
      <c r="HV18" s="78"/>
      <c r="HW18" s="78"/>
      <c r="HX18" s="78"/>
      <c r="HY18" s="78"/>
      <c r="HZ18" s="78"/>
      <c r="IA18" s="78"/>
      <c r="IB18" s="78">
        <f>+SUM(HP18:IA18)</f>
        <v>5274126</v>
      </c>
    </row>
    <row r="19" spans="2:236" x14ac:dyDescent="0.2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>
        <v>501960</v>
      </c>
      <c r="HN19" s="78">
        <v>533046</v>
      </c>
      <c r="HO19" s="78">
        <f>+SUM(HC19:HN19)</f>
        <v>5522364</v>
      </c>
      <c r="HP19" s="147">
        <v>520240</v>
      </c>
      <c r="HQ19" s="147">
        <v>487548</v>
      </c>
      <c r="HR19" s="147">
        <v>499716</v>
      </c>
      <c r="HS19" s="147">
        <v>448756</v>
      </c>
      <c r="HT19" s="78">
        <v>492432</v>
      </c>
      <c r="HU19" s="78"/>
      <c r="HV19" s="78"/>
      <c r="HW19" s="78"/>
      <c r="HX19" s="78"/>
      <c r="HY19" s="78"/>
      <c r="HZ19" s="78"/>
      <c r="IA19" s="78"/>
      <c r="IB19" s="78">
        <f>+SUM(HP19:IA19)</f>
        <v>2448692</v>
      </c>
    </row>
    <row r="20" spans="2:236" x14ac:dyDescent="0.2"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</row>
    <row r="21" spans="2:236" x14ac:dyDescent="0.2"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</row>
    <row r="22" spans="2:236" ht="15" customHeight="1" x14ac:dyDescent="0.25">
      <c r="B22" s="5" t="s">
        <v>68</v>
      </c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</row>
    <row r="23" spans="2:236" ht="15" customHeight="1" x14ac:dyDescent="0.25">
      <c r="B23" s="193" t="s">
        <v>0</v>
      </c>
      <c r="C23" s="190">
        <v>2005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98</v>
      </c>
      <c r="P23" s="190">
        <v>2006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99</v>
      </c>
      <c r="AC23" s="190">
        <v>2007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100</v>
      </c>
      <c r="AP23" s="190">
        <v>2008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101</v>
      </c>
      <c r="BC23" s="190">
        <v>2009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86</v>
      </c>
      <c r="BP23" s="190">
        <v>2010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87</v>
      </c>
      <c r="CC23" s="190">
        <v>2011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88</v>
      </c>
      <c r="CP23" s="190">
        <v>2012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89</v>
      </c>
      <c r="DC23" s="190">
        <v>2013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90</v>
      </c>
      <c r="DP23" s="190">
        <v>2014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2"/>
      <c r="EB23" s="188" t="s">
        <v>91</v>
      </c>
      <c r="EC23" s="190">
        <v>2015</v>
      </c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2"/>
      <c r="EO23" s="188" t="s">
        <v>92</v>
      </c>
      <c r="EP23" s="190">
        <v>2016</v>
      </c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2"/>
      <c r="FB23" s="188" t="s">
        <v>93</v>
      </c>
      <c r="FC23" s="190">
        <v>2017</v>
      </c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2"/>
      <c r="FO23" s="188" t="s">
        <v>104</v>
      </c>
      <c r="FP23" s="190">
        <v>2018</v>
      </c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2"/>
      <c r="GB23" s="188" t="s">
        <v>137</v>
      </c>
      <c r="GC23" s="190">
        <v>2019</v>
      </c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2"/>
      <c r="GO23" s="188" t="s">
        <v>161</v>
      </c>
      <c r="GP23" s="185">
        <v>2020</v>
      </c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7"/>
      <c r="HB23" s="188" t="s">
        <v>169</v>
      </c>
      <c r="HC23" s="185">
        <v>2021</v>
      </c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7"/>
      <c r="HO23" s="188" t="s">
        <v>170</v>
      </c>
      <c r="HP23" s="204">
        <v>2022</v>
      </c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6"/>
      <c r="IB23" s="188" t="s">
        <v>171</v>
      </c>
    </row>
    <row r="24" spans="2:236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89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89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89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89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89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89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89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89"/>
      <c r="HP24" s="180" t="s">
        <v>11</v>
      </c>
      <c r="HQ24" s="180" t="s">
        <v>12</v>
      </c>
      <c r="HR24" s="180" t="s">
        <v>13</v>
      </c>
      <c r="HS24" s="180" t="s">
        <v>14</v>
      </c>
      <c r="HT24" s="180" t="s">
        <v>15</v>
      </c>
      <c r="HU24" s="180" t="s">
        <v>16</v>
      </c>
      <c r="HV24" s="180" t="s">
        <v>17</v>
      </c>
      <c r="HW24" s="180" t="s">
        <v>18</v>
      </c>
      <c r="HX24" s="180" t="s">
        <v>160</v>
      </c>
      <c r="HY24" s="180" t="s">
        <v>19</v>
      </c>
      <c r="HZ24" s="180" t="s">
        <v>20</v>
      </c>
      <c r="IA24" s="180" t="s">
        <v>21</v>
      </c>
      <c r="IB24" s="189"/>
    </row>
    <row r="25" spans="2:236" ht="15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>
        <v>1331166</v>
      </c>
      <c r="HN25" s="72">
        <v>1551892</v>
      </c>
      <c r="HO25" s="72">
        <f>+SUM(HC25:HN25)</f>
        <v>15358508</v>
      </c>
      <c r="HP25" s="144">
        <v>1580698</v>
      </c>
      <c r="HQ25" s="144">
        <v>1599506</v>
      </c>
      <c r="HR25" s="144">
        <v>1461824</v>
      </c>
      <c r="HS25" s="144">
        <v>1338308</v>
      </c>
      <c r="HT25" s="72">
        <v>1259486</v>
      </c>
      <c r="HU25" s="72"/>
      <c r="HV25" s="72"/>
      <c r="HW25" s="72"/>
      <c r="HX25" s="72"/>
      <c r="HY25" s="72"/>
      <c r="HZ25" s="72"/>
      <c r="IA25" s="72"/>
      <c r="IB25" s="72">
        <f>+SUM(HP25:IA25)</f>
        <v>7239822</v>
      </c>
    </row>
    <row r="26" spans="2:236" x14ac:dyDescent="0.2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45">
        <v>724240</v>
      </c>
      <c r="HQ26" s="145">
        <v>781596</v>
      </c>
      <c r="HR26" s="145">
        <v>625366</v>
      </c>
      <c r="HS26" s="145">
        <v>554200</v>
      </c>
      <c r="HT26" s="48">
        <v>425246</v>
      </c>
      <c r="HU26" s="48"/>
      <c r="HV26" s="48"/>
      <c r="HW26" s="48"/>
      <c r="HX26" s="48"/>
      <c r="HY26" s="48"/>
      <c r="HZ26" s="48"/>
      <c r="IA26" s="48"/>
      <c r="IB26" s="48"/>
    </row>
    <row r="27" spans="2:236" x14ac:dyDescent="0.2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48">
        <v>856458</v>
      </c>
      <c r="HQ27" s="148">
        <v>817910</v>
      </c>
      <c r="HR27" s="148">
        <v>836458</v>
      </c>
      <c r="HS27" s="148">
        <v>784108</v>
      </c>
      <c r="HT27" s="48">
        <v>834240</v>
      </c>
      <c r="HU27" s="48"/>
      <c r="HV27" s="48"/>
      <c r="HW27" s="48"/>
      <c r="HX27" s="48"/>
      <c r="HY27" s="48"/>
      <c r="HZ27" s="48"/>
      <c r="IA27" s="48"/>
      <c r="IB27" s="48"/>
    </row>
    <row r="28" spans="2:236" ht="15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>
        <v>748308</v>
      </c>
      <c r="HN28" s="72">
        <v>816958</v>
      </c>
      <c r="HO28" s="72">
        <f>+SUM(HC28:HN28)</f>
        <v>8381076</v>
      </c>
      <c r="HP28" s="144">
        <v>810614</v>
      </c>
      <c r="HQ28" s="144">
        <v>744834</v>
      </c>
      <c r="HR28" s="144">
        <v>714632</v>
      </c>
      <c r="HS28" s="144">
        <v>578054</v>
      </c>
      <c r="HT28" s="72">
        <v>647186</v>
      </c>
      <c r="HU28" s="72"/>
      <c r="HV28" s="72"/>
      <c r="HW28" s="72"/>
      <c r="HX28" s="72"/>
      <c r="HY28" s="72"/>
      <c r="HZ28" s="72"/>
      <c r="IA28" s="72"/>
      <c r="IB28" s="72">
        <f>+SUM(HP28:IA28)</f>
        <v>3495320</v>
      </c>
    </row>
    <row r="29" spans="2:236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45">
        <v>212856</v>
      </c>
      <c r="HQ29" s="145">
        <v>221710</v>
      </c>
      <c r="HR29" s="145">
        <v>194784</v>
      </c>
      <c r="HS29" s="145">
        <v>157444</v>
      </c>
      <c r="HT29" s="48">
        <v>153350</v>
      </c>
      <c r="HU29" s="48"/>
      <c r="HV29" s="48"/>
      <c r="HW29" s="48"/>
      <c r="HX29" s="48"/>
      <c r="HY29" s="48"/>
      <c r="HZ29" s="48"/>
      <c r="IA29" s="48"/>
      <c r="IB29" s="48"/>
    </row>
    <row r="30" spans="2:236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48">
        <v>597758</v>
      </c>
      <c r="HQ30" s="148">
        <v>523124</v>
      </c>
      <c r="HR30" s="148">
        <v>519848</v>
      </c>
      <c r="HS30" s="148">
        <v>420610</v>
      </c>
      <c r="HT30" s="48">
        <v>493836</v>
      </c>
      <c r="HU30" s="48"/>
      <c r="HV30" s="48"/>
      <c r="HW30" s="48"/>
      <c r="HX30" s="48"/>
      <c r="HY30" s="48"/>
      <c r="HZ30" s="48"/>
      <c r="IA30" s="48"/>
      <c r="IB30" s="48"/>
    </row>
    <row r="31" spans="2:236" ht="15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>
        <v>954886</v>
      </c>
      <c r="HN31" s="72">
        <v>1019922</v>
      </c>
      <c r="HO31" s="72">
        <f>+SUM(HC31:HN31)</f>
        <v>10663950</v>
      </c>
      <c r="HP31" s="144">
        <v>1009198</v>
      </c>
      <c r="HQ31" s="144">
        <v>950902</v>
      </c>
      <c r="HR31" s="144">
        <v>934426</v>
      </c>
      <c r="HS31" s="144">
        <v>880204</v>
      </c>
      <c r="HT31" s="72">
        <v>934088</v>
      </c>
      <c r="HU31" s="72"/>
      <c r="HV31" s="72"/>
      <c r="HW31" s="72"/>
      <c r="HX31" s="72"/>
      <c r="HY31" s="72"/>
      <c r="HZ31" s="72"/>
      <c r="IA31" s="72"/>
      <c r="IB31" s="72">
        <f>+SUM(HP31:IA31)</f>
        <v>4708818</v>
      </c>
    </row>
    <row r="32" spans="2:236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45">
        <v>269528</v>
      </c>
      <c r="HQ32" s="145">
        <v>264424</v>
      </c>
      <c r="HR32" s="145">
        <v>240838</v>
      </c>
      <c r="HS32" s="145">
        <v>225272</v>
      </c>
      <c r="HT32" s="48">
        <v>223272</v>
      </c>
      <c r="HU32" s="48"/>
      <c r="HV32" s="48"/>
      <c r="HW32" s="48"/>
      <c r="HX32" s="48"/>
      <c r="HY32" s="48"/>
      <c r="HZ32" s="48"/>
      <c r="IA32" s="48"/>
      <c r="IB32" s="48"/>
    </row>
    <row r="33" spans="2:236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48">
        <v>739670</v>
      </c>
      <c r="HQ33" s="148">
        <v>686478</v>
      </c>
      <c r="HR33" s="148">
        <v>693588</v>
      </c>
      <c r="HS33" s="148">
        <v>654932</v>
      </c>
      <c r="HT33" s="48">
        <v>710816</v>
      </c>
      <c r="HU33" s="48"/>
      <c r="HV33" s="48"/>
      <c r="HW33" s="48"/>
      <c r="HX33" s="48"/>
      <c r="HY33" s="48"/>
      <c r="HZ33" s="48"/>
      <c r="IA33" s="48"/>
      <c r="IB33" s="48"/>
    </row>
    <row r="34" spans="2:236" s="5" customFormat="1" ht="15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46">
        <v>3400510</v>
      </c>
      <c r="HQ34" s="146">
        <v>3295242</v>
      </c>
      <c r="HR34" s="146">
        <v>3110882</v>
      </c>
      <c r="HS34" s="146">
        <v>2796566</v>
      </c>
      <c r="HT34" s="19">
        <v>2840760</v>
      </c>
      <c r="HU34" s="19"/>
      <c r="HV34" s="19"/>
      <c r="HW34" s="19"/>
      <c r="HX34" s="19"/>
      <c r="HY34" s="19"/>
      <c r="HZ34" s="19"/>
      <c r="IA34" s="19"/>
      <c r="IB34" s="19">
        <f>+SUM(HP34:IA34)</f>
        <v>15443960</v>
      </c>
    </row>
    <row r="35" spans="2:236" x14ac:dyDescent="0.2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>
        <v>943522</v>
      </c>
      <c r="HN35" s="78">
        <v>1144844</v>
      </c>
      <c r="HO35" s="78">
        <f>+SUM(HC35:HN35)</f>
        <v>10936000</v>
      </c>
      <c r="HP35" s="147">
        <v>1206624</v>
      </c>
      <c r="HQ35" s="147">
        <v>1267730</v>
      </c>
      <c r="HR35" s="147">
        <v>1060988</v>
      </c>
      <c r="HS35" s="147">
        <v>936916</v>
      </c>
      <c r="HT35" s="78">
        <v>801868</v>
      </c>
      <c r="HU35" s="78"/>
      <c r="HV35" s="78"/>
      <c r="HW35" s="78"/>
      <c r="HX35" s="78"/>
      <c r="HY35" s="78"/>
      <c r="HZ35" s="78"/>
      <c r="IA35" s="78"/>
      <c r="IB35" s="78">
        <f>+SUM(HP35:IA35)</f>
        <v>5274126</v>
      </c>
    </row>
    <row r="36" spans="2:236" x14ac:dyDescent="0.2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>
        <v>2090838</v>
      </c>
      <c r="HN36" s="78">
        <v>2243928</v>
      </c>
      <c r="HO36" s="78">
        <f>+SUM(HC36:HN36)</f>
        <v>23467534</v>
      </c>
      <c r="HP36" s="147">
        <v>2193886</v>
      </c>
      <c r="HQ36" s="147">
        <v>2027512</v>
      </c>
      <c r="HR36" s="147">
        <v>2049894</v>
      </c>
      <c r="HS36" s="147">
        <v>1859650</v>
      </c>
      <c r="HT36" s="78">
        <v>2038892</v>
      </c>
      <c r="HU36" s="78"/>
      <c r="HV36" s="78"/>
      <c r="HW36" s="78"/>
      <c r="HX36" s="78"/>
      <c r="HY36" s="78"/>
      <c r="HZ36" s="78"/>
      <c r="IA36" s="78"/>
      <c r="IB36" s="78">
        <f>+SUM(HP36:IA36)</f>
        <v>10169834</v>
      </c>
    </row>
    <row r="37" spans="2:236" x14ac:dyDescent="0.2"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</row>
    <row r="38" spans="2:236" x14ac:dyDescent="0.2"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</row>
    <row r="39" spans="2:236" ht="15" customHeight="1" x14ac:dyDescent="0.25">
      <c r="B39" s="5" t="s">
        <v>82</v>
      </c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</row>
    <row r="40" spans="2:236" ht="15" customHeight="1" x14ac:dyDescent="0.25">
      <c r="B40" s="23" t="s">
        <v>158</v>
      </c>
      <c r="C40" s="190">
        <v>2005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98</v>
      </c>
      <c r="P40" s="190">
        <v>2006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99</v>
      </c>
      <c r="AC40" s="190">
        <v>2007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100</v>
      </c>
      <c r="AP40" s="190">
        <v>2008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101</v>
      </c>
      <c r="BC40" s="190">
        <v>2009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86</v>
      </c>
      <c r="BP40" s="190">
        <v>2010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87</v>
      </c>
      <c r="CC40" s="190">
        <v>2011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88</v>
      </c>
      <c r="CP40" s="190">
        <v>2012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89</v>
      </c>
      <c r="DC40" s="190">
        <v>2013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90</v>
      </c>
      <c r="DP40" s="190">
        <v>2014</v>
      </c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2"/>
      <c r="EB40" s="188" t="s">
        <v>91</v>
      </c>
      <c r="EC40" s="190">
        <v>2015</v>
      </c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2"/>
      <c r="EO40" s="188" t="s">
        <v>92</v>
      </c>
      <c r="EP40" s="190">
        <v>2016</v>
      </c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2"/>
      <c r="FB40" s="188" t="s">
        <v>93</v>
      </c>
      <c r="FC40" s="190">
        <v>2017</v>
      </c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2"/>
      <c r="FO40" s="188" t="s">
        <v>104</v>
      </c>
      <c r="FP40" s="190">
        <v>2018</v>
      </c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2"/>
      <c r="GB40" s="188" t="s">
        <v>137</v>
      </c>
      <c r="GC40" s="190">
        <v>2019</v>
      </c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2"/>
      <c r="GO40" s="188" t="s">
        <v>161</v>
      </c>
      <c r="GP40" s="185">
        <v>2020</v>
      </c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7"/>
      <c r="HB40" s="188" t="s">
        <v>169</v>
      </c>
      <c r="HC40" s="185">
        <v>2021</v>
      </c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7"/>
      <c r="HO40" s="188" t="s">
        <v>170</v>
      </c>
      <c r="HP40" s="204">
        <v>2022</v>
      </c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6"/>
      <c r="IB40" s="188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89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89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89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89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89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89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89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89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89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89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89"/>
      <c r="HP41" s="180" t="s">
        <v>11</v>
      </c>
      <c r="HQ41" s="180" t="s">
        <v>12</v>
      </c>
      <c r="HR41" s="180" t="s">
        <v>13</v>
      </c>
      <c r="HS41" s="180" t="s">
        <v>14</v>
      </c>
      <c r="HT41" s="180" t="s">
        <v>15</v>
      </c>
      <c r="HU41" s="180" t="s">
        <v>16</v>
      </c>
      <c r="HV41" s="180" t="s">
        <v>17</v>
      </c>
      <c r="HW41" s="180" t="s">
        <v>18</v>
      </c>
      <c r="HX41" s="180" t="s">
        <v>160</v>
      </c>
      <c r="HY41" s="180" t="s">
        <v>19</v>
      </c>
      <c r="HZ41" s="180" t="s">
        <v>20</v>
      </c>
      <c r="IA41" s="180" t="s">
        <v>21</v>
      </c>
      <c r="IB41" s="189"/>
    </row>
    <row r="42" spans="2:236" ht="16.5" customHeight="1" x14ac:dyDescent="0.2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0</v>
      </c>
      <c r="HV42" s="19">
        <f t="shared" si="194"/>
        <v>0</v>
      </c>
      <c r="HW42" s="19">
        <f t="shared" si="194"/>
        <v>0</v>
      </c>
      <c r="HX42" s="19">
        <f t="shared" si="194"/>
        <v>0</v>
      </c>
      <c r="HY42" s="19">
        <f t="shared" si="194"/>
        <v>0</v>
      </c>
      <c r="HZ42" s="19">
        <f t="shared" si="194"/>
        <v>0</v>
      </c>
      <c r="IA42" s="19">
        <f t="shared" si="194"/>
        <v>0</v>
      </c>
      <c r="IB42" s="19">
        <f>+SUM(HP42:IA42)</f>
        <v>129130589.8</v>
      </c>
    </row>
    <row r="43" spans="2:236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/>
      <c r="HV43" s="21"/>
      <c r="HW43" s="21"/>
      <c r="HX43" s="21"/>
      <c r="HY43" s="21"/>
      <c r="HZ43" s="21"/>
      <c r="IA43" s="21"/>
      <c r="IB43" s="21">
        <f>+SUM(HP43:IA43)</f>
        <v>44097297.600000001</v>
      </c>
    </row>
    <row r="44" spans="2:236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/>
      <c r="HV44" s="21"/>
      <c r="HW44" s="21"/>
      <c r="HX44" s="21"/>
      <c r="HY44" s="21"/>
      <c r="HZ44" s="21"/>
      <c r="IA44" s="21"/>
      <c r="IB44" s="21">
        <f>+SUM(HP44:IA44)</f>
        <v>85033292.199999988</v>
      </c>
    </row>
    <row r="46" spans="2:236" x14ac:dyDescent="0.2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36" x14ac:dyDescent="0.2">
      <c r="FA48" s="65"/>
    </row>
  </sheetData>
  <mergeCells count="110"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Normal="100" workbookViewId="0">
      <pane xSplit="2" ySplit="3" topLeftCell="HE4" activePane="bottomRight" state="frozen"/>
      <selection pane="topRight" activeCell="C1" sqref="C1"/>
      <selection pane="bottomLeft" activeCell="A4" sqref="A4"/>
      <selection pane="bottomRight" activeCell="HH16" sqref="HH1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16384" width="11.42578125" style="2"/>
  </cols>
  <sheetData>
    <row r="1" spans="1:223" ht="15" x14ac:dyDescent="0.25">
      <c r="A1" s="195" t="s">
        <v>136</v>
      </c>
      <c r="B1" s="195"/>
    </row>
    <row r="2" spans="1:223" ht="30" customHeight="1" x14ac:dyDescent="0.2">
      <c r="A2" s="196" t="s">
        <v>152</v>
      </c>
      <c r="B2" s="197"/>
    </row>
    <row r="3" spans="1:223" x14ac:dyDescent="0.2">
      <c r="A3" s="99" t="s">
        <v>75</v>
      </c>
    </row>
    <row r="5" spans="1:223" ht="15" x14ac:dyDescent="0.25">
      <c r="B5" s="5" t="s">
        <v>67</v>
      </c>
    </row>
    <row r="6" spans="1:223" ht="15" customHeight="1" x14ac:dyDescent="0.25">
      <c r="B6" s="193" t="s">
        <v>0</v>
      </c>
      <c r="C6" s="190">
        <v>2006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99</v>
      </c>
      <c r="P6" s="190">
        <v>2007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100</v>
      </c>
      <c r="AC6" s="190">
        <v>2008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101</v>
      </c>
      <c r="AP6" s="190">
        <v>2009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86</v>
      </c>
      <c r="BC6" s="190">
        <v>2010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87</v>
      </c>
      <c r="BP6" s="190">
        <v>2011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88</v>
      </c>
      <c r="CC6" s="190">
        <v>2012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89</v>
      </c>
      <c r="CP6" s="190">
        <v>2013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90</v>
      </c>
      <c r="DC6" s="190">
        <v>2014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91</v>
      </c>
      <c r="DP6" s="190">
        <v>2015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92</v>
      </c>
      <c r="EC6" s="190">
        <v>2016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93</v>
      </c>
      <c r="EP6" s="190">
        <v>2017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104</v>
      </c>
      <c r="FC6" s="190">
        <v>2018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137</v>
      </c>
      <c r="FP6" s="190">
        <v>2019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161</v>
      </c>
      <c r="GC6" s="185">
        <v>2020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169</v>
      </c>
      <c r="GP6" s="185">
        <v>2021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170</v>
      </c>
      <c r="HC6" s="185">
        <v>2022</v>
      </c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7"/>
      <c r="HO6" s="188" t="s">
        <v>171</v>
      </c>
    </row>
    <row r="7" spans="1:223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89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89"/>
      <c r="HC7" s="180" t="s">
        <v>11</v>
      </c>
      <c r="HD7" s="180" t="s">
        <v>12</v>
      </c>
      <c r="HE7" s="180" t="s">
        <v>13</v>
      </c>
      <c r="HF7" s="180" t="s">
        <v>14</v>
      </c>
      <c r="HG7" s="180" t="s">
        <v>15</v>
      </c>
      <c r="HH7" s="180" t="s">
        <v>16</v>
      </c>
      <c r="HI7" s="180" t="s">
        <v>17</v>
      </c>
      <c r="HJ7" s="180" t="s">
        <v>18</v>
      </c>
      <c r="HK7" s="180" t="s">
        <v>160</v>
      </c>
      <c r="HL7" s="180" t="s">
        <v>19</v>
      </c>
      <c r="HM7" s="180" t="s">
        <v>20</v>
      </c>
      <c r="HN7" s="180" t="s">
        <v>21</v>
      </c>
      <c r="HO7" s="189"/>
    </row>
    <row r="8" spans="1:223" ht="15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30">
        <v>30537</v>
      </c>
      <c r="HE8" s="14">
        <v>26945</v>
      </c>
      <c r="HF8" s="14">
        <v>25194</v>
      </c>
      <c r="HG8" s="14">
        <v>28482</v>
      </c>
      <c r="HH8" s="14"/>
      <c r="HI8" s="14"/>
      <c r="HJ8" s="14"/>
      <c r="HK8" s="130"/>
      <c r="HL8" s="14"/>
      <c r="HM8" s="14"/>
      <c r="HN8" s="14"/>
      <c r="HO8" s="14">
        <f>+SUM(HC8:HN8)</f>
        <v>143334</v>
      </c>
    </row>
    <row r="9" spans="1:223" x14ac:dyDescent="0.2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36">
        <v>19137</v>
      </c>
      <c r="HE9" s="16">
        <v>15745</v>
      </c>
      <c r="HF9" s="16">
        <v>15184</v>
      </c>
      <c r="HG9" s="16">
        <v>17349</v>
      </c>
      <c r="HH9" s="16"/>
      <c r="HI9" s="16"/>
      <c r="HJ9" s="16"/>
      <c r="HK9" s="136"/>
      <c r="HL9" s="16"/>
      <c r="HM9" s="16"/>
      <c r="HN9" s="16"/>
      <c r="HO9" s="16"/>
    </row>
    <row r="10" spans="1:223" x14ac:dyDescent="0.2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36">
        <v>11400</v>
      </c>
      <c r="HE10" s="16">
        <v>11200</v>
      </c>
      <c r="HF10" s="16">
        <v>10010</v>
      </c>
      <c r="HG10" s="16">
        <v>11133</v>
      </c>
      <c r="HH10" s="16"/>
      <c r="HI10" s="16"/>
      <c r="HJ10" s="16"/>
      <c r="HK10" s="136"/>
      <c r="HL10" s="16"/>
      <c r="HM10" s="16"/>
      <c r="HN10" s="16"/>
      <c r="HO10" s="16"/>
    </row>
    <row r="11" spans="1:223" ht="15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30">
        <v>81506</v>
      </c>
      <c r="HE11" s="14">
        <v>78789</v>
      </c>
      <c r="HF11" s="14">
        <v>73509</v>
      </c>
      <c r="HG11" s="14">
        <v>83171</v>
      </c>
      <c r="HH11" s="14"/>
      <c r="HI11" s="14"/>
      <c r="HJ11" s="14"/>
      <c r="HK11" s="130"/>
      <c r="HL11" s="14"/>
      <c r="HM11" s="14"/>
      <c r="HN11" s="14"/>
      <c r="HO11" s="14">
        <f>+SUM(HC11:HN11)</f>
        <v>408118</v>
      </c>
    </row>
    <row r="12" spans="1:223" x14ac:dyDescent="0.2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36">
        <v>56247</v>
      </c>
      <c r="HE12" s="16">
        <v>54047</v>
      </c>
      <c r="HF12" s="16">
        <v>51155</v>
      </c>
      <c r="HG12" s="16">
        <v>59362</v>
      </c>
      <c r="HH12" s="16"/>
      <c r="HI12" s="16"/>
      <c r="HJ12" s="16"/>
      <c r="HK12" s="136"/>
      <c r="HL12" s="16"/>
      <c r="HM12" s="16"/>
      <c r="HN12" s="16"/>
      <c r="HO12" s="16"/>
    </row>
    <row r="13" spans="1:223" x14ac:dyDescent="0.2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36">
        <v>25259</v>
      </c>
      <c r="HE13" s="16">
        <v>24742</v>
      </c>
      <c r="HF13" s="16">
        <v>22354</v>
      </c>
      <c r="HG13" s="16">
        <v>23809</v>
      </c>
      <c r="HH13" s="16"/>
      <c r="HI13" s="16"/>
      <c r="HJ13" s="16"/>
      <c r="HK13" s="136"/>
      <c r="HL13" s="16"/>
      <c r="HM13" s="16"/>
      <c r="HN13" s="16"/>
      <c r="HO13" s="16"/>
    </row>
    <row r="14" spans="1:223" ht="15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30">
        <v>13680</v>
      </c>
      <c r="HE14" s="14">
        <v>12629</v>
      </c>
      <c r="HF14" s="14">
        <v>10916</v>
      </c>
      <c r="HG14" s="14">
        <v>12223</v>
      </c>
      <c r="HH14" s="14"/>
      <c r="HI14" s="14"/>
      <c r="HJ14" s="14"/>
      <c r="HK14" s="130"/>
      <c r="HL14" s="14"/>
      <c r="HM14" s="14"/>
      <c r="HN14" s="14"/>
      <c r="HO14" s="14">
        <f>+SUM(HC14:HN14)</f>
        <v>63454</v>
      </c>
    </row>
    <row r="15" spans="1:223" x14ac:dyDescent="0.2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36">
        <v>6573</v>
      </c>
      <c r="HE15" s="16">
        <v>5720</v>
      </c>
      <c r="HF15" s="16">
        <v>5013</v>
      </c>
      <c r="HG15" s="16">
        <v>5489</v>
      </c>
      <c r="HH15" s="16"/>
      <c r="HI15" s="16"/>
      <c r="HJ15" s="16"/>
      <c r="HK15" s="136"/>
      <c r="HL15" s="16"/>
      <c r="HM15" s="16"/>
      <c r="HN15" s="16"/>
      <c r="HO15" s="16"/>
    </row>
    <row r="16" spans="1:223" x14ac:dyDescent="0.2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36">
        <v>7107</v>
      </c>
      <c r="HE16" s="16">
        <v>6909</v>
      </c>
      <c r="HF16" s="16">
        <v>5903</v>
      </c>
      <c r="HG16" s="16">
        <v>6734</v>
      </c>
      <c r="HH16" s="16"/>
      <c r="HI16" s="16"/>
      <c r="HJ16" s="16"/>
      <c r="HK16" s="136"/>
      <c r="HL16" s="16"/>
      <c r="HM16" s="16"/>
      <c r="HN16" s="16"/>
      <c r="HO16" s="16"/>
    </row>
    <row r="17" spans="2:223" ht="15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30">
        <v>49920</v>
      </c>
      <c r="HE17" s="14">
        <v>44390</v>
      </c>
      <c r="HF17" s="14">
        <v>41817</v>
      </c>
      <c r="HG17" s="14">
        <v>46831</v>
      </c>
      <c r="HH17" s="14"/>
      <c r="HI17" s="14"/>
      <c r="HJ17" s="14"/>
      <c r="HK17" s="130"/>
      <c r="HL17" s="14"/>
      <c r="HM17" s="14"/>
      <c r="HN17" s="14"/>
      <c r="HO17" s="14">
        <f>+SUM(HC17:HN17)</f>
        <v>236054</v>
      </c>
    </row>
    <row r="18" spans="2:223" x14ac:dyDescent="0.2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36">
        <v>27169</v>
      </c>
      <c r="HE18" s="16">
        <v>21736</v>
      </c>
      <c r="HF18" s="16">
        <v>21710</v>
      </c>
      <c r="HG18" s="16">
        <v>23959</v>
      </c>
      <c r="HH18" s="16"/>
      <c r="HI18" s="16"/>
      <c r="HJ18" s="16"/>
      <c r="HK18" s="136"/>
      <c r="HL18" s="16"/>
      <c r="HM18" s="16"/>
      <c r="HN18" s="16"/>
      <c r="HO18" s="16"/>
    </row>
    <row r="19" spans="2:223" x14ac:dyDescent="0.2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36">
        <v>22751</v>
      </c>
      <c r="HE19" s="16">
        <v>22654</v>
      </c>
      <c r="HF19" s="16">
        <v>20107</v>
      </c>
      <c r="HG19" s="16">
        <v>22872</v>
      </c>
      <c r="HH19" s="16"/>
      <c r="HI19" s="16"/>
      <c r="HJ19" s="16"/>
      <c r="HK19" s="136"/>
      <c r="HL19" s="16"/>
      <c r="HM19" s="16"/>
      <c r="HN19" s="16"/>
      <c r="HO19" s="16"/>
    </row>
    <row r="20" spans="2:223" ht="15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30">
        <v>129579</v>
      </c>
      <c r="HE20" s="14">
        <v>129030</v>
      </c>
      <c r="HF20" s="14">
        <v>115001</v>
      </c>
      <c r="HG20" s="14">
        <v>113912</v>
      </c>
      <c r="HH20" s="14"/>
      <c r="HI20" s="14"/>
      <c r="HJ20" s="14"/>
      <c r="HK20" s="130"/>
      <c r="HL20" s="14"/>
      <c r="HM20" s="14"/>
      <c r="HN20" s="14"/>
      <c r="HO20" s="14">
        <f>+SUM(HC20:HN20)</f>
        <v>618200</v>
      </c>
    </row>
    <row r="21" spans="2:223" x14ac:dyDescent="0.2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36">
        <v>95566</v>
      </c>
      <c r="HE21" s="16">
        <v>93775</v>
      </c>
      <c r="HF21" s="16">
        <v>81458</v>
      </c>
      <c r="HG21" s="16">
        <v>79626</v>
      </c>
      <c r="HH21" s="16"/>
      <c r="HI21" s="16"/>
      <c r="HJ21" s="16"/>
      <c r="HK21" s="136"/>
      <c r="HL21" s="16"/>
      <c r="HM21" s="16"/>
      <c r="HN21" s="16"/>
      <c r="HO21" s="16"/>
    </row>
    <row r="22" spans="2:223" x14ac:dyDescent="0.2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36">
        <v>34013</v>
      </c>
      <c r="HE22" s="16">
        <v>35255</v>
      </c>
      <c r="HF22" s="16">
        <v>33543</v>
      </c>
      <c r="HG22" s="16">
        <v>34286</v>
      </c>
      <c r="HH22" s="16"/>
      <c r="HI22" s="16"/>
      <c r="HJ22" s="16"/>
      <c r="HK22" s="136"/>
      <c r="HL22" s="16"/>
      <c r="HM22" s="16"/>
      <c r="HN22" s="16"/>
      <c r="HO22" s="16"/>
    </row>
    <row r="23" spans="2:223" ht="15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30">
        <v>18963</v>
      </c>
      <c r="HE23" s="14">
        <v>17495</v>
      </c>
      <c r="HF23" s="14">
        <v>16830</v>
      </c>
      <c r="HG23" s="14">
        <v>18742</v>
      </c>
      <c r="HH23" s="14"/>
      <c r="HI23" s="14"/>
      <c r="HJ23" s="14"/>
      <c r="HK23" s="130"/>
      <c r="HL23" s="14"/>
      <c r="HM23" s="14"/>
      <c r="HN23" s="14"/>
      <c r="HO23" s="14">
        <f>+SUM(HC23:HN23)</f>
        <v>91882</v>
      </c>
    </row>
    <row r="24" spans="2:223" x14ac:dyDescent="0.2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36">
        <v>12098</v>
      </c>
      <c r="HE24" s="16">
        <v>10652</v>
      </c>
      <c r="HF24" s="16">
        <v>10666</v>
      </c>
      <c r="HG24" s="16">
        <v>11726</v>
      </c>
      <c r="HH24" s="16"/>
      <c r="HI24" s="16"/>
      <c r="HJ24" s="16"/>
      <c r="HK24" s="136"/>
      <c r="HL24" s="16"/>
      <c r="HM24" s="16"/>
      <c r="HN24" s="16"/>
      <c r="HO24" s="16"/>
    </row>
    <row r="25" spans="2:223" x14ac:dyDescent="0.2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36">
        <v>6865</v>
      </c>
      <c r="HE25" s="16">
        <v>6843</v>
      </c>
      <c r="HF25" s="16">
        <v>6164</v>
      </c>
      <c r="HG25" s="16">
        <v>7016</v>
      </c>
      <c r="HH25" s="16"/>
      <c r="HI25" s="16"/>
      <c r="HJ25" s="16"/>
      <c r="HK25" s="136"/>
      <c r="HL25" s="16"/>
      <c r="HM25" s="16"/>
      <c r="HN25" s="16"/>
      <c r="HO25" s="16"/>
    </row>
    <row r="26" spans="2:223" ht="15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30">
        <v>50092</v>
      </c>
      <c r="HE26" s="14">
        <v>43275</v>
      </c>
      <c r="HF26" s="14">
        <v>39638</v>
      </c>
      <c r="HG26" s="14">
        <v>44467</v>
      </c>
      <c r="HH26" s="14"/>
      <c r="HI26" s="14"/>
      <c r="HJ26" s="14"/>
      <c r="HK26" s="130"/>
      <c r="HL26" s="14"/>
      <c r="HM26" s="14"/>
      <c r="HN26" s="14"/>
      <c r="HO26" s="14">
        <f>+SUM(HC26:HN26)</f>
        <v>230548</v>
      </c>
    </row>
    <row r="27" spans="2:223" x14ac:dyDescent="0.2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36">
        <v>25367</v>
      </c>
      <c r="HE27" s="16">
        <v>19761</v>
      </c>
      <c r="HF27" s="16">
        <v>19434</v>
      </c>
      <c r="HG27" s="16">
        <v>21682</v>
      </c>
      <c r="HH27" s="16"/>
      <c r="HI27" s="16"/>
      <c r="HJ27" s="16"/>
      <c r="HK27" s="136"/>
      <c r="HL27" s="16"/>
      <c r="HM27" s="16"/>
      <c r="HN27" s="16"/>
      <c r="HO27" s="16"/>
    </row>
    <row r="28" spans="2:223" x14ac:dyDescent="0.2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36">
        <v>24725</v>
      </c>
      <c r="HE28" s="16">
        <v>23514</v>
      </c>
      <c r="HF28" s="16">
        <v>20204</v>
      </c>
      <c r="HG28" s="16">
        <v>22785</v>
      </c>
      <c r="HH28" s="16"/>
      <c r="HI28" s="16"/>
      <c r="HJ28" s="16"/>
      <c r="HK28" s="136"/>
      <c r="HL28" s="16"/>
      <c r="HM28" s="16"/>
      <c r="HN28" s="16"/>
      <c r="HO28" s="16"/>
    </row>
    <row r="29" spans="2:223" ht="15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30">
        <v>34214</v>
      </c>
      <c r="HE29" s="14">
        <v>34324</v>
      </c>
      <c r="HF29" s="14">
        <v>31542</v>
      </c>
      <c r="HG29" s="14">
        <v>34556</v>
      </c>
      <c r="HH29" s="14"/>
      <c r="HI29" s="14"/>
      <c r="HJ29" s="14"/>
      <c r="HK29" s="130"/>
      <c r="HL29" s="14"/>
      <c r="HM29" s="14"/>
      <c r="HN29" s="14"/>
      <c r="HO29" s="14">
        <f>+SUM(HC29:HN29)</f>
        <v>171070</v>
      </c>
    </row>
    <row r="30" spans="2:223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36">
        <v>25889</v>
      </c>
      <c r="HE30" s="16">
        <v>25799</v>
      </c>
      <c r="HF30" s="16">
        <v>23761</v>
      </c>
      <c r="HG30" s="16">
        <v>26104</v>
      </c>
      <c r="HH30" s="16"/>
      <c r="HI30" s="16"/>
      <c r="HJ30" s="16"/>
      <c r="HK30" s="136"/>
      <c r="HL30" s="16"/>
      <c r="HM30" s="16"/>
      <c r="HN30" s="16"/>
      <c r="HO30" s="16"/>
    </row>
    <row r="31" spans="2:223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36">
        <v>8325</v>
      </c>
      <c r="HE31" s="16">
        <v>8525</v>
      </c>
      <c r="HF31" s="16">
        <v>7781</v>
      </c>
      <c r="HG31" s="16">
        <v>8452</v>
      </c>
      <c r="HH31" s="16"/>
      <c r="HI31" s="16"/>
      <c r="HJ31" s="16"/>
      <c r="HK31" s="136"/>
      <c r="HL31" s="16"/>
      <c r="HM31" s="16"/>
      <c r="HN31" s="16"/>
      <c r="HO31" s="16"/>
    </row>
    <row r="32" spans="2:223" ht="15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30">
        <v>37224</v>
      </c>
      <c r="HE32" s="14">
        <v>34624</v>
      </c>
      <c r="HF32" s="14">
        <v>32375</v>
      </c>
      <c r="HG32" s="14">
        <v>37518</v>
      </c>
      <c r="HH32" s="14"/>
      <c r="HI32" s="14"/>
      <c r="HJ32" s="14"/>
      <c r="HK32" s="130"/>
      <c r="HL32" s="14"/>
      <c r="HM32" s="14"/>
      <c r="HN32" s="14"/>
      <c r="HO32" s="14">
        <f>+SUM(HC32:HN32)</f>
        <v>182159</v>
      </c>
    </row>
    <row r="33" spans="2:223" x14ac:dyDescent="0.2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36">
        <v>26973</v>
      </c>
      <c r="HE33" s="16">
        <v>24650</v>
      </c>
      <c r="HF33" s="16">
        <v>23596</v>
      </c>
      <c r="HG33" s="16">
        <v>27536</v>
      </c>
      <c r="HH33" s="16"/>
      <c r="HI33" s="16"/>
      <c r="HJ33" s="16"/>
      <c r="HK33" s="136"/>
      <c r="HL33" s="16"/>
      <c r="HM33" s="16"/>
      <c r="HN33" s="16"/>
      <c r="HO33" s="16"/>
    </row>
    <row r="34" spans="2:223" x14ac:dyDescent="0.2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36">
        <v>10251</v>
      </c>
      <c r="HE34" s="16">
        <v>9974</v>
      </c>
      <c r="HF34" s="16">
        <v>8779</v>
      </c>
      <c r="HG34" s="16">
        <v>9982</v>
      </c>
      <c r="HH34" s="16"/>
      <c r="HI34" s="16"/>
      <c r="HJ34" s="16"/>
      <c r="HK34" s="136"/>
      <c r="HL34" s="16"/>
      <c r="HM34" s="16"/>
      <c r="HN34" s="16"/>
      <c r="HO34" s="16"/>
    </row>
    <row r="35" spans="2:223" ht="15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30">
        <v>0</v>
      </c>
      <c r="HE35" s="14">
        <v>0</v>
      </c>
      <c r="HF35" s="14">
        <v>0</v>
      </c>
      <c r="HG35" s="14">
        <v>0</v>
      </c>
      <c r="HH35" s="14"/>
      <c r="HI35" s="14"/>
      <c r="HJ35" s="14"/>
      <c r="HK35" s="130"/>
      <c r="HL35" s="14"/>
      <c r="HM35" s="14"/>
      <c r="HN35" s="14"/>
      <c r="HO35" s="14">
        <f>+SUM(HC35:HN35)</f>
        <v>0</v>
      </c>
    </row>
    <row r="36" spans="2:223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36">
        <v>0</v>
      </c>
      <c r="HE36" s="16">
        <v>0</v>
      </c>
      <c r="HF36" s="16">
        <v>0</v>
      </c>
      <c r="HG36" s="16">
        <v>0</v>
      </c>
      <c r="HH36" s="16"/>
      <c r="HI36" s="16"/>
      <c r="HJ36" s="16"/>
      <c r="HK36" s="136"/>
      <c r="HL36" s="16"/>
      <c r="HM36" s="16"/>
      <c r="HN36" s="16"/>
      <c r="HO36" s="16"/>
    </row>
    <row r="37" spans="2:223" x14ac:dyDescent="0.2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36">
        <v>0</v>
      </c>
      <c r="HE37" s="16">
        <v>0</v>
      </c>
      <c r="HF37" s="16">
        <v>0</v>
      </c>
      <c r="HG37" s="16">
        <v>0</v>
      </c>
      <c r="HH37" s="16"/>
      <c r="HI37" s="16"/>
      <c r="HJ37" s="16"/>
      <c r="HK37" s="136"/>
      <c r="HL37" s="16"/>
      <c r="HM37" s="16"/>
      <c r="HN37" s="16"/>
      <c r="HO37" s="16"/>
    </row>
    <row r="38" spans="2:223" ht="15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>
        <v>440355</v>
      </c>
      <c r="HA38" s="59">
        <v>420872</v>
      </c>
      <c r="HB38" s="59">
        <f>+SUM(GP38:HA38)</f>
        <v>5252146</v>
      </c>
      <c r="HC38" s="59">
        <v>470879</v>
      </c>
      <c r="HD38" s="59">
        <v>445715</v>
      </c>
      <c r="HE38" s="59">
        <v>421501</v>
      </c>
      <c r="HF38" s="59">
        <v>386822</v>
      </c>
      <c r="HG38" s="59">
        <v>419902</v>
      </c>
      <c r="HH38" s="59"/>
      <c r="HI38" s="59"/>
      <c r="HJ38" s="59"/>
      <c r="HK38" s="137"/>
      <c r="HL38" s="59"/>
      <c r="HM38" s="59"/>
      <c r="HN38" s="59"/>
      <c r="HO38" s="59">
        <f>+SUM(HC38:HN38)</f>
        <v>2144819</v>
      </c>
    </row>
    <row r="39" spans="2:223" x14ac:dyDescent="0.2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>
        <v>286478</v>
      </c>
      <c r="HA39" s="79">
        <v>294533</v>
      </c>
      <c r="HB39" s="79">
        <f>+SUM(GP39:HA39)</f>
        <v>3449690</v>
      </c>
      <c r="HC39" s="79">
        <v>316570</v>
      </c>
      <c r="HD39" s="79">
        <v>295019</v>
      </c>
      <c r="HE39" s="79">
        <v>271885</v>
      </c>
      <c r="HF39" s="79">
        <v>251977</v>
      </c>
      <c r="HG39" s="79">
        <v>272833</v>
      </c>
      <c r="HH39" s="79"/>
      <c r="HI39" s="79"/>
      <c r="HJ39" s="79"/>
      <c r="HK39" s="138"/>
      <c r="HL39" s="79"/>
      <c r="HM39" s="79"/>
      <c r="HN39" s="79"/>
      <c r="HO39" s="79">
        <f>+SUM(HC39:HN39)</f>
        <v>1408284</v>
      </c>
    </row>
    <row r="40" spans="2:223" x14ac:dyDescent="0.2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>
        <v>153877</v>
      </c>
      <c r="HA40" s="79">
        <v>126339</v>
      </c>
      <c r="HB40" s="79">
        <f>+SUM(GP40:HA40)</f>
        <v>1802456</v>
      </c>
      <c r="HC40" s="79">
        <v>154309</v>
      </c>
      <c r="HD40" s="79">
        <v>150696</v>
      </c>
      <c r="HE40" s="79">
        <v>149616</v>
      </c>
      <c r="HF40" s="79">
        <v>134845</v>
      </c>
      <c r="HG40" s="79">
        <v>147069</v>
      </c>
      <c r="HH40" s="79"/>
      <c r="HI40" s="79"/>
      <c r="HJ40" s="79"/>
      <c r="HK40" s="138"/>
      <c r="HL40" s="79"/>
      <c r="HM40" s="79"/>
      <c r="HN40" s="79"/>
      <c r="HO40" s="79">
        <f>+SUM(HC40:HN40)</f>
        <v>736535</v>
      </c>
    </row>
    <row r="41" spans="2:223" x14ac:dyDescent="0.2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</row>
    <row r="42" spans="2:223" x14ac:dyDescent="0.2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23" ht="15" x14ac:dyDescent="0.25">
      <c r="B44" s="5" t="s">
        <v>68</v>
      </c>
    </row>
    <row r="45" spans="2:223" ht="15" customHeight="1" x14ac:dyDescent="0.25">
      <c r="B45" s="193" t="s">
        <v>0</v>
      </c>
      <c r="C45" s="190">
        <v>2006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88" t="s">
        <v>99</v>
      </c>
      <c r="P45" s="190">
        <v>2007</v>
      </c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  <c r="AB45" s="188" t="s">
        <v>100</v>
      </c>
      <c r="AC45" s="190">
        <v>2008</v>
      </c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2"/>
      <c r="AO45" s="188" t="s">
        <v>101</v>
      </c>
      <c r="AP45" s="190">
        <v>2009</v>
      </c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2"/>
      <c r="BB45" s="188" t="s">
        <v>86</v>
      </c>
      <c r="BC45" s="190">
        <v>2010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2"/>
      <c r="BO45" s="188" t="s">
        <v>87</v>
      </c>
      <c r="BP45" s="190">
        <v>2011</v>
      </c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2"/>
      <c r="CB45" s="188" t="s">
        <v>88</v>
      </c>
      <c r="CC45" s="190">
        <v>2012</v>
      </c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88" t="s">
        <v>89</v>
      </c>
      <c r="CP45" s="190">
        <v>2013</v>
      </c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88" t="s">
        <v>90</v>
      </c>
      <c r="DC45" s="190">
        <v>2014</v>
      </c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2"/>
      <c r="DO45" s="188" t="s">
        <v>91</v>
      </c>
      <c r="DP45" s="190">
        <v>2015</v>
      </c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2"/>
      <c r="EB45" s="188" t="s">
        <v>92</v>
      </c>
      <c r="EC45" s="190">
        <v>2016</v>
      </c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2"/>
      <c r="EO45" s="188" t="s">
        <v>93</v>
      </c>
      <c r="EP45" s="190">
        <v>2017</v>
      </c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2"/>
      <c r="FB45" s="188" t="s">
        <v>104</v>
      </c>
      <c r="FC45" s="190">
        <v>2018</v>
      </c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2"/>
      <c r="FO45" s="188" t="s">
        <v>137</v>
      </c>
      <c r="FP45" s="190">
        <v>2019</v>
      </c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2"/>
      <c r="GB45" s="188" t="s">
        <v>161</v>
      </c>
      <c r="GC45" s="185">
        <v>2020</v>
      </c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7"/>
      <c r="GO45" s="188" t="s">
        <v>169</v>
      </c>
      <c r="GP45" s="185">
        <v>2021</v>
      </c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7"/>
      <c r="HB45" s="188" t="s">
        <v>170</v>
      </c>
      <c r="HC45" s="185">
        <v>2022</v>
      </c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7"/>
      <c r="HO45" s="188" t="s">
        <v>171</v>
      </c>
    </row>
    <row r="46" spans="2:223" ht="15" x14ac:dyDescent="0.25">
      <c r="B46" s="194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89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89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89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89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89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89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89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89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89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89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89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89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89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89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89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89"/>
      <c r="HC46" s="180" t="s">
        <v>11</v>
      </c>
      <c r="HD46" s="180" t="s">
        <v>12</v>
      </c>
      <c r="HE46" s="180" t="s">
        <v>13</v>
      </c>
      <c r="HF46" s="180" t="s">
        <v>14</v>
      </c>
      <c r="HG46" s="180" t="s">
        <v>15</v>
      </c>
      <c r="HH46" s="180" t="s">
        <v>16</v>
      </c>
      <c r="HI46" s="180" t="s">
        <v>17</v>
      </c>
      <c r="HJ46" s="180" t="s">
        <v>18</v>
      </c>
      <c r="HK46" s="180" t="s">
        <v>160</v>
      </c>
      <c r="HL46" s="180" t="s">
        <v>19</v>
      </c>
      <c r="HM46" s="180" t="s">
        <v>20</v>
      </c>
      <c r="HN46" s="180" t="s">
        <v>21</v>
      </c>
      <c r="HO46" s="189"/>
    </row>
    <row r="47" spans="2:223" ht="15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/>
      <c r="HI47" s="14"/>
      <c r="HJ47" s="14"/>
      <c r="HK47" s="130"/>
      <c r="HL47" s="14"/>
      <c r="HM47" s="14"/>
      <c r="HN47" s="14"/>
      <c r="HO47" s="14">
        <f>+SUM(HC47:HN47)</f>
        <v>312168</v>
      </c>
    </row>
    <row r="48" spans="2:223" x14ac:dyDescent="0.2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/>
      <c r="HI48" s="16"/>
      <c r="HJ48" s="16"/>
      <c r="HK48" s="136"/>
      <c r="HL48" s="16"/>
      <c r="HM48" s="16"/>
      <c r="HN48" s="16"/>
      <c r="HO48" s="16"/>
    </row>
    <row r="49" spans="2:223" x14ac:dyDescent="0.2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/>
      <c r="HI49" s="16"/>
      <c r="HJ49" s="16"/>
      <c r="HK49" s="136"/>
      <c r="HL49" s="16"/>
      <c r="HM49" s="16"/>
      <c r="HN49" s="16"/>
      <c r="HO49" s="16"/>
    </row>
    <row r="50" spans="2:223" ht="15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/>
      <c r="HI50" s="14"/>
      <c r="HJ50" s="14"/>
      <c r="HK50" s="130"/>
      <c r="HL50" s="14"/>
      <c r="HM50" s="14"/>
      <c r="HN50" s="14"/>
      <c r="HO50" s="14">
        <f>+SUM(HC50:HN50)</f>
        <v>722159</v>
      </c>
    </row>
    <row r="51" spans="2:223" x14ac:dyDescent="0.2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/>
      <c r="HI51" s="16"/>
      <c r="HJ51" s="16"/>
      <c r="HK51" s="136"/>
      <c r="HL51" s="16"/>
      <c r="HM51" s="16"/>
      <c r="HN51" s="16"/>
      <c r="HO51" s="16"/>
    </row>
    <row r="52" spans="2:223" x14ac:dyDescent="0.2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/>
      <c r="HI52" s="16"/>
      <c r="HJ52" s="16"/>
      <c r="HK52" s="136"/>
      <c r="HL52" s="16"/>
      <c r="HM52" s="16"/>
      <c r="HN52" s="16"/>
      <c r="HO52" s="16"/>
    </row>
    <row r="53" spans="2:223" ht="15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/>
      <c r="HI53" s="14"/>
      <c r="HJ53" s="14"/>
      <c r="HK53" s="130"/>
      <c r="HL53" s="14"/>
      <c r="HM53" s="14"/>
      <c r="HN53" s="14"/>
      <c r="HO53" s="14">
        <f>+SUM(HC53:HN53)</f>
        <v>175883</v>
      </c>
    </row>
    <row r="54" spans="2:223" x14ac:dyDescent="0.2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/>
      <c r="HI54" s="16"/>
      <c r="HJ54" s="16"/>
      <c r="HK54" s="136"/>
      <c r="HL54" s="16"/>
      <c r="HM54" s="16"/>
      <c r="HN54" s="16"/>
      <c r="HO54" s="16"/>
    </row>
    <row r="55" spans="2:223" x14ac:dyDescent="0.2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/>
      <c r="HI55" s="16"/>
      <c r="HJ55" s="16"/>
      <c r="HK55" s="136"/>
      <c r="HL55" s="16"/>
      <c r="HM55" s="16"/>
      <c r="HN55" s="16"/>
      <c r="HO55" s="16"/>
    </row>
    <row r="56" spans="2:223" ht="15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/>
      <c r="HI56" s="14"/>
      <c r="HJ56" s="14"/>
      <c r="HK56" s="130"/>
      <c r="HL56" s="14"/>
      <c r="HM56" s="14"/>
      <c r="HN56" s="14"/>
      <c r="HO56" s="14">
        <f>+SUM(HC56:HN56)</f>
        <v>571852</v>
      </c>
    </row>
    <row r="57" spans="2:223" x14ac:dyDescent="0.2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/>
      <c r="HI57" s="16"/>
      <c r="HJ57" s="16"/>
      <c r="HK57" s="136"/>
      <c r="HL57" s="16"/>
      <c r="HM57" s="16"/>
      <c r="HN57" s="16"/>
      <c r="HO57" s="16"/>
    </row>
    <row r="58" spans="2:223" x14ac:dyDescent="0.2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/>
      <c r="HI58" s="16"/>
      <c r="HJ58" s="16"/>
      <c r="HK58" s="136"/>
      <c r="HL58" s="16"/>
      <c r="HM58" s="16"/>
      <c r="HN58" s="16"/>
      <c r="HO58" s="16"/>
    </row>
    <row r="59" spans="2:223" ht="15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/>
      <c r="HI59" s="14"/>
      <c r="HJ59" s="14"/>
      <c r="HK59" s="130"/>
      <c r="HL59" s="14"/>
      <c r="HM59" s="14"/>
      <c r="HN59" s="14"/>
      <c r="HO59" s="14">
        <f>+SUM(HC59:HN59)</f>
        <v>1060354</v>
      </c>
    </row>
    <row r="60" spans="2:223" x14ac:dyDescent="0.2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/>
      <c r="HI60" s="16"/>
      <c r="HJ60" s="16"/>
      <c r="HK60" s="136"/>
      <c r="HL60" s="16"/>
      <c r="HM60" s="16"/>
      <c r="HN60" s="16"/>
      <c r="HO60" s="16"/>
    </row>
    <row r="61" spans="2:223" x14ac:dyDescent="0.2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/>
      <c r="HI61" s="16"/>
      <c r="HJ61" s="16"/>
      <c r="HK61" s="136"/>
      <c r="HL61" s="16"/>
      <c r="HM61" s="16"/>
      <c r="HN61" s="16"/>
      <c r="HO61" s="16"/>
    </row>
    <row r="62" spans="2:223" ht="15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/>
      <c r="HI62" s="14"/>
      <c r="HJ62" s="14"/>
      <c r="HK62" s="130"/>
      <c r="HL62" s="14"/>
      <c r="HM62" s="14"/>
      <c r="HN62" s="14"/>
      <c r="HO62" s="14">
        <f>+SUM(HC62:HN62)</f>
        <v>190533</v>
      </c>
    </row>
    <row r="63" spans="2:223" x14ac:dyDescent="0.2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/>
      <c r="HI63" s="16"/>
      <c r="HJ63" s="16"/>
      <c r="HK63" s="136"/>
      <c r="HL63" s="16"/>
      <c r="HM63" s="16"/>
      <c r="HN63" s="16"/>
      <c r="HO63" s="16"/>
    </row>
    <row r="64" spans="2:223" x14ac:dyDescent="0.2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/>
      <c r="HI64" s="16"/>
      <c r="HJ64" s="16"/>
      <c r="HK64" s="136"/>
      <c r="HL64" s="16"/>
      <c r="HM64" s="16"/>
      <c r="HN64" s="16"/>
      <c r="HO64" s="16"/>
    </row>
    <row r="65" spans="2:223" ht="15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/>
      <c r="HI65" s="14"/>
      <c r="HJ65" s="14"/>
      <c r="HK65" s="130"/>
      <c r="HL65" s="14"/>
      <c r="HM65" s="14"/>
      <c r="HN65" s="14"/>
      <c r="HO65" s="14">
        <f>+SUM(HC65:HN65)</f>
        <v>583524</v>
      </c>
    </row>
    <row r="66" spans="2:223" x14ac:dyDescent="0.2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/>
      <c r="HI66" s="16"/>
      <c r="HJ66" s="16"/>
      <c r="HK66" s="136"/>
      <c r="HL66" s="16"/>
      <c r="HM66" s="16"/>
      <c r="HN66" s="16"/>
      <c r="HO66" s="16"/>
    </row>
    <row r="67" spans="2:223" x14ac:dyDescent="0.2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/>
      <c r="HI67" s="16"/>
      <c r="HJ67" s="16"/>
      <c r="HK67" s="136"/>
      <c r="HL67" s="16"/>
      <c r="HM67" s="16"/>
      <c r="HN67" s="16"/>
      <c r="HO67" s="16"/>
    </row>
    <row r="68" spans="2:223" ht="15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/>
      <c r="HI68" s="14"/>
      <c r="HJ68" s="14"/>
      <c r="HK68" s="130"/>
      <c r="HL68" s="14"/>
      <c r="HM68" s="14"/>
      <c r="HN68" s="14"/>
      <c r="HO68" s="14">
        <f>+SUM(HC68:HN68)</f>
        <v>292444</v>
      </c>
    </row>
    <row r="69" spans="2:223" x14ac:dyDescent="0.2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/>
      <c r="HI69" s="16"/>
      <c r="HJ69" s="16"/>
      <c r="HK69" s="136"/>
      <c r="HL69" s="16"/>
      <c r="HM69" s="16"/>
      <c r="HN69" s="16"/>
      <c r="HO69" s="16"/>
    </row>
    <row r="70" spans="2:223" x14ac:dyDescent="0.2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/>
      <c r="HI70" s="16"/>
      <c r="HJ70" s="16"/>
      <c r="HK70" s="136"/>
      <c r="HL70" s="16"/>
      <c r="HM70" s="16"/>
      <c r="HN70" s="16"/>
      <c r="HO70" s="16"/>
    </row>
    <row r="71" spans="2:223" ht="15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/>
      <c r="HI71" s="14"/>
      <c r="HJ71" s="14"/>
      <c r="HK71" s="130"/>
      <c r="HL71" s="14"/>
      <c r="HM71" s="14"/>
      <c r="HN71" s="14"/>
      <c r="HO71" s="14">
        <f>+SUM(HC71:HN71)</f>
        <v>317197</v>
      </c>
    </row>
    <row r="72" spans="2:223" x14ac:dyDescent="0.2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/>
      <c r="HI72" s="16"/>
      <c r="HJ72" s="16"/>
      <c r="HK72" s="136"/>
      <c r="HL72" s="16"/>
      <c r="HM72" s="16"/>
      <c r="HN72" s="16"/>
      <c r="HO72" s="16"/>
    </row>
    <row r="73" spans="2:223" x14ac:dyDescent="0.2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/>
      <c r="HI73" s="16"/>
      <c r="HJ73" s="16"/>
      <c r="HK73" s="136"/>
      <c r="HL73" s="16"/>
      <c r="HM73" s="16"/>
      <c r="HN73" s="16"/>
      <c r="HO73" s="16"/>
    </row>
    <row r="74" spans="2:223" ht="15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/>
      <c r="HI74" s="14"/>
      <c r="HJ74" s="14"/>
      <c r="HK74" s="130"/>
      <c r="HL74" s="14"/>
      <c r="HM74" s="14"/>
      <c r="HN74" s="14"/>
      <c r="HO74" s="14">
        <f>+SUM(HC74:HN74)</f>
        <v>0</v>
      </c>
    </row>
    <row r="75" spans="2:223" x14ac:dyDescent="0.2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/>
      <c r="HI75" s="16"/>
      <c r="HJ75" s="16"/>
      <c r="HK75" s="136"/>
      <c r="HL75" s="16"/>
      <c r="HM75" s="16"/>
      <c r="HN75" s="16"/>
      <c r="HO75" s="16"/>
    </row>
    <row r="76" spans="2:223" x14ac:dyDescent="0.2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/>
      <c r="HI76" s="16"/>
      <c r="HJ76" s="16"/>
      <c r="HK76" s="136"/>
      <c r="HL76" s="16"/>
      <c r="HM76" s="16"/>
      <c r="HN76" s="16"/>
      <c r="HO76" s="16"/>
    </row>
    <row r="77" spans="2:223" ht="15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>
        <v>892186</v>
      </c>
      <c r="HA77" s="59">
        <v>765662</v>
      </c>
      <c r="HB77" s="59">
        <f>+SUM(GP77:HA77)</f>
        <v>10386675</v>
      </c>
      <c r="HC77" s="59">
        <v>909635</v>
      </c>
      <c r="HD77" s="59">
        <v>874574</v>
      </c>
      <c r="HE77" s="59">
        <v>846913</v>
      </c>
      <c r="HF77" s="59">
        <v>766305</v>
      </c>
      <c r="HG77" s="59">
        <v>828687</v>
      </c>
      <c r="HH77" s="59"/>
      <c r="HI77" s="59"/>
      <c r="HJ77" s="59"/>
      <c r="HK77" s="137"/>
      <c r="HL77" s="59"/>
      <c r="HM77" s="59"/>
      <c r="HN77" s="59"/>
      <c r="HO77" s="59">
        <f>+SUM(HC77:HN77)</f>
        <v>4226114</v>
      </c>
    </row>
    <row r="78" spans="2:223" x14ac:dyDescent="0.2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>
        <v>286478</v>
      </c>
      <c r="HA78" s="79">
        <v>294533</v>
      </c>
      <c r="HB78" s="79">
        <f>+SUM(GP78:HA78)</f>
        <v>3449690</v>
      </c>
      <c r="HC78" s="79">
        <v>316570</v>
      </c>
      <c r="HD78" s="79">
        <v>295019</v>
      </c>
      <c r="HE78" s="79">
        <v>271885</v>
      </c>
      <c r="HF78" s="79">
        <v>251977</v>
      </c>
      <c r="HG78" s="79">
        <v>272833</v>
      </c>
      <c r="HH78" s="79"/>
      <c r="HI78" s="79"/>
      <c r="HJ78" s="79"/>
      <c r="HK78" s="138"/>
      <c r="HL78" s="79"/>
      <c r="HM78" s="79"/>
      <c r="HN78" s="79"/>
      <c r="HO78" s="79">
        <f>+SUM(HC78:HN78)</f>
        <v>1408284</v>
      </c>
    </row>
    <row r="79" spans="2:223" x14ac:dyDescent="0.2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>
        <v>605708</v>
      </c>
      <c r="HA79" s="79">
        <v>471129</v>
      </c>
      <c r="HB79" s="79">
        <f>+SUM(GP79:HA79)</f>
        <v>6936985</v>
      </c>
      <c r="HC79" s="79">
        <v>593065</v>
      </c>
      <c r="HD79" s="79">
        <v>579555</v>
      </c>
      <c r="HE79" s="79">
        <v>575028</v>
      </c>
      <c r="HF79" s="79">
        <v>514328</v>
      </c>
      <c r="HG79" s="79">
        <v>555854</v>
      </c>
      <c r="HH79" s="79"/>
      <c r="HI79" s="79"/>
      <c r="HJ79" s="79"/>
      <c r="HK79" s="138"/>
      <c r="HL79" s="79"/>
      <c r="HM79" s="79"/>
      <c r="HN79" s="79"/>
      <c r="HO79" s="79">
        <f>+SUM(HC79:HN79)</f>
        <v>2817830</v>
      </c>
    </row>
    <row r="80" spans="2:223" x14ac:dyDescent="0.2"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</row>
    <row r="81" spans="2:223" x14ac:dyDescent="0.2"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</row>
    <row r="82" spans="2:223" ht="15" x14ac:dyDescent="0.25">
      <c r="B82" s="5" t="s">
        <v>82</v>
      </c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</row>
    <row r="83" spans="2:223" ht="15" customHeight="1" x14ac:dyDescent="0.25">
      <c r="B83" s="23" t="s">
        <v>158</v>
      </c>
      <c r="C83" s="190">
        <v>2006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2"/>
      <c r="O83" s="188" t="s">
        <v>99</v>
      </c>
      <c r="P83" s="190">
        <v>2007</v>
      </c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2"/>
      <c r="AB83" s="188" t="s">
        <v>100</v>
      </c>
      <c r="AC83" s="190">
        <v>2008</v>
      </c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2"/>
      <c r="AO83" s="188" t="s">
        <v>101</v>
      </c>
      <c r="AP83" s="190">
        <v>2009</v>
      </c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2"/>
      <c r="BB83" s="188" t="s">
        <v>86</v>
      </c>
      <c r="BC83" s="190">
        <v>2010</v>
      </c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  <c r="BO83" s="188" t="s">
        <v>87</v>
      </c>
      <c r="BP83" s="190">
        <v>2011</v>
      </c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2"/>
      <c r="CB83" s="188" t="s">
        <v>88</v>
      </c>
      <c r="CC83" s="190">
        <v>2012</v>
      </c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2"/>
      <c r="CO83" s="188" t="s">
        <v>89</v>
      </c>
      <c r="CP83" s="190">
        <v>2013</v>
      </c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2"/>
      <c r="DB83" s="188" t="s">
        <v>90</v>
      </c>
      <c r="DC83" s="190">
        <v>2014</v>
      </c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2"/>
      <c r="DO83" s="188" t="s">
        <v>91</v>
      </c>
      <c r="DP83" s="190">
        <v>2015</v>
      </c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2"/>
      <c r="EB83" s="188" t="s">
        <v>92</v>
      </c>
      <c r="EC83" s="190">
        <v>2016</v>
      </c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2"/>
      <c r="EO83" s="188" t="s">
        <v>93</v>
      </c>
      <c r="EP83" s="190">
        <v>2017</v>
      </c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2"/>
      <c r="FB83" s="188" t="s">
        <v>104</v>
      </c>
      <c r="FC83" s="190">
        <v>2018</v>
      </c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2"/>
      <c r="FO83" s="188" t="s">
        <v>137</v>
      </c>
      <c r="FP83" s="190">
        <v>2019</v>
      </c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2"/>
      <c r="GB83" s="188" t="s">
        <v>161</v>
      </c>
      <c r="GC83" s="185">
        <v>2020</v>
      </c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7"/>
      <c r="GO83" s="188" t="s">
        <v>169</v>
      </c>
      <c r="GP83" s="185">
        <v>2021</v>
      </c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7"/>
      <c r="HB83" s="188" t="s">
        <v>170</v>
      </c>
      <c r="HC83" s="185">
        <v>2022</v>
      </c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7"/>
      <c r="HO83" s="188" t="s">
        <v>171</v>
      </c>
    </row>
    <row r="84" spans="2:223" ht="15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89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89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89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89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89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89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89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89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89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89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89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89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89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89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89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89"/>
      <c r="HC84" s="180" t="s">
        <v>11</v>
      </c>
      <c r="HD84" s="180" t="s">
        <v>12</v>
      </c>
      <c r="HE84" s="180" t="s">
        <v>13</v>
      </c>
      <c r="HF84" s="180" t="s">
        <v>14</v>
      </c>
      <c r="HG84" s="180" t="s">
        <v>15</v>
      </c>
      <c r="HH84" s="180" t="s">
        <v>16</v>
      </c>
      <c r="HI84" s="180" t="s">
        <v>17</v>
      </c>
      <c r="HJ84" s="180" t="s">
        <v>18</v>
      </c>
      <c r="HK84" s="180" t="s">
        <v>160</v>
      </c>
      <c r="HL84" s="180" t="s">
        <v>19</v>
      </c>
      <c r="HM84" s="180" t="s">
        <v>20</v>
      </c>
      <c r="HN84" s="180" t="s">
        <v>21</v>
      </c>
      <c r="HO84" s="189"/>
    </row>
    <row r="85" spans="2:223" s="5" customFormat="1" ht="15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6112996.9999999991</v>
      </c>
      <c r="GS85" s="59">
        <f t="shared" si="300"/>
        <v>5390351.7999999989</v>
      </c>
      <c r="GT85" s="59">
        <f t="shared" si="300"/>
        <v>6001092.2999999989</v>
      </c>
      <c r="GU85" s="59">
        <f t="shared" si="300"/>
        <v>5903140.6999999993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6816388.7000000002</v>
      </c>
      <c r="GZ85" s="59">
        <f t="shared" si="300"/>
        <v>6372801.7999999998</v>
      </c>
      <c r="HA85" s="59">
        <f t="shared" si="300"/>
        <v>5430645</v>
      </c>
      <c r="HB85" s="59">
        <f>+SUM(GP85:HA85)</f>
        <v>73932803.499999985</v>
      </c>
      <c r="HC85" s="59">
        <f t="shared" ref="HC85:HN85" si="301">+SUM(HC86:HC87)</f>
        <v>7093190.5999999996</v>
      </c>
      <c r="HD85" s="59">
        <f t="shared" si="301"/>
        <v>7041377.1000000006</v>
      </c>
      <c r="HE85" s="59">
        <f t="shared" si="301"/>
        <v>6837296.8000000007</v>
      </c>
      <c r="HF85" s="59">
        <f t="shared" si="301"/>
        <v>6184058.5</v>
      </c>
      <c r="HG85" s="59">
        <f t="shared" si="301"/>
        <v>6611910.7000000002</v>
      </c>
      <c r="HH85" s="59">
        <f t="shared" si="301"/>
        <v>0</v>
      </c>
      <c r="HI85" s="59">
        <f t="shared" si="301"/>
        <v>0</v>
      </c>
      <c r="HJ85" s="59">
        <f t="shared" si="301"/>
        <v>0</v>
      </c>
      <c r="HK85" s="137">
        <f t="shared" si="301"/>
        <v>0</v>
      </c>
      <c r="HL85" s="59">
        <f t="shared" si="301"/>
        <v>0</v>
      </c>
      <c r="HM85" s="59">
        <f t="shared" si="301"/>
        <v>0</v>
      </c>
      <c r="HN85" s="59">
        <f t="shared" si="301"/>
        <v>0</v>
      </c>
      <c r="HO85" s="59">
        <f>+SUM(HC85:HN85)</f>
        <v>33767833.700000003</v>
      </c>
    </row>
    <row r="86" spans="2:223" x14ac:dyDescent="0.2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2036502.5000000005</v>
      </c>
      <c r="GQ86" s="79">
        <v>1773287.6</v>
      </c>
      <c r="GR86" s="79">
        <v>1999816.0999999999</v>
      </c>
      <c r="GS86" s="79">
        <v>1642847.9</v>
      </c>
      <c r="GT86" s="79">
        <v>1923316.9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2273895.2000000002</v>
      </c>
      <c r="GZ86" s="79">
        <v>2045933.3999999997</v>
      </c>
      <c r="HA86" s="79">
        <v>2104020.9</v>
      </c>
      <c r="HB86" s="14">
        <f>+SUM(GP86:HA86)</f>
        <v>24577882.199999996</v>
      </c>
      <c r="HC86" s="79">
        <v>2463317.5</v>
      </c>
      <c r="HD86" s="79">
        <v>2385168</v>
      </c>
      <c r="HE86" s="79">
        <v>2193767.5</v>
      </c>
      <c r="HF86" s="79">
        <v>2032061.9</v>
      </c>
      <c r="HG86" s="79">
        <v>2187396.2000000002</v>
      </c>
      <c r="HH86" s="79"/>
      <c r="HI86" s="79"/>
      <c r="HJ86" s="79"/>
      <c r="HK86" s="138"/>
      <c r="HL86" s="79"/>
      <c r="HM86" s="79"/>
      <c r="HN86" s="79"/>
      <c r="HO86" s="14">
        <f>+SUM(HC86:HN86)</f>
        <v>11261711.100000001</v>
      </c>
    </row>
    <row r="87" spans="2:223" x14ac:dyDescent="0.2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4113180.8999999994</v>
      </c>
      <c r="GS87" s="79">
        <v>3747503.899999999</v>
      </c>
      <c r="GT87" s="79">
        <v>4077775.3999999994</v>
      </c>
      <c r="GU87" s="79">
        <v>3966677.6999999997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>
        <v>4326868.4000000004</v>
      </c>
      <c r="HA87" s="79">
        <v>3326624.1</v>
      </c>
      <c r="HB87" s="14">
        <f>+SUM(GP87:HA87)</f>
        <v>49354921.299999997</v>
      </c>
      <c r="HC87" s="79">
        <v>4629873.0999999996</v>
      </c>
      <c r="HD87" s="79">
        <v>4656209.1000000006</v>
      </c>
      <c r="HE87" s="79">
        <v>4643529.3000000007</v>
      </c>
      <c r="HF87" s="79">
        <v>4151996.6</v>
      </c>
      <c r="HG87" s="79">
        <v>4424514.5</v>
      </c>
      <c r="HH87" s="79"/>
      <c r="HI87" s="79"/>
      <c r="HJ87" s="79"/>
      <c r="HK87" s="138"/>
      <c r="HL87" s="79"/>
      <c r="HM87" s="79"/>
      <c r="HN87" s="79"/>
      <c r="HO87" s="14">
        <f>+SUM(HC87:HN87)</f>
        <v>22506122.600000001</v>
      </c>
    </row>
    <row r="88" spans="2:223" x14ac:dyDescent="0.2">
      <c r="FC88" s="11"/>
      <c r="FP88" s="11"/>
    </row>
    <row r="90" spans="2:223" x14ac:dyDescent="0.2">
      <c r="FC90" s="11"/>
      <c r="FP90" s="11"/>
    </row>
    <row r="91" spans="2:223" x14ac:dyDescent="0.2">
      <c r="FC91" s="11"/>
      <c r="FP91" s="11"/>
    </row>
  </sheetData>
  <mergeCells count="106"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GERALDIN</cp:lastModifiedBy>
  <dcterms:created xsi:type="dcterms:W3CDTF">2014-11-05T18:43:27Z</dcterms:created>
  <dcterms:modified xsi:type="dcterms:W3CDTF">2022-07-07T22:57:57Z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