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1F2D81FC-5EEB-410D-BADD-FE95B128A132}" xr6:coauthVersionLast="47" xr6:coauthVersionMax="47" xr10:uidLastSave="{00000000-0000-0000-0000-000000000000}"/>
  <bookViews>
    <workbookView xWindow="-120" yWindow="-120" windowWidth="20730" windowHeight="11040" tabRatio="71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O36" i="4"/>
  <c r="EO35" i="4"/>
  <c r="EO34" i="4"/>
  <c r="EO31" i="4"/>
  <c r="EO28" i="4"/>
  <c r="EO25" i="4"/>
  <c r="EO19" i="4"/>
  <c r="EO18" i="4"/>
  <c r="EO14" i="4"/>
  <c r="EO17" i="4"/>
  <c r="EO11" i="4"/>
  <c r="EO8" i="4"/>
  <c r="EO32" i="5" l="1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s="1"/>
  <c r="DP48" i="3" l="1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IO35" i="10" l="1"/>
  <c r="IO17" i="10"/>
  <c r="FG54" i="13"/>
  <c r="FE54" i="13"/>
  <c r="FO46" i="13"/>
  <c r="FO23" i="13"/>
  <c r="DL28" i="14" l="1"/>
  <c r="DM28" i="14"/>
  <c r="DF29" i="14"/>
  <c r="DF28" i="14" s="1"/>
  <c r="DG29" i="14"/>
  <c r="DG28" i="14" s="1"/>
  <c r="DH29" i="14"/>
  <c r="DH28" i="14" s="1"/>
  <c r="DI29" i="14"/>
  <c r="DI28" i="14" s="1"/>
  <c r="DJ29" i="14"/>
  <c r="DJ28" i="14" s="1"/>
  <c r="DK29" i="14"/>
  <c r="DL29" i="14"/>
  <c r="DM29" i="14"/>
  <c r="DN29" i="14"/>
  <c r="DN28" i="14" s="1"/>
  <c r="DF30" i="14"/>
  <c r="DG30" i="14"/>
  <c r="DH30" i="14"/>
  <c r="DI30" i="14"/>
  <c r="DJ30" i="14"/>
  <c r="DK30" i="14"/>
  <c r="DK28" i="14" s="1"/>
  <c r="DL30" i="14"/>
  <c r="DM30" i="14"/>
  <c r="DN30" i="14"/>
  <c r="DF14" i="14"/>
  <c r="DL14" i="14"/>
  <c r="DM14" i="14"/>
  <c r="DN14" i="14"/>
  <c r="DF15" i="14"/>
  <c r="DG15" i="14"/>
  <c r="DG14" i="14" s="1"/>
  <c r="DH15" i="14"/>
  <c r="DH14" i="14" s="1"/>
  <c r="DI15" i="14"/>
  <c r="DI14" i="14" s="1"/>
  <c r="DJ15" i="14"/>
  <c r="DJ14" i="14" s="1"/>
  <c r="DK15" i="14"/>
  <c r="DK14" i="14" s="1"/>
  <c r="DL15" i="14"/>
  <c r="DM15" i="14"/>
  <c r="DN15" i="14"/>
  <c r="DF16" i="14"/>
  <c r="DG16" i="14"/>
  <c r="DH16" i="14"/>
  <c r="DI16" i="14"/>
  <c r="DJ16" i="14"/>
  <c r="DK16" i="14"/>
  <c r="DL16" i="14"/>
  <c r="DM16" i="14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C14" i="14" s="1"/>
  <c r="DO13" i="14"/>
  <c r="DO12" i="14"/>
  <c r="DO11" i="14"/>
  <c r="DO10" i="14"/>
  <c r="DO9" i="14"/>
  <c r="DO8" i="14"/>
  <c r="DO36" i="14" l="1"/>
  <c r="DO29" i="14"/>
  <c r="DO30" i="14"/>
  <c r="DC28" i="14"/>
  <c r="DO28" i="14" s="1"/>
  <c r="DO14" i="14"/>
  <c r="DO16" i="14"/>
  <c r="DO15" i="14"/>
  <c r="FJ11" i="12" l="1"/>
  <c r="FK11" i="12"/>
  <c r="FF12" i="12"/>
  <c r="FF11" i="12" s="1"/>
  <c r="FG12" i="12"/>
  <c r="FG11" i="12" s="1"/>
  <c r="FH12" i="12"/>
  <c r="FH11" i="12" s="1"/>
  <c r="FI12" i="12"/>
  <c r="FJ12" i="12"/>
  <c r="FK12" i="12"/>
  <c r="FL12" i="12"/>
  <c r="FL11" i="12" s="1"/>
  <c r="FM12" i="12"/>
  <c r="FM11" i="12" s="1"/>
  <c r="FN12" i="12"/>
  <c r="FN11" i="12" s="1"/>
  <c r="FF13" i="12"/>
  <c r="FG13" i="12"/>
  <c r="FH13" i="12"/>
  <c r="FI13" i="12"/>
  <c r="FI11" i="12" s="1"/>
  <c r="FJ13" i="12"/>
  <c r="FK13" i="12"/>
  <c r="FL13" i="12"/>
  <c r="FM13" i="12"/>
  <c r="FN13" i="12"/>
  <c r="FN8" i="12"/>
  <c r="FF8" i="12"/>
  <c r="FG8" i="12"/>
  <c r="FH8" i="12"/>
  <c r="FI8" i="12"/>
  <c r="FJ8" i="12"/>
  <c r="FK8" i="12"/>
  <c r="FL8" i="12"/>
  <c r="FM8" i="12"/>
  <c r="FF19" i="12"/>
  <c r="FG19" i="12"/>
  <c r="FH19" i="12"/>
  <c r="FI19" i="12"/>
  <c r="FJ19" i="12"/>
  <c r="FK19" i="12"/>
  <c r="FL19" i="12"/>
  <c r="FM19" i="12"/>
  <c r="FN19" i="12"/>
  <c r="FF22" i="12"/>
  <c r="FL22" i="12"/>
  <c r="FM22" i="12"/>
  <c r="FN22" i="12"/>
  <c r="FF23" i="12"/>
  <c r="FG23" i="12"/>
  <c r="FG22" i="12" s="1"/>
  <c r="FH23" i="12"/>
  <c r="FI23" i="12"/>
  <c r="FI22" i="12" s="1"/>
  <c r="FJ23" i="12"/>
  <c r="FK23" i="12"/>
  <c r="FK22" i="12" s="1"/>
  <c r="FL23" i="12"/>
  <c r="FM23" i="12"/>
  <c r="FN23" i="12"/>
  <c r="FF24" i="12"/>
  <c r="FG24" i="12"/>
  <c r="FH24" i="12"/>
  <c r="FH22" i="12" s="1"/>
  <c r="FI24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2" i="12" s="1"/>
  <c r="FC23" i="12"/>
  <c r="FC19" i="12"/>
  <c r="FC13" i="12"/>
  <c r="FC12" i="12"/>
  <c r="FC8" i="12"/>
  <c r="FC11" i="12" l="1"/>
  <c r="FO23" i="12"/>
  <c r="FO12" i="12"/>
  <c r="FO11" i="12"/>
  <c r="FO8" i="12"/>
  <c r="FO19" i="12"/>
  <c r="FJ22" i="12"/>
  <c r="FO22" i="12"/>
  <c r="FO30" i="12"/>
  <c r="FO13" i="12"/>
  <c r="FO24" i="12"/>
  <c r="ET35" i="2" l="1"/>
  <c r="ET34" i="2" s="1"/>
  <c r="EU35" i="2"/>
  <c r="EU34" i="2" s="1"/>
  <c r="EV35" i="2"/>
  <c r="EV34" i="2" s="1"/>
  <c r="EW35" i="2"/>
  <c r="EW34" i="2" s="1"/>
  <c r="EX35" i="2"/>
  <c r="EX34" i="2" s="1"/>
  <c r="EY35" i="2"/>
  <c r="EY34" i="2" s="1"/>
  <c r="EZ35" i="2"/>
  <c r="EZ34" i="2" s="1"/>
  <c r="FA35" i="2"/>
  <c r="ET36" i="2"/>
  <c r="EU36" i="2"/>
  <c r="EV36" i="2"/>
  <c r="EW36" i="2"/>
  <c r="EX36" i="2"/>
  <c r="EY36" i="2"/>
  <c r="EZ36" i="2"/>
  <c r="FA36" i="2"/>
  <c r="FA34" i="2" s="1"/>
  <c r="ET18" i="2"/>
  <c r="ET17" i="2" s="1"/>
  <c r="EU18" i="2"/>
  <c r="EU17" i="2" s="1"/>
  <c r="EV18" i="2"/>
  <c r="EV17" i="2" s="1"/>
  <c r="EW18" i="2"/>
  <c r="EW17" i="2" s="1"/>
  <c r="EX18" i="2"/>
  <c r="EX17" i="2" s="1"/>
  <c r="EY18" i="2"/>
  <c r="EY17" i="2" s="1"/>
  <c r="EZ18" i="2"/>
  <c r="EZ17" i="2" s="1"/>
  <c r="FA18" i="2"/>
  <c r="FA17" i="2" s="1"/>
  <c r="ET19" i="2"/>
  <c r="EU19" i="2"/>
  <c r="EV19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S36" i="2"/>
  <c r="EP36" i="2"/>
  <c r="ES35" i="2"/>
  <c r="EP35" i="2"/>
  <c r="ES34" i="2"/>
  <c r="FB31" i="2"/>
  <c r="FB28" i="2"/>
  <c r="FB25" i="2"/>
  <c r="ES19" i="2"/>
  <c r="EP19" i="2"/>
  <c r="ES18" i="2"/>
  <c r="ES17" i="2" s="1"/>
  <c r="EP18" i="2"/>
  <c r="EP17" i="2" s="1"/>
  <c r="FB14" i="2"/>
  <c r="FB11" i="2"/>
  <c r="FB8" i="2"/>
  <c r="FB42" i="2" l="1"/>
  <c r="FB36" i="2"/>
  <c r="FB35" i="2"/>
  <c r="EP34" i="2"/>
  <c r="FB19" i="2"/>
  <c r="FB17" i="2"/>
  <c r="FB18" i="2"/>
  <c r="FB34" i="2"/>
  <c r="HN42" i="9" l="1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AS86" i="8"/>
  <c r="BB86" i="8" s="1"/>
  <c r="AO86" i="8"/>
  <c r="AO85" i="8" s="1"/>
  <c r="AB86" i="8"/>
  <c r="O86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O24" i="13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O14" i="13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O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B85" i="8" l="1"/>
  <c r="BB55" i="6"/>
  <c r="DO48" i="3"/>
  <c r="AM8" i="16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<sst xmlns="http://schemas.openxmlformats.org/spreadsheetml/2006/main" count="8587" uniqueCount="173">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</sst>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P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Q14" sqref="DQ1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3" t="s">
        <v>136</v>
      </c>
      <c r="B1" s="193"/>
    </row>
    <row r="2" spans="1:132" ht="30" customHeight="1" x14ac:dyDescent="0.2">
      <c r="A2" s="194" t="s">
        <v>142</v>
      </c>
      <c r="B2" s="195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6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6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6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6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6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/>
      <c r="DT8" s="14"/>
      <c r="DU8" s="14"/>
      <c r="DV8" s="14"/>
      <c r="DW8" s="14"/>
      <c r="DX8" s="130"/>
      <c r="DY8" s="14"/>
      <c r="DZ8" s="14"/>
      <c r="EA8" s="14"/>
      <c r="EB8" s="14">
        <f>+SUM(DP8:EA8)</f>
        <v>363489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/>
      <c r="DT9" s="16"/>
      <c r="DU9" s="16"/>
      <c r="DV9" s="16"/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/>
      <c r="DT10" s="17"/>
      <c r="DU10" s="17"/>
      <c r="DV10" s="17"/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/>
      <c r="DT11" s="14"/>
      <c r="DU11" s="14"/>
      <c r="DV11" s="14"/>
      <c r="DW11" s="14"/>
      <c r="DX11" s="130"/>
      <c r="DY11" s="14"/>
      <c r="DZ11" s="14"/>
      <c r="EA11" s="14"/>
      <c r="EB11" s="14">
        <f t="shared" ref="EB11" si="19">+SUM(DP11:EA11)</f>
        <v>135223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/>
      <c r="DT12" s="16"/>
      <c r="DU12" s="16"/>
      <c r="DV12" s="16"/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/>
      <c r="DT13" s="17"/>
      <c r="DU13" s="17"/>
      <c r="DV13" s="17"/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20">SUM(Q15:Q16)</f>
        <v>36880</v>
      </c>
      <c r="R14" s="14">
        <f t="shared" si="20"/>
        <v>38444</v>
      </c>
      <c r="S14" s="14">
        <f t="shared" si="20"/>
        <v>35458</v>
      </c>
      <c r="T14" s="14">
        <f t="shared" si="20"/>
        <v>35366</v>
      </c>
      <c r="U14" s="14">
        <f t="shared" si="20"/>
        <v>32746</v>
      </c>
      <c r="V14" s="14">
        <f t="shared" si="20"/>
        <v>36226</v>
      </c>
      <c r="W14" s="14">
        <f t="shared" si="20"/>
        <v>38390</v>
      </c>
      <c r="X14" s="14">
        <f t="shared" si="20"/>
        <v>36376</v>
      </c>
      <c r="Y14" s="14">
        <f t="shared" si="20"/>
        <v>39284</v>
      </c>
      <c r="Z14" s="14">
        <f t="shared" si="20"/>
        <v>37592</v>
      </c>
      <c r="AA14" s="14">
        <f t="shared" si="20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1">SUM(BC15:BC16)</f>
        <v>43384</v>
      </c>
      <c r="BD14" s="14">
        <f t="shared" si="21"/>
        <v>43176</v>
      </c>
      <c r="BE14" s="14">
        <f t="shared" si="21"/>
        <v>43180</v>
      </c>
      <c r="BF14" s="14">
        <f t="shared" si="21"/>
        <v>42744</v>
      </c>
      <c r="BG14" s="14">
        <f t="shared" si="21"/>
        <v>46362</v>
      </c>
      <c r="BH14" s="14">
        <f t="shared" si="21"/>
        <v>43500</v>
      </c>
      <c r="BI14" s="14">
        <f t="shared" ref="BI14:BN14" si="22">SUM(BI15:BI16)</f>
        <v>46358</v>
      </c>
      <c r="BJ14" s="14">
        <f t="shared" si="22"/>
        <v>49468</v>
      </c>
      <c r="BK14" s="14">
        <f t="shared" si="22"/>
        <v>43876</v>
      </c>
      <c r="BL14" s="14">
        <f t="shared" si="22"/>
        <v>44076</v>
      </c>
      <c r="BM14" s="14">
        <f t="shared" si="22"/>
        <v>42896</v>
      </c>
      <c r="BN14" s="14">
        <f t="shared" si="22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3">SUM(BQ15:BQ16)</f>
        <v>42162</v>
      </c>
      <c r="BR14" s="14">
        <f t="shared" si="23"/>
        <v>42692</v>
      </c>
      <c r="BS14" s="14">
        <f t="shared" si="23"/>
        <v>42424</v>
      </c>
      <c r="BT14" s="14">
        <f t="shared" si="23"/>
        <v>41896</v>
      </c>
      <c r="BU14" s="14">
        <f t="shared" si="23"/>
        <v>37782</v>
      </c>
      <c r="BV14" s="14">
        <f t="shared" si="23"/>
        <v>43568</v>
      </c>
      <c r="BW14" s="14">
        <f t="shared" si="23"/>
        <v>44644</v>
      </c>
      <c r="BX14" s="14">
        <f t="shared" si="23"/>
        <v>41626</v>
      </c>
      <c r="BY14" s="14">
        <f t="shared" si="23"/>
        <v>44116</v>
      </c>
      <c r="BZ14" s="14">
        <f t="shared" si="23"/>
        <v>43428</v>
      </c>
      <c r="CA14" s="14">
        <f t="shared" si="23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4">SUM(CD15:CD16)</f>
        <v>12548</v>
      </c>
      <c r="CE14" s="14">
        <f t="shared" si="24"/>
        <v>41978</v>
      </c>
      <c r="CF14" s="14">
        <f t="shared" si="24"/>
        <v>43552</v>
      </c>
      <c r="CG14" s="14">
        <f t="shared" si="24"/>
        <v>44920</v>
      </c>
      <c r="CH14" s="14">
        <f t="shared" si="24"/>
        <v>43268</v>
      </c>
      <c r="CI14" s="14">
        <f t="shared" si="24"/>
        <v>43382</v>
      </c>
      <c r="CJ14" s="14">
        <f t="shared" si="24"/>
        <v>53318</v>
      </c>
      <c r="CK14" s="14">
        <f t="shared" si="24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/>
      <c r="DT14" s="14"/>
      <c r="DU14" s="14"/>
      <c r="DV14" s="14"/>
      <c r="DW14" s="14"/>
      <c r="DX14" s="130"/>
      <c r="DY14" s="14"/>
      <c r="DZ14" s="14"/>
      <c r="EA14" s="14"/>
      <c r="EB14" s="14">
        <f t="shared" ref="EB14" si="25">+SUM(DP14:EA14)</f>
        <v>154514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/>
      <c r="DT15" s="16"/>
      <c r="DU15" s="16"/>
      <c r="DV15" s="16"/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/>
      <c r="DT16" s="17"/>
      <c r="DU16" s="17"/>
      <c r="DV16" s="17"/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6">SUM(Q18:Q19)</f>
        <v>47750</v>
      </c>
      <c r="R17" s="14">
        <f t="shared" si="26"/>
        <v>51572</v>
      </c>
      <c r="S17" s="14">
        <f t="shared" si="26"/>
        <v>46438</v>
      </c>
      <c r="T17" s="14">
        <f t="shared" si="26"/>
        <v>48422</v>
      </c>
      <c r="U17" s="14">
        <f t="shared" si="26"/>
        <v>45468</v>
      </c>
      <c r="V17" s="14">
        <f t="shared" si="26"/>
        <v>51470</v>
      </c>
      <c r="W17" s="14">
        <f t="shared" si="26"/>
        <v>57096</v>
      </c>
      <c r="X17" s="14">
        <f t="shared" si="26"/>
        <v>58020</v>
      </c>
      <c r="Y17" s="14">
        <f t="shared" si="26"/>
        <v>55144</v>
      </c>
      <c r="Z17" s="14">
        <f t="shared" si="26"/>
        <v>52642</v>
      </c>
      <c r="AA17" s="14">
        <f t="shared" si="26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7">SUM(BC18:BC19)</f>
        <v>58722</v>
      </c>
      <c r="BD17" s="14">
        <f t="shared" si="27"/>
        <v>56296</v>
      </c>
      <c r="BE17" s="14">
        <f t="shared" si="27"/>
        <v>60890</v>
      </c>
      <c r="BF17" s="14">
        <f t="shared" si="27"/>
        <v>55884</v>
      </c>
      <c r="BG17" s="14">
        <f t="shared" si="27"/>
        <v>57358</v>
      </c>
      <c r="BH17" s="14">
        <f t="shared" si="27"/>
        <v>55076</v>
      </c>
      <c r="BI17" s="14">
        <f t="shared" ref="BI17:BN17" si="28">SUM(BI18:BI19)</f>
        <v>62340</v>
      </c>
      <c r="BJ17" s="14">
        <f t="shared" si="28"/>
        <v>62886</v>
      </c>
      <c r="BK17" s="14">
        <f t="shared" si="28"/>
        <v>64802</v>
      </c>
      <c r="BL17" s="14">
        <f t="shared" si="28"/>
        <v>57134</v>
      </c>
      <c r="BM17" s="14">
        <f t="shared" si="28"/>
        <v>57520</v>
      </c>
      <c r="BN17" s="14">
        <f t="shared" si="28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9">SUM(BQ18:BQ19)</f>
        <v>64912</v>
      </c>
      <c r="BR17" s="14">
        <f t="shared" si="29"/>
        <v>65328</v>
      </c>
      <c r="BS17" s="14">
        <f t="shared" si="29"/>
        <v>58716</v>
      </c>
      <c r="BT17" s="14">
        <f t="shared" si="29"/>
        <v>58108</v>
      </c>
      <c r="BU17" s="14">
        <f t="shared" si="29"/>
        <v>54986</v>
      </c>
      <c r="BV17" s="14">
        <f t="shared" si="29"/>
        <v>60326</v>
      </c>
      <c r="BW17" s="14">
        <f t="shared" si="29"/>
        <v>64366</v>
      </c>
      <c r="BX17" s="14">
        <f t="shared" si="29"/>
        <v>67036</v>
      </c>
      <c r="BY17" s="14">
        <f t="shared" si="29"/>
        <v>61584</v>
      </c>
      <c r="BZ17" s="14">
        <f t="shared" si="29"/>
        <v>59622</v>
      </c>
      <c r="CA17" s="14">
        <f t="shared" si="29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30">SUM(CD18:CD19)</f>
        <v>50710</v>
      </c>
      <c r="CE17" s="14">
        <f t="shared" si="30"/>
        <v>61326</v>
      </c>
      <c r="CF17" s="14">
        <f t="shared" si="30"/>
        <v>57160</v>
      </c>
      <c r="CG17" s="14">
        <f t="shared" si="30"/>
        <v>57550</v>
      </c>
      <c r="CH17" s="14">
        <f t="shared" si="30"/>
        <v>54352</v>
      </c>
      <c r="CI17" s="14">
        <f t="shared" si="30"/>
        <v>61352</v>
      </c>
      <c r="CJ17" s="14">
        <f t="shared" si="30"/>
        <v>68784</v>
      </c>
      <c r="CK17" s="14">
        <f t="shared" si="30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/>
      <c r="DT17" s="14"/>
      <c r="DU17" s="14"/>
      <c r="DV17" s="14"/>
      <c r="DW17" s="14"/>
      <c r="DX17" s="130"/>
      <c r="DY17" s="14"/>
      <c r="DZ17" s="14"/>
      <c r="EA17" s="14"/>
      <c r="EB17" s="14">
        <f t="shared" ref="EB17" si="31">+SUM(DP17:EA17)</f>
        <v>170226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/>
      <c r="DT18" s="16"/>
      <c r="DU18" s="16"/>
      <c r="DV18" s="16"/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/>
      <c r="DT19" s="17"/>
      <c r="DU19" s="17"/>
      <c r="DV19" s="17"/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32">SUM(C21:C22)</f>
        <v>0</v>
      </c>
      <c r="D20" s="19">
        <f t="shared" si="32"/>
        <v>0</v>
      </c>
      <c r="E20" s="19">
        <f t="shared" si="32"/>
        <v>195906</v>
      </c>
      <c r="F20" s="19">
        <f t="shared" si="32"/>
        <v>182018</v>
      </c>
      <c r="G20" s="19">
        <f t="shared" si="32"/>
        <v>187984</v>
      </c>
      <c r="H20" s="19">
        <f t="shared" si="32"/>
        <v>177526</v>
      </c>
      <c r="I20" s="19">
        <f t="shared" si="32"/>
        <v>189442</v>
      </c>
      <c r="J20" s="19">
        <f t="shared" si="32"/>
        <v>196840</v>
      </c>
      <c r="K20" s="19">
        <f t="shared" si="32"/>
        <v>191564</v>
      </c>
      <c r="L20" s="19">
        <f t="shared" si="32"/>
        <v>192788</v>
      </c>
      <c r="M20" s="19">
        <f t="shared" si="32"/>
        <v>192468</v>
      </c>
      <c r="N20" s="19">
        <f t="shared" si="32"/>
        <v>211132</v>
      </c>
      <c r="O20" s="19">
        <f>SUM(O21:O22)</f>
        <v>1917668</v>
      </c>
      <c r="P20" s="19">
        <f>SUM(P21:P22)</f>
        <v>223050</v>
      </c>
      <c r="Q20" s="19">
        <f t="shared" ref="Q20:AA20" si="33">SUM(Q21:Q22)</f>
        <v>220858</v>
      </c>
      <c r="R20" s="19">
        <f t="shared" si="33"/>
        <v>201612</v>
      </c>
      <c r="S20" s="19">
        <f t="shared" si="33"/>
        <v>183076</v>
      </c>
      <c r="T20" s="19">
        <f t="shared" si="33"/>
        <v>185558</v>
      </c>
      <c r="U20" s="19">
        <f t="shared" si="33"/>
        <v>173080</v>
      </c>
      <c r="V20" s="19">
        <f t="shared" si="33"/>
        <v>189968</v>
      </c>
      <c r="W20" s="19">
        <f t="shared" si="33"/>
        <v>203178</v>
      </c>
      <c r="X20" s="19">
        <f t="shared" si="33"/>
        <v>195306</v>
      </c>
      <c r="Y20" s="19">
        <f t="shared" si="33"/>
        <v>203590</v>
      </c>
      <c r="Z20" s="19">
        <f t="shared" si="33"/>
        <v>199018</v>
      </c>
      <c r="AA20" s="19">
        <f t="shared" si="33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4">SUM(AE21:AE22)</f>
        <v>212754</v>
      </c>
      <c r="AF20" s="19">
        <f t="shared" si="34"/>
        <v>219520</v>
      </c>
      <c r="AG20" s="19">
        <f t="shared" si="34"/>
        <v>212046</v>
      </c>
      <c r="AH20" s="19">
        <f t="shared" si="34"/>
        <v>187168</v>
      </c>
      <c r="AI20" s="19">
        <f t="shared" si="34"/>
        <v>205566</v>
      </c>
      <c r="AJ20" s="19">
        <f t="shared" si="34"/>
        <v>216988</v>
      </c>
      <c r="AK20" s="19">
        <f t="shared" si="34"/>
        <v>211000</v>
      </c>
      <c r="AL20" s="19">
        <f t="shared" si="34"/>
        <v>207962</v>
      </c>
      <c r="AM20" s="19">
        <f t="shared" si="34"/>
        <v>206302</v>
      </c>
      <c r="AN20" s="19">
        <f t="shared" si="34"/>
        <v>218596</v>
      </c>
      <c r="AO20" s="19">
        <f t="shared" si="34"/>
        <v>2565918</v>
      </c>
      <c r="AP20" s="19">
        <f t="shared" si="34"/>
        <v>239386</v>
      </c>
      <c r="AQ20" s="19">
        <f t="shared" si="34"/>
        <v>241144</v>
      </c>
      <c r="AR20" s="19">
        <f t="shared" si="34"/>
        <v>209504</v>
      </c>
      <c r="AS20" s="19">
        <f t="shared" si="34"/>
        <v>191756</v>
      </c>
      <c r="AT20" s="19">
        <f t="shared" si="34"/>
        <v>200452</v>
      </c>
      <c r="AU20" s="19">
        <f t="shared" si="34"/>
        <v>186792</v>
      </c>
      <c r="AV20" s="19">
        <f t="shared" si="34"/>
        <v>208070</v>
      </c>
      <c r="AW20" s="19">
        <f t="shared" si="34"/>
        <v>210340</v>
      </c>
      <c r="AX20" s="19">
        <f t="shared" si="34"/>
        <v>204686</v>
      </c>
      <c r="AY20" s="19">
        <f t="shared" si="34"/>
        <v>209906</v>
      </c>
      <c r="AZ20" s="19">
        <v>207820</v>
      </c>
      <c r="BA20" s="19">
        <f t="shared" si="34"/>
        <v>231184</v>
      </c>
      <c r="BB20" s="19">
        <f t="shared" ref="BB20:BN20" si="35">SUM(BB21:BB22)</f>
        <v>2539298</v>
      </c>
      <c r="BC20" s="19">
        <f t="shared" si="35"/>
        <v>246034</v>
      </c>
      <c r="BD20" s="19">
        <f t="shared" si="35"/>
        <v>247348</v>
      </c>
      <c r="BE20" s="19">
        <f t="shared" si="35"/>
        <v>218522</v>
      </c>
      <c r="BF20" s="19">
        <f t="shared" si="35"/>
        <v>206346</v>
      </c>
      <c r="BG20" s="19">
        <f t="shared" si="35"/>
        <v>211726</v>
      </c>
      <c r="BH20" s="19">
        <f t="shared" si="35"/>
        <v>202862</v>
      </c>
      <c r="BI20" s="19">
        <f t="shared" si="35"/>
        <v>210524</v>
      </c>
      <c r="BJ20" s="19">
        <f t="shared" si="35"/>
        <v>233588</v>
      </c>
      <c r="BK20" s="19">
        <f t="shared" si="35"/>
        <v>220178</v>
      </c>
      <c r="BL20" s="19">
        <f t="shared" si="35"/>
        <v>217074</v>
      </c>
      <c r="BM20" s="19">
        <f t="shared" si="35"/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DA20" si="38">SUM(CP21:CP22)</f>
        <v>283864</v>
      </c>
      <c r="CQ20" s="19">
        <f t="shared" si="38"/>
        <v>281804</v>
      </c>
      <c r="CR20" s="19">
        <f t="shared" si="38"/>
        <v>165880</v>
      </c>
      <c r="CS20" s="19">
        <f t="shared" si="38"/>
        <v>57866</v>
      </c>
      <c r="CT20" s="19">
        <f t="shared" si="38"/>
        <v>89840</v>
      </c>
      <c r="CU20" s="19">
        <f t="shared" si="38"/>
        <v>122780</v>
      </c>
      <c r="CV20" s="19">
        <f t="shared" si="38"/>
        <v>153860</v>
      </c>
      <c r="CW20" s="19">
        <f t="shared" si="38"/>
        <v>146130</v>
      </c>
      <c r="CX20" s="19">
        <f t="shared" si="38"/>
        <v>134265</v>
      </c>
      <c r="CY20" s="19">
        <f t="shared" si="38"/>
        <v>216601</v>
      </c>
      <c r="CZ20" s="19">
        <f t="shared" si="38"/>
        <v>220716</v>
      </c>
      <c r="DA20" s="19">
        <f t="shared" si="38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/>
      <c r="DT20" s="19"/>
      <c r="DU20" s="19"/>
      <c r="DV20" s="19"/>
      <c r="DW20" s="19"/>
      <c r="DX20" s="140"/>
      <c r="DY20" s="19"/>
      <c r="DZ20" s="19"/>
      <c r="EA20" s="19"/>
      <c r="EB20" s="19">
        <f t="shared" ref="EB20:EB22" si="39">+SUM(DP20:EA20)</f>
        <v>823452</v>
      </c>
    </row>
    <row r="21" spans="2:132" x14ac:dyDescent="0.2">
      <c r="B21" s="15" t="s">
        <v>2</v>
      </c>
      <c r="C21" s="20">
        <f t="shared" ref="C21:N21" si="40">C9+C12+C15+C18</f>
        <v>0</v>
      </c>
      <c r="D21" s="20">
        <f t="shared" si="40"/>
        <v>0</v>
      </c>
      <c r="E21" s="20">
        <f t="shared" si="40"/>
        <v>104608</v>
      </c>
      <c r="F21" s="20">
        <f t="shared" si="40"/>
        <v>92432</v>
      </c>
      <c r="G21" s="20">
        <f t="shared" si="40"/>
        <v>94954</v>
      </c>
      <c r="H21" s="20">
        <f t="shared" si="40"/>
        <v>89382</v>
      </c>
      <c r="I21" s="20">
        <f t="shared" si="40"/>
        <v>96526</v>
      </c>
      <c r="J21" s="20">
        <f t="shared" si="40"/>
        <v>97932</v>
      </c>
      <c r="K21" s="20">
        <f t="shared" si="40"/>
        <v>95854</v>
      </c>
      <c r="L21" s="20">
        <f t="shared" si="40"/>
        <v>90946</v>
      </c>
      <c r="M21" s="20">
        <f t="shared" si="40"/>
        <v>91204</v>
      </c>
      <c r="N21" s="20">
        <f t="shared" si="40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1">Q9+Q12+Q15+Q18</f>
        <v>121868</v>
      </c>
      <c r="R21" s="20">
        <f t="shared" si="41"/>
        <v>99796</v>
      </c>
      <c r="S21" s="20">
        <f t="shared" si="41"/>
        <v>88870</v>
      </c>
      <c r="T21" s="20">
        <f t="shared" si="41"/>
        <v>87196</v>
      </c>
      <c r="U21" s="20">
        <f t="shared" si="41"/>
        <v>81796</v>
      </c>
      <c r="V21" s="20">
        <f t="shared" si="41"/>
        <v>94268</v>
      </c>
      <c r="W21" s="20">
        <f t="shared" si="41"/>
        <v>101172</v>
      </c>
      <c r="X21" s="20">
        <f t="shared" si="41"/>
        <v>95896</v>
      </c>
      <c r="Y21" s="20">
        <f t="shared" si="41"/>
        <v>96112</v>
      </c>
      <c r="Z21" s="20">
        <f t="shared" si="41"/>
        <v>94790</v>
      </c>
      <c r="AA21" s="20">
        <f t="shared" si="41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2">AE9+AE12+AE15+AE18</f>
        <v>111512</v>
      </c>
      <c r="AF21" s="20">
        <f t="shared" si="42"/>
        <v>114376</v>
      </c>
      <c r="AG21" s="20">
        <f t="shared" si="42"/>
        <v>106962</v>
      </c>
      <c r="AH21" s="20">
        <f t="shared" si="42"/>
        <v>93492</v>
      </c>
      <c r="AI21" s="20">
        <f t="shared" si="42"/>
        <v>106818</v>
      </c>
      <c r="AJ21" s="20">
        <f t="shared" si="42"/>
        <v>112612</v>
      </c>
      <c r="AK21" s="20">
        <f t="shared" si="42"/>
        <v>107908</v>
      </c>
      <c r="AL21" s="20">
        <f t="shared" si="42"/>
        <v>105008</v>
      </c>
      <c r="AM21" s="20">
        <f t="shared" si="42"/>
        <v>104464</v>
      </c>
      <c r="AN21" s="20">
        <f t="shared" si="42"/>
        <v>120636</v>
      </c>
      <c r="AO21" s="20">
        <f t="shared" si="42"/>
        <v>1354108</v>
      </c>
      <c r="AP21" s="20">
        <f t="shared" si="42"/>
        <v>142094</v>
      </c>
      <c r="AQ21" s="20">
        <f t="shared" si="42"/>
        <v>147742</v>
      </c>
      <c r="AR21" s="20">
        <f t="shared" si="42"/>
        <v>116006</v>
      </c>
      <c r="AS21" s="20">
        <f t="shared" si="42"/>
        <v>102724</v>
      </c>
      <c r="AT21" s="20">
        <f t="shared" si="42"/>
        <v>108956</v>
      </c>
      <c r="AU21" s="20">
        <f t="shared" si="42"/>
        <v>104724</v>
      </c>
      <c r="AV21" s="20">
        <f t="shared" si="42"/>
        <v>122294</v>
      </c>
      <c r="AW21" s="20">
        <f t="shared" si="42"/>
        <v>121298</v>
      </c>
      <c r="AX21" s="20">
        <f t="shared" si="42"/>
        <v>116396</v>
      </c>
      <c r="AY21" s="20">
        <f t="shared" si="42"/>
        <v>116418</v>
      </c>
      <c r="AZ21" s="20">
        <f t="shared" si="42"/>
        <v>114354</v>
      </c>
      <c r="BA21" s="20">
        <f t="shared" si="42"/>
        <v>135330</v>
      </c>
      <c r="BB21" s="20">
        <f t="shared" si="42"/>
        <v>1448336</v>
      </c>
      <c r="BC21" s="20">
        <f t="shared" ref="BC21:BI22" si="43">BC9+BC12+BC15+BC18</f>
        <v>157034</v>
      </c>
      <c r="BD21" s="20">
        <f t="shared" si="43"/>
        <v>160406</v>
      </c>
      <c r="BE21" s="20">
        <f t="shared" si="43"/>
        <v>128740</v>
      </c>
      <c r="BF21" s="20">
        <f t="shared" si="43"/>
        <v>120888</v>
      </c>
      <c r="BG21" s="20">
        <f t="shared" si="43"/>
        <v>121614</v>
      </c>
      <c r="BH21" s="20">
        <f t="shared" si="43"/>
        <v>115346</v>
      </c>
      <c r="BI21" s="20">
        <f t="shared" si="43"/>
        <v>133952</v>
      </c>
      <c r="BJ21" s="20">
        <f t="shared" ref="BJ21:BN22" si="44">BJ9+BJ12+BJ15+BJ18</f>
        <v>134732</v>
      </c>
      <c r="BK21" s="20">
        <f t="shared" si="44"/>
        <v>127258</v>
      </c>
      <c r="BL21" s="20">
        <f t="shared" si="44"/>
        <v>122696</v>
      </c>
      <c r="BM21" s="20">
        <f t="shared" si="44"/>
        <v>122280</v>
      </c>
      <c r="BN21" s="20">
        <f t="shared" si="44"/>
        <v>149308</v>
      </c>
      <c r="BO21" s="20">
        <f t="shared" si="5"/>
        <v>1594254</v>
      </c>
      <c r="BP21" s="20">
        <f t="shared" ref="BP21:CA22" si="45">BP9+BP12+BP15+BP18</f>
        <v>176756</v>
      </c>
      <c r="BQ21" s="20">
        <f t="shared" si="45"/>
        <v>176224</v>
      </c>
      <c r="BR21" s="20">
        <f t="shared" si="45"/>
        <v>140160</v>
      </c>
      <c r="BS21" s="20">
        <f t="shared" si="45"/>
        <v>123784</v>
      </c>
      <c r="BT21" s="20">
        <f t="shared" si="45"/>
        <v>120598</v>
      </c>
      <c r="BU21" s="20">
        <f t="shared" si="45"/>
        <v>112456</v>
      </c>
      <c r="BV21" s="20">
        <f t="shared" si="45"/>
        <v>130362</v>
      </c>
      <c r="BW21" s="20">
        <f t="shared" si="45"/>
        <v>137790</v>
      </c>
      <c r="BX21" s="20">
        <f t="shared" si="45"/>
        <v>131270</v>
      </c>
      <c r="BY21" s="20">
        <f t="shared" si="45"/>
        <v>131184</v>
      </c>
      <c r="BZ21" s="20">
        <f t="shared" si="45"/>
        <v>128426</v>
      </c>
      <c r="CA21" s="20">
        <f t="shared" si="45"/>
        <v>154034</v>
      </c>
      <c r="CB21" s="20">
        <f t="shared" si="6"/>
        <v>1663044</v>
      </c>
      <c r="CC21" s="20">
        <f t="shared" ref="CC21:CM21" si="46">CC9+CC12+CC15+CC18</f>
        <v>183498</v>
      </c>
      <c r="CD21" s="20">
        <f t="shared" si="46"/>
        <v>135002</v>
      </c>
      <c r="CE21" s="20">
        <f t="shared" si="46"/>
        <v>144716</v>
      </c>
      <c r="CF21" s="20">
        <f t="shared" si="46"/>
        <v>128914</v>
      </c>
      <c r="CG21" s="20">
        <f t="shared" si="46"/>
        <v>125194</v>
      </c>
      <c r="CH21" s="20">
        <f t="shared" si="46"/>
        <v>120054</v>
      </c>
      <c r="CI21" s="20">
        <f t="shared" si="46"/>
        <v>125892</v>
      </c>
      <c r="CJ21" s="20">
        <f t="shared" si="46"/>
        <v>140476</v>
      </c>
      <c r="CK21" s="20">
        <f t="shared" si="46"/>
        <v>151492</v>
      </c>
      <c r="CL21" s="20">
        <v>143128</v>
      </c>
      <c r="CM21" s="20">
        <f t="shared" si="46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7">CP9+CP12+CP15+CP18</f>
        <v>183766</v>
      </c>
      <c r="CQ21" s="20">
        <f t="shared" si="47"/>
        <v>186508</v>
      </c>
      <c r="CR21" s="20">
        <f t="shared" si="47"/>
        <v>97894</v>
      </c>
      <c r="CS21" s="20">
        <f t="shared" si="47"/>
        <v>17422</v>
      </c>
      <c r="CT21" s="20">
        <f t="shared" si="47"/>
        <v>35934</v>
      </c>
      <c r="CU21" s="20">
        <f t="shared" si="47"/>
        <v>58628</v>
      </c>
      <c r="CV21" s="20">
        <f t="shared" si="47"/>
        <v>83620</v>
      </c>
      <c r="CW21" s="20">
        <f t="shared" si="47"/>
        <v>81304</v>
      </c>
      <c r="CX21" s="20">
        <f t="shared" si="47"/>
        <v>76721</v>
      </c>
      <c r="CY21" s="20">
        <f t="shared" si="47"/>
        <v>126855</v>
      </c>
      <c r="CZ21" s="20">
        <f t="shared" si="47"/>
        <v>129810</v>
      </c>
      <c r="DA21" s="20">
        <f t="shared" si="47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/>
      <c r="DT21" s="20"/>
      <c r="DU21" s="20"/>
      <c r="DV21" s="20"/>
      <c r="DW21" s="20"/>
      <c r="DX21" s="142"/>
      <c r="DY21" s="20"/>
      <c r="DZ21" s="20"/>
      <c r="EA21" s="20"/>
      <c r="EB21" s="20">
        <f t="shared" si="39"/>
        <v>550482</v>
      </c>
    </row>
    <row r="22" spans="2:132" x14ac:dyDescent="0.2">
      <c r="B22" s="15" t="s">
        <v>3</v>
      </c>
      <c r="C22" s="20">
        <f t="shared" ref="C22:N22" si="48">C10+C13+C16+C19</f>
        <v>0</v>
      </c>
      <c r="D22" s="20">
        <f t="shared" si="48"/>
        <v>0</v>
      </c>
      <c r="E22" s="20">
        <f t="shared" si="48"/>
        <v>91298</v>
      </c>
      <c r="F22" s="20">
        <f t="shared" si="48"/>
        <v>89586</v>
      </c>
      <c r="G22" s="20">
        <f t="shared" si="48"/>
        <v>93030</v>
      </c>
      <c r="H22" s="20">
        <f t="shared" si="48"/>
        <v>88144</v>
      </c>
      <c r="I22" s="20">
        <f t="shared" si="48"/>
        <v>92916</v>
      </c>
      <c r="J22" s="20">
        <f t="shared" si="48"/>
        <v>98908</v>
      </c>
      <c r="K22" s="20">
        <f t="shared" si="48"/>
        <v>95710</v>
      </c>
      <c r="L22" s="20">
        <f t="shared" si="48"/>
        <v>101842</v>
      </c>
      <c r="M22" s="20">
        <f t="shared" si="48"/>
        <v>101264</v>
      </c>
      <c r="N22" s="20">
        <f t="shared" si="48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1"/>
        <v>98990</v>
      </c>
      <c r="R22" s="20">
        <f t="shared" si="41"/>
        <v>101816</v>
      </c>
      <c r="S22" s="20">
        <f t="shared" si="41"/>
        <v>94206</v>
      </c>
      <c r="T22" s="20">
        <f t="shared" si="41"/>
        <v>98362</v>
      </c>
      <c r="U22" s="20">
        <f t="shared" si="41"/>
        <v>91284</v>
      </c>
      <c r="V22" s="20">
        <f t="shared" si="41"/>
        <v>95700</v>
      </c>
      <c r="W22" s="20">
        <f t="shared" si="41"/>
        <v>102006</v>
      </c>
      <c r="X22" s="20">
        <f t="shared" si="41"/>
        <v>99410</v>
      </c>
      <c r="Y22" s="20">
        <f t="shared" si="41"/>
        <v>107478</v>
      </c>
      <c r="Z22" s="20">
        <f t="shared" si="41"/>
        <v>104228</v>
      </c>
      <c r="AA22" s="20">
        <f t="shared" si="41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9">AE10+AE13+AE16+AE19</f>
        <v>101242</v>
      </c>
      <c r="AF22" s="20">
        <f t="shared" si="49"/>
        <v>105144</v>
      </c>
      <c r="AG22" s="20">
        <f t="shared" si="49"/>
        <v>105084</v>
      </c>
      <c r="AH22" s="20">
        <f t="shared" si="49"/>
        <v>93676</v>
      </c>
      <c r="AI22" s="20">
        <f t="shared" si="49"/>
        <v>98748</v>
      </c>
      <c r="AJ22" s="20">
        <f t="shared" si="49"/>
        <v>104376</v>
      </c>
      <c r="AK22" s="20">
        <f t="shared" si="49"/>
        <v>103092</v>
      </c>
      <c r="AL22" s="20">
        <f t="shared" si="49"/>
        <v>102954</v>
      </c>
      <c r="AM22" s="20">
        <f t="shared" si="49"/>
        <v>101838</v>
      </c>
      <c r="AN22" s="20">
        <f t="shared" si="49"/>
        <v>97960</v>
      </c>
      <c r="AO22" s="20">
        <f t="shared" si="49"/>
        <v>1211810</v>
      </c>
      <c r="AP22" s="20">
        <f t="shared" si="49"/>
        <v>97292</v>
      </c>
      <c r="AQ22" s="20">
        <f t="shared" si="49"/>
        <v>93402</v>
      </c>
      <c r="AR22" s="20">
        <f t="shared" si="49"/>
        <v>93498</v>
      </c>
      <c r="AS22" s="20">
        <f t="shared" si="49"/>
        <v>89032</v>
      </c>
      <c r="AT22" s="20">
        <f t="shared" si="49"/>
        <v>91496</v>
      </c>
      <c r="AU22" s="20">
        <f t="shared" si="49"/>
        <v>82068</v>
      </c>
      <c r="AV22" s="20">
        <f t="shared" si="49"/>
        <v>85776</v>
      </c>
      <c r="AW22" s="20">
        <f t="shared" si="49"/>
        <v>89042</v>
      </c>
      <c r="AX22" s="20">
        <f t="shared" si="49"/>
        <v>88290</v>
      </c>
      <c r="AY22" s="20">
        <f t="shared" si="49"/>
        <v>93488</v>
      </c>
      <c r="AZ22" s="20">
        <f t="shared" si="49"/>
        <v>91724</v>
      </c>
      <c r="BA22" s="20">
        <f t="shared" si="49"/>
        <v>95854</v>
      </c>
      <c r="BB22" s="20">
        <f t="shared" si="49"/>
        <v>1090962</v>
      </c>
      <c r="BC22" s="20">
        <f t="shared" ref="BC22:BH22" si="50">BC10+BC13+BC16+BC19</f>
        <v>89000</v>
      </c>
      <c r="BD22" s="20">
        <f t="shared" si="50"/>
        <v>86942</v>
      </c>
      <c r="BE22" s="20">
        <f t="shared" si="50"/>
        <v>89782</v>
      </c>
      <c r="BF22" s="20">
        <f t="shared" si="50"/>
        <v>85458</v>
      </c>
      <c r="BG22" s="20">
        <f t="shared" si="50"/>
        <v>90112</v>
      </c>
      <c r="BH22" s="20">
        <f t="shared" si="50"/>
        <v>87516</v>
      </c>
      <c r="BI22" s="20">
        <f t="shared" si="43"/>
        <v>76572</v>
      </c>
      <c r="BJ22" s="20">
        <f t="shared" si="44"/>
        <v>98856</v>
      </c>
      <c r="BK22" s="20">
        <f t="shared" si="44"/>
        <v>92920</v>
      </c>
      <c r="BL22" s="20">
        <f t="shared" si="44"/>
        <v>94378</v>
      </c>
      <c r="BM22" s="20">
        <f t="shared" si="44"/>
        <v>93776</v>
      </c>
      <c r="BN22" s="20">
        <f t="shared" si="44"/>
        <v>94090</v>
      </c>
      <c r="BO22" s="20">
        <f t="shared" si="5"/>
        <v>1079402</v>
      </c>
      <c r="BP22" s="20">
        <f t="shared" ref="BP22:BZ22" si="51">BP10+BP13+BP16+BP19</f>
        <v>94202</v>
      </c>
      <c r="BQ22" s="20">
        <f t="shared" si="51"/>
        <v>87202</v>
      </c>
      <c r="BR22" s="20">
        <f t="shared" si="51"/>
        <v>92680</v>
      </c>
      <c r="BS22" s="20">
        <f t="shared" si="51"/>
        <v>89654</v>
      </c>
      <c r="BT22" s="20">
        <f t="shared" si="51"/>
        <v>89688</v>
      </c>
      <c r="BU22" s="20">
        <f t="shared" si="51"/>
        <v>83460</v>
      </c>
      <c r="BV22" s="20">
        <f t="shared" si="51"/>
        <v>87472</v>
      </c>
      <c r="BW22" s="20">
        <f t="shared" si="51"/>
        <v>92210</v>
      </c>
      <c r="BX22" s="20">
        <f t="shared" si="51"/>
        <v>88490</v>
      </c>
      <c r="BY22" s="20">
        <f t="shared" si="51"/>
        <v>92920</v>
      </c>
      <c r="BZ22" s="20">
        <f t="shared" si="51"/>
        <v>91898</v>
      </c>
      <c r="CA22" s="20">
        <f t="shared" si="45"/>
        <v>92268</v>
      </c>
      <c r="CB22" s="20">
        <f t="shared" si="6"/>
        <v>1082144</v>
      </c>
      <c r="CC22" s="20">
        <f t="shared" ref="CC22:CM22" si="52">CC10+CC13+CC16+CC19</f>
        <v>92668</v>
      </c>
      <c r="CD22" s="20">
        <f t="shared" si="52"/>
        <v>55534</v>
      </c>
      <c r="CE22" s="20">
        <f t="shared" si="52"/>
        <v>88058</v>
      </c>
      <c r="CF22" s="20">
        <f t="shared" si="52"/>
        <v>85168</v>
      </c>
      <c r="CG22" s="20">
        <f t="shared" si="52"/>
        <v>90308</v>
      </c>
      <c r="CH22" s="20">
        <f t="shared" si="52"/>
        <v>86316</v>
      </c>
      <c r="CI22" s="20">
        <f t="shared" si="52"/>
        <v>97228</v>
      </c>
      <c r="CJ22" s="20">
        <f t="shared" si="52"/>
        <v>114360</v>
      </c>
      <c r="CK22" s="20">
        <f t="shared" si="52"/>
        <v>120372</v>
      </c>
      <c r="CL22" s="20">
        <v>119786</v>
      </c>
      <c r="CM22" s="20">
        <f t="shared" si="52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53">CP10+CP13+CP16+CP19</f>
        <v>100098</v>
      </c>
      <c r="CQ22" s="20">
        <f t="shared" si="53"/>
        <v>95296</v>
      </c>
      <c r="CR22" s="20">
        <f t="shared" si="53"/>
        <v>67986</v>
      </c>
      <c r="CS22" s="20">
        <f t="shared" si="53"/>
        <v>40444</v>
      </c>
      <c r="CT22" s="20">
        <f t="shared" si="53"/>
        <v>53906</v>
      </c>
      <c r="CU22" s="20">
        <f t="shared" si="53"/>
        <v>64152</v>
      </c>
      <c r="CV22" s="20">
        <f t="shared" si="53"/>
        <v>70240</v>
      </c>
      <c r="CW22" s="20">
        <f t="shared" si="53"/>
        <v>64826</v>
      </c>
      <c r="CX22" s="20">
        <f t="shared" si="53"/>
        <v>57544</v>
      </c>
      <c r="CY22" s="20">
        <f t="shared" si="53"/>
        <v>89746</v>
      </c>
      <c r="CZ22" s="20">
        <f t="shared" si="53"/>
        <v>90906</v>
      </c>
      <c r="DA22" s="20">
        <f t="shared" si="53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/>
      <c r="DT22" s="20"/>
      <c r="DU22" s="20"/>
      <c r="DV22" s="20"/>
      <c r="DW22" s="20"/>
      <c r="DX22" s="142"/>
      <c r="DY22" s="20"/>
      <c r="DZ22" s="20"/>
      <c r="EA22" s="20"/>
      <c r="EB22" s="20">
        <f t="shared" si="39"/>
        <v>272970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6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6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6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6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6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7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7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7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7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7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4">SUM(D29:D30)</f>
        <v>0</v>
      </c>
      <c r="E28" s="14">
        <f t="shared" si="54"/>
        <v>88474</v>
      </c>
      <c r="F28" s="14">
        <f t="shared" si="54"/>
        <v>82046</v>
      </c>
      <c r="G28" s="14">
        <f t="shared" si="54"/>
        <v>86690</v>
      </c>
      <c r="H28" s="14">
        <f t="shared" si="54"/>
        <v>82368</v>
      </c>
      <c r="I28" s="14">
        <f t="shared" si="54"/>
        <v>205040</v>
      </c>
      <c r="J28" s="14">
        <f t="shared" si="54"/>
        <v>219488</v>
      </c>
      <c r="K28" s="14">
        <f t="shared" si="54"/>
        <v>208808</v>
      </c>
      <c r="L28" s="14">
        <f t="shared" si="54"/>
        <v>220856</v>
      </c>
      <c r="M28" s="14">
        <f t="shared" si="54"/>
        <v>227384</v>
      </c>
      <c r="N28" s="14">
        <f t="shared" si="54"/>
        <v>238894</v>
      </c>
      <c r="O28" s="14">
        <f>SUM(C28:N28)</f>
        <v>1660048</v>
      </c>
      <c r="P28" s="14">
        <f>SUM(P29:P30)</f>
        <v>254226</v>
      </c>
      <c r="Q28" s="14">
        <f t="shared" ref="Q28:AA28" si="55">SUM(Q29:Q30)</f>
        <v>252154</v>
      </c>
      <c r="R28" s="14">
        <f t="shared" si="55"/>
        <v>231380</v>
      </c>
      <c r="S28" s="14">
        <f t="shared" si="55"/>
        <v>218378</v>
      </c>
      <c r="T28" s="14">
        <f t="shared" si="55"/>
        <v>231996</v>
      </c>
      <c r="U28" s="14">
        <f t="shared" si="55"/>
        <v>218118</v>
      </c>
      <c r="V28" s="14">
        <f t="shared" si="55"/>
        <v>224152</v>
      </c>
      <c r="W28" s="14">
        <f t="shared" si="55"/>
        <v>234512</v>
      </c>
      <c r="X28" s="14">
        <f t="shared" si="55"/>
        <v>224288</v>
      </c>
      <c r="Y28" s="14">
        <f t="shared" si="55"/>
        <v>240990</v>
      </c>
      <c r="Z28" s="14">
        <f t="shared" si="55"/>
        <v>242848</v>
      </c>
      <c r="AA28" s="14">
        <f t="shared" si="55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6">SUM(BI29:BI30)</f>
        <v>163548</v>
      </c>
      <c r="BJ28" s="14">
        <f t="shared" si="56"/>
        <v>243252</v>
      </c>
      <c r="BK28" s="14">
        <f t="shared" si="56"/>
        <v>224184</v>
      </c>
      <c r="BL28" s="14">
        <f t="shared" si="56"/>
        <v>228052</v>
      </c>
      <c r="BM28" s="14">
        <f t="shared" si="56"/>
        <v>228770</v>
      </c>
      <c r="BN28" s="14">
        <f t="shared" si="5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7">SUM(BR29:BR30)</f>
        <v>230834</v>
      </c>
      <c r="BS28" s="14">
        <f t="shared" si="57"/>
        <v>215794</v>
      </c>
      <c r="BT28" s="14">
        <f t="shared" si="57"/>
        <v>217084</v>
      </c>
      <c r="BU28" s="14">
        <f t="shared" si="57"/>
        <v>206260</v>
      </c>
      <c r="BV28" s="14">
        <f t="shared" si="57"/>
        <v>212296</v>
      </c>
      <c r="BW28" s="14">
        <f t="shared" si="57"/>
        <v>230394</v>
      </c>
      <c r="BX28" s="14">
        <f t="shared" si="57"/>
        <v>212556</v>
      </c>
      <c r="BY28" s="14">
        <f t="shared" si="57"/>
        <v>222088</v>
      </c>
      <c r="BZ28" s="14">
        <f t="shared" si="57"/>
        <v>225012</v>
      </c>
      <c r="CA28" s="14">
        <f t="shared" si="5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8">SUM(CE29:CE30)</f>
        <v>235220</v>
      </c>
      <c r="CF28" s="14">
        <f t="shared" si="58"/>
        <v>204438</v>
      </c>
      <c r="CG28" s="14">
        <f t="shared" si="58"/>
        <v>213236</v>
      </c>
      <c r="CH28" s="14">
        <f t="shared" si="58"/>
        <v>207576</v>
      </c>
      <c r="CI28" s="14">
        <f t="shared" si="58"/>
        <v>234634</v>
      </c>
      <c r="CJ28" s="14">
        <f t="shared" si="58"/>
        <v>252838</v>
      </c>
      <c r="CK28" s="14">
        <f t="shared" si="58"/>
        <v>254090</v>
      </c>
      <c r="CL28" s="14">
        <f t="shared" si="5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/>
      <c r="DT28" s="14"/>
      <c r="DU28" s="14"/>
      <c r="DV28" s="14"/>
      <c r="DW28" s="14"/>
      <c r="DX28" s="130"/>
      <c r="DY28" s="14"/>
      <c r="DZ28" s="14"/>
      <c r="EA28" s="14"/>
      <c r="EB28" s="14">
        <f>+SUM(DP28:EA28)</f>
        <v>802435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6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6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6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6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/>
      <c r="DT29" s="16"/>
      <c r="DU29" s="16"/>
      <c r="DV29" s="16"/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6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6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6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6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/>
      <c r="DT30" s="17"/>
      <c r="DU30" s="17"/>
      <c r="DV30" s="17"/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5">SUM(D32:D33)</f>
        <v>0</v>
      </c>
      <c r="E31" s="14">
        <f t="shared" si="65"/>
        <v>99334</v>
      </c>
      <c r="F31" s="14">
        <f t="shared" si="65"/>
        <v>99494</v>
      </c>
      <c r="G31" s="14">
        <f t="shared" si="65"/>
        <v>102028</v>
      </c>
      <c r="H31" s="14">
        <f t="shared" si="65"/>
        <v>93808</v>
      </c>
      <c r="I31" s="14">
        <f t="shared" si="65"/>
        <v>95030</v>
      </c>
      <c r="J31" s="14">
        <f t="shared" si="65"/>
        <v>97964</v>
      </c>
      <c r="K31" s="14">
        <f t="shared" si="65"/>
        <v>92814</v>
      </c>
      <c r="L31" s="14">
        <f t="shared" si="65"/>
        <v>103912</v>
      </c>
      <c r="M31" s="14">
        <f t="shared" si="65"/>
        <v>100522</v>
      </c>
      <c r="N31" s="14">
        <f t="shared" si="65"/>
        <v>105122</v>
      </c>
      <c r="O31" s="14">
        <f t="shared" si="59"/>
        <v>990028</v>
      </c>
      <c r="P31" s="14">
        <f>SUM(P32:P33)</f>
        <v>97374</v>
      </c>
      <c r="Q31" s="14">
        <f t="shared" ref="Q31:AA31" si="66">SUM(Q32:Q33)</f>
        <v>94048</v>
      </c>
      <c r="R31" s="14">
        <f t="shared" si="66"/>
        <v>99914</v>
      </c>
      <c r="S31" s="14">
        <f t="shared" si="66"/>
        <v>90956</v>
      </c>
      <c r="T31" s="14">
        <f t="shared" si="66"/>
        <v>91600</v>
      </c>
      <c r="U31" s="14">
        <f t="shared" si="66"/>
        <v>81792</v>
      </c>
      <c r="V31" s="14">
        <f t="shared" si="66"/>
        <v>87822</v>
      </c>
      <c r="W31" s="14">
        <f t="shared" si="66"/>
        <v>93378</v>
      </c>
      <c r="X31" s="14">
        <f t="shared" si="66"/>
        <v>91522</v>
      </c>
      <c r="Y31" s="14">
        <f t="shared" si="66"/>
        <v>102602</v>
      </c>
      <c r="Z31" s="14">
        <f t="shared" si="66"/>
        <v>99252</v>
      </c>
      <c r="AA31" s="14">
        <f t="shared" si="66"/>
        <v>101954</v>
      </c>
      <c r="AB31" s="14">
        <f t="shared" si="6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6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62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7">SUM(BI32:BI33)</f>
        <v>88664</v>
      </c>
      <c r="BJ31" s="14">
        <f t="shared" si="67"/>
        <v>99694</v>
      </c>
      <c r="BK31" s="14">
        <f t="shared" si="67"/>
        <v>92756</v>
      </c>
      <c r="BL31" s="14">
        <f t="shared" si="67"/>
        <v>99180</v>
      </c>
      <c r="BM31" s="14">
        <f t="shared" si="67"/>
        <v>98012</v>
      </c>
      <c r="BN31" s="14">
        <f t="shared" si="67"/>
        <v>95412</v>
      </c>
      <c r="BO31" s="14">
        <f t="shared" si="6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8">SUM(BR32:BR33)</f>
        <v>90212</v>
      </c>
      <c r="BS31" s="14">
        <f t="shared" si="68"/>
        <v>90538</v>
      </c>
      <c r="BT31" s="14">
        <f t="shared" si="68"/>
        <v>91066</v>
      </c>
      <c r="BU31" s="14">
        <f t="shared" si="68"/>
        <v>84374</v>
      </c>
      <c r="BV31" s="14">
        <f t="shared" si="68"/>
        <v>93614</v>
      </c>
      <c r="BW31" s="14">
        <f t="shared" si="68"/>
        <v>95000</v>
      </c>
      <c r="BX31" s="14">
        <f t="shared" si="68"/>
        <v>91684</v>
      </c>
      <c r="BY31" s="14">
        <f t="shared" si="68"/>
        <v>98882</v>
      </c>
      <c r="BZ31" s="14">
        <f t="shared" si="68"/>
        <v>96300</v>
      </c>
      <c r="CA31" s="14">
        <f t="shared" si="68"/>
        <v>98062</v>
      </c>
      <c r="CB31" s="14">
        <f t="shared" si="6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9">SUM(CE32:CE33)</f>
        <v>90112</v>
      </c>
      <c r="CF31" s="14">
        <f t="shared" si="69"/>
        <v>93840</v>
      </c>
      <c r="CG31" s="14">
        <f t="shared" si="69"/>
        <v>100222</v>
      </c>
      <c r="CH31" s="14">
        <f t="shared" si="69"/>
        <v>94700</v>
      </c>
      <c r="CI31" s="14">
        <f t="shared" si="69"/>
        <v>102492</v>
      </c>
      <c r="CJ31" s="14">
        <f t="shared" si="69"/>
        <v>133460</v>
      </c>
      <c r="CK31" s="14">
        <f t="shared" si="69"/>
        <v>143292</v>
      </c>
      <c r="CL31" s="14">
        <f t="shared" si="69"/>
        <v>140524</v>
      </c>
      <c r="CM31" s="14">
        <v>117548</v>
      </c>
      <c r="CN31" s="14">
        <v>123198</v>
      </c>
      <c r="CO31" s="14">
        <f t="shared" ref="CO31:CO42" si="70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71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72">+SUM(DC31:DN31)</f>
        <v>1244798</v>
      </c>
      <c r="DP31" s="14">
        <v>109575</v>
      </c>
      <c r="DQ31" s="130">
        <v>107260</v>
      </c>
      <c r="DR31" s="14">
        <v>106054</v>
      </c>
      <c r="DS31" s="14"/>
      <c r="DT31" s="14"/>
      <c r="DU31" s="14"/>
      <c r="DV31" s="14"/>
      <c r="DW31" s="14"/>
      <c r="DX31" s="130"/>
      <c r="DY31" s="14"/>
      <c r="DZ31" s="14"/>
      <c r="EA31" s="14"/>
      <c r="EB31" s="14">
        <f t="shared" ref="EB31" si="73">+SUM(DP31:EA31)</f>
        <v>322889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6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6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6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6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/>
      <c r="DT32" s="16"/>
      <c r="DU32" s="16"/>
      <c r="DV32" s="16"/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6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6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6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6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/>
      <c r="DT33" s="17"/>
      <c r="DU33" s="17"/>
      <c r="DV33" s="17"/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74">SUM(D35:D36)</f>
        <v>0</v>
      </c>
      <c r="E34" s="14">
        <f t="shared" si="74"/>
        <v>92162</v>
      </c>
      <c r="F34" s="14">
        <f t="shared" si="74"/>
        <v>90944</v>
      </c>
      <c r="G34" s="14">
        <f t="shared" si="74"/>
        <v>94672</v>
      </c>
      <c r="H34" s="14">
        <f t="shared" si="74"/>
        <v>87466</v>
      </c>
      <c r="I34" s="14">
        <f t="shared" si="74"/>
        <v>98904</v>
      </c>
      <c r="J34" s="14">
        <f t="shared" si="74"/>
        <v>103004</v>
      </c>
      <c r="K34" s="14">
        <f t="shared" si="74"/>
        <v>98418</v>
      </c>
      <c r="L34" s="14">
        <f t="shared" si="74"/>
        <v>108578</v>
      </c>
      <c r="M34" s="14">
        <f t="shared" si="74"/>
        <v>105106</v>
      </c>
      <c r="N34" s="14">
        <f t="shared" si="74"/>
        <v>108550</v>
      </c>
      <c r="O34" s="14">
        <f t="shared" si="59"/>
        <v>987804</v>
      </c>
      <c r="P34" s="14">
        <f>SUM(P35:P36)</f>
        <v>100930</v>
      </c>
      <c r="Q34" s="14">
        <f t="shared" ref="Q34:AA34" si="75">SUM(Q35:Q36)</f>
        <v>98896</v>
      </c>
      <c r="R34" s="14">
        <f t="shared" si="75"/>
        <v>106432</v>
      </c>
      <c r="S34" s="14">
        <f t="shared" si="75"/>
        <v>96744</v>
      </c>
      <c r="T34" s="14">
        <f t="shared" si="75"/>
        <v>97616</v>
      </c>
      <c r="U34" s="14">
        <f t="shared" si="75"/>
        <v>87716</v>
      </c>
      <c r="V34" s="14">
        <f t="shared" si="75"/>
        <v>93962</v>
      </c>
      <c r="W34" s="14">
        <f t="shared" si="75"/>
        <v>99652</v>
      </c>
      <c r="X34" s="14">
        <f t="shared" si="75"/>
        <v>98088</v>
      </c>
      <c r="Y34" s="14">
        <f t="shared" si="75"/>
        <v>109788</v>
      </c>
      <c r="Z34" s="14">
        <f t="shared" si="75"/>
        <v>104290</v>
      </c>
      <c r="AA34" s="14">
        <f t="shared" si="75"/>
        <v>108444</v>
      </c>
      <c r="AB34" s="14">
        <f t="shared" si="6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6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62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6">SUM(BI35:BI36)</f>
        <v>98232</v>
      </c>
      <c r="BJ34" s="14">
        <f t="shared" si="76"/>
        <v>111052</v>
      </c>
      <c r="BK34" s="14">
        <f t="shared" si="76"/>
        <v>99760</v>
      </c>
      <c r="BL34" s="14">
        <f t="shared" si="76"/>
        <v>103568</v>
      </c>
      <c r="BM34" s="14">
        <f t="shared" si="76"/>
        <v>101144</v>
      </c>
      <c r="BN34" s="14">
        <f t="shared" si="76"/>
        <v>103624</v>
      </c>
      <c r="BO34" s="14">
        <f t="shared" si="6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7">SUM(BR35:BR36)</f>
        <v>97796</v>
      </c>
      <c r="BS34" s="14">
        <f t="shared" si="77"/>
        <v>99768</v>
      </c>
      <c r="BT34" s="14">
        <f t="shared" si="77"/>
        <v>99022</v>
      </c>
      <c r="BU34" s="14">
        <f t="shared" si="77"/>
        <v>90638</v>
      </c>
      <c r="BV34" s="14">
        <f t="shared" si="77"/>
        <v>99794</v>
      </c>
      <c r="BW34" s="14">
        <f t="shared" si="77"/>
        <v>101574</v>
      </c>
      <c r="BX34" s="14">
        <f t="shared" si="77"/>
        <v>97928</v>
      </c>
      <c r="BY34" s="14">
        <f t="shared" si="77"/>
        <v>105802</v>
      </c>
      <c r="BZ34" s="14">
        <f t="shared" si="77"/>
        <v>104188</v>
      </c>
      <c r="CA34" s="14">
        <f t="shared" si="77"/>
        <v>104048</v>
      </c>
      <c r="CB34" s="14">
        <f t="shared" si="6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8">SUM(CE35:CE36)</f>
        <v>97166</v>
      </c>
      <c r="CF34" s="14">
        <f t="shared" si="78"/>
        <v>102074</v>
      </c>
      <c r="CG34" s="14">
        <f t="shared" si="78"/>
        <v>107614</v>
      </c>
      <c r="CH34" s="14">
        <f t="shared" si="78"/>
        <v>102700</v>
      </c>
      <c r="CI34" s="14">
        <f t="shared" si="78"/>
        <v>109640</v>
      </c>
      <c r="CJ34" s="14">
        <f t="shared" si="78"/>
        <v>139338</v>
      </c>
      <c r="CK34" s="14">
        <f t="shared" si="78"/>
        <v>150140</v>
      </c>
      <c r="CL34" s="14">
        <f t="shared" si="78"/>
        <v>146592</v>
      </c>
      <c r="CM34" s="14">
        <v>124068</v>
      </c>
      <c r="CN34" s="14">
        <v>137980</v>
      </c>
      <c r="CO34" s="14">
        <f t="shared" si="70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71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72"/>
        <v>1345948</v>
      </c>
      <c r="DP34" s="14">
        <v>117657</v>
      </c>
      <c r="DQ34" s="130">
        <v>115283</v>
      </c>
      <c r="DR34" s="14">
        <v>117228</v>
      </c>
      <c r="DS34" s="14"/>
      <c r="DT34" s="14"/>
      <c r="DU34" s="14"/>
      <c r="DV34" s="14"/>
      <c r="DW34" s="14"/>
      <c r="DX34" s="130"/>
      <c r="DY34" s="14"/>
      <c r="DZ34" s="14"/>
      <c r="EA34" s="14"/>
      <c r="EB34" s="14">
        <f t="shared" ref="EB34" si="79">+SUM(DP34:EA34)</f>
        <v>350168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6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6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6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6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/>
      <c r="DT35" s="16"/>
      <c r="DU35" s="16"/>
      <c r="DV35" s="16"/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6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6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6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6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/>
      <c r="DT36" s="17"/>
      <c r="DU36" s="17"/>
      <c r="DV36" s="17"/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80">SUM(D38:D39)</f>
        <v>0</v>
      </c>
      <c r="E37" s="14">
        <f t="shared" si="80"/>
        <v>205166</v>
      </c>
      <c r="F37" s="14">
        <f t="shared" si="80"/>
        <v>196600</v>
      </c>
      <c r="G37" s="14">
        <f t="shared" si="80"/>
        <v>203556</v>
      </c>
      <c r="H37" s="14">
        <f t="shared" si="80"/>
        <v>199140</v>
      </c>
      <c r="I37" s="14">
        <f t="shared" si="80"/>
        <v>89118</v>
      </c>
      <c r="J37" s="14">
        <f t="shared" si="80"/>
        <v>94764</v>
      </c>
      <c r="K37" s="14">
        <f t="shared" si="80"/>
        <v>96232</v>
      </c>
      <c r="L37" s="14">
        <f t="shared" si="80"/>
        <v>92258</v>
      </c>
      <c r="M37" s="14">
        <f t="shared" si="80"/>
        <v>90610</v>
      </c>
      <c r="N37" s="14">
        <f t="shared" si="80"/>
        <v>101640</v>
      </c>
      <c r="O37" s="14">
        <f t="shared" si="59"/>
        <v>1369084</v>
      </c>
      <c r="P37" s="14">
        <f>SUM(P38:P39)</f>
        <v>94888</v>
      </c>
      <c r="Q37" s="14">
        <f t="shared" ref="Q37:AA37" si="81">SUM(Q38:Q39)</f>
        <v>88952</v>
      </c>
      <c r="R37" s="14">
        <f t="shared" si="81"/>
        <v>95266</v>
      </c>
      <c r="S37" s="14">
        <f t="shared" si="81"/>
        <v>84806</v>
      </c>
      <c r="T37" s="14">
        <f t="shared" si="81"/>
        <v>88474</v>
      </c>
      <c r="U37" s="14">
        <f t="shared" si="81"/>
        <v>82884</v>
      </c>
      <c r="V37" s="14">
        <f t="shared" si="81"/>
        <v>93286</v>
      </c>
      <c r="W37" s="14">
        <f t="shared" si="81"/>
        <v>101942</v>
      </c>
      <c r="X37" s="14">
        <f t="shared" si="81"/>
        <v>102514</v>
      </c>
      <c r="Y37" s="14">
        <f t="shared" si="81"/>
        <v>101010</v>
      </c>
      <c r="Z37" s="14">
        <f t="shared" si="81"/>
        <v>95514</v>
      </c>
      <c r="AA37" s="14">
        <f t="shared" si="81"/>
        <v>104976</v>
      </c>
      <c r="AB37" s="14">
        <f t="shared" si="6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6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62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82">SUM(BI38:BI39)</f>
        <v>104256</v>
      </c>
      <c r="BJ37" s="14">
        <f t="shared" si="82"/>
        <v>105900</v>
      </c>
      <c r="BK37" s="14">
        <f t="shared" si="82"/>
        <v>105850</v>
      </c>
      <c r="BL37" s="14">
        <f t="shared" si="82"/>
        <v>97644</v>
      </c>
      <c r="BM37" s="14">
        <f t="shared" si="82"/>
        <v>97258</v>
      </c>
      <c r="BN37" s="14">
        <f t="shared" si="82"/>
        <v>107130</v>
      </c>
      <c r="BO37" s="14">
        <f t="shared" si="6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83">SUM(BR38:BR39)</f>
        <v>113354</v>
      </c>
      <c r="BS37" s="14">
        <f t="shared" si="83"/>
        <v>101044</v>
      </c>
      <c r="BT37" s="14">
        <f t="shared" si="83"/>
        <v>99930</v>
      </c>
      <c r="BU37" s="14">
        <f t="shared" si="83"/>
        <v>93412</v>
      </c>
      <c r="BV37" s="14">
        <f t="shared" si="83"/>
        <v>100432</v>
      </c>
      <c r="BW37" s="14">
        <f t="shared" si="83"/>
        <v>104360</v>
      </c>
      <c r="BX37" s="14">
        <f t="shared" si="83"/>
        <v>106548</v>
      </c>
      <c r="BY37" s="14">
        <f t="shared" si="83"/>
        <v>103050</v>
      </c>
      <c r="BZ37" s="14">
        <f t="shared" si="83"/>
        <v>98712</v>
      </c>
      <c r="CA37" s="14">
        <f t="shared" si="83"/>
        <v>106862</v>
      </c>
      <c r="CB37" s="14">
        <f t="shared" si="6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84">SUM(CE38:CE39)</f>
        <v>100340</v>
      </c>
      <c r="CF37" s="14">
        <f t="shared" si="84"/>
        <v>95446</v>
      </c>
      <c r="CG37" s="14">
        <f t="shared" si="84"/>
        <v>96450</v>
      </c>
      <c r="CH37" s="14">
        <f t="shared" si="84"/>
        <v>90584</v>
      </c>
      <c r="CI37" s="14">
        <f t="shared" si="84"/>
        <v>105062</v>
      </c>
      <c r="CJ37" s="14">
        <f t="shared" si="84"/>
        <v>122472</v>
      </c>
      <c r="CK37" s="14">
        <f t="shared" si="84"/>
        <v>130468</v>
      </c>
      <c r="CL37" s="14">
        <f t="shared" si="84"/>
        <v>126748</v>
      </c>
      <c r="CM37" s="14">
        <v>117582</v>
      </c>
      <c r="CN37" s="14">
        <v>113874</v>
      </c>
      <c r="CO37" s="14">
        <f t="shared" si="70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71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72"/>
        <v>990503</v>
      </c>
      <c r="DP37" s="14">
        <v>88914</v>
      </c>
      <c r="DQ37" s="130">
        <v>86199</v>
      </c>
      <c r="DR37" s="14">
        <v>94919</v>
      </c>
      <c r="DS37" s="14"/>
      <c r="DT37" s="14"/>
      <c r="DU37" s="14"/>
      <c r="DV37" s="14"/>
      <c r="DW37" s="14"/>
      <c r="DX37" s="130"/>
      <c r="DY37" s="14"/>
      <c r="DZ37" s="14"/>
      <c r="EA37" s="14"/>
      <c r="EB37" s="14">
        <f t="shared" ref="EB37" si="85">+SUM(DP37:EA37)</f>
        <v>270032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6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6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6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6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/>
      <c r="DT38" s="16"/>
      <c r="DU38" s="16"/>
      <c r="DV38" s="16"/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6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6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6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6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/>
      <c r="DT39" s="17"/>
      <c r="DU39" s="17"/>
      <c r="DV39" s="17"/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86">SUM(D41:D42)</f>
        <v>0</v>
      </c>
      <c r="E40" s="19">
        <f t="shared" si="86"/>
        <v>485136</v>
      </c>
      <c r="F40" s="19">
        <f t="shared" si="86"/>
        <v>469084</v>
      </c>
      <c r="G40" s="19">
        <f t="shared" si="86"/>
        <v>486946</v>
      </c>
      <c r="H40" s="19">
        <f t="shared" si="86"/>
        <v>462782</v>
      </c>
      <c r="I40" s="19">
        <f t="shared" si="86"/>
        <v>488092</v>
      </c>
      <c r="J40" s="19">
        <f t="shared" si="86"/>
        <v>515220</v>
      </c>
      <c r="K40" s="19">
        <f t="shared" si="86"/>
        <v>496272</v>
      </c>
      <c r="L40" s="19">
        <f t="shared" si="86"/>
        <v>525604</v>
      </c>
      <c r="M40" s="19">
        <f t="shared" si="86"/>
        <v>523622</v>
      </c>
      <c r="N40" s="19">
        <f t="shared" si="86"/>
        <v>554206</v>
      </c>
      <c r="O40" s="19">
        <f>SUM(O41:O42)</f>
        <v>5006964</v>
      </c>
      <c r="P40" s="19">
        <f>SUM(P41:P42)</f>
        <v>547418</v>
      </c>
      <c r="Q40" s="19">
        <f t="shared" ref="Q40:AA40" si="87">SUM(Q41:Q42)</f>
        <v>534050</v>
      </c>
      <c r="R40" s="19">
        <f t="shared" si="87"/>
        <v>532992</v>
      </c>
      <c r="S40" s="19">
        <f t="shared" si="87"/>
        <v>490884</v>
      </c>
      <c r="T40" s="19">
        <f t="shared" si="87"/>
        <v>509686</v>
      </c>
      <c r="U40" s="19">
        <f t="shared" si="87"/>
        <v>470510</v>
      </c>
      <c r="V40" s="19">
        <f t="shared" si="87"/>
        <v>499222</v>
      </c>
      <c r="W40" s="19">
        <f t="shared" si="87"/>
        <v>529484</v>
      </c>
      <c r="X40" s="19">
        <f t="shared" si="87"/>
        <v>516412</v>
      </c>
      <c r="Y40" s="19">
        <f t="shared" si="87"/>
        <v>554390</v>
      </c>
      <c r="Z40" s="19">
        <f t="shared" si="87"/>
        <v>541904</v>
      </c>
      <c r="AA40" s="19">
        <f t="shared" si="8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8">SUM(AK41:AK42)</f>
        <v>534014</v>
      </c>
      <c r="AL40" s="19">
        <f t="shared" si="88"/>
        <v>531902</v>
      </c>
      <c r="AM40" s="19">
        <f t="shared" si="88"/>
        <v>527882</v>
      </c>
      <c r="AN40" s="19">
        <f t="shared" si="88"/>
        <v>521654</v>
      </c>
      <c r="AO40" s="19">
        <f t="shared" si="88"/>
        <v>6384738</v>
      </c>
      <c r="AP40" s="19">
        <f t="shared" si="88"/>
        <v>532394</v>
      </c>
      <c r="AQ40" s="19">
        <f t="shared" si="88"/>
        <v>519946</v>
      </c>
      <c r="AR40" s="19">
        <f t="shared" si="88"/>
        <v>502164</v>
      </c>
      <c r="AS40" s="19">
        <f t="shared" si="88"/>
        <v>472936</v>
      </c>
      <c r="AT40" s="19">
        <f t="shared" si="88"/>
        <v>503830</v>
      </c>
      <c r="AU40" s="19">
        <f t="shared" si="88"/>
        <v>463450</v>
      </c>
      <c r="AV40" s="19">
        <f t="shared" si="88"/>
        <v>493944</v>
      </c>
      <c r="AW40" s="19">
        <f t="shared" si="88"/>
        <v>502830</v>
      </c>
      <c r="AX40" s="19">
        <f t="shared" si="88"/>
        <v>496256</v>
      </c>
      <c r="AY40" s="19">
        <f t="shared" si="88"/>
        <v>524818</v>
      </c>
      <c r="AZ40" s="19">
        <f t="shared" si="88"/>
        <v>516164</v>
      </c>
      <c r="BA40" s="19">
        <f t="shared" si="8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9">SUM(BE41:BE42)</f>
        <v>518266</v>
      </c>
      <c r="BF40" s="19">
        <f t="shared" si="89"/>
        <v>493124</v>
      </c>
      <c r="BG40" s="19">
        <f t="shared" si="89"/>
        <v>514276</v>
      </c>
      <c r="BH40" s="19">
        <f t="shared" si="89"/>
        <v>495268</v>
      </c>
      <c r="BI40" s="19">
        <f t="shared" si="89"/>
        <v>454700</v>
      </c>
      <c r="BJ40" s="19">
        <f t="shared" si="89"/>
        <v>559898</v>
      </c>
      <c r="BK40" s="19">
        <f t="shared" si="89"/>
        <v>522550</v>
      </c>
      <c r="BL40" s="19">
        <f t="shared" si="89"/>
        <v>528444</v>
      </c>
      <c r="BM40" s="19">
        <f t="shared" si="89"/>
        <v>525184</v>
      </c>
      <c r="BN40" s="19">
        <f t="shared" si="89"/>
        <v>554560</v>
      </c>
      <c r="BO40" s="19">
        <f t="shared" si="6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90">SUM(BR41:BR42)</f>
        <v>532196</v>
      </c>
      <c r="BS40" s="19">
        <f t="shared" si="90"/>
        <v>507144</v>
      </c>
      <c r="BT40" s="19">
        <f t="shared" si="90"/>
        <v>507102</v>
      </c>
      <c r="BU40" s="19">
        <f t="shared" si="90"/>
        <v>474684</v>
      </c>
      <c r="BV40" s="19">
        <f t="shared" si="90"/>
        <v>506136</v>
      </c>
      <c r="BW40" s="19">
        <f t="shared" si="90"/>
        <v>531328</v>
      </c>
      <c r="BX40" s="19">
        <f t="shared" si="90"/>
        <v>508716</v>
      </c>
      <c r="BY40" s="19">
        <f t="shared" si="90"/>
        <v>529822</v>
      </c>
      <c r="BZ40" s="19">
        <f t="shared" si="90"/>
        <v>524212</v>
      </c>
      <c r="CA40" s="19">
        <f t="shared" si="90"/>
        <v>551964</v>
      </c>
      <c r="CB40" s="19">
        <f t="shared" si="6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91">SUM(CE41:CE42)</f>
        <v>522838</v>
      </c>
      <c r="CF40" s="19">
        <f t="shared" si="91"/>
        <v>495798</v>
      </c>
      <c r="CG40" s="19">
        <f t="shared" si="91"/>
        <v>517522</v>
      </c>
      <c r="CH40" s="19">
        <f t="shared" si="91"/>
        <v>495560</v>
      </c>
      <c r="CI40" s="19">
        <f t="shared" si="91"/>
        <v>551828</v>
      </c>
      <c r="CJ40" s="19">
        <f t="shared" si="91"/>
        <v>648108</v>
      </c>
      <c r="CK40" s="19">
        <f t="shared" si="91"/>
        <v>677990</v>
      </c>
      <c r="CL40" s="19">
        <f t="shared" si="91"/>
        <v>663420</v>
      </c>
      <c r="CM40" s="19">
        <f t="shared" si="91"/>
        <v>606538</v>
      </c>
      <c r="CN40" s="19">
        <v>632462</v>
      </c>
      <c r="CO40" s="19">
        <f t="shared" si="70"/>
        <v>6759398</v>
      </c>
      <c r="CP40" s="19">
        <f t="shared" ref="CP40:DA40" si="92">SUM(CP41:CP42)</f>
        <v>613926</v>
      </c>
      <c r="CQ40" s="19">
        <f t="shared" si="92"/>
        <v>598884</v>
      </c>
      <c r="CR40" s="19">
        <f t="shared" si="92"/>
        <v>401134</v>
      </c>
      <c r="CS40" s="19">
        <f t="shared" si="92"/>
        <v>208572</v>
      </c>
      <c r="CT40" s="19">
        <f t="shared" si="92"/>
        <v>290692</v>
      </c>
      <c r="CU40" s="19">
        <f t="shared" si="92"/>
        <v>362198</v>
      </c>
      <c r="CV40" s="19">
        <f t="shared" si="92"/>
        <v>413716</v>
      </c>
      <c r="CW40" s="19">
        <f t="shared" si="92"/>
        <v>383636</v>
      </c>
      <c r="CX40" s="19">
        <f t="shared" si="92"/>
        <v>345129</v>
      </c>
      <c r="CY40" s="19">
        <f t="shared" si="92"/>
        <v>542097</v>
      </c>
      <c r="CZ40" s="19">
        <f t="shared" si="92"/>
        <v>546391</v>
      </c>
      <c r="DA40" s="19">
        <f t="shared" si="92"/>
        <v>535100</v>
      </c>
      <c r="DB40" s="19">
        <f t="shared" si="71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72"/>
        <v>6534458</v>
      </c>
      <c r="DP40" s="19">
        <v>597433</v>
      </c>
      <c r="DQ40" s="140">
        <v>584800</v>
      </c>
      <c r="DR40" s="19">
        <v>563291</v>
      </c>
      <c r="DS40" s="19"/>
      <c r="DT40" s="19"/>
      <c r="DU40" s="19"/>
      <c r="DV40" s="19"/>
      <c r="DW40" s="19"/>
      <c r="DX40" s="140"/>
      <c r="DY40" s="19"/>
      <c r="DZ40" s="19"/>
      <c r="EA40" s="19"/>
      <c r="EB40" s="19">
        <f t="shared" ref="EB40:EB42" si="93">+SUM(DP40:EA40)</f>
        <v>1745524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94">D29+D32+D35+D38</f>
        <v>0</v>
      </c>
      <c r="E41" s="20">
        <f t="shared" si="94"/>
        <v>104608</v>
      </c>
      <c r="F41" s="20">
        <f t="shared" si="94"/>
        <v>92432</v>
      </c>
      <c r="G41" s="20">
        <f t="shared" si="94"/>
        <v>94954</v>
      </c>
      <c r="H41" s="20">
        <f t="shared" si="94"/>
        <v>89382</v>
      </c>
      <c r="I41" s="20">
        <f t="shared" si="94"/>
        <v>96526</v>
      </c>
      <c r="J41" s="20">
        <f t="shared" si="94"/>
        <v>97932</v>
      </c>
      <c r="K41" s="20">
        <f t="shared" si="94"/>
        <v>95854</v>
      </c>
      <c r="L41" s="20">
        <f t="shared" si="94"/>
        <v>90946</v>
      </c>
      <c r="M41" s="20">
        <f t="shared" si="94"/>
        <v>91204</v>
      </c>
      <c r="N41" s="20">
        <f t="shared" si="94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95">Q29+Q32+Q35+Q38</f>
        <v>121868</v>
      </c>
      <c r="R41" s="20">
        <f t="shared" si="95"/>
        <v>99796</v>
      </c>
      <c r="S41" s="20">
        <f t="shared" si="95"/>
        <v>88870</v>
      </c>
      <c r="T41" s="20">
        <f t="shared" si="95"/>
        <v>87196</v>
      </c>
      <c r="U41" s="20">
        <f t="shared" si="95"/>
        <v>81796</v>
      </c>
      <c r="V41" s="20">
        <f t="shared" si="95"/>
        <v>94268</v>
      </c>
      <c r="W41" s="20">
        <f t="shared" si="95"/>
        <v>101172</v>
      </c>
      <c r="X41" s="20">
        <f t="shared" si="95"/>
        <v>95896</v>
      </c>
      <c r="Y41" s="20">
        <f t="shared" si="95"/>
        <v>96112</v>
      </c>
      <c r="Z41" s="20">
        <f t="shared" si="95"/>
        <v>94790</v>
      </c>
      <c r="AA41" s="20">
        <f t="shared" si="95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96">AD29+AD32+AD35+AD38</f>
        <v>135958</v>
      </c>
      <c r="AE41" s="20">
        <f t="shared" si="96"/>
        <v>111512</v>
      </c>
      <c r="AF41" s="20">
        <f t="shared" si="96"/>
        <v>114376</v>
      </c>
      <c r="AG41" s="20">
        <v>106962</v>
      </c>
      <c r="AH41" s="20">
        <f t="shared" ref="AH41:AJ42" si="97">AH29+AH32+AH35+AH38</f>
        <v>93492</v>
      </c>
      <c r="AI41" s="20">
        <f t="shared" si="97"/>
        <v>106818</v>
      </c>
      <c r="AJ41" s="20">
        <f t="shared" si="97"/>
        <v>112612</v>
      </c>
      <c r="AK41" s="20">
        <f t="shared" ref="AK41:BA41" si="98">AK29+AK32+AK35+AK38</f>
        <v>107908</v>
      </c>
      <c r="AL41" s="20">
        <f t="shared" si="98"/>
        <v>105008</v>
      </c>
      <c r="AM41" s="20">
        <f t="shared" si="98"/>
        <v>104464</v>
      </c>
      <c r="AN41" s="20">
        <f t="shared" si="98"/>
        <v>120636</v>
      </c>
      <c r="AO41" s="20">
        <f t="shared" si="98"/>
        <v>1354108</v>
      </c>
      <c r="AP41" s="20">
        <f t="shared" si="98"/>
        <v>142094</v>
      </c>
      <c r="AQ41" s="20">
        <f t="shared" si="98"/>
        <v>147742</v>
      </c>
      <c r="AR41" s="20">
        <f t="shared" si="98"/>
        <v>116006</v>
      </c>
      <c r="AS41" s="20">
        <f t="shared" si="98"/>
        <v>102724</v>
      </c>
      <c r="AT41" s="20">
        <f t="shared" si="98"/>
        <v>108956</v>
      </c>
      <c r="AU41" s="20">
        <f t="shared" si="98"/>
        <v>104724</v>
      </c>
      <c r="AV41" s="20">
        <f t="shared" si="98"/>
        <v>122294</v>
      </c>
      <c r="AW41" s="20">
        <f t="shared" si="98"/>
        <v>121298</v>
      </c>
      <c r="AX41" s="20">
        <f t="shared" si="98"/>
        <v>116396</v>
      </c>
      <c r="AY41" s="20">
        <f t="shared" si="98"/>
        <v>116418</v>
      </c>
      <c r="AZ41" s="20">
        <f t="shared" si="98"/>
        <v>114354</v>
      </c>
      <c r="BA41" s="20">
        <f t="shared" si="98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9">BG29+BG32+BG35+BG38</f>
        <v>121614</v>
      </c>
      <c r="BH41" s="20">
        <f t="shared" si="99"/>
        <v>115346</v>
      </c>
      <c r="BI41" s="20">
        <f t="shared" si="99"/>
        <v>133952</v>
      </c>
      <c r="BJ41" s="20">
        <f t="shared" ref="BJ41:BN42" si="100">BJ29+BJ32+BJ35+BJ38</f>
        <v>134732</v>
      </c>
      <c r="BK41" s="20">
        <f t="shared" si="100"/>
        <v>127258</v>
      </c>
      <c r="BL41" s="20">
        <f t="shared" si="100"/>
        <v>122696</v>
      </c>
      <c r="BM41" s="20">
        <f t="shared" si="100"/>
        <v>122280</v>
      </c>
      <c r="BN41" s="20">
        <f t="shared" si="100"/>
        <v>149308</v>
      </c>
      <c r="BO41" s="20">
        <f t="shared" si="6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01">BR29+BR32+BR35+BR38</f>
        <v>140160</v>
      </c>
      <c r="BS41" s="21">
        <f t="shared" si="101"/>
        <v>123784</v>
      </c>
      <c r="BT41" s="21">
        <f t="shared" si="101"/>
        <v>120598</v>
      </c>
      <c r="BU41" s="21">
        <f t="shared" si="101"/>
        <v>112456</v>
      </c>
      <c r="BV41" s="21">
        <f t="shared" si="101"/>
        <v>130362</v>
      </c>
      <c r="BW41" s="21">
        <f t="shared" si="101"/>
        <v>137790</v>
      </c>
      <c r="BX41" s="21">
        <f t="shared" si="101"/>
        <v>131270</v>
      </c>
      <c r="BY41" s="21">
        <f t="shared" si="101"/>
        <v>131184</v>
      </c>
      <c r="BZ41" s="21">
        <f t="shared" si="101"/>
        <v>128426</v>
      </c>
      <c r="CA41" s="21">
        <f t="shared" si="101"/>
        <v>154034</v>
      </c>
      <c r="CB41" s="22">
        <f t="shared" si="6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02">CE29+CE32+CE35+CE38</f>
        <v>144716</v>
      </c>
      <c r="CF41" s="21">
        <f t="shared" si="102"/>
        <v>128914</v>
      </c>
      <c r="CG41" s="21">
        <f t="shared" si="102"/>
        <v>125194</v>
      </c>
      <c r="CH41" s="21">
        <f t="shared" si="102"/>
        <v>120054</v>
      </c>
      <c r="CI41" s="21">
        <f t="shared" si="102"/>
        <v>125892</v>
      </c>
      <c r="CJ41" s="21">
        <f t="shared" si="102"/>
        <v>140476</v>
      </c>
      <c r="CK41" s="21">
        <f t="shared" si="102"/>
        <v>151492</v>
      </c>
      <c r="CL41" s="21">
        <f t="shared" si="102"/>
        <v>143128</v>
      </c>
      <c r="CM41" s="21">
        <f t="shared" si="102"/>
        <v>140016</v>
      </c>
      <c r="CN41" s="21">
        <v>165280</v>
      </c>
      <c r="CO41" s="22">
        <f t="shared" si="70"/>
        <v>1703662</v>
      </c>
      <c r="CP41" s="21">
        <f t="shared" ref="CP41:DA41" si="103">CP29+CP32+CP35+CP38</f>
        <v>183766</v>
      </c>
      <c r="CQ41" s="21">
        <f t="shared" si="103"/>
        <v>186508</v>
      </c>
      <c r="CR41" s="21">
        <f t="shared" si="103"/>
        <v>97894</v>
      </c>
      <c r="CS41" s="21">
        <f t="shared" si="103"/>
        <v>17422</v>
      </c>
      <c r="CT41" s="21">
        <f t="shared" si="103"/>
        <v>35934</v>
      </c>
      <c r="CU41" s="21">
        <f t="shared" si="103"/>
        <v>58628</v>
      </c>
      <c r="CV41" s="21">
        <f t="shared" si="103"/>
        <v>83620</v>
      </c>
      <c r="CW41" s="21">
        <f t="shared" si="103"/>
        <v>81304</v>
      </c>
      <c r="CX41" s="21">
        <f t="shared" si="103"/>
        <v>76721</v>
      </c>
      <c r="CY41" s="21">
        <f t="shared" si="103"/>
        <v>126855</v>
      </c>
      <c r="CZ41" s="21">
        <f t="shared" si="103"/>
        <v>129810</v>
      </c>
      <c r="DA41" s="21">
        <f t="shared" si="103"/>
        <v>147904</v>
      </c>
      <c r="DB41" s="20">
        <f t="shared" si="71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72"/>
        <v>1708005</v>
      </c>
      <c r="DP41" s="21">
        <v>185928</v>
      </c>
      <c r="DQ41" s="142">
        <v>193999</v>
      </c>
      <c r="DR41" s="20">
        <v>170555</v>
      </c>
      <c r="DS41" s="20"/>
      <c r="DT41" s="20"/>
      <c r="DU41" s="20"/>
      <c r="DV41" s="20"/>
      <c r="DW41" s="20"/>
      <c r="DX41" s="142"/>
      <c r="DY41" s="20"/>
      <c r="DZ41" s="20"/>
      <c r="EA41" s="20"/>
      <c r="EB41" s="20">
        <f t="shared" si="93"/>
        <v>550482</v>
      </c>
    </row>
    <row r="42" spans="2:132" x14ac:dyDescent="0.2">
      <c r="B42" s="15" t="s">
        <v>3</v>
      </c>
      <c r="C42" s="20">
        <f>C30+C33+C36+C39</f>
        <v>0</v>
      </c>
      <c r="D42" s="20">
        <f t="shared" si="94"/>
        <v>0</v>
      </c>
      <c r="E42" s="20">
        <f t="shared" si="94"/>
        <v>380528</v>
      </c>
      <c r="F42" s="20">
        <f t="shared" si="94"/>
        <v>376652</v>
      </c>
      <c r="G42" s="20">
        <f t="shared" si="94"/>
        <v>391992</v>
      </c>
      <c r="H42" s="20">
        <f t="shared" si="94"/>
        <v>373400</v>
      </c>
      <c r="I42" s="20">
        <f t="shared" si="94"/>
        <v>391566</v>
      </c>
      <c r="J42" s="20">
        <f t="shared" si="94"/>
        <v>417288</v>
      </c>
      <c r="K42" s="20">
        <f t="shared" si="94"/>
        <v>400418</v>
      </c>
      <c r="L42" s="20">
        <f t="shared" si="94"/>
        <v>434658</v>
      </c>
      <c r="M42" s="20">
        <f t="shared" si="94"/>
        <v>432418</v>
      </c>
      <c r="N42" s="20">
        <f t="shared" si="94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95"/>
        <v>412182</v>
      </c>
      <c r="R42" s="20">
        <f t="shared" si="95"/>
        <v>433196</v>
      </c>
      <c r="S42" s="20">
        <f t="shared" si="95"/>
        <v>402014</v>
      </c>
      <c r="T42" s="20">
        <f t="shared" si="95"/>
        <v>422490</v>
      </c>
      <c r="U42" s="20">
        <f t="shared" si="95"/>
        <v>388714</v>
      </c>
      <c r="V42" s="20">
        <f t="shared" si="95"/>
        <v>404954</v>
      </c>
      <c r="W42" s="20">
        <f t="shared" si="95"/>
        <v>428312</v>
      </c>
      <c r="X42" s="20">
        <f t="shared" si="95"/>
        <v>420516</v>
      </c>
      <c r="Y42" s="20">
        <f t="shared" si="95"/>
        <v>458278</v>
      </c>
      <c r="Z42" s="20">
        <f t="shared" si="95"/>
        <v>447114</v>
      </c>
      <c r="AA42" s="20">
        <f t="shared" si="95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96"/>
        <v>393036</v>
      </c>
      <c r="AE42" s="20">
        <f t="shared" si="96"/>
        <v>423528</v>
      </c>
      <c r="AF42" s="20">
        <f t="shared" si="96"/>
        <v>437764</v>
      </c>
      <c r="AG42" s="20">
        <v>441858</v>
      </c>
      <c r="AH42" s="20">
        <f t="shared" si="97"/>
        <v>392390</v>
      </c>
      <c r="AI42" s="20">
        <f t="shared" si="97"/>
        <v>410866</v>
      </c>
      <c r="AJ42" s="20">
        <f t="shared" si="97"/>
        <v>430434</v>
      </c>
      <c r="AK42" s="20">
        <f t="shared" ref="AK42:BA42" si="104">AK30+AK33+AK36+AK39</f>
        <v>426106</v>
      </c>
      <c r="AL42" s="20">
        <f t="shared" si="104"/>
        <v>426894</v>
      </c>
      <c r="AM42" s="20">
        <f t="shared" si="104"/>
        <v>423418</v>
      </c>
      <c r="AN42" s="20">
        <f t="shared" si="104"/>
        <v>401018</v>
      </c>
      <c r="AO42" s="20">
        <f t="shared" si="104"/>
        <v>5030630</v>
      </c>
      <c r="AP42" s="20">
        <f t="shared" si="104"/>
        <v>390300</v>
      </c>
      <c r="AQ42" s="20">
        <f t="shared" si="104"/>
        <v>372204</v>
      </c>
      <c r="AR42" s="20">
        <f t="shared" si="104"/>
        <v>386158</v>
      </c>
      <c r="AS42" s="20">
        <f t="shared" si="104"/>
        <v>370212</v>
      </c>
      <c r="AT42" s="20">
        <f t="shared" si="104"/>
        <v>394874</v>
      </c>
      <c r="AU42" s="20">
        <f t="shared" si="104"/>
        <v>358726</v>
      </c>
      <c r="AV42" s="20">
        <f t="shared" si="104"/>
        <v>371650</v>
      </c>
      <c r="AW42" s="20">
        <f t="shared" si="104"/>
        <v>381532</v>
      </c>
      <c r="AX42" s="20">
        <f t="shared" si="104"/>
        <v>379860</v>
      </c>
      <c r="AY42" s="20">
        <f t="shared" si="104"/>
        <v>408400</v>
      </c>
      <c r="AZ42" s="20">
        <f t="shared" si="104"/>
        <v>401810</v>
      </c>
      <c r="BA42" s="20">
        <f t="shared" si="104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9"/>
        <v>320748</v>
      </c>
      <c r="BJ42" s="20">
        <f t="shared" si="100"/>
        <v>425166</v>
      </c>
      <c r="BK42" s="20">
        <f t="shared" si="100"/>
        <v>395292</v>
      </c>
      <c r="BL42" s="20">
        <f t="shared" si="100"/>
        <v>405748</v>
      </c>
      <c r="BM42" s="20">
        <f t="shared" si="100"/>
        <v>402904</v>
      </c>
      <c r="BN42" s="20">
        <f t="shared" si="100"/>
        <v>405252</v>
      </c>
      <c r="BO42" s="20">
        <f t="shared" si="6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05">BR30+BR33+BR36+BR39</f>
        <v>392036</v>
      </c>
      <c r="BS42" s="21">
        <f t="shared" si="105"/>
        <v>383360</v>
      </c>
      <c r="BT42" s="21">
        <f t="shared" si="105"/>
        <v>386504</v>
      </c>
      <c r="BU42" s="21">
        <f t="shared" si="105"/>
        <v>362228</v>
      </c>
      <c r="BV42" s="21">
        <f t="shared" si="105"/>
        <v>375774</v>
      </c>
      <c r="BW42" s="21">
        <f t="shared" si="105"/>
        <v>393538</v>
      </c>
      <c r="BX42" s="21">
        <f t="shared" si="105"/>
        <v>377446</v>
      </c>
      <c r="BY42" s="21">
        <f t="shared" si="105"/>
        <v>398638</v>
      </c>
      <c r="BZ42" s="21">
        <f t="shared" si="105"/>
        <v>395786</v>
      </c>
      <c r="CA42" s="21">
        <f t="shared" si="101"/>
        <v>397930</v>
      </c>
      <c r="CB42" s="22">
        <f t="shared" si="6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06">CE30+CE33+CE36+CE39</f>
        <v>378122</v>
      </c>
      <c r="CF42" s="21">
        <f t="shared" si="106"/>
        <v>366884</v>
      </c>
      <c r="CG42" s="21">
        <f t="shared" si="106"/>
        <v>392328</v>
      </c>
      <c r="CH42" s="21">
        <f t="shared" si="106"/>
        <v>375506</v>
      </c>
      <c r="CI42" s="21">
        <f t="shared" si="106"/>
        <v>425936</v>
      </c>
      <c r="CJ42" s="21">
        <f t="shared" si="106"/>
        <v>507632</v>
      </c>
      <c r="CK42" s="21">
        <f t="shared" si="106"/>
        <v>526498</v>
      </c>
      <c r="CL42" s="21">
        <f t="shared" si="106"/>
        <v>520292</v>
      </c>
      <c r="CM42" s="21">
        <f t="shared" si="106"/>
        <v>466522</v>
      </c>
      <c r="CN42" s="21">
        <v>467182</v>
      </c>
      <c r="CO42" s="22">
        <f t="shared" si="70"/>
        <v>5055736</v>
      </c>
      <c r="CP42" s="21">
        <f t="shared" ref="CP42:DA42" si="107">CP30+CP33+CP36+CP39</f>
        <v>430160</v>
      </c>
      <c r="CQ42" s="21">
        <f t="shared" si="107"/>
        <v>412376</v>
      </c>
      <c r="CR42" s="21">
        <f t="shared" si="107"/>
        <v>303240</v>
      </c>
      <c r="CS42" s="21">
        <f t="shared" si="107"/>
        <v>191150</v>
      </c>
      <c r="CT42" s="21">
        <f t="shared" si="107"/>
        <v>254758</v>
      </c>
      <c r="CU42" s="21">
        <f t="shared" si="107"/>
        <v>303570</v>
      </c>
      <c r="CV42" s="21">
        <f t="shared" si="107"/>
        <v>330096</v>
      </c>
      <c r="CW42" s="21">
        <f t="shared" si="107"/>
        <v>302332</v>
      </c>
      <c r="CX42" s="21">
        <f t="shared" si="107"/>
        <v>268408</v>
      </c>
      <c r="CY42" s="21">
        <f t="shared" si="107"/>
        <v>415242</v>
      </c>
      <c r="CZ42" s="21">
        <f t="shared" si="107"/>
        <v>416581</v>
      </c>
      <c r="DA42" s="21">
        <f t="shared" si="107"/>
        <v>387196</v>
      </c>
      <c r="DB42" s="20">
        <f t="shared" si="71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72"/>
        <v>4826453</v>
      </c>
      <c r="DP42" s="21">
        <v>411505</v>
      </c>
      <c r="DQ42" s="142">
        <v>390801</v>
      </c>
      <c r="DR42" s="20">
        <v>392736</v>
      </c>
      <c r="DS42" s="20"/>
      <c r="DT42" s="20"/>
      <c r="DU42" s="20"/>
      <c r="DV42" s="20"/>
      <c r="DW42" s="20"/>
      <c r="DX42" s="142"/>
      <c r="DY42" s="20"/>
      <c r="DZ42" s="20"/>
      <c r="EA42" s="20"/>
      <c r="EB42" s="20">
        <f t="shared" si="93"/>
        <v>1195042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6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6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6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6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7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7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7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7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8">SUM(F49:F50)</f>
        <v>1852612.2999999998</v>
      </c>
      <c r="G48" s="29">
        <f t="shared" si="108"/>
        <v>1922569.1500000001</v>
      </c>
      <c r="H48" s="29">
        <f t="shared" si="108"/>
        <v>1827043.35</v>
      </c>
      <c r="I48" s="29">
        <f t="shared" si="108"/>
        <v>1927889.7000000002</v>
      </c>
      <c r="J48" s="29">
        <f t="shared" si="108"/>
        <v>2032690.85</v>
      </c>
      <c r="K48" s="29">
        <f t="shared" si="108"/>
        <v>1958814.2000000002</v>
      </c>
      <c r="L48" s="29">
        <f t="shared" si="108"/>
        <v>2068360.3</v>
      </c>
      <c r="M48" s="29">
        <f t="shared" si="108"/>
        <v>2060917.8500000006</v>
      </c>
      <c r="N48" s="29">
        <f t="shared" si="108"/>
        <v>2186960.1</v>
      </c>
      <c r="O48" s="30">
        <f>+SUM(O49:O50)</f>
        <v>19759189.550000001</v>
      </c>
      <c r="P48" s="29">
        <f t="shared" si="108"/>
        <v>2169781.5999999996</v>
      </c>
      <c r="Q48" s="29">
        <f t="shared" si="108"/>
        <v>2119003.7000000002</v>
      </c>
      <c r="R48" s="29">
        <f t="shared" si="108"/>
        <v>2101912.2999999998</v>
      </c>
      <c r="S48" s="29">
        <f t="shared" si="108"/>
        <v>1934066.15</v>
      </c>
      <c r="T48" s="29">
        <f t="shared" si="108"/>
        <v>2005135.85</v>
      </c>
      <c r="U48" s="29">
        <f t="shared" si="108"/>
        <v>1851762.6</v>
      </c>
      <c r="V48" s="29">
        <f t="shared" si="108"/>
        <v>1969184.9</v>
      </c>
      <c r="W48" s="29">
        <f t="shared" si="108"/>
        <v>2089237.5499999998</v>
      </c>
      <c r="X48" s="29">
        <f t="shared" si="108"/>
        <v>2036022.4</v>
      </c>
      <c r="Y48" s="29">
        <f t="shared" si="108"/>
        <v>2181730.0499999998</v>
      </c>
      <c r="Z48" s="29">
        <f t="shared" si="108"/>
        <v>2133098.7000000002</v>
      </c>
      <c r="AA48" s="29">
        <f t="shared" si="108"/>
        <v>2225546.65</v>
      </c>
      <c r="AB48" s="30">
        <f>+SUM(AB49:AB50)</f>
        <v>22646700.849999994</v>
      </c>
      <c r="AC48" s="29">
        <f t="shared" si="108"/>
        <v>2216930.8999999994</v>
      </c>
      <c r="AD48" s="29">
        <f t="shared" si="108"/>
        <v>2107922.75</v>
      </c>
      <c r="AE48" s="29">
        <f t="shared" si="108"/>
        <v>2116651.35</v>
      </c>
      <c r="AF48" s="29">
        <f t="shared" si="108"/>
        <v>2183854.5</v>
      </c>
      <c r="AG48" s="29">
        <f t="shared" si="108"/>
        <v>2166747.7999999998</v>
      </c>
      <c r="AH48" s="29">
        <f t="shared" si="108"/>
        <v>1917572.1</v>
      </c>
      <c r="AI48" s="29">
        <f t="shared" si="108"/>
        <v>2047340.1999999997</v>
      </c>
      <c r="AJ48" s="29">
        <f t="shared" si="108"/>
        <v>2147946.15</v>
      </c>
      <c r="AK48" s="29">
        <f t="shared" si="108"/>
        <v>2110433.65</v>
      </c>
      <c r="AL48" s="29">
        <f t="shared" si="108"/>
        <v>2100747.4499999997</v>
      </c>
      <c r="AM48" s="29">
        <f t="shared" si="108"/>
        <v>2085012.0000000002</v>
      </c>
      <c r="AN48" s="29">
        <f t="shared" si="108"/>
        <v>2070804.45</v>
      </c>
      <c r="AO48" s="30">
        <f>+SUM(AO49:AO50)</f>
        <v>23055032.400000002</v>
      </c>
      <c r="AP48" s="29">
        <f t="shared" si="108"/>
        <v>2124540.7999999998</v>
      </c>
      <c r="AQ48" s="29">
        <f t="shared" si="108"/>
        <v>2080156.4</v>
      </c>
      <c r="AR48" s="29">
        <f t="shared" si="108"/>
        <v>1993306.95</v>
      </c>
      <c r="AS48" s="29">
        <f t="shared" si="108"/>
        <v>1873391.5</v>
      </c>
      <c r="AT48" s="29">
        <f t="shared" si="108"/>
        <v>1995574.85</v>
      </c>
      <c r="AU48" s="29">
        <f t="shared" si="108"/>
        <v>1838324.8499999999</v>
      </c>
      <c r="AV48" s="29">
        <f t="shared" si="108"/>
        <v>1965601.65</v>
      </c>
      <c r="AW48" s="29">
        <f t="shared" si="108"/>
        <v>1999036.7000000002</v>
      </c>
      <c r="AX48" s="29">
        <f t="shared" si="108"/>
        <v>1970945.8000000003</v>
      </c>
      <c r="AY48" s="29">
        <f t="shared" si="108"/>
        <v>2080467.9499999997</v>
      </c>
      <c r="AZ48" s="29">
        <f t="shared" si="108"/>
        <v>2059651.4</v>
      </c>
      <c r="BA48" s="29">
        <f t="shared" si="108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9">+SUM(BE49:BE50)</f>
        <v>2062619.4999999998</v>
      </c>
      <c r="BF48" s="29">
        <f t="shared" si="109"/>
        <v>1961615.5</v>
      </c>
      <c r="BG48" s="29">
        <f t="shared" si="109"/>
        <v>2043107.4</v>
      </c>
      <c r="BH48" s="29">
        <f t="shared" si="109"/>
        <v>1966542.05</v>
      </c>
      <c r="BI48" s="29">
        <f t="shared" si="109"/>
        <v>1822031.7000000002</v>
      </c>
      <c r="BJ48" s="29">
        <f t="shared" si="109"/>
        <v>2225721.0000000005</v>
      </c>
      <c r="BK48" s="29">
        <f t="shared" si="109"/>
        <v>1822031.7000000002</v>
      </c>
      <c r="BL48" s="29">
        <f t="shared" si="109"/>
        <v>2098053.9499999997</v>
      </c>
      <c r="BM48" s="29">
        <f t="shared" si="109"/>
        <v>2085301.7499999998</v>
      </c>
      <c r="BN48" s="29">
        <f t="shared" si="109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10">+SUM(BR49:BR50)</f>
        <v>2122767.15</v>
      </c>
      <c r="BS48" s="29">
        <f t="shared" si="110"/>
        <v>2017055.0999999996</v>
      </c>
      <c r="BT48" s="29">
        <f t="shared" si="110"/>
        <v>2015016.5</v>
      </c>
      <c r="BU48" s="29">
        <f t="shared" si="110"/>
        <v>1885975.5999999999</v>
      </c>
      <c r="BV48" s="29">
        <f t="shared" si="110"/>
        <v>2017113.7999999998</v>
      </c>
      <c r="BW48" s="29">
        <f>+SUM(BW49:BW50)</f>
        <v>2118091.4500000002</v>
      </c>
      <c r="BX48" s="29">
        <f t="shared" si="110"/>
        <v>2027503.3</v>
      </c>
      <c r="BY48" s="29">
        <f t="shared" si="110"/>
        <v>2108353</v>
      </c>
      <c r="BZ48" s="29">
        <f t="shared" si="110"/>
        <v>2085230.4000000001</v>
      </c>
      <c r="CA48" s="29">
        <f t="shared" si="110"/>
        <v>2206760.9</v>
      </c>
      <c r="CB48" s="29">
        <f>+SUM(BP48:CA48)</f>
        <v>25068508.599999994</v>
      </c>
      <c r="CC48" s="29">
        <f t="shared" ref="CC48:CJ48" si="111">+SUM(CC49:CC50)</f>
        <v>2323058.5999999992</v>
      </c>
      <c r="CD48" s="29">
        <f t="shared" si="111"/>
        <v>1496385.7</v>
      </c>
      <c r="CE48" s="29">
        <f t="shared" si="111"/>
        <v>2089611.1500000013</v>
      </c>
      <c r="CF48" s="29">
        <f t="shared" si="111"/>
        <v>1976618.0499999996</v>
      </c>
      <c r="CG48" s="29">
        <f t="shared" si="111"/>
        <v>2057691.4499999993</v>
      </c>
      <c r="CH48" s="29">
        <f t="shared" si="111"/>
        <v>1970466.6999999983</v>
      </c>
      <c r="CI48" s="29">
        <f t="shared" si="111"/>
        <v>2189583.549999997</v>
      </c>
      <c r="CJ48" s="29">
        <f t="shared" si="111"/>
        <v>2567259.3499999996</v>
      </c>
      <c r="CK48" s="29">
        <f t="shared" ref="CK48:DN48" si="112">+SUM(CK49:CK50)</f>
        <v>2688304.7499999991</v>
      </c>
      <c r="CL48" s="29">
        <f>+SUM(CL49:CL50)</f>
        <v>2627499.7000000002</v>
      </c>
      <c r="CM48" s="29">
        <f t="shared" si="112"/>
        <v>2407604</v>
      </c>
      <c r="CN48" s="29">
        <f t="shared" si="112"/>
        <v>2521950.9499999997</v>
      </c>
      <c r="CO48" s="29">
        <f>+SUM(CC48:CN48)</f>
        <v>26916033.949999992</v>
      </c>
      <c r="CP48" s="29">
        <f t="shared" si="112"/>
        <v>2461839.65</v>
      </c>
      <c r="CQ48" s="29">
        <f t="shared" si="112"/>
        <v>2405802.75</v>
      </c>
      <c r="CR48" s="29">
        <f t="shared" si="112"/>
        <v>1595424.4</v>
      </c>
      <c r="CS48" s="29">
        <f t="shared" si="112"/>
        <v>809733.05</v>
      </c>
      <c r="CT48" s="29">
        <f t="shared" si="112"/>
        <v>276986.84999999998</v>
      </c>
      <c r="CU48" s="29">
        <f t="shared" si="112"/>
        <v>637180.55000000005</v>
      </c>
      <c r="CV48" s="29">
        <f t="shared" si="112"/>
        <v>1635202.6</v>
      </c>
      <c r="CW48" s="29">
        <f t="shared" si="112"/>
        <v>1518544.4</v>
      </c>
      <c r="CX48" s="29">
        <f t="shared" si="112"/>
        <v>2330471.6</v>
      </c>
      <c r="CY48" s="29">
        <f t="shared" si="112"/>
        <v>3384702.6000000006</v>
      </c>
      <c r="CZ48" s="29">
        <f t="shared" si="112"/>
        <v>3411337.8000000007</v>
      </c>
      <c r="DA48" s="29">
        <f t="shared" si="112"/>
        <v>3411337.8000000007</v>
      </c>
      <c r="DB48" s="29">
        <f>+SUM(CP48:DA48)</f>
        <v>23878564.050000001</v>
      </c>
      <c r="DC48" s="29">
        <f t="shared" si="112"/>
        <v>3478585.3</v>
      </c>
      <c r="DD48" s="29">
        <f t="shared" si="112"/>
        <v>2918720.4</v>
      </c>
      <c r="DE48" s="29">
        <f t="shared" si="112"/>
        <v>3203308.8000000003</v>
      </c>
      <c r="DF48" s="29">
        <f t="shared" si="112"/>
        <v>3247337.6000000006</v>
      </c>
      <c r="DG48" s="29">
        <f t="shared" si="112"/>
        <v>3367145.6999999993</v>
      </c>
      <c r="DH48" s="29">
        <f t="shared" si="112"/>
        <v>3241806.5</v>
      </c>
      <c r="DI48" s="29">
        <f t="shared" si="112"/>
        <v>3443769.8</v>
      </c>
      <c r="DJ48" s="29">
        <f t="shared" si="112"/>
        <v>3654516.5</v>
      </c>
      <c r="DK48" s="155">
        <f t="shared" si="112"/>
        <v>3582471.6000000006</v>
      </c>
      <c r="DL48" s="29">
        <f t="shared" si="112"/>
        <v>3757679.1999999993</v>
      </c>
      <c r="DM48" s="29">
        <f t="shared" si="112"/>
        <v>3672120.8</v>
      </c>
      <c r="DN48" s="29">
        <f t="shared" si="112"/>
        <v>3835135.9</v>
      </c>
      <c r="DO48" s="29">
        <f>+SUM(DC48:DN48)</f>
        <v>41402598.100000001</v>
      </c>
      <c r="DP48" s="29">
        <f>DP49+DP50</f>
        <v>4122870</v>
      </c>
      <c r="DQ48" s="29">
        <f>DQ49+DQ50</f>
        <v>4159983.4000000004</v>
      </c>
      <c r="DR48" s="29">
        <f>DR49+DR50</f>
        <v>4007375.4</v>
      </c>
      <c r="DS48" s="29"/>
      <c r="DT48" s="29"/>
      <c r="DU48" s="29"/>
      <c r="DV48" s="29"/>
      <c r="DW48" s="29"/>
      <c r="DX48" s="155"/>
      <c r="DY48" s="29"/>
      <c r="DZ48" s="29"/>
      <c r="EA48" s="29"/>
      <c r="EB48" s="29">
        <f>+SUM(DP48:EA48)</f>
        <v>12290228.800000001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/>
      <c r="DT49" s="38"/>
      <c r="DU49" s="35"/>
      <c r="DV49" s="38"/>
      <c r="DW49" s="35"/>
      <c r="DX49" s="156"/>
      <c r="DY49" s="35"/>
      <c r="DZ49" s="38"/>
      <c r="EA49" s="35"/>
      <c r="EB49" s="35">
        <f>+SUM(DP49:EA49)</f>
        <v>3860211.8000000003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/>
      <c r="DT50" s="38"/>
      <c r="DU50" s="35"/>
      <c r="DV50" s="38"/>
      <c r="DW50" s="35"/>
      <c r="DX50" s="156"/>
      <c r="DY50" s="35"/>
      <c r="DZ50" s="38"/>
      <c r="EA50" s="35"/>
      <c r="EB50" s="35">
        <f>+SUM(DP50:EA50)</f>
        <v>8430017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B4" activePane="bottomRight" state="frozen"/>
      <selection pane="topRight" activeCell="C1" sqref="C1"/>
      <selection pane="bottomLeft" activeCell="A4" sqref="A4"/>
      <selection pane="bottomRight" activeCell="FE10" sqref="FE1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3" t="s">
        <v>136</v>
      </c>
      <c r="B1" s="193"/>
    </row>
    <row r="2" spans="1:171" ht="30" customHeight="1" x14ac:dyDescent="0.25">
      <c r="A2" s="194" t="s">
        <v>146</v>
      </c>
      <c r="B2" s="195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6" t="s">
        <v>0</v>
      </c>
      <c r="C6" s="201">
        <v>2010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88" t="s">
        <v>87</v>
      </c>
      <c r="P6" s="201">
        <v>2011</v>
      </c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3"/>
      <c r="AB6" s="188" t="s">
        <v>88</v>
      </c>
      <c r="AC6" s="201">
        <v>2012</v>
      </c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3"/>
      <c r="AO6" s="188" t="s">
        <v>89</v>
      </c>
      <c r="AP6" s="201">
        <v>2013</v>
      </c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3"/>
      <c r="BB6" s="188" t="s">
        <v>90</v>
      </c>
      <c r="BC6" s="201">
        <v>2014</v>
      </c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3"/>
      <c r="BO6" s="188" t="s">
        <v>91</v>
      </c>
      <c r="BP6" s="201">
        <v>2015</v>
      </c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88" t="s">
        <v>92</v>
      </c>
      <c r="CC6" s="201">
        <v>2016</v>
      </c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3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198">
        <v>2022</v>
      </c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200"/>
      <c r="FO6" s="188" t="s">
        <v>171</v>
      </c>
    </row>
    <row r="7" spans="1:171" ht="15" x14ac:dyDescent="0.25">
      <c r="B7" s="19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f t="shared" ref="FF8:FM8" si="10">+FF9+FF10</f>
        <v>0</v>
      </c>
      <c r="FG8" s="47">
        <f t="shared" si="10"/>
        <v>0</v>
      </c>
      <c r="FH8" s="47">
        <f t="shared" si="10"/>
        <v>0</v>
      </c>
      <c r="FI8" s="47">
        <f t="shared" si="10"/>
        <v>0</v>
      </c>
      <c r="FJ8" s="47">
        <f t="shared" si="10"/>
        <v>0</v>
      </c>
      <c r="FK8" s="47">
        <f t="shared" si="10"/>
        <v>0</v>
      </c>
      <c r="FL8" s="47">
        <f t="shared" si="10"/>
        <v>0</v>
      </c>
      <c r="FM8" s="47">
        <f t="shared" si="10"/>
        <v>0</v>
      </c>
      <c r="FN8" s="47">
        <f>+FN9+FN10</f>
        <v>0</v>
      </c>
      <c r="FO8" s="47">
        <f>+SUM(FC8:FN8)</f>
        <v>47276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/>
      <c r="FG9" s="48"/>
      <c r="FH9" s="48"/>
      <c r="FI9" s="48"/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/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3">SUM(CR12:CR13)</f>
        <v>4696</v>
      </c>
      <c r="CS11" s="49">
        <f t="shared" si="13"/>
        <v>6165</v>
      </c>
      <c r="CT11" s="49">
        <f t="shared" si="13"/>
        <v>8852</v>
      </c>
      <c r="CU11" s="49">
        <f t="shared" si="13"/>
        <v>9770</v>
      </c>
      <c r="CV11" s="49">
        <f t="shared" si="13"/>
        <v>12470</v>
      </c>
      <c r="CW11" s="49">
        <f t="shared" si="13"/>
        <v>11647</v>
      </c>
      <c r="CX11" s="49">
        <f t="shared" si="13"/>
        <v>11055</v>
      </c>
      <c r="CY11" s="49">
        <f t="shared" si="13"/>
        <v>11620</v>
      </c>
      <c r="CZ11" s="49">
        <f t="shared" si="13"/>
        <v>11523</v>
      </c>
      <c r="DA11" s="49">
        <f t="shared" si="13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4">SUM(DH12:DH13)</f>
        <v>10515</v>
      </c>
      <c r="DI11" s="49">
        <f t="shared" si="14"/>
        <v>13183</v>
      </c>
      <c r="DJ11" s="49">
        <f t="shared" si="14"/>
        <v>12750</v>
      </c>
      <c r="DK11" s="49">
        <f t="shared" si="14"/>
        <v>12049</v>
      </c>
      <c r="DL11" s="49">
        <f t="shared" si="14"/>
        <v>12864</v>
      </c>
      <c r="DM11" s="49">
        <f t="shared" si="14"/>
        <v>12932</v>
      </c>
      <c r="DN11" s="49">
        <f t="shared" si="14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5">SUM(DQ12:DQ13)</f>
        <v>9634</v>
      </c>
      <c r="DR11" s="49">
        <f t="shared" si="15"/>
        <v>9400</v>
      </c>
      <c r="DS11" s="49">
        <f t="shared" si="15"/>
        <v>10581</v>
      </c>
      <c r="DT11" s="49">
        <f t="shared" si="15"/>
        <v>12279</v>
      </c>
      <c r="DU11" s="49">
        <f t="shared" si="15"/>
        <v>12888</v>
      </c>
      <c r="DV11" s="49">
        <f t="shared" si="15"/>
        <v>15856</v>
      </c>
      <c r="DW11" s="49">
        <f t="shared" si="15"/>
        <v>15735</v>
      </c>
      <c r="DX11" s="49">
        <f t="shared" si="15"/>
        <v>13815</v>
      </c>
      <c r="DY11" s="49">
        <f t="shared" si="15"/>
        <v>13477</v>
      </c>
      <c r="DZ11" s="49">
        <f t="shared" si="15"/>
        <v>13250</v>
      </c>
      <c r="EA11" s="49">
        <f t="shared" si="15"/>
        <v>13007</v>
      </c>
      <c r="EB11" s="49">
        <f>+SUM(DP11:EA11)</f>
        <v>153511</v>
      </c>
      <c r="EC11" s="49">
        <f t="shared" ref="EC11:EK11" si="16">SUM(EC12:EC13)</f>
        <v>13445</v>
      </c>
      <c r="ED11" s="49">
        <f t="shared" si="16"/>
        <v>11522</v>
      </c>
      <c r="EE11" s="49">
        <f t="shared" si="16"/>
        <v>7859</v>
      </c>
      <c r="EF11" s="49">
        <f t="shared" si="16"/>
        <v>2928</v>
      </c>
      <c r="EG11" s="49">
        <f t="shared" si="16"/>
        <v>3862</v>
      </c>
      <c r="EH11" s="49">
        <f t="shared" si="16"/>
        <v>5939</v>
      </c>
      <c r="EI11" s="49">
        <f t="shared" si="16"/>
        <v>9961</v>
      </c>
      <c r="EJ11" s="49">
        <f t="shared" si="16"/>
        <v>11350</v>
      </c>
      <c r="EK11" s="49">
        <f t="shared" si="16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f t="shared" ref="FF11:FN11" si="17">SUM(FF12:FF13)</f>
        <v>0</v>
      </c>
      <c r="FG11" s="49">
        <f t="shared" si="17"/>
        <v>0</v>
      </c>
      <c r="FH11" s="49">
        <f t="shared" si="17"/>
        <v>0</v>
      </c>
      <c r="FI11" s="49">
        <f t="shared" si="17"/>
        <v>0</v>
      </c>
      <c r="FJ11" s="49">
        <f t="shared" si="17"/>
        <v>0</v>
      </c>
      <c r="FK11" s="49">
        <f t="shared" si="17"/>
        <v>0</v>
      </c>
      <c r="FL11" s="49">
        <f t="shared" si="17"/>
        <v>0</v>
      </c>
      <c r="FM11" s="49">
        <f t="shared" si="17"/>
        <v>0</v>
      </c>
      <c r="FN11" s="49">
        <f t="shared" si="17"/>
        <v>0</v>
      </c>
      <c r="FO11" s="49">
        <f>+SUM(FC11:FN11)</f>
        <v>47276</v>
      </c>
    </row>
    <row r="12" spans="1:171" x14ac:dyDescent="0.2">
      <c r="B12" s="15" t="s">
        <v>2</v>
      </c>
      <c r="C12" s="47">
        <f t="shared" ref="C12:AH12" si="18">C9</f>
        <v>0</v>
      </c>
      <c r="D12" s="47">
        <f t="shared" si="18"/>
        <v>0</v>
      </c>
      <c r="E12" s="47">
        <f t="shared" si="18"/>
        <v>1823</v>
      </c>
      <c r="F12" s="47">
        <f t="shared" si="18"/>
        <v>1911</v>
      </c>
      <c r="G12" s="47">
        <f t="shared" si="18"/>
        <v>2128</v>
      </c>
      <c r="H12" s="47">
        <f t="shared" si="18"/>
        <v>2428</v>
      </c>
      <c r="I12" s="47">
        <f t="shared" si="18"/>
        <v>3130</v>
      </c>
      <c r="J12" s="47">
        <f t="shared" si="18"/>
        <v>3166</v>
      </c>
      <c r="K12" s="47">
        <f t="shared" si="18"/>
        <v>3552</v>
      </c>
      <c r="L12" s="47">
        <f t="shared" si="18"/>
        <v>3773</v>
      </c>
      <c r="M12" s="47">
        <f t="shared" si="18"/>
        <v>3522</v>
      </c>
      <c r="N12" s="47">
        <f t="shared" si="18"/>
        <v>3472</v>
      </c>
      <c r="O12" s="47">
        <f t="shared" si="18"/>
        <v>28905</v>
      </c>
      <c r="P12" s="47">
        <f t="shared" si="18"/>
        <v>3220</v>
      </c>
      <c r="Q12" s="47">
        <f t="shared" si="18"/>
        <v>2551</v>
      </c>
      <c r="R12" s="47">
        <f t="shared" si="18"/>
        <v>2659</v>
      </c>
      <c r="S12" s="47">
        <f t="shared" si="18"/>
        <v>2723</v>
      </c>
      <c r="T12" s="47">
        <f t="shared" si="18"/>
        <v>2667</v>
      </c>
      <c r="U12" s="47">
        <f t="shared" si="18"/>
        <v>3102</v>
      </c>
      <c r="V12" s="47">
        <f t="shared" si="18"/>
        <v>3826</v>
      </c>
      <c r="W12" s="47">
        <f t="shared" si="18"/>
        <v>3468</v>
      </c>
      <c r="X12" s="47">
        <f t="shared" si="18"/>
        <v>3097</v>
      </c>
      <c r="Y12" s="47">
        <f t="shared" si="18"/>
        <v>3439</v>
      </c>
      <c r="Z12" s="47">
        <f t="shared" si="18"/>
        <v>3362</v>
      </c>
      <c r="AA12" s="47">
        <f t="shared" si="18"/>
        <v>3670</v>
      </c>
      <c r="AB12" s="47">
        <f t="shared" si="18"/>
        <v>37784</v>
      </c>
      <c r="AC12" s="47">
        <f t="shared" si="18"/>
        <v>3191</v>
      </c>
      <c r="AD12" s="47">
        <f t="shared" si="18"/>
        <v>2043</v>
      </c>
      <c r="AE12" s="47">
        <f t="shared" si="18"/>
        <v>2169</v>
      </c>
      <c r="AF12" s="47">
        <f t="shared" si="18"/>
        <v>2529</v>
      </c>
      <c r="AG12" s="47">
        <f t="shared" si="18"/>
        <v>3054</v>
      </c>
      <c r="AH12" s="47">
        <f t="shared" si="18"/>
        <v>3394</v>
      </c>
      <c r="AI12" s="47">
        <f t="shared" ref="AI12:BS12" si="19">AI9</f>
        <v>4305</v>
      </c>
      <c r="AJ12" s="47">
        <f t="shared" si="19"/>
        <v>3883</v>
      </c>
      <c r="AK12" s="47">
        <f t="shared" si="19"/>
        <v>3424</v>
      </c>
      <c r="AL12" s="47">
        <f t="shared" si="19"/>
        <v>4010</v>
      </c>
      <c r="AM12" s="47">
        <f t="shared" si="19"/>
        <v>3858</v>
      </c>
      <c r="AN12" s="47">
        <f t="shared" si="19"/>
        <v>4065</v>
      </c>
      <c r="AO12" s="47">
        <f t="shared" si="19"/>
        <v>39925</v>
      </c>
      <c r="AP12" s="47">
        <f t="shared" si="19"/>
        <v>3664</v>
      </c>
      <c r="AQ12" s="47">
        <f t="shared" si="19"/>
        <v>3032</v>
      </c>
      <c r="AR12" s="47">
        <f t="shared" si="19"/>
        <v>3239</v>
      </c>
      <c r="AS12" s="47">
        <f t="shared" si="19"/>
        <v>3541</v>
      </c>
      <c r="AT12" s="47">
        <f t="shared" si="19"/>
        <v>3907</v>
      </c>
      <c r="AU12" s="47">
        <f t="shared" si="19"/>
        <v>4060</v>
      </c>
      <c r="AV12" s="47">
        <f t="shared" si="19"/>
        <v>5160</v>
      </c>
      <c r="AW12" s="47">
        <f t="shared" si="19"/>
        <v>4762</v>
      </c>
      <c r="AX12" s="47">
        <f t="shared" si="19"/>
        <v>4345</v>
      </c>
      <c r="AY12" s="47">
        <f t="shared" si="19"/>
        <v>4453</v>
      </c>
      <c r="AZ12" s="47">
        <f t="shared" si="19"/>
        <v>4914</v>
      </c>
      <c r="BA12" s="47">
        <f t="shared" si="19"/>
        <v>4519</v>
      </c>
      <c r="BB12" s="47">
        <f t="shared" si="19"/>
        <v>49596</v>
      </c>
      <c r="BC12" s="47">
        <f t="shared" si="19"/>
        <v>4567</v>
      </c>
      <c r="BD12" s="47">
        <f t="shared" si="19"/>
        <v>3745</v>
      </c>
      <c r="BE12" s="47">
        <f t="shared" si="19"/>
        <v>3739</v>
      </c>
      <c r="BF12" s="47">
        <f t="shared" si="19"/>
        <v>4404</v>
      </c>
      <c r="BG12" s="47">
        <f t="shared" si="19"/>
        <v>4395</v>
      </c>
      <c r="BH12" s="47">
        <f t="shared" si="19"/>
        <v>4208</v>
      </c>
      <c r="BI12" s="47">
        <f t="shared" si="19"/>
        <v>5561</v>
      </c>
      <c r="BJ12" s="47">
        <f t="shared" si="19"/>
        <v>5019</v>
      </c>
      <c r="BK12" s="47">
        <f t="shared" si="19"/>
        <v>4880</v>
      </c>
      <c r="BL12" s="47">
        <f t="shared" si="19"/>
        <v>5267</v>
      </c>
      <c r="BM12" s="47">
        <f t="shared" si="19"/>
        <v>4818</v>
      </c>
      <c r="BN12" s="47">
        <f t="shared" si="19"/>
        <v>5428</v>
      </c>
      <c r="BO12" s="47">
        <f t="shared" si="19"/>
        <v>56031</v>
      </c>
      <c r="BP12" s="47">
        <f t="shared" si="19"/>
        <v>5571</v>
      </c>
      <c r="BQ12" s="47">
        <f t="shared" si="19"/>
        <v>4451</v>
      </c>
      <c r="BR12" s="47">
        <f t="shared" si="19"/>
        <v>4488</v>
      </c>
      <c r="BS12" s="47">
        <f t="shared" si="19"/>
        <v>3932</v>
      </c>
      <c r="BT12" s="47">
        <f t="shared" ref="BT12:CK13" si="20">BT9</f>
        <v>5344</v>
      </c>
      <c r="BU12" s="47">
        <f t="shared" si="20"/>
        <v>5452</v>
      </c>
      <c r="BV12" s="47">
        <f t="shared" si="20"/>
        <v>7272</v>
      </c>
      <c r="BW12" s="47">
        <f t="shared" si="20"/>
        <v>6203</v>
      </c>
      <c r="BX12" s="47">
        <f t="shared" si="20"/>
        <v>5664</v>
      </c>
      <c r="BY12" s="47">
        <f t="shared" si="20"/>
        <v>5783</v>
      </c>
      <c r="BZ12" s="47">
        <f t="shared" si="20"/>
        <v>6132</v>
      </c>
      <c r="CA12" s="47">
        <f t="shared" si="20"/>
        <v>6018</v>
      </c>
      <c r="CB12" s="47">
        <f t="shared" si="20"/>
        <v>66310</v>
      </c>
      <c r="CC12" s="47">
        <f t="shared" si="20"/>
        <v>5952</v>
      </c>
      <c r="CD12" s="47">
        <f t="shared" si="20"/>
        <v>4227</v>
      </c>
      <c r="CE12" s="47">
        <f t="shared" si="20"/>
        <v>4238</v>
      </c>
      <c r="CF12" s="47">
        <f t="shared" si="20"/>
        <v>5211</v>
      </c>
      <c r="CG12" s="47">
        <f t="shared" si="20"/>
        <v>5978</v>
      </c>
      <c r="CH12" s="47">
        <f t="shared" si="20"/>
        <v>6157</v>
      </c>
      <c r="CI12" s="47">
        <f t="shared" si="20"/>
        <v>8162</v>
      </c>
      <c r="CJ12" s="47">
        <f t="shared" si="20"/>
        <v>7179</v>
      </c>
      <c r="CK12" s="47">
        <f t="shared" si="20"/>
        <v>7014</v>
      </c>
      <c r="CL12" s="47">
        <f>CL9</f>
        <v>7311</v>
      </c>
      <c r="CM12" s="47">
        <f>CM9</f>
        <v>6699</v>
      </c>
      <c r="CN12" s="47">
        <f t="shared" ref="CN12:CP13" si="21">CN9</f>
        <v>6968</v>
      </c>
      <c r="CO12" s="47">
        <f t="shared" si="21"/>
        <v>75096</v>
      </c>
      <c r="CP12" s="47">
        <f t="shared" si="21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2">IF($B12="","",CT9)</f>
        <v>5168</v>
      </c>
      <c r="CU12" s="47">
        <f t="shared" si="22"/>
        <v>6121</v>
      </c>
      <c r="CV12" s="47">
        <f t="shared" si="22"/>
        <v>8324</v>
      </c>
      <c r="CW12" s="47">
        <f t="shared" ref="CW12:DA13" si="23">IF($B12="","",CW9)</f>
        <v>7368</v>
      </c>
      <c r="CX12" s="47">
        <f t="shared" si="23"/>
        <v>6992</v>
      </c>
      <c r="CY12" s="47">
        <f t="shared" si="23"/>
        <v>7555</v>
      </c>
      <c r="CZ12" s="47">
        <f t="shared" si="23"/>
        <v>7405</v>
      </c>
      <c r="DA12" s="47">
        <f t="shared" si="23"/>
        <v>7906</v>
      </c>
      <c r="DB12" s="47">
        <f t="shared" si="5"/>
        <v>73866</v>
      </c>
      <c r="DC12" s="47">
        <f t="shared" ref="DC12:DG13" si="24">DC9</f>
        <v>8315</v>
      </c>
      <c r="DD12" s="47">
        <f t="shared" si="24"/>
        <v>6310</v>
      </c>
      <c r="DE12" s="47">
        <f t="shared" si="24"/>
        <v>7226</v>
      </c>
      <c r="DF12" s="47">
        <f t="shared" si="24"/>
        <v>6348</v>
      </c>
      <c r="DG12" s="47">
        <f t="shared" si="24"/>
        <v>7241</v>
      </c>
      <c r="DH12" s="47">
        <f t="shared" ref="DH12:DN13" si="25">IF($B12="","",DH9)</f>
        <v>6843</v>
      </c>
      <c r="DI12" s="47">
        <f t="shared" si="25"/>
        <v>8707</v>
      </c>
      <c r="DJ12" s="47">
        <f t="shared" si="25"/>
        <v>8191</v>
      </c>
      <c r="DK12" s="47">
        <f t="shared" si="25"/>
        <v>7781</v>
      </c>
      <c r="DL12" s="47">
        <f t="shared" si="25"/>
        <v>8201</v>
      </c>
      <c r="DM12" s="47">
        <f t="shared" si="25"/>
        <v>7959</v>
      </c>
      <c r="DN12" s="47">
        <f t="shared" si="25"/>
        <v>8424</v>
      </c>
      <c r="DO12" s="47">
        <f t="shared" si="7"/>
        <v>91546</v>
      </c>
      <c r="DP12" s="47">
        <f t="shared" ref="DP12:DT13" si="26">DP9</f>
        <v>8589</v>
      </c>
      <c r="DQ12" s="47">
        <f t="shared" si="26"/>
        <v>5879</v>
      </c>
      <c r="DR12" s="47">
        <f t="shared" si="26"/>
        <v>5383</v>
      </c>
      <c r="DS12" s="47">
        <f t="shared" si="26"/>
        <v>6459</v>
      </c>
      <c r="DT12" s="47">
        <f t="shared" si="26"/>
        <v>7182</v>
      </c>
      <c r="DU12" s="47">
        <f t="shared" ref="DU12:EA12" si="27">IF($B12="","",DU9)</f>
        <v>7285</v>
      </c>
      <c r="DV12" s="47">
        <f t="shared" si="27"/>
        <v>9409</v>
      </c>
      <c r="DW12" s="47">
        <f t="shared" si="27"/>
        <v>9150</v>
      </c>
      <c r="DX12" s="47">
        <f t="shared" si="27"/>
        <v>7758</v>
      </c>
      <c r="DY12" s="47">
        <f t="shared" si="27"/>
        <v>7765</v>
      </c>
      <c r="DZ12" s="47">
        <f t="shared" si="27"/>
        <v>7979</v>
      </c>
      <c r="EA12" s="47">
        <f t="shared" si="27"/>
        <v>8235</v>
      </c>
      <c r="EB12" s="47">
        <f>+SUM(DP12:EA12)</f>
        <v>91073</v>
      </c>
      <c r="EC12" s="47">
        <f t="shared" ref="EC12:EK12" si="28">IF($B12="","",EC9)</f>
        <v>8974</v>
      </c>
      <c r="ED12" s="47">
        <f t="shared" si="28"/>
        <v>7573</v>
      </c>
      <c r="EE12" s="47">
        <f t="shared" si="28"/>
        <v>5115</v>
      </c>
      <c r="EF12" s="47">
        <f t="shared" si="28"/>
        <v>1767</v>
      </c>
      <c r="EG12" s="47">
        <f t="shared" si="28"/>
        <v>2699</v>
      </c>
      <c r="EH12" s="47">
        <f t="shared" si="28"/>
        <v>4133</v>
      </c>
      <c r="EI12" s="47">
        <f t="shared" si="28"/>
        <v>7694</v>
      </c>
      <c r="EJ12" s="47">
        <f t="shared" si="28"/>
        <v>8692</v>
      </c>
      <c r="EK12" s="47">
        <f t="shared" si="28"/>
        <v>9153</v>
      </c>
      <c r="EL12" s="47">
        <f t="shared" ref="EL12:EP13" si="29">IF($B12="","",EL9)</f>
        <v>11045</v>
      </c>
      <c r="EM12" s="47">
        <f t="shared" si="29"/>
        <v>10639</v>
      </c>
      <c r="EN12" s="47">
        <f t="shared" si="29"/>
        <v>10843</v>
      </c>
      <c r="EO12" s="47">
        <f>+SUM(EC12:EN12)</f>
        <v>88327</v>
      </c>
      <c r="EP12" s="47">
        <f t="shared" si="29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 t="shared" ref="FC12" si="30">IF($B12="","",FC9)</f>
        <v>14274</v>
      </c>
      <c r="FD12" s="47">
        <v>12018</v>
      </c>
      <c r="FE12" s="47">
        <v>10415</v>
      </c>
      <c r="FF12" s="47">
        <f t="shared" ref="FF12:FN12" si="31">IF($B12="","",FF9)</f>
        <v>0</v>
      </c>
      <c r="FG12" s="47">
        <f t="shared" si="31"/>
        <v>0</v>
      </c>
      <c r="FH12" s="47">
        <f t="shared" si="31"/>
        <v>0</v>
      </c>
      <c r="FI12" s="47">
        <f t="shared" si="31"/>
        <v>0</v>
      </c>
      <c r="FJ12" s="47">
        <f t="shared" si="31"/>
        <v>0</v>
      </c>
      <c r="FK12" s="47">
        <f t="shared" si="31"/>
        <v>0</v>
      </c>
      <c r="FL12" s="47">
        <f t="shared" si="31"/>
        <v>0</v>
      </c>
      <c r="FM12" s="47">
        <f t="shared" si="31"/>
        <v>0</v>
      </c>
      <c r="FN12" s="47">
        <f t="shared" si="31"/>
        <v>0</v>
      </c>
      <c r="FO12" s="47">
        <f>+SUM(FC12:FN12)</f>
        <v>36707</v>
      </c>
    </row>
    <row r="13" spans="1:171" x14ac:dyDescent="0.2">
      <c r="B13" s="15" t="s">
        <v>3</v>
      </c>
      <c r="C13" s="47">
        <f t="shared" ref="C13:BS13" si="32">C10</f>
        <v>0</v>
      </c>
      <c r="D13" s="47">
        <f t="shared" si="32"/>
        <v>0</v>
      </c>
      <c r="E13" s="47">
        <f t="shared" si="32"/>
        <v>2205</v>
      </c>
      <c r="F13" s="47">
        <f t="shared" si="32"/>
        <v>2175</v>
      </c>
      <c r="G13" s="47">
        <f t="shared" si="32"/>
        <v>2370</v>
      </c>
      <c r="H13" s="47">
        <f t="shared" si="32"/>
        <v>2669</v>
      </c>
      <c r="I13" s="47">
        <f t="shared" si="32"/>
        <v>3394</v>
      </c>
      <c r="J13" s="47">
        <f t="shared" si="32"/>
        <v>3555</v>
      </c>
      <c r="K13" s="47">
        <f t="shared" si="32"/>
        <v>4136</v>
      </c>
      <c r="L13" s="47">
        <f t="shared" si="32"/>
        <v>4494</v>
      </c>
      <c r="M13" s="47">
        <f t="shared" si="32"/>
        <v>4591</v>
      </c>
      <c r="N13" s="47">
        <f t="shared" si="32"/>
        <v>5512</v>
      </c>
      <c r="O13" s="47">
        <f>O10</f>
        <v>35101</v>
      </c>
      <c r="P13" s="47">
        <f t="shared" si="32"/>
        <v>4207</v>
      </c>
      <c r="Q13" s="47">
        <f t="shared" si="32"/>
        <v>3280</v>
      </c>
      <c r="R13" s="47">
        <f t="shared" si="32"/>
        <v>4212</v>
      </c>
      <c r="S13" s="47">
        <f t="shared" si="32"/>
        <v>2828</v>
      </c>
      <c r="T13" s="47">
        <f t="shared" si="32"/>
        <v>2890</v>
      </c>
      <c r="U13" s="47">
        <f t="shared" si="32"/>
        <v>2648</v>
      </c>
      <c r="V13" s="47">
        <f t="shared" si="32"/>
        <v>2847</v>
      </c>
      <c r="W13" s="47">
        <f t="shared" si="32"/>
        <v>2764</v>
      </c>
      <c r="X13" s="47">
        <f t="shared" si="32"/>
        <v>2684</v>
      </c>
      <c r="Y13" s="47">
        <f t="shared" si="32"/>
        <v>2864</v>
      </c>
      <c r="Z13" s="47">
        <f t="shared" si="32"/>
        <v>2758</v>
      </c>
      <c r="AA13" s="47">
        <f t="shared" si="32"/>
        <v>2862</v>
      </c>
      <c r="AB13" s="47">
        <f>AB10</f>
        <v>36844</v>
      </c>
      <c r="AC13" s="47">
        <f t="shared" si="32"/>
        <v>2683</v>
      </c>
      <c r="AD13" s="47">
        <f t="shared" si="32"/>
        <v>2302</v>
      </c>
      <c r="AE13" s="47">
        <f t="shared" si="32"/>
        <v>2359</v>
      </c>
      <c r="AF13" s="47">
        <f t="shared" si="32"/>
        <v>2314</v>
      </c>
      <c r="AG13" s="47">
        <f t="shared" si="32"/>
        <v>2819</v>
      </c>
      <c r="AH13" s="47">
        <f t="shared" si="32"/>
        <v>3148</v>
      </c>
      <c r="AI13" s="47">
        <f t="shared" si="32"/>
        <v>3767</v>
      </c>
      <c r="AJ13" s="47">
        <f t="shared" si="32"/>
        <v>3450</v>
      </c>
      <c r="AK13" s="47">
        <f t="shared" si="32"/>
        <v>3122</v>
      </c>
      <c r="AL13" s="47">
        <f t="shared" si="32"/>
        <v>3452</v>
      </c>
      <c r="AM13" s="47">
        <f t="shared" si="32"/>
        <v>3398</v>
      </c>
      <c r="AN13" s="47">
        <f t="shared" si="32"/>
        <v>3404</v>
      </c>
      <c r="AO13" s="47">
        <f t="shared" si="32"/>
        <v>36218</v>
      </c>
      <c r="AP13" s="47">
        <f t="shared" si="32"/>
        <v>3762</v>
      </c>
      <c r="AQ13" s="47">
        <f t="shared" si="32"/>
        <v>3302</v>
      </c>
      <c r="AR13" s="47">
        <f t="shared" si="32"/>
        <v>3089</v>
      </c>
      <c r="AS13" s="47">
        <f t="shared" si="32"/>
        <v>3673</v>
      </c>
      <c r="AT13" s="47">
        <f t="shared" si="32"/>
        <v>3940</v>
      </c>
      <c r="AU13" s="47">
        <f t="shared" si="32"/>
        <v>3401</v>
      </c>
      <c r="AV13" s="47">
        <f t="shared" si="32"/>
        <v>4192</v>
      </c>
      <c r="AW13" s="47">
        <f t="shared" si="32"/>
        <v>4029</v>
      </c>
      <c r="AX13" s="47">
        <f t="shared" si="32"/>
        <v>3599</v>
      </c>
      <c r="AY13" s="47">
        <f t="shared" si="32"/>
        <v>3370</v>
      </c>
      <c r="AZ13" s="47">
        <f t="shared" si="32"/>
        <v>3431</v>
      </c>
      <c r="BA13" s="47">
        <f t="shared" si="32"/>
        <v>3858</v>
      </c>
      <c r="BB13" s="47">
        <f>BB10</f>
        <v>43646</v>
      </c>
      <c r="BC13" s="47">
        <f t="shared" si="32"/>
        <v>3375</v>
      </c>
      <c r="BD13" s="47">
        <f t="shared" si="32"/>
        <v>2684</v>
      </c>
      <c r="BE13" s="47">
        <f t="shared" si="32"/>
        <v>2730</v>
      </c>
      <c r="BF13" s="47">
        <f t="shared" si="32"/>
        <v>2731</v>
      </c>
      <c r="BG13" s="47">
        <f t="shared" si="32"/>
        <v>3099</v>
      </c>
      <c r="BH13" s="47">
        <f t="shared" si="32"/>
        <v>3054</v>
      </c>
      <c r="BI13" s="47">
        <f t="shared" si="32"/>
        <v>3239</v>
      </c>
      <c r="BJ13" s="47">
        <f t="shared" si="32"/>
        <v>3218</v>
      </c>
      <c r="BK13" s="47">
        <f t="shared" si="32"/>
        <v>3348</v>
      </c>
      <c r="BL13" s="47">
        <f t="shared" si="32"/>
        <v>3295</v>
      </c>
      <c r="BM13" s="47">
        <f t="shared" si="32"/>
        <v>3141</v>
      </c>
      <c r="BN13" s="47">
        <f t="shared" si="32"/>
        <v>3602</v>
      </c>
      <c r="BO13" s="47">
        <f>BO10</f>
        <v>37516</v>
      </c>
      <c r="BP13" s="47">
        <f t="shared" si="32"/>
        <v>3076</v>
      </c>
      <c r="BQ13" s="47">
        <f t="shared" si="32"/>
        <v>2646</v>
      </c>
      <c r="BR13" s="47">
        <f t="shared" si="32"/>
        <v>2749</v>
      </c>
      <c r="BS13" s="47">
        <f t="shared" si="32"/>
        <v>2567</v>
      </c>
      <c r="BT13" s="47">
        <f t="shared" ref="BT13:CK13" si="33">BT10</f>
        <v>2840</v>
      </c>
      <c r="BU13" s="47">
        <f t="shared" si="33"/>
        <v>3137</v>
      </c>
      <c r="BV13" s="47">
        <f t="shared" si="33"/>
        <v>3769</v>
      </c>
      <c r="BW13" s="47">
        <f t="shared" si="33"/>
        <v>3499</v>
      </c>
      <c r="BX13" s="47">
        <f t="shared" si="33"/>
        <v>4168</v>
      </c>
      <c r="BY13" s="47">
        <f t="shared" si="33"/>
        <v>5301</v>
      </c>
      <c r="BZ13" s="47">
        <f t="shared" si="33"/>
        <v>5342</v>
      </c>
      <c r="CA13" s="47">
        <f t="shared" si="33"/>
        <v>4091</v>
      </c>
      <c r="CB13" s="47">
        <f t="shared" si="20"/>
        <v>43185</v>
      </c>
      <c r="CC13" s="47">
        <f t="shared" si="33"/>
        <v>3842</v>
      </c>
      <c r="CD13" s="47">
        <f t="shared" si="33"/>
        <v>3263</v>
      </c>
      <c r="CE13" s="47">
        <f t="shared" si="33"/>
        <v>3188</v>
      </c>
      <c r="CF13" s="47">
        <f t="shared" si="33"/>
        <v>3573</v>
      </c>
      <c r="CG13" s="47">
        <f t="shared" si="33"/>
        <v>3952</v>
      </c>
      <c r="CH13" s="47">
        <f t="shared" si="33"/>
        <v>3645</v>
      </c>
      <c r="CI13" s="47">
        <f t="shared" si="33"/>
        <v>4036</v>
      </c>
      <c r="CJ13" s="47">
        <f t="shared" si="33"/>
        <v>3960</v>
      </c>
      <c r="CK13" s="47">
        <f t="shared" si="33"/>
        <v>3844</v>
      </c>
      <c r="CL13" s="47">
        <f>CL10</f>
        <v>3829</v>
      </c>
      <c r="CM13" s="47">
        <f>CM10</f>
        <v>3952</v>
      </c>
      <c r="CN13" s="47">
        <f t="shared" si="21"/>
        <v>3794</v>
      </c>
      <c r="CO13" s="47">
        <f t="shared" si="21"/>
        <v>44878</v>
      </c>
      <c r="CP13" s="47">
        <f t="shared" si="21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2"/>
        <v>4146</v>
      </c>
      <c r="CW13" s="47">
        <f t="shared" si="23"/>
        <v>4279</v>
      </c>
      <c r="CX13" s="47">
        <f t="shared" si="23"/>
        <v>4063</v>
      </c>
      <c r="CY13" s="47">
        <f t="shared" si="23"/>
        <v>4065</v>
      </c>
      <c r="CZ13" s="47">
        <f t="shared" si="23"/>
        <v>4118</v>
      </c>
      <c r="DA13" s="47">
        <f t="shared" si="23"/>
        <v>4446</v>
      </c>
      <c r="DB13" s="47">
        <f t="shared" si="5"/>
        <v>43651</v>
      </c>
      <c r="DC13" s="47">
        <f t="shared" si="24"/>
        <v>4605</v>
      </c>
      <c r="DD13" s="47">
        <f t="shared" si="24"/>
        <v>3570</v>
      </c>
      <c r="DE13" s="47">
        <f t="shared" si="24"/>
        <v>4135</v>
      </c>
      <c r="DF13" s="47">
        <f t="shared" si="24"/>
        <v>3665</v>
      </c>
      <c r="DG13" s="47">
        <f t="shared" si="24"/>
        <v>4083</v>
      </c>
      <c r="DH13" s="47">
        <f t="shared" ref="DH13:DM13" si="34">IF($B13="","",DH10)</f>
        <v>3672</v>
      </c>
      <c r="DI13" s="47">
        <f t="shared" si="34"/>
        <v>4476</v>
      </c>
      <c r="DJ13" s="47">
        <f t="shared" si="34"/>
        <v>4559</v>
      </c>
      <c r="DK13" s="47">
        <f t="shared" si="34"/>
        <v>4268</v>
      </c>
      <c r="DL13" s="47">
        <f t="shared" si="34"/>
        <v>4663</v>
      </c>
      <c r="DM13" s="47">
        <f t="shared" si="34"/>
        <v>4973</v>
      </c>
      <c r="DN13" s="47">
        <f t="shared" si="25"/>
        <v>5429</v>
      </c>
      <c r="DO13" s="47">
        <f t="shared" si="7"/>
        <v>52098</v>
      </c>
      <c r="DP13" s="47">
        <f t="shared" si="26"/>
        <v>5000</v>
      </c>
      <c r="DQ13" s="47">
        <f t="shared" si="26"/>
        <v>3755</v>
      </c>
      <c r="DR13" s="47">
        <f t="shared" si="26"/>
        <v>4017</v>
      </c>
      <c r="DS13" s="47">
        <f t="shared" si="26"/>
        <v>4122</v>
      </c>
      <c r="DT13" s="47">
        <f t="shared" si="26"/>
        <v>5097</v>
      </c>
      <c r="DU13" s="47">
        <f t="shared" ref="DU13:EA13" si="35">IF($B13="","",DU10)</f>
        <v>5603</v>
      </c>
      <c r="DV13" s="47">
        <f t="shared" si="35"/>
        <v>6447</v>
      </c>
      <c r="DW13" s="47">
        <f t="shared" si="35"/>
        <v>6585</v>
      </c>
      <c r="DX13" s="47">
        <f t="shared" si="35"/>
        <v>6057</v>
      </c>
      <c r="DY13" s="47">
        <f t="shared" si="35"/>
        <v>5712</v>
      </c>
      <c r="DZ13" s="47">
        <f t="shared" si="35"/>
        <v>5271</v>
      </c>
      <c r="EA13" s="47">
        <f t="shared" si="35"/>
        <v>4772</v>
      </c>
      <c r="EB13" s="47">
        <f>+SUM(DP13:EA13)</f>
        <v>62438</v>
      </c>
      <c r="EC13" s="47">
        <f t="shared" ref="EC13:EK13" si="36">IF($B13="","",EC10)</f>
        <v>4471</v>
      </c>
      <c r="ED13" s="47">
        <f t="shared" si="36"/>
        <v>3949</v>
      </c>
      <c r="EE13" s="47">
        <f t="shared" si="36"/>
        <v>2744</v>
      </c>
      <c r="EF13" s="47">
        <f t="shared" si="36"/>
        <v>1161</v>
      </c>
      <c r="EG13" s="47">
        <f t="shared" si="36"/>
        <v>1163</v>
      </c>
      <c r="EH13" s="47">
        <f t="shared" si="36"/>
        <v>1806</v>
      </c>
      <c r="EI13" s="47">
        <f t="shared" si="36"/>
        <v>2267</v>
      </c>
      <c r="EJ13" s="47">
        <f t="shared" si="36"/>
        <v>2658</v>
      </c>
      <c r="EK13" s="47">
        <f t="shared" si="36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9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 t="shared" ref="FC13" si="37">IF($B13="","",FC10)</f>
        <v>3907</v>
      </c>
      <c r="FD13" s="47">
        <v>3520</v>
      </c>
      <c r="FE13" s="47">
        <v>3142</v>
      </c>
      <c r="FF13" s="47">
        <f t="shared" ref="FF13:FN13" si="38">IF($B13="","",FF10)</f>
        <v>0</v>
      </c>
      <c r="FG13" s="47">
        <f t="shared" si="38"/>
        <v>0</v>
      </c>
      <c r="FH13" s="47">
        <f t="shared" si="38"/>
        <v>0</v>
      </c>
      <c r="FI13" s="47">
        <f t="shared" si="38"/>
        <v>0</v>
      </c>
      <c r="FJ13" s="47">
        <f t="shared" si="38"/>
        <v>0</v>
      </c>
      <c r="FK13" s="47">
        <f t="shared" si="38"/>
        <v>0</v>
      </c>
      <c r="FL13" s="47">
        <f t="shared" si="38"/>
        <v>0</v>
      </c>
      <c r="FM13" s="47">
        <f t="shared" si="38"/>
        <v>0</v>
      </c>
      <c r="FN13" s="47">
        <f t="shared" si="38"/>
        <v>0</v>
      </c>
      <c r="FO13" s="47">
        <f>+SUM(FC13:FN13)</f>
        <v>10569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6" t="s">
        <v>0</v>
      </c>
      <c r="C17" s="201">
        <v>2010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188" t="s">
        <v>87</v>
      </c>
      <c r="P17" s="201">
        <v>2011</v>
      </c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  <c r="AB17" s="188" t="s">
        <v>88</v>
      </c>
      <c r="AC17" s="201">
        <v>2012</v>
      </c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3"/>
      <c r="AO17" s="188" t="s">
        <v>89</v>
      </c>
      <c r="AP17" s="201">
        <v>2013</v>
      </c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  <c r="BB17" s="188" t="s">
        <v>90</v>
      </c>
      <c r="BC17" s="201">
        <v>2014</v>
      </c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3"/>
      <c r="BO17" s="188" t="s">
        <v>91</v>
      </c>
      <c r="BP17" s="201">
        <v>2015</v>
      </c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3"/>
      <c r="CB17" s="188" t="s">
        <v>92</v>
      </c>
      <c r="CC17" s="201">
        <v>2016</v>
      </c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3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198">
        <v>2022</v>
      </c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200"/>
      <c r="FO17" s="188" t="s">
        <v>171</v>
      </c>
    </row>
    <row r="18" spans="1:171" ht="15" x14ac:dyDescent="0.25">
      <c r="B18" s="197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9">SUM(F20:F21)</f>
        <v>6378</v>
      </c>
      <c r="G19" s="47">
        <f t="shared" si="39"/>
        <v>6998</v>
      </c>
      <c r="H19" s="47">
        <f t="shared" si="39"/>
        <v>8009</v>
      </c>
      <c r="I19" s="47">
        <f t="shared" si="39"/>
        <v>10150</v>
      </c>
      <c r="J19" s="47">
        <f t="shared" si="39"/>
        <v>10847</v>
      </c>
      <c r="K19" s="47">
        <f t="shared" si="39"/>
        <v>13178</v>
      </c>
      <c r="L19" s="47">
        <f t="shared" si="39"/>
        <v>14061</v>
      </c>
      <c r="M19" s="47">
        <f t="shared" si="39"/>
        <v>14707</v>
      </c>
      <c r="N19" s="47">
        <f t="shared" si="39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40">SUM(S20:S21)</f>
        <v>8919</v>
      </c>
      <c r="T19" s="47">
        <f t="shared" si="40"/>
        <v>8816</v>
      </c>
      <c r="U19" s="47">
        <f t="shared" si="40"/>
        <v>8625</v>
      </c>
      <c r="V19" s="47">
        <f t="shared" si="40"/>
        <v>9936</v>
      </c>
      <c r="W19" s="47">
        <f t="shared" si="40"/>
        <v>9271</v>
      </c>
      <c r="X19" s="47">
        <f t="shared" si="40"/>
        <v>8755</v>
      </c>
      <c r="Y19" s="47">
        <f t="shared" si="40"/>
        <v>9513</v>
      </c>
      <c r="Z19" s="47">
        <f t="shared" si="40"/>
        <v>9230</v>
      </c>
      <c r="AA19" s="47">
        <f t="shared" si="40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41">SUM(AF20:AF21)</f>
        <v>7593</v>
      </c>
      <c r="AG19" s="47">
        <f t="shared" si="41"/>
        <v>9105</v>
      </c>
      <c r="AH19" s="47">
        <f t="shared" si="41"/>
        <v>10087</v>
      </c>
      <c r="AI19" s="47">
        <f t="shared" si="41"/>
        <v>12415</v>
      </c>
      <c r="AJ19" s="47">
        <f t="shared" si="41"/>
        <v>11123</v>
      </c>
      <c r="AK19" s="47">
        <f t="shared" si="41"/>
        <v>9989</v>
      </c>
      <c r="AL19" s="47">
        <f t="shared" si="41"/>
        <v>11318</v>
      </c>
      <c r="AM19" s="47">
        <f t="shared" si="41"/>
        <v>11072</v>
      </c>
      <c r="AN19" s="47">
        <f t="shared" si="41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42">SUM(AS20:AS21)</f>
        <v>12169</v>
      </c>
      <c r="AT19" s="47">
        <f t="shared" si="42"/>
        <v>13190</v>
      </c>
      <c r="AU19" s="47">
        <f t="shared" si="42"/>
        <v>11829</v>
      </c>
      <c r="AV19" s="47">
        <f t="shared" si="42"/>
        <v>14891</v>
      </c>
      <c r="AW19" s="47">
        <f t="shared" si="42"/>
        <v>14000</v>
      </c>
      <c r="AX19" s="47">
        <f t="shared" si="42"/>
        <v>12451</v>
      </c>
      <c r="AY19" s="47">
        <f t="shared" si="42"/>
        <v>11737</v>
      </c>
      <c r="AZ19" s="47">
        <f t="shared" si="42"/>
        <v>12510</v>
      </c>
      <c r="BA19" s="47">
        <f t="shared" si="42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3">SUM(BF20:BF21)</f>
        <v>10256</v>
      </c>
      <c r="BG19" s="47">
        <f t="shared" si="43"/>
        <v>11060</v>
      </c>
      <c r="BH19" s="47">
        <f t="shared" si="43"/>
        <v>10939</v>
      </c>
      <c r="BI19" s="47">
        <f t="shared" si="43"/>
        <v>12526</v>
      </c>
      <c r="BJ19" s="47">
        <f t="shared" si="43"/>
        <v>11846</v>
      </c>
      <c r="BK19" s="47">
        <f t="shared" si="43"/>
        <v>12086</v>
      </c>
      <c r="BL19" s="47">
        <f t="shared" si="43"/>
        <v>12238</v>
      </c>
      <c r="BM19" s="47">
        <f t="shared" si="43"/>
        <v>11594</v>
      </c>
      <c r="BN19" s="47">
        <f t="shared" si="43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4">SUM(CV20:CV21)</f>
        <v>17478</v>
      </c>
      <c r="CW19" s="47">
        <f t="shared" si="44"/>
        <v>17214</v>
      </c>
      <c r="CX19" s="47">
        <f t="shared" si="44"/>
        <v>16063</v>
      </c>
      <c r="CY19" s="47">
        <f t="shared" si="44"/>
        <v>16750</v>
      </c>
      <c r="CZ19" s="47">
        <f t="shared" si="44"/>
        <v>16649</v>
      </c>
      <c r="DA19" s="47">
        <f t="shared" si="44"/>
        <v>17819</v>
      </c>
      <c r="DB19" s="47">
        <f t="shared" ref="DB19:DB24" si="45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6">SUM(DF20:DF21)</f>
        <v>14500</v>
      </c>
      <c r="DG19" s="47">
        <f t="shared" si="46"/>
        <v>16283</v>
      </c>
      <c r="DH19" s="47">
        <f t="shared" si="46"/>
        <v>14827</v>
      </c>
      <c r="DI19" s="47">
        <f t="shared" si="46"/>
        <v>18864</v>
      </c>
      <c r="DJ19" s="47">
        <f t="shared" si="46"/>
        <v>18285</v>
      </c>
      <c r="DK19" s="47">
        <f t="shared" si="46"/>
        <v>17073</v>
      </c>
      <c r="DL19" s="47">
        <f t="shared" si="46"/>
        <v>18265</v>
      </c>
      <c r="DM19" s="47">
        <f t="shared" si="46"/>
        <v>19290</v>
      </c>
      <c r="DN19" s="47">
        <f t="shared" si="46"/>
        <v>20851</v>
      </c>
      <c r="DO19" s="47">
        <f t="shared" ref="DO19:DO24" si="47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8">SUM(DS20:DS21)</f>
        <v>15485</v>
      </c>
      <c r="DT19" s="47">
        <f t="shared" si="48"/>
        <v>18658</v>
      </c>
      <c r="DU19" s="47">
        <f t="shared" si="48"/>
        <v>20267</v>
      </c>
      <c r="DV19" s="47">
        <f t="shared" si="48"/>
        <v>24427</v>
      </c>
      <c r="DW19" s="47">
        <f t="shared" si="48"/>
        <v>24634</v>
      </c>
      <c r="DX19" s="47">
        <f t="shared" si="48"/>
        <v>21837</v>
      </c>
      <c r="DY19" s="47">
        <f t="shared" si="48"/>
        <v>20403</v>
      </c>
      <c r="DZ19" s="47">
        <f t="shared" si="4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f t="shared" ref="FF19:FN19" si="49">FF20+FF21</f>
        <v>0</v>
      </c>
      <c r="FG19" s="47">
        <f t="shared" si="49"/>
        <v>0</v>
      </c>
      <c r="FH19" s="47">
        <f t="shared" si="49"/>
        <v>0</v>
      </c>
      <c r="FI19" s="47">
        <f t="shared" si="49"/>
        <v>0</v>
      </c>
      <c r="FJ19" s="47">
        <f t="shared" si="49"/>
        <v>0</v>
      </c>
      <c r="FK19" s="47">
        <f t="shared" si="49"/>
        <v>0</v>
      </c>
      <c r="FL19" s="47">
        <f t="shared" si="49"/>
        <v>0</v>
      </c>
      <c r="FM19" s="47">
        <f t="shared" si="49"/>
        <v>0</v>
      </c>
      <c r="FN19" s="47">
        <f t="shared" si="49"/>
        <v>0</v>
      </c>
      <c r="FO19" s="47">
        <f>+SUM(FC19:FN19)</f>
        <v>61381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5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7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/>
      <c r="FG20" s="48"/>
      <c r="FH20" s="48"/>
      <c r="FI20" s="48"/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5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7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/>
      <c r="FG21" s="48"/>
      <c r="FH21" s="48"/>
      <c r="FI21" s="48"/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50">SUM(C23:C24)</f>
        <v>0</v>
      </c>
      <c r="D22" s="49">
        <f t="shared" si="50"/>
        <v>0</v>
      </c>
      <c r="E22" s="49">
        <f>SUM(E23:E24)</f>
        <v>6378</v>
      </c>
      <c r="F22" s="49">
        <f t="shared" si="50"/>
        <v>6378</v>
      </c>
      <c r="G22" s="49">
        <f t="shared" si="50"/>
        <v>6998</v>
      </c>
      <c r="H22" s="49">
        <f t="shared" si="50"/>
        <v>8009</v>
      </c>
      <c r="I22" s="49">
        <f t="shared" si="50"/>
        <v>10150</v>
      </c>
      <c r="J22" s="49">
        <f t="shared" si="50"/>
        <v>10847</v>
      </c>
      <c r="K22" s="49">
        <f t="shared" si="50"/>
        <v>13178</v>
      </c>
      <c r="L22" s="49">
        <f>SUM(L23:L24)</f>
        <v>14061</v>
      </c>
      <c r="M22" s="49">
        <f>SUM(M23:M24)</f>
        <v>14707</v>
      </c>
      <c r="N22" s="49">
        <f t="shared" si="50"/>
        <v>17122</v>
      </c>
      <c r="O22" s="49">
        <f t="shared" si="50"/>
        <v>107828</v>
      </c>
      <c r="P22" s="49">
        <f t="shared" si="50"/>
        <v>13043</v>
      </c>
      <c r="Q22" s="49">
        <f t="shared" si="50"/>
        <v>10020</v>
      </c>
      <c r="R22" s="49">
        <f>SUM(R23:R24)</f>
        <v>12695</v>
      </c>
      <c r="S22" s="49">
        <f t="shared" si="50"/>
        <v>8919</v>
      </c>
      <c r="T22" s="49">
        <f t="shared" si="50"/>
        <v>8816</v>
      </c>
      <c r="U22" s="49">
        <f t="shared" si="50"/>
        <v>8625</v>
      </c>
      <c r="V22" s="49">
        <f t="shared" si="50"/>
        <v>9936</v>
      </c>
      <c r="W22" s="49">
        <f t="shared" si="50"/>
        <v>9271</v>
      </c>
      <c r="X22" s="49">
        <f t="shared" si="50"/>
        <v>8755</v>
      </c>
      <c r="Y22" s="49">
        <f>SUM(Y23:Y24)</f>
        <v>9513</v>
      </c>
      <c r="Z22" s="49">
        <f>SUM(Z23:Z24)</f>
        <v>9230</v>
      </c>
      <c r="AA22" s="49">
        <f t="shared" si="50"/>
        <v>9733</v>
      </c>
      <c r="AB22" s="49">
        <f>SUM(AB23:AB24)</f>
        <v>118556</v>
      </c>
      <c r="AC22" s="49">
        <f t="shared" si="50"/>
        <v>8924</v>
      </c>
      <c r="AD22" s="49">
        <f t="shared" si="50"/>
        <v>6864</v>
      </c>
      <c r="AE22" s="49">
        <f>SUM(AE23:AE24)</f>
        <v>7280</v>
      </c>
      <c r="AF22" s="49">
        <f t="shared" si="50"/>
        <v>7593</v>
      </c>
      <c r="AG22" s="49">
        <f t="shared" si="50"/>
        <v>9105</v>
      </c>
      <c r="AH22" s="49">
        <f t="shared" si="50"/>
        <v>10087</v>
      </c>
      <c r="AI22" s="49">
        <f t="shared" si="50"/>
        <v>12415</v>
      </c>
      <c r="AJ22" s="49">
        <f t="shared" si="50"/>
        <v>11123</v>
      </c>
      <c r="AK22" s="49">
        <f t="shared" si="50"/>
        <v>9989</v>
      </c>
      <c r="AL22" s="49">
        <f>SUM(AL23:AL24)</f>
        <v>11318</v>
      </c>
      <c r="AM22" s="49">
        <f>SUM(AM23:AM24)</f>
        <v>11072</v>
      </c>
      <c r="AN22" s="49">
        <f t="shared" si="50"/>
        <v>11415</v>
      </c>
      <c r="AO22" s="49">
        <f t="shared" si="50"/>
        <v>117185</v>
      </c>
      <c r="AP22" s="49">
        <f t="shared" si="50"/>
        <v>11935</v>
      </c>
      <c r="AQ22" s="49">
        <f t="shared" si="50"/>
        <v>10494</v>
      </c>
      <c r="AR22" s="49">
        <f>SUM(AR23:AR24)</f>
        <v>10061</v>
      </c>
      <c r="AS22" s="49">
        <f t="shared" si="50"/>
        <v>12169</v>
      </c>
      <c r="AT22" s="49">
        <f t="shared" si="50"/>
        <v>13190</v>
      </c>
      <c r="AU22" s="49">
        <f t="shared" si="50"/>
        <v>11829</v>
      </c>
      <c r="AV22" s="49">
        <f t="shared" si="50"/>
        <v>14891</v>
      </c>
      <c r="AW22" s="49">
        <f t="shared" si="50"/>
        <v>14000</v>
      </c>
      <c r="AX22" s="49">
        <f t="shared" si="50"/>
        <v>12451</v>
      </c>
      <c r="AY22" s="49">
        <f>SUM(AY23:AY24)</f>
        <v>11737</v>
      </c>
      <c r="AZ22" s="49">
        <f>SUM(AZ23:AZ24)</f>
        <v>12510</v>
      </c>
      <c r="BA22" s="49">
        <f t="shared" si="50"/>
        <v>13250</v>
      </c>
      <c r="BB22" s="49">
        <f>SUM(BB23:BB24)</f>
        <v>148517</v>
      </c>
      <c r="BC22" s="49">
        <f t="shared" ref="BC22:CO22" si="51">SUM(BC23:BC24)</f>
        <v>11955</v>
      </c>
      <c r="BD22" s="49">
        <f t="shared" si="51"/>
        <v>9719</v>
      </c>
      <c r="BE22" s="49">
        <f>SUM(BE23:BE24)</f>
        <v>9534</v>
      </c>
      <c r="BF22" s="49">
        <f t="shared" si="51"/>
        <v>10256</v>
      </c>
      <c r="BG22" s="49">
        <f t="shared" si="51"/>
        <v>11060</v>
      </c>
      <c r="BH22" s="49">
        <f t="shared" si="51"/>
        <v>10939</v>
      </c>
      <c r="BI22" s="49">
        <f t="shared" si="51"/>
        <v>12526</v>
      </c>
      <c r="BJ22" s="49">
        <f t="shared" si="51"/>
        <v>11846</v>
      </c>
      <c r="BK22" s="49">
        <f t="shared" si="51"/>
        <v>12086</v>
      </c>
      <c r="BL22" s="49">
        <f>SUM(BL23:BL24)</f>
        <v>12238</v>
      </c>
      <c r="BM22" s="49">
        <f>SUM(BM23:BM24)</f>
        <v>11594</v>
      </c>
      <c r="BN22" s="49">
        <f t="shared" si="51"/>
        <v>13542</v>
      </c>
      <c r="BO22" s="49">
        <f t="shared" si="51"/>
        <v>137295</v>
      </c>
      <c r="BP22" s="49">
        <f t="shared" si="51"/>
        <v>12109</v>
      </c>
      <c r="BQ22" s="49">
        <f t="shared" si="51"/>
        <v>10109</v>
      </c>
      <c r="BR22" s="49">
        <f t="shared" si="51"/>
        <v>10273</v>
      </c>
      <c r="BS22" s="49">
        <f t="shared" si="51"/>
        <v>9374</v>
      </c>
      <c r="BT22" s="49">
        <f t="shared" si="51"/>
        <v>11259</v>
      </c>
      <c r="BU22" s="49">
        <f t="shared" si="51"/>
        <v>12168</v>
      </c>
      <c r="BV22" s="49">
        <f t="shared" si="51"/>
        <v>15628</v>
      </c>
      <c r="BW22" s="49">
        <f t="shared" si="51"/>
        <v>13909</v>
      </c>
      <c r="BX22" s="49">
        <f t="shared" si="51"/>
        <v>15239</v>
      </c>
      <c r="BY22" s="49">
        <f t="shared" si="51"/>
        <v>18571</v>
      </c>
      <c r="BZ22" s="49">
        <f t="shared" si="51"/>
        <v>19006</v>
      </c>
      <c r="CA22" s="49">
        <f t="shared" si="51"/>
        <v>15154</v>
      </c>
      <c r="CB22" s="49">
        <f>SUM(CB23:CB24)</f>
        <v>162799</v>
      </c>
      <c r="CC22" s="49">
        <f t="shared" si="51"/>
        <v>14505</v>
      </c>
      <c r="CD22" s="49">
        <f t="shared" si="51"/>
        <v>11464</v>
      </c>
      <c r="CE22" s="49">
        <f t="shared" si="51"/>
        <v>11133</v>
      </c>
      <c r="CF22" s="49">
        <f t="shared" si="51"/>
        <v>13080</v>
      </c>
      <c r="CG22" s="49">
        <f t="shared" si="51"/>
        <v>14853</v>
      </c>
      <c r="CH22" s="49">
        <f t="shared" si="51"/>
        <v>14640</v>
      </c>
      <c r="CI22" s="49">
        <f t="shared" si="51"/>
        <v>17181</v>
      </c>
      <c r="CJ22" s="49">
        <f t="shared" si="51"/>
        <v>16213</v>
      </c>
      <c r="CK22" s="49">
        <f t="shared" si="51"/>
        <v>15608</v>
      </c>
      <c r="CL22" s="49">
        <f t="shared" si="51"/>
        <v>15897</v>
      </c>
      <c r="CM22" s="49">
        <f t="shared" si="51"/>
        <v>15508</v>
      </c>
      <c r="CN22" s="49">
        <f t="shared" si="51"/>
        <v>15103</v>
      </c>
      <c r="CO22" s="49">
        <f t="shared" si="51"/>
        <v>175185</v>
      </c>
      <c r="CP22" s="49">
        <f>SUM(CP23:CP24)</f>
        <v>14865</v>
      </c>
      <c r="CQ22" s="49">
        <v>10349</v>
      </c>
      <c r="CR22" s="49">
        <f t="shared" ref="CR22:DA22" si="52">SUM(CR23:CR24)</f>
        <v>7231</v>
      </c>
      <c r="CS22" s="49">
        <f t="shared" si="52"/>
        <v>9058</v>
      </c>
      <c r="CT22" s="49">
        <f t="shared" si="52"/>
        <v>13362</v>
      </c>
      <c r="CU22" s="49">
        <f t="shared" si="52"/>
        <v>14303</v>
      </c>
      <c r="CV22" s="49">
        <f t="shared" si="52"/>
        <v>17478</v>
      </c>
      <c r="CW22" s="49">
        <f t="shared" si="52"/>
        <v>17214</v>
      </c>
      <c r="CX22" s="49">
        <f t="shared" si="52"/>
        <v>16063</v>
      </c>
      <c r="CY22" s="49">
        <f t="shared" si="52"/>
        <v>16750</v>
      </c>
      <c r="CZ22" s="49">
        <f t="shared" si="52"/>
        <v>16649</v>
      </c>
      <c r="DA22" s="49">
        <f t="shared" si="52"/>
        <v>17819</v>
      </c>
      <c r="DB22" s="49">
        <f t="shared" si="45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3">SUM(DF23:DF24)</f>
        <v>14500</v>
      </c>
      <c r="DG22" s="49">
        <f t="shared" si="53"/>
        <v>16283</v>
      </c>
      <c r="DH22" s="49">
        <f t="shared" si="53"/>
        <v>14827</v>
      </c>
      <c r="DI22" s="49">
        <f t="shared" si="53"/>
        <v>18864</v>
      </c>
      <c r="DJ22" s="49">
        <f t="shared" si="53"/>
        <v>18285</v>
      </c>
      <c r="DK22" s="49">
        <f t="shared" si="53"/>
        <v>17073</v>
      </c>
      <c r="DL22" s="49">
        <f t="shared" si="53"/>
        <v>18265</v>
      </c>
      <c r="DM22" s="49">
        <f t="shared" si="53"/>
        <v>19290</v>
      </c>
      <c r="DN22" s="49">
        <f t="shared" si="53"/>
        <v>20851</v>
      </c>
      <c r="DO22" s="49">
        <f t="shared" si="47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4">SUM(DS23:DS24)</f>
        <v>15485</v>
      </c>
      <c r="DT22" s="49">
        <f t="shared" si="54"/>
        <v>18658</v>
      </c>
      <c r="DU22" s="49">
        <f t="shared" si="54"/>
        <v>20267</v>
      </c>
      <c r="DV22" s="49">
        <f t="shared" si="54"/>
        <v>24427</v>
      </c>
      <c r="DW22" s="49">
        <f t="shared" si="54"/>
        <v>24634</v>
      </c>
      <c r="DX22" s="49">
        <f t="shared" si="54"/>
        <v>21837</v>
      </c>
      <c r="DY22" s="49">
        <f t="shared" si="54"/>
        <v>20403</v>
      </c>
      <c r="DZ22" s="49">
        <f t="shared" si="54"/>
        <v>19424</v>
      </c>
      <c r="EA22" s="49">
        <f t="shared" si="54"/>
        <v>18484</v>
      </c>
      <c r="EB22" s="49">
        <f>+SUM(DP22:EA22)</f>
        <v>231525</v>
      </c>
      <c r="EC22" s="49">
        <f t="shared" ref="EC22:EK22" si="55">SUM(EC23:EC24)</f>
        <v>18877</v>
      </c>
      <c r="ED22" s="49">
        <f t="shared" si="55"/>
        <v>16292</v>
      </c>
      <c r="EE22" s="49">
        <f t="shared" si="55"/>
        <v>11175</v>
      </c>
      <c r="EF22" s="49">
        <f t="shared" si="55"/>
        <v>4175</v>
      </c>
      <c r="EG22" s="49">
        <f t="shared" si="55"/>
        <v>5118</v>
      </c>
      <c r="EH22" s="49">
        <f t="shared" si="55"/>
        <v>7990</v>
      </c>
      <c r="EI22" s="49">
        <f t="shared" si="55"/>
        <v>12617</v>
      </c>
      <c r="EJ22" s="49">
        <f t="shared" si="55"/>
        <v>14748</v>
      </c>
      <c r="EK22" s="49">
        <f t="shared" si="55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f t="shared" ref="FF22:FN22" si="56">SUM(FF23:FF24)</f>
        <v>0</v>
      </c>
      <c r="FG22" s="49">
        <f t="shared" si="56"/>
        <v>0</v>
      </c>
      <c r="FH22" s="49">
        <f t="shared" si="56"/>
        <v>0</v>
      </c>
      <c r="FI22" s="49">
        <f t="shared" si="56"/>
        <v>0</v>
      </c>
      <c r="FJ22" s="49">
        <f t="shared" si="56"/>
        <v>0</v>
      </c>
      <c r="FK22" s="49">
        <f t="shared" si="56"/>
        <v>0</v>
      </c>
      <c r="FL22" s="49">
        <f t="shared" si="56"/>
        <v>0</v>
      </c>
      <c r="FM22" s="49">
        <f t="shared" si="56"/>
        <v>0</v>
      </c>
      <c r="FN22" s="49">
        <f t="shared" si="56"/>
        <v>0</v>
      </c>
      <c r="FO22" s="49">
        <f>+SUM(FC22:FN22)</f>
        <v>61381</v>
      </c>
    </row>
    <row r="23" spans="1:171" x14ac:dyDescent="0.2">
      <c r="B23" s="15" t="s">
        <v>2</v>
      </c>
      <c r="C23" s="47">
        <f>C20</f>
        <v>0</v>
      </c>
      <c r="D23" s="47">
        <f t="shared" ref="D23:BT24" si="57">D20</f>
        <v>0</v>
      </c>
      <c r="E23" s="47">
        <f t="shared" si="57"/>
        <v>1823</v>
      </c>
      <c r="F23" s="47">
        <f t="shared" si="57"/>
        <v>1911</v>
      </c>
      <c r="G23" s="47">
        <f t="shared" si="57"/>
        <v>2128</v>
      </c>
      <c r="H23" s="47">
        <f t="shared" si="57"/>
        <v>2428</v>
      </c>
      <c r="I23" s="47">
        <f t="shared" si="57"/>
        <v>3130</v>
      </c>
      <c r="J23" s="47">
        <f t="shared" si="57"/>
        <v>3166</v>
      </c>
      <c r="K23" s="47">
        <f t="shared" si="57"/>
        <v>3552</v>
      </c>
      <c r="L23" s="47">
        <f t="shared" si="57"/>
        <v>3773</v>
      </c>
      <c r="M23" s="47">
        <f t="shared" si="57"/>
        <v>3522</v>
      </c>
      <c r="N23" s="47">
        <f t="shared" si="57"/>
        <v>3472</v>
      </c>
      <c r="O23" s="47">
        <f t="shared" si="57"/>
        <v>28905</v>
      </c>
      <c r="P23" s="47">
        <f t="shared" si="57"/>
        <v>3220</v>
      </c>
      <c r="Q23" s="47">
        <f t="shared" si="57"/>
        <v>2551</v>
      </c>
      <c r="R23" s="47">
        <f t="shared" si="57"/>
        <v>2659</v>
      </c>
      <c r="S23" s="47">
        <f t="shared" si="57"/>
        <v>2723</v>
      </c>
      <c r="T23" s="47">
        <f t="shared" si="57"/>
        <v>2667</v>
      </c>
      <c r="U23" s="47">
        <f t="shared" si="57"/>
        <v>3102</v>
      </c>
      <c r="V23" s="47">
        <f t="shared" si="57"/>
        <v>3826</v>
      </c>
      <c r="W23" s="47">
        <f t="shared" si="57"/>
        <v>3468</v>
      </c>
      <c r="X23" s="47">
        <f t="shared" si="57"/>
        <v>3097</v>
      </c>
      <c r="Y23" s="47">
        <f t="shared" si="57"/>
        <v>3439</v>
      </c>
      <c r="Z23" s="47">
        <f t="shared" si="57"/>
        <v>3362</v>
      </c>
      <c r="AA23" s="47">
        <f t="shared" si="57"/>
        <v>3670</v>
      </c>
      <c r="AB23" s="47">
        <f>AB20</f>
        <v>37784</v>
      </c>
      <c r="AC23" s="47">
        <f t="shared" si="57"/>
        <v>3191</v>
      </c>
      <c r="AD23" s="47">
        <f t="shared" si="57"/>
        <v>2043</v>
      </c>
      <c r="AE23" s="47">
        <f t="shared" si="57"/>
        <v>2169</v>
      </c>
      <c r="AF23" s="47">
        <f t="shared" si="57"/>
        <v>2529</v>
      </c>
      <c r="AG23" s="47">
        <f t="shared" si="57"/>
        <v>3054</v>
      </c>
      <c r="AH23" s="47">
        <f t="shared" si="57"/>
        <v>3394</v>
      </c>
      <c r="AI23" s="47">
        <f t="shared" si="57"/>
        <v>4305</v>
      </c>
      <c r="AJ23" s="47">
        <f t="shared" si="57"/>
        <v>3883</v>
      </c>
      <c r="AK23" s="47">
        <f t="shared" si="57"/>
        <v>3424</v>
      </c>
      <c r="AL23" s="47">
        <f t="shared" si="57"/>
        <v>4010</v>
      </c>
      <c r="AM23" s="47">
        <f t="shared" si="57"/>
        <v>3858</v>
      </c>
      <c r="AN23" s="47">
        <f t="shared" si="57"/>
        <v>4065</v>
      </c>
      <c r="AO23" s="47">
        <f t="shared" si="57"/>
        <v>39925</v>
      </c>
      <c r="AP23" s="47">
        <f t="shared" si="57"/>
        <v>3664</v>
      </c>
      <c r="AQ23" s="47">
        <f t="shared" si="57"/>
        <v>3032</v>
      </c>
      <c r="AR23" s="47">
        <f t="shared" si="57"/>
        <v>3239</v>
      </c>
      <c r="AS23" s="47">
        <f t="shared" si="57"/>
        <v>3541</v>
      </c>
      <c r="AT23" s="47">
        <f t="shared" si="57"/>
        <v>3907</v>
      </c>
      <c r="AU23" s="47">
        <f t="shared" si="57"/>
        <v>4060</v>
      </c>
      <c r="AV23" s="47">
        <f t="shared" si="57"/>
        <v>5160</v>
      </c>
      <c r="AW23" s="47">
        <f t="shared" si="57"/>
        <v>4762</v>
      </c>
      <c r="AX23" s="47">
        <f t="shared" si="57"/>
        <v>4345</v>
      </c>
      <c r="AY23" s="47">
        <f t="shared" si="57"/>
        <v>4453</v>
      </c>
      <c r="AZ23" s="47">
        <f t="shared" si="57"/>
        <v>4914</v>
      </c>
      <c r="BA23" s="47">
        <f t="shared" si="57"/>
        <v>4519</v>
      </c>
      <c r="BB23" s="47">
        <f>BB20</f>
        <v>49596</v>
      </c>
      <c r="BC23" s="47">
        <f t="shared" si="57"/>
        <v>4567</v>
      </c>
      <c r="BD23" s="47">
        <f t="shared" si="57"/>
        <v>3745</v>
      </c>
      <c r="BE23" s="47">
        <f t="shared" si="57"/>
        <v>3739</v>
      </c>
      <c r="BF23" s="47">
        <f t="shared" si="57"/>
        <v>4404</v>
      </c>
      <c r="BG23" s="47">
        <f t="shared" si="57"/>
        <v>4395</v>
      </c>
      <c r="BH23" s="47">
        <f t="shared" si="57"/>
        <v>4208</v>
      </c>
      <c r="BI23" s="47">
        <f t="shared" si="57"/>
        <v>5561</v>
      </c>
      <c r="BJ23" s="47">
        <f t="shared" si="57"/>
        <v>5019</v>
      </c>
      <c r="BK23" s="47">
        <f t="shared" si="57"/>
        <v>4880</v>
      </c>
      <c r="BL23" s="47">
        <f t="shared" si="57"/>
        <v>5267</v>
      </c>
      <c r="BM23" s="47">
        <f t="shared" si="57"/>
        <v>4818</v>
      </c>
      <c r="BN23" s="47">
        <f t="shared" si="57"/>
        <v>5428</v>
      </c>
      <c r="BO23" s="47">
        <f t="shared" si="57"/>
        <v>56031</v>
      </c>
      <c r="BP23" s="47">
        <f t="shared" si="57"/>
        <v>5571</v>
      </c>
      <c r="BQ23" s="47">
        <f t="shared" si="57"/>
        <v>4451</v>
      </c>
      <c r="BR23" s="47">
        <f t="shared" si="57"/>
        <v>4488</v>
      </c>
      <c r="BS23" s="47">
        <f t="shared" si="57"/>
        <v>3932</v>
      </c>
      <c r="BT23" s="47">
        <f t="shared" si="57"/>
        <v>5344</v>
      </c>
      <c r="BU23" s="47">
        <f t="shared" ref="BU23:CN23" si="58">BU20</f>
        <v>5452</v>
      </c>
      <c r="BV23" s="47">
        <f t="shared" si="58"/>
        <v>7272</v>
      </c>
      <c r="BW23" s="47">
        <f t="shared" si="58"/>
        <v>6203</v>
      </c>
      <c r="BX23" s="47">
        <f t="shared" si="58"/>
        <v>5664</v>
      </c>
      <c r="BY23" s="47">
        <f t="shared" si="58"/>
        <v>5783</v>
      </c>
      <c r="BZ23" s="47">
        <f t="shared" si="58"/>
        <v>6132</v>
      </c>
      <c r="CA23" s="47">
        <f t="shared" si="58"/>
        <v>6018</v>
      </c>
      <c r="CB23" s="47">
        <f t="shared" si="58"/>
        <v>66310</v>
      </c>
      <c r="CC23" s="47">
        <f t="shared" si="58"/>
        <v>5952</v>
      </c>
      <c r="CD23" s="47">
        <f t="shared" si="58"/>
        <v>4227</v>
      </c>
      <c r="CE23" s="47">
        <f t="shared" si="58"/>
        <v>4238</v>
      </c>
      <c r="CF23" s="47">
        <f t="shared" si="58"/>
        <v>5211</v>
      </c>
      <c r="CG23" s="47">
        <f t="shared" si="58"/>
        <v>5978</v>
      </c>
      <c r="CH23" s="47">
        <f t="shared" si="58"/>
        <v>6157</v>
      </c>
      <c r="CI23" s="47">
        <f t="shared" si="58"/>
        <v>8162</v>
      </c>
      <c r="CJ23" s="47">
        <f t="shared" si="58"/>
        <v>7179</v>
      </c>
      <c r="CK23" s="47">
        <f t="shared" si="58"/>
        <v>7014</v>
      </c>
      <c r="CL23" s="47">
        <f t="shared" si="58"/>
        <v>7311</v>
      </c>
      <c r="CM23" s="47">
        <f t="shared" si="58"/>
        <v>6699</v>
      </c>
      <c r="CN23" s="47">
        <f t="shared" si="58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9">IF($B23="","",CT20)</f>
        <v>5168</v>
      </c>
      <c r="CU23" s="47">
        <f t="shared" si="59"/>
        <v>6121</v>
      </c>
      <c r="CV23" s="47">
        <f t="shared" si="59"/>
        <v>8324</v>
      </c>
      <c r="CW23" s="47">
        <f t="shared" ref="CW23:DA24" si="60">IF($B23="","",CW20)</f>
        <v>7368</v>
      </c>
      <c r="CX23" s="47">
        <f t="shared" si="60"/>
        <v>6992</v>
      </c>
      <c r="CY23" s="47">
        <f t="shared" si="60"/>
        <v>7555</v>
      </c>
      <c r="CZ23" s="47">
        <f t="shared" si="60"/>
        <v>7405</v>
      </c>
      <c r="DA23" s="47">
        <f t="shared" si="60"/>
        <v>7906</v>
      </c>
      <c r="DB23" s="47">
        <f t="shared" si="45"/>
        <v>73866</v>
      </c>
      <c r="DC23" s="47">
        <f>DC20</f>
        <v>8315</v>
      </c>
      <c r="DD23" s="47">
        <f>DD20</f>
        <v>6310</v>
      </c>
      <c r="DE23" s="47">
        <f t="shared" ref="DE23:DN24" si="61">IF($B23="","",DE20)</f>
        <v>7226</v>
      </c>
      <c r="DF23" s="47">
        <f t="shared" si="61"/>
        <v>6348</v>
      </c>
      <c r="DG23" s="47">
        <f t="shared" si="61"/>
        <v>7241</v>
      </c>
      <c r="DH23" s="47">
        <f t="shared" si="61"/>
        <v>6843</v>
      </c>
      <c r="DI23" s="47">
        <f t="shared" si="61"/>
        <v>8707</v>
      </c>
      <c r="DJ23" s="47">
        <f t="shared" si="61"/>
        <v>8191</v>
      </c>
      <c r="DK23" s="47">
        <f t="shared" si="61"/>
        <v>7781</v>
      </c>
      <c r="DL23" s="47">
        <f t="shared" si="61"/>
        <v>8201</v>
      </c>
      <c r="DM23" s="47">
        <f t="shared" si="61"/>
        <v>7959</v>
      </c>
      <c r="DN23" s="47">
        <f t="shared" si="61"/>
        <v>8424</v>
      </c>
      <c r="DO23" s="47">
        <f t="shared" si="47"/>
        <v>91546</v>
      </c>
      <c r="DP23" s="47">
        <f>DP20</f>
        <v>8589</v>
      </c>
      <c r="DQ23" s="47">
        <f>DQ20</f>
        <v>5879</v>
      </c>
      <c r="DR23" s="47">
        <f t="shared" ref="DR23:EA23" si="62">IF($B23="","",DR20)</f>
        <v>5383</v>
      </c>
      <c r="DS23" s="47">
        <f t="shared" si="62"/>
        <v>6459</v>
      </c>
      <c r="DT23" s="47">
        <f t="shared" si="62"/>
        <v>7182</v>
      </c>
      <c r="DU23" s="47">
        <f t="shared" si="62"/>
        <v>7285</v>
      </c>
      <c r="DV23" s="47">
        <f t="shared" si="62"/>
        <v>9409</v>
      </c>
      <c r="DW23" s="47">
        <f t="shared" si="62"/>
        <v>9150</v>
      </c>
      <c r="DX23" s="47">
        <f t="shared" si="62"/>
        <v>7758</v>
      </c>
      <c r="DY23" s="47">
        <f t="shared" si="62"/>
        <v>7765</v>
      </c>
      <c r="DZ23" s="47">
        <f t="shared" si="62"/>
        <v>7979</v>
      </c>
      <c r="EA23" s="47">
        <f t="shared" si="62"/>
        <v>8235</v>
      </c>
      <c r="EB23" s="47">
        <f>+SUM(DP23:EA23)</f>
        <v>91073</v>
      </c>
      <c r="EC23" s="47">
        <f t="shared" ref="EC23:EK23" si="63">IF($B23="","",EC20)</f>
        <v>8974</v>
      </c>
      <c r="ED23" s="47">
        <f t="shared" si="63"/>
        <v>7573</v>
      </c>
      <c r="EE23" s="47">
        <f t="shared" si="63"/>
        <v>5115</v>
      </c>
      <c r="EF23" s="47">
        <f t="shared" si="63"/>
        <v>1767</v>
      </c>
      <c r="EG23" s="47">
        <f t="shared" si="63"/>
        <v>2699</v>
      </c>
      <c r="EH23" s="47">
        <f t="shared" si="63"/>
        <v>4133</v>
      </c>
      <c r="EI23" s="47">
        <f t="shared" si="63"/>
        <v>7694</v>
      </c>
      <c r="EJ23" s="47">
        <f t="shared" si="63"/>
        <v>8692</v>
      </c>
      <c r="EK23" s="47">
        <f t="shared" si="63"/>
        <v>9153</v>
      </c>
      <c r="EL23" s="47">
        <f t="shared" ref="EL23:EN24" si="64">IF($B23="","",EL20)</f>
        <v>11045</v>
      </c>
      <c r="EM23" s="47">
        <f t="shared" si="64"/>
        <v>10639</v>
      </c>
      <c r="EN23" s="47">
        <f t="shared" si="64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f t="shared" ref="FF23:FN23" si="65">IF($B23="","",FF20)</f>
        <v>0</v>
      </c>
      <c r="FG23" s="47">
        <f t="shared" si="65"/>
        <v>0</v>
      </c>
      <c r="FH23" s="47">
        <f t="shared" si="65"/>
        <v>0</v>
      </c>
      <c r="FI23" s="47">
        <f t="shared" si="65"/>
        <v>0</v>
      </c>
      <c r="FJ23" s="47">
        <f t="shared" si="65"/>
        <v>0</v>
      </c>
      <c r="FK23" s="47">
        <f t="shared" si="65"/>
        <v>0</v>
      </c>
      <c r="FL23" s="47">
        <f t="shared" si="65"/>
        <v>0</v>
      </c>
      <c r="FM23" s="47">
        <f t="shared" si="65"/>
        <v>0</v>
      </c>
      <c r="FN23" s="47">
        <f t="shared" si="65"/>
        <v>0</v>
      </c>
      <c r="FO23" s="47">
        <f>+SUM(FC23:FN23)</f>
        <v>36707</v>
      </c>
    </row>
    <row r="24" spans="1:171" x14ac:dyDescent="0.2">
      <c r="B24" s="15" t="s">
        <v>3</v>
      </c>
      <c r="C24" s="47">
        <f>C21</f>
        <v>0</v>
      </c>
      <c r="D24" s="47">
        <f t="shared" ref="D24:BT24" si="66">D21</f>
        <v>0</v>
      </c>
      <c r="E24" s="47">
        <f t="shared" si="66"/>
        <v>4555</v>
      </c>
      <c r="F24" s="47">
        <f t="shared" si="66"/>
        <v>4467</v>
      </c>
      <c r="G24" s="47">
        <f t="shared" si="66"/>
        <v>4870</v>
      </c>
      <c r="H24" s="47">
        <f t="shared" si="66"/>
        <v>5581</v>
      </c>
      <c r="I24" s="47">
        <f t="shared" si="66"/>
        <v>7020</v>
      </c>
      <c r="J24" s="47">
        <f t="shared" si="66"/>
        <v>7681</v>
      </c>
      <c r="K24" s="47">
        <f t="shared" si="66"/>
        <v>9626</v>
      </c>
      <c r="L24" s="47">
        <f t="shared" si="66"/>
        <v>10288</v>
      </c>
      <c r="M24" s="47">
        <f t="shared" si="66"/>
        <v>11185</v>
      </c>
      <c r="N24" s="47">
        <f t="shared" si="66"/>
        <v>13650</v>
      </c>
      <c r="O24" s="47">
        <f t="shared" si="57"/>
        <v>78923</v>
      </c>
      <c r="P24" s="47">
        <f t="shared" si="66"/>
        <v>9823</v>
      </c>
      <c r="Q24" s="47">
        <f t="shared" si="66"/>
        <v>7469</v>
      </c>
      <c r="R24" s="47">
        <f t="shared" si="66"/>
        <v>10036</v>
      </c>
      <c r="S24" s="47">
        <f t="shared" si="66"/>
        <v>6196</v>
      </c>
      <c r="T24" s="47">
        <f t="shared" si="66"/>
        <v>6149</v>
      </c>
      <c r="U24" s="47">
        <f t="shared" si="66"/>
        <v>5523</v>
      </c>
      <c r="V24" s="47">
        <f t="shared" si="66"/>
        <v>6110</v>
      </c>
      <c r="W24" s="47">
        <f t="shared" si="66"/>
        <v>5803</v>
      </c>
      <c r="X24" s="47">
        <f t="shared" si="66"/>
        <v>5658</v>
      </c>
      <c r="Y24" s="47">
        <f t="shared" si="66"/>
        <v>6074</v>
      </c>
      <c r="Z24" s="47">
        <f t="shared" si="66"/>
        <v>5868</v>
      </c>
      <c r="AA24" s="47">
        <f t="shared" si="66"/>
        <v>6063</v>
      </c>
      <c r="AB24" s="47">
        <f t="shared" si="66"/>
        <v>80772</v>
      </c>
      <c r="AC24" s="47">
        <f t="shared" si="66"/>
        <v>5733</v>
      </c>
      <c r="AD24" s="47">
        <f t="shared" si="66"/>
        <v>4821</v>
      </c>
      <c r="AE24" s="47">
        <f t="shared" si="66"/>
        <v>5111</v>
      </c>
      <c r="AF24" s="47">
        <f t="shared" si="66"/>
        <v>5064</v>
      </c>
      <c r="AG24" s="47">
        <f t="shared" si="66"/>
        <v>6051</v>
      </c>
      <c r="AH24" s="47">
        <f t="shared" si="66"/>
        <v>6693</v>
      </c>
      <c r="AI24" s="47">
        <f t="shared" si="66"/>
        <v>8110</v>
      </c>
      <c r="AJ24" s="47">
        <f t="shared" si="66"/>
        <v>7240</v>
      </c>
      <c r="AK24" s="47">
        <f t="shared" si="66"/>
        <v>6565</v>
      </c>
      <c r="AL24" s="47">
        <f t="shared" si="66"/>
        <v>7308</v>
      </c>
      <c r="AM24" s="47">
        <f t="shared" si="66"/>
        <v>7214</v>
      </c>
      <c r="AN24" s="47">
        <f t="shared" si="66"/>
        <v>7350</v>
      </c>
      <c r="AO24" s="47">
        <f>AO21</f>
        <v>77260</v>
      </c>
      <c r="AP24" s="47">
        <f t="shared" si="66"/>
        <v>8271</v>
      </c>
      <c r="AQ24" s="47">
        <f t="shared" si="66"/>
        <v>7462</v>
      </c>
      <c r="AR24" s="47">
        <f t="shared" si="66"/>
        <v>6822</v>
      </c>
      <c r="AS24" s="47">
        <f t="shared" si="66"/>
        <v>8628</v>
      </c>
      <c r="AT24" s="47">
        <f t="shared" si="66"/>
        <v>9283</v>
      </c>
      <c r="AU24" s="47">
        <f t="shared" si="66"/>
        <v>7769</v>
      </c>
      <c r="AV24" s="47">
        <f t="shared" si="66"/>
        <v>9731</v>
      </c>
      <c r="AW24" s="47">
        <f t="shared" si="66"/>
        <v>9238</v>
      </c>
      <c r="AX24" s="47">
        <f t="shared" si="66"/>
        <v>8106</v>
      </c>
      <c r="AY24" s="47">
        <f t="shared" si="66"/>
        <v>7284</v>
      </c>
      <c r="AZ24" s="47">
        <f t="shared" si="66"/>
        <v>7596</v>
      </c>
      <c r="BA24" s="47">
        <f t="shared" si="66"/>
        <v>8731</v>
      </c>
      <c r="BB24" s="47">
        <f>BB21</f>
        <v>98921</v>
      </c>
      <c r="BC24" s="47">
        <f t="shared" si="66"/>
        <v>7388</v>
      </c>
      <c r="BD24" s="47">
        <f t="shared" si="66"/>
        <v>5974</v>
      </c>
      <c r="BE24" s="47">
        <f t="shared" si="66"/>
        <v>5795</v>
      </c>
      <c r="BF24" s="47">
        <f t="shared" si="66"/>
        <v>5852</v>
      </c>
      <c r="BG24" s="47">
        <f t="shared" si="66"/>
        <v>6665</v>
      </c>
      <c r="BH24" s="47">
        <f t="shared" si="66"/>
        <v>6731</v>
      </c>
      <c r="BI24" s="47">
        <f t="shared" si="66"/>
        <v>6965</v>
      </c>
      <c r="BJ24" s="47">
        <f t="shared" si="66"/>
        <v>6827</v>
      </c>
      <c r="BK24" s="47">
        <f t="shared" si="66"/>
        <v>7206</v>
      </c>
      <c r="BL24" s="47">
        <f t="shared" si="66"/>
        <v>6971</v>
      </c>
      <c r="BM24" s="47">
        <f t="shared" si="66"/>
        <v>6776</v>
      </c>
      <c r="BN24" s="47">
        <f t="shared" si="66"/>
        <v>8114</v>
      </c>
      <c r="BO24" s="47">
        <f t="shared" si="57"/>
        <v>81264</v>
      </c>
      <c r="BP24" s="47">
        <f t="shared" si="66"/>
        <v>6538</v>
      </c>
      <c r="BQ24" s="47">
        <f t="shared" si="66"/>
        <v>5658</v>
      </c>
      <c r="BR24" s="47">
        <f t="shared" si="66"/>
        <v>5785</v>
      </c>
      <c r="BS24" s="47">
        <f t="shared" si="66"/>
        <v>5442</v>
      </c>
      <c r="BT24" s="47">
        <f t="shared" si="66"/>
        <v>5915</v>
      </c>
      <c r="BU24" s="47">
        <f t="shared" ref="BU24:CN24" si="67">BU21</f>
        <v>6716</v>
      </c>
      <c r="BV24" s="47">
        <f t="shared" si="67"/>
        <v>8356</v>
      </c>
      <c r="BW24" s="47">
        <f t="shared" si="67"/>
        <v>7706</v>
      </c>
      <c r="BX24" s="47">
        <f t="shared" si="67"/>
        <v>9575</v>
      </c>
      <c r="BY24" s="47">
        <f t="shared" si="67"/>
        <v>12788</v>
      </c>
      <c r="BZ24" s="47">
        <f t="shared" si="67"/>
        <v>12874</v>
      </c>
      <c r="CA24" s="47">
        <f t="shared" si="67"/>
        <v>9136</v>
      </c>
      <c r="CB24" s="47">
        <f t="shared" si="67"/>
        <v>96489</v>
      </c>
      <c r="CC24" s="47">
        <f t="shared" si="67"/>
        <v>8553</v>
      </c>
      <c r="CD24" s="47">
        <f t="shared" si="67"/>
        <v>7237</v>
      </c>
      <c r="CE24" s="47">
        <f t="shared" si="67"/>
        <v>6895</v>
      </c>
      <c r="CF24" s="47">
        <f t="shared" si="67"/>
        <v>7869</v>
      </c>
      <c r="CG24" s="47">
        <f t="shared" si="67"/>
        <v>8875</v>
      </c>
      <c r="CH24" s="47">
        <f t="shared" si="67"/>
        <v>8483</v>
      </c>
      <c r="CI24" s="47">
        <f t="shared" si="67"/>
        <v>9019</v>
      </c>
      <c r="CJ24" s="47">
        <f t="shared" si="67"/>
        <v>9034</v>
      </c>
      <c r="CK24" s="47">
        <f t="shared" si="67"/>
        <v>8594</v>
      </c>
      <c r="CL24" s="47">
        <f t="shared" si="67"/>
        <v>8586</v>
      </c>
      <c r="CM24" s="47">
        <f t="shared" si="67"/>
        <v>8809</v>
      </c>
      <c r="CN24" s="47">
        <f t="shared" si="67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9"/>
        <v>9154</v>
      </c>
      <c r="CW24" s="47">
        <f t="shared" si="60"/>
        <v>9846</v>
      </c>
      <c r="CX24" s="47">
        <f t="shared" si="60"/>
        <v>9071</v>
      </c>
      <c r="CY24" s="47">
        <f t="shared" si="60"/>
        <v>9195</v>
      </c>
      <c r="CZ24" s="47">
        <f t="shared" si="60"/>
        <v>9244</v>
      </c>
      <c r="DA24" s="47">
        <f t="shared" si="60"/>
        <v>9913</v>
      </c>
      <c r="DB24" s="47">
        <f t="shared" si="45"/>
        <v>97275</v>
      </c>
      <c r="DC24" s="47">
        <f>DC21</f>
        <v>10412</v>
      </c>
      <c r="DD24" s="47">
        <f>DD21</f>
        <v>7867</v>
      </c>
      <c r="DE24" s="47">
        <f t="shared" ref="DE24:DM24" si="68">IF($B24="","",DE21)</f>
        <v>9120</v>
      </c>
      <c r="DF24" s="47">
        <f t="shared" si="68"/>
        <v>8152</v>
      </c>
      <c r="DG24" s="47">
        <f t="shared" si="68"/>
        <v>9042</v>
      </c>
      <c r="DH24" s="47">
        <f t="shared" si="68"/>
        <v>7984</v>
      </c>
      <c r="DI24" s="47">
        <f t="shared" si="68"/>
        <v>10157</v>
      </c>
      <c r="DJ24" s="47">
        <f t="shared" si="68"/>
        <v>10094</v>
      </c>
      <c r="DK24" s="47">
        <f t="shared" si="68"/>
        <v>9292</v>
      </c>
      <c r="DL24" s="47">
        <f t="shared" si="68"/>
        <v>10064</v>
      </c>
      <c r="DM24" s="47">
        <f t="shared" si="68"/>
        <v>11331</v>
      </c>
      <c r="DN24" s="47">
        <f t="shared" si="61"/>
        <v>12427</v>
      </c>
      <c r="DO24" s="47">
        <f t="shared" si="47"/>
        <v>115942</v>
      </c>
      <c r="DP24" s="47">
        <f>DP21</f>
        <v>10937</v>
      </c>
      <c r="DQ24" s="47">
        <f>DQ21</f>
        <v>8419</v>
      </c>
      <c r="DR24" s="47">
        <f t="shared" ref="DR24:EA24" si="69">IF($B24="","",DR21)</f>
        <v>8699</v>
      </c>
      <c r="DS24" s="47">
        <f t="shared" si="69"/>
        <v>9026</v>
      </c>
      <c r="DT24" s="47">
        <f t="shared" si="69"/>
        <v>11476</v>
      </c>
      <c r="DU24" s="47">
        <f t="shared" si="69"/>
        <v>12982</v>
      </c>
      <c r="DV24" s="47">
        <f t="shared" si="69"/>
        <v>15018</v>
      </c>
      <c r="DW24" s="47">
        <f t="shared" si="69"/>
        <v>15484</v>
      </c>
      <c r="DX24" s="47">
        <f t="shared" si="69"/>
        <v>14079</v>
      </c>
      <c r="DY24" s="47">
        <f t="shared" si="69"/>
        <v>12638</v>
      </c>
      <c r="DZ24" s="47">
        <f t="shared" si="69"/>
        <v>11445</v>
      </c>
      <c r="EA24" s="47">
        <f t="shared" si="69"/>
        <v>10249</v>
      </c>
      <c r="EB24" s="47">
        <f>+SUM(DP24:EA24)</f>
        <v>140452</v>
      </c>
      <c r="EC24" s="47">
        <f t="shared" ref="EC24:EK24" si="70">IF($B24="","",EC21)</f>
        <v>9903</v>
      </c>
      <c r="ED24" s="47">
        <f t="shared" si="70"/>
        <v>8719</v>
      </c>
      <c r="EE24" s="47">
        <f t="shared" si="70"/>
        <v>6060</v>
      </c>
      <c r="EF24" s="47">
        <f t="shared" si="70"/>
        <v>2408</v>
      </c>
      <c r="EG24" s="47">
        <f t="shared" si="70"/>
        <v>2419</v>
      </c>
      <c r="EH24" s="47">
        <f t="shared" si="70"/>
        <v>3857</v>
      </c>
      <c r="EI24" s="47">
        <f t="shared" si="70"/>
        <v>4923</v>
      </c>
      <c r="EJ24" s="47">
        <f t="shared" si="70"/>
        <v>6056</v>
      </c>
      <c r="EK24" s="47">
        <f t="shared" si="70"/>
        <v>7592</v>
      </c>
      <c r="EL24" s="47">
        <f t="shared" si="64"/>
        <v>9825</v>
      </c>
      <c r="EM24" s="47">
        <f t="shared" si="64"/>
        <v>10864</v>
      </c>
      <c r="EN24" s="47">
        <f t="shared" si="64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f t="shared" ref="FF24:FN24" si="71">IF($B24="","",FF21)</f>
        <v>0</v>
      </c>
      <c r="FG24" s="47">
        <f t="shared" si="71"/>
        <v>0</v>
      </c>
      <c r="FH24" s="47">
        <f t="shared" si="71"/>
        <v>0</v>
      </c>
      <c r="FI24" s="47">
        <f t="shared" si="71"/>
        <v>0</v>
      </c>
      <c r="FJ24" s="47">
        <f t="shared" si="71"/>
        <v>0</v>
      </c>
      <c r="FK24" s="47">
        <f t="shared" si="71"/>
        <v>0</v>
      </c>
      <c r="FL24" s="47">
        <f t="shared" si="71"/>
        <v>0</v>
      </c>
      <c r="FM24" s="47">
        <f t="shared" si="71"/>
        <v>0</v>
      </c>
      <c r="FN24" s="47">
        <f t="shared" si="71"/>
        <v>0</v>
      </c>
      <c r="FO24" s="47">
        <f>+SUM(FC24:FN24)</f>
        <v>24674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201">
        <v>2010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3"/>
      <c r="O28" s="188" t="s">
        <v>87</v>
      </c>
      <c r="P28" s="201">
        <v>2011</v>
      </c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3"/>
      <c r="AB28" s="188" t="s">
        <v>88</v>
      </c>
      <c r="AC28" s="201">
        <v>2012</v>
      </c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3"/>
      <c r="AO28" s="188" t="s">
        <v>89</v>
      </c>
      <c r="AP28" s="201">
        <v>2013</v>
      </c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3"/>
      <c r="BB28" s="188" t="s">
        <v>90</v>
      </c>
      <c r="BC28" s="201">
        <v>2014</v>
      </c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3"/>
      <c r="BO28" s="188" t="s">
        <v>91</v>
      </c>
      <c r="BP28" s="201">
        <v>2015</v>
      </c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3"/>
      <c r="CB28" s="188" t="s">
        <v>92</v>
      </c>
      <c r="CC28" s="201">
        <v>2016</v>
      </c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3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198">
        <v>2022</v>
      </c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200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72">SUM(F31:F32)</f>
        <v>12756</v>
      </c>
      <c r="G30" s="53">
        <f t="shared" si="72"/>
        <v>13996</v>
      </c>
      <c r="H30" s="53">
        <f t="shared" si="72"/>
        <v>16018</v>
      </c>
      <c r="I30" s="53">
        <f t="shared" si="72"/>
        <v>20300</v>
      </c>
      <c r="J30" s="53">
        <f t="shared" si="72"/>
        <v>21694</v>
      </c>
      <c r="K30" s="53">
        <f t="shared" si="72"/>
        <v>26356</v>
      </c>
      <c r="L30" s="53">
        <f t="shared" si="72"/>
        <v>28122</v>
      </c>
      <c r="M30" s="53">
        <f t="shared" si="72"/>
        <v>29414</v>
      </c>
      <c r="N30" s="53">
        <f t="shared" si="72"/>
        <v>34244</v>
      </c>
      <c r="O30" s="53">
        <f>SUM(O31:O32)</f>
        <v>215656</v>
      </c>
      <c r="P30" s="53">
        <f t="shared" si="72"/>
        <v>26086</v>
      </c>
      <c r="Q30" s="53">
        <f t="shared" si="72"/>
        <v>20040</v>
      </c>
      <c r="R30" s="53">
        <f t="shared" si="72"/>
        <v>25390</v>
      </c>
      <c r="S30" s="53">
        <f t="shared" si="72"/>
        <v>17838</v>
      </c>
      <c r="T30" s="53">
        <f t="shared" si="72"/>
        <v>17632</v>
      </c>
      <c r="U30" s="53">
        <f t="shared" si="72"/>
        <v>17250</v>
      </c>
      <c r="V30" s="53">
        <f t="shared" si="72"/>
        <v>19872</v>
      </c>
      <c r="W30" s="53">
        <f t="shared" si="72"/>
        <v>18542</v>
      </c>
      <c r="X30" s="53">
        <f t="shared" si="72"/>
        <v>17510</v>
      </c>
      <c r="Y30" s="53">
        <f t="shared" si="72"/>
        <v>19026</v>
      </c>
      <c r="Z30" s="53">
        <f t="shared" si="72"/>
        <v>18460</v>
      </c>
      <c r="AA30" s="53">
        <f t="shared" si="72"/>
        <v>19466</v>
      </c>
      <c r="AB30" s="53">
        <f>SUM(AB31:AB32)</f>
        <v>237112</v>
      </c>
      <c r="AC30" s="53">
        <f t="shared" si="72"/>
        <v>17848</v>
      </c>
      <c r="AD30" s="53">
        <f t="shared" si="72"/>
        <v>13728</v>
      </c>
      <c r="AE30" s="53">
        <f t="shared" si="72"/>
        <v>15288</v>
      </c>
      <c r="AF30" s="53">
        <f t="shared" si="72"/>
        <v>15945.3</v>
      </c>
      <c r="AG30" s="53">
        <f t="shared" si="72"/>
        <v>19120.5</v>
      </c>
      <c r="AH30" s="53">
        <f t="shared" si="72"/>
        <v>21182.7</v>
      </c>
      <c r="AI30" s="53">
        <f t="shared" si="72"/>
        <v>26071.499999999996</v>
      </c>
      <c r="AJ30" s="53">
        <f t="shared" si="72"/>
        <v>23358.3</v>
      </c>
      <c r="AK30" s="53">
        <f t="shared" si="72"/>
        <v>20976.9</v>
      </c>
      <c r="AL30" s="53">
        <f t="shared" si="72"/>
        <v>23767.800000000003</v>
      </c>
      <c r="AM30" s="53">
        <f t="shared" si="72"/>
        <v>23251.200000000001</v>
      </c>
      <c r="AN30" s="53">
        <f t="shared" si="72"/>
        <v>23971.5</v>
      </c>
      <c r="AO30" s="53">
        <f>SUM(AO31:AO32)</f>
        <v>244509.7</v>
      </c>
      <c r="AP30" s="53">
        <f t="shared" si="72"/>
        <v>25063.500000000007</v>
      </c>
      <c r="AQ30" s="53">
        <f t="shared" si="72"/>
        <v>22037.399999999998</v>
      </c>
      <c r="AR30" s="53">
        <f t="shared" si="72"/>
        <v>22059.100000000002</v>
      </c>
      <c r="AS30" s="53">
        <f t="shared" si="72"/>
        <v>26771.8</v>
      </c>
      <c r="AT30" s="53">
        <f t="shared" si="72"/>
        <v>29018.000000000004</v>
      </c>
      <c r="AU30" s="53">
        <f t="shared" si="72"/>
        <v>26023.800000000003</v>
      </c>
      <c r="AV30" s="53">
        <f t="shared" si="72"/>
        <v>32760.200000000004</v>
      </c>
      <c r="AW30" s="53">
        <f t="shared" si="72"/>
        <v>30800.000000000004</v>
      </c>
      <c r="AX30" s="53">
        <f t="shared" si="72"/>
        <v>27392.200000000004</v>
      </c>
      <c r="AY30" s="53">
        <f t="shared" si="72"/>
        <v>25821.4</v>
      </c>
      <c r="AZ30" s="53">
        <f t="shared" si="72"/>
        <v>27522.000000000007</v>
      </c>
      <c r="BA30" s="53">
        <f t="shared" si="72"/>
        <v>29150</v>
      </c>
      <c r="BB30" s="53">
        <f>SUM(BB31:BB32)</f>
        <v>324419.40000000002</v>
      </c>
      <c r="BC30" s="53">
        <f t="shared" si="72"/>
        <v>26301</v>
      </c>
      <c r="BD30" s="53">
        <f t="shared" si="72"/>
        <v>21381.8</v>
      </c>
      <c r="BE30" s="53">
        <f t="shared" si="72"/>
        <v>20974.800000000003</v>
      </c>
      <c r="BF30" s="53">
        <f t="shared" si="72"/>
        <v>22563.199999999997</v>
      </c>
      <c r="BG30" s="53">
        <f t="shared" si="72"/>
        <v>24332</v>
      </c>
      <c r="BH30" s="53">
        <f t="shared" si="72"/>
        <v>24065.800000000003</v>
      </c>
      <c r="BI30" s="53">
        <f t="shared" si="72"/>
        <v>27557.200000000001</v>
      </c>
      <c r="BJ30" s="53">
        <f t="shared" si="72"/>
        <v>26061.199999999997</v>
      </c>
      <c r="BK30" s="53">
        <f t="shared" si="72"/>
        <v>26589.200000000001</v>
      </c>
      <c r="BL30" s="53">
        <f t="shared" si="72"/>
        <v>26923.600000000006</v>
      </c>
      <c r="BM30" s="53">
        <f t="shared" si="72"/>
        <v>25506.800000000003</v>
      </c>
      <c r="BN30" s="53">
        <f t="shared" si="7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72"/>
        <v>22239.799999999996</v>
      </c>
      <c r="BR30" s="53">
        <f t="shared" si="72"/>
        <v>23518.9</v>
      </c>
      <c r="BS30" s="53">
        <f>SUM(BS31:BS32)</f>
        <v>21560.2</v>
      </c>
      <c r="BT30" s="53">
        <f t="shared" si="72"/>
        <v>25895.7</v>
      </c>
      <c r="BU30" s="53">
        <f t="shared" si="72"/>
        <v>27986.400000000001</v>
      </c>
      <c r="BV30" s="53">
        <f t="shared" si="72"/>
        <v>35944.399999999994</v>
      </c>
      <c r="BW30" s="53">
        <f t="shared" ref="BW30:CN30" si="73">SUM(BW31:BW32)</f>
        <v>31990.699999999997</v>
      </c>
      <c r="BX30" s="53">
        <f t="shared" si="73"/>
        <v>35049.699999999997</v>
      </c>
      <c r="BY30" s="53">
        <f t="shared" si="73"/>
        <v>42713.3</v>
      </c>
      <c r="BZ30" s="53">
        <f t="shared" si="73"/>
        <v>43713.8</v>
      </c>
      <c r="CA30" s="53">
        <f t="shared" si="73"/>
        <v>34854.199999999997</v>
      </c>
      <c r="CB30" s="53">
        <f>SUM(CB31:CB32)</f>
        <v>372106.89999999997</v>
      </c>
      <c r="CC30" s="53">
        <f t="shared" si="73"/>
        <v>33361.5</v>
      </c>
      <c r="CD30" s="53">
        <f t="shared" si="73"/>
        <v>26367.199999999997</v>
      </c>
      <c r="CE30" s="53">
        <f t="shared" si="73"/>
        <v>26630.1</v>
      </c>
      <c r="CF30" s="53">
        <f t="shared" si="73"/>
        <v>31392</v>
      </c>
      <c r="CG30" s="53">
        <f t="shared" si="73"/>
        <v>35647.199999999997</v>
      </c>
      <c r="CH30" s="53">
        <f t="shared" si="73"/>
        <v>35136</v>
      </c>
      <c r="CI30" s="53">
        <f t="shared" si="73"/>
        <v>41234.399999999994</v>
      </c>
      <c r="CJ30" s="53">
        <f t="shared" si="73"/>
        <v>38911.199999999997</v>
      </c>
      <c r="CK30" s="53">
        <f t="shared" si="73"/>
        <v>37459.199999999997</v>
      </c>
      <c r="CL30" s="53">
        <f t="shared" si="73"/>
        <v>38152.799999999996</v>
      </c>
      <c r="CM30" s="53">
        <f t="shared" si="73"/>
        <v>37219.199999999997</v>
      </c>
      <c r="CN30" s="53">
        <f t="shared" si="7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4">SUM(CR31:CR32)</f>
        <v>18011.099999999999</v>
      </c>
      <c r="CS30" s="53">
        <f t="shared" si="74"/>
        <v>22645</v>
      </c>
      <c r="CT30" s="53">
        <f t="shared" si="74"/>
        <v>33405</v>
      </c>
      <c r="CU30" s="53">
        <f t="shared" si="74"/>
        <v>35757.5</v>
      </c>
      <c r="CV30" s="53">
        <f t="shared" si="74"/>
        <v>43695</v>
      </c>
      <c r="CW30" s="53">
        <f t="shared" si="74"/>
        <v>43035</v>
      </c>
      <c r="CX30" s="53">
        <f t="shared" si="74"/>
        <v>40157.5</v>
      </c>
      <c r="CY30" s="53">
        <f t="shared" si="74"/>
        <v>41622.5</v>
      </c>
      <c r="CZ30" s="53">
        <f t="shared" si="74"/>
        <v>41622.5</v>
      </c>
      <c r="DA30" s="53">
        <f t="shared" si="7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5">SUM(DE31:DE32)</f>
        <v>40865</v>
      </c>
      <c r="DF30" s="53">
        <f t="shared" si="75"/>
        <v>36250</v>
      </c>
      <c r="DG30" s="53">
        <f t="shared" si="75"/>
        <v>40707.5</v>
      </c>
      <c r="DH30" s="53">
        <f t="shared" si="75"/>
        <v>37067.5</v>
      </c>
      <c r="DI30" s="53">
        <f t="shared" si="75"/>
        <v>47160</v>
      </c>
      <c r="DJ30" s="53">
        <f t="shared" si="75"/>
        <v>45712.5</v>
      </c>
      <c r="DK30" s="53">
        <f t="shared" si="75"/>
        <v>42682.5</v>
      </c>
      <c r="DL30" s="53">
        <f t="shared" si="75"/>
        <v>45662.5</v>
      </c>
      <c r="DM30" s="53">
        <f t="shared" si="75"/>
        <v>48225</v>
      </c>
      <c r="DN30" s="53">
        <f t="shared" si="7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6">SUM(DR31:DR32)</f>
        <v>36523.5</v>
      </c>
      <c r="DS30" s="53">
        <f t="shared" si="76"/>
        <v>40261</v>
      </c>
      <c r="DT30" s="53">
        <f t="shared" si="76"/>
        <v>48510.8</v>
      </c>
      <c r="DU30" s="53">
        <f t="shared" si="76"/>
        <v>52694</v>
      </c>
      <c r="DV30" s="53">
        <f t="shared" si="76"/>
        <v>63510.2</v>
      </c>
      <c r="DW30" s="53">
        <f t="shared" si="76"/>
        <v>64048.4</v>
      </c>
      <c r="DX30" s="53">
        <f t="shared" si="76"/>
        <v>56776.2</v>
      </c>
      <c r="DY30" s="53">
        <f>SUM(DY31:DY32)</f>
        <v>53047.8</v>
      </c>
      <c r="DZ30" s="53">
        <f t="shared" si="76"/>
        <v>50502.400000000001</v>
      </c>
      <c r="EA30" s="53">
        <f t="shared" si="76"/>
        <v>48058.400000000001</v>
      </c>
      <c r="EB30" s="53">
        <f>+SUM(DP30:EA30)</f>
        <v>598492.70000000007</v>
      </c>
      <c r="EC30" s="53">
        <f t="shared" si="76"/>
        <v>49080.2</v>
      </c>
      <c r="ED30" s="53">
        <f t="shared" si="76"/>
        <v>42359.199999999997</v>
      </c>
      <c r="EE30" s="53">
        <f t="shared" si="76"/>
        <v>29055</v>
      </c>
      <c r="EF30" s="53">
        <f t="shared" si="76"/>
        <v>639.6</v>
      </c>
      <c r="EG30" s="53">
        <f t="shared" si="76"/>
        <v>0</v>
      </c>
      <c r="EH30" s="53">
        <f t="shared" si="76"/>
        <v>0</v>
      </c>
      <c r="EI30" s="53">
        <f t="shared" si="76"/>
        <v>32804.199999999997</v>
      </c>
      <c r="EJ30" s="53">
        <f t="shared" si="76"/>
        <v>38344.800000000003</v>
      </c>
      <c r="EK30" s="53">
        <f t="shared" si="76"/>
        <v>43537</v>
      </c>
      <c r="EL30" s="53">
        <f t="shared" si="76"/>
        <v>54262.000000000007</v>
      </c>
      <c r="EM30" s="53">
        <f t="shared" si="76"/>
        <v>55907.8</v>
      </c>
      <c r="EN30" s="53">
        <f t="shared" si="7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7">SUM(EQ31:EQ32)</f>
        <v>45135.999999999993</v>
      </c>
      <c r="ER30" s="53">
        <f t="shared" si="77"/>
        <v>38428.5</v>
      </c>
      <c r="ES30" s="53">
        <f t="shared" si="77"/>
        <v>41706.899999999994</v>
      </c>
      <c r="ET30" s="53">
        <f t="shared" si="77"/>
        <v>54912.600000000006</v>
      </c>
      <c r="EU30" s="53">
        <f t="shared" si="77"/>
        <v>60947.10000000002</v>
      </c>
      <c r="EV30" s="53">
        <f t="shared" si="77"/>
        <v>73523.7</v>
      </c>
      <c r="EW30" s="53">
        <f t="shared" si="77"/>
        <v>74220.300000000017</v>
      </c>
      <c r="EX30" s="53">
        <f t="shared" si="77"/>
        <v>70035.299999999988</v>
      </c>
      <c r="EY30" s="53">
        <f t="shared" si="77"/>
        <v>65064.6</v>
      </c>
      <c r="EZ30" s="53">
        <f t="shared" si="77"/>
        <v>66530.700000000012</v>
      </c>
      <c r="FA30" s="53">
        <f t="shared" si="77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8">SUM(FD31:FD32)</f>
        <v>55044.900000000009</v>
      </c>
      <c r="FE30" s="53">
        <f t="shared" si="78"/>
        <v>50564.599999999991</v>
      </c>
      <c r="FF30" s="53">
        <f t="shared" si="78"/>
        <v>0</v>
      </c>
      <c r="FG30" s="53">
        <f t="shared" si="78"/>
        <v>0</v>
      </c>
      <c r="FH30" s="53">
        <f t="shared" si="78"/>
        <v>0</v>
      </c>
      <c r="FI30" s="53">
        <f t="shared" si="78"/>
        <v>0</v>
      </c>
      <c r="FJ30" s="53">
        <f t="shared" si="78"/>
        <v>0</v>
      </c>
      <c r="FK30" s="53">
        <f t="shared" si="78"/>
        <v>0</v>
      </c>
      <c r="FL30" s="53">
        <f t="shared" si="78"/>
        <v>0</v>
      </c>
      <c r="FM30" s="53">
        <f t="shared" si="78"/>
        <v>0</v>
      </c>
      <c r="FN30" s="53">
        <f t="shared" si="78"/>
        <v>0</v>
      </c>
      <c r="FO30" s="53">
        <f>+SUM(FC30:FN30)</f>
        <v>168978.5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/>
      <c r="FG31" s="48"/>
      <c r="FH31" s="48"/>
      <c r="FI31" s="47"/>
      <c r="FJ31" s="47"/>
      <c r="FK31" s="47"/>
      <c r="FL31" s="47"/>
      <c r="FM31" s="47"/>
      <c r="FN31" s="47"/>
      <c r="FO31" s="72">
        <f>+SUM(FC31:FN31)</f>
        <v>101038.1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/>
      <c r="FG32" s="48"/>
      <c r="FH32" s="48"/>
      <c r="FI32" s="47"/>
      <c r="FJ32" s="47"/>
      <c r="FK32" s="47"/>
      <c r="FL32" s="47"/>
      <c r="FM32" s="47"/>
      <c r="FN32" s="47"/>
      <c r="FO32" s="72">
        <f>+SUM(FC32:FN32)</f>
        <v>67940.399999999994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A4" activePane="bottomRight" state="frozen"/>
      <selection pane="topRight" activeCell="C1" sqref="C1"/>
      <selection pane="bottomLeft" activeCell="A4" sqref="A4"/>
      <selection pane="bottomRight" activeCell="DD11" sqref="DD11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3" t="s">
        <v>136</v>
      </c>
      <c r="B1" s="193"/>
      <c r="CY1" s="112" t="s">
        <v>172</v>
      </c>
    </row>
    <row r="2" spans="1:119" ht="30" customHeight="1" x14ac:dyDescent="0.2">
      <c r="A2" s="194" t="s">
        <v>147</v>
      </c>
      <c r="B2" s="195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6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198">
        <v>2022</v>
      </c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200"/>
      <c r="DO6" s="188" t="s">
        <v>171</v>
      </c>
    </row>
    <row r="7" spans="1:119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/>
      <c r="DG8" s="14"/>
      <c r="DH8" s="14"/>
      <c r="DI8" s="14"/>
      <c r="DJ8" s="14"/>
      <c r="DK8" s="130"/>
      <c r="DL8" s="14"/>
      <c r="DM8" s="14"/>
      <c r="DN8" s="14"/>
      <c r="DO8" s="56">
        <f>+SUM(DC8:DN8)</f>
        <v>196888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/>
      <c r="DG9" s="16"/>
      <c r="DH9" s="16"/>
      <c r="DI9" s="16"/>
      <c r="DJ9" s="16"/>
      <c r="DK9" s="136"/>
      <c r="DL9" s="16"/>
      <c r="DM9" s="16"/>
      <c r="DN9" s="16"/>
      <c r="DO9" s="56">
        <f t="shared" ref="DO9:DO16" si="10">+SUM(DC9:DN9)</f>
        <v>117546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/>
      <c r="DG10" s="17"/>
      <c r="DH10" s="17"/>
      <c r="DI10" s="17"/>
      <c r="DJ10" s="17"/>
      <c r="DK10" s="139"/>
      <c r="DL10" s="17"/>
      <c r="DM10" s="17"/>
      <c r="DN10" s="17"/>
      <c r="DO10" s="56">
        <f t="shared" si="10"/>
        <v>79342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/>
      <c r="DG11" s="14"/>
      <c r="DH11" s="14"/>
      <c r="DI11" s="14"/>
      <c r="DJ11" s="14"/>
      <c r="DK11" s="130"/>
      <c r="DL11" s="14"/>
      <c r="DM11" s="14"/>
      <c r="DN11" s="14"/>
      <c r="DO11" s="56">
        <f t="shared" si="10"/>
        <v>407176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/>
      <c r="DG12" s="16"/>
      <c r="DH12" s="16"/>
      <c r="DI12" s="16"/>
      <c r="DJ12" s="16"/>
      <c r="DK12" s="136"/>
      <c r="DL12" s="16"/>
      <c r="DM12" s="16"/>
      <c r="DN12" s="16"/>
      <c r="DO12" s="56">
        <f t="shared" si="10"/>
        <v>304842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/>
      <c r="DG13" s="17"/>
      <c r="DH13" s="17"/>
      <c r="DI13" s="17"/>
      <c r="DJ13" s="17"/>
      <c r="DK13" s="139"/>
      <c r="DL13" s="17"/>
      <c r="DM13" s="17"/>
      <c r="DN13" s="17"/>
      <c r="DO13" s="56">
        <f t="shared" si="10"/>
        <v>102334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f t="shared" ref="DF14:DN14" si="23">SUM(DF15:DF16)</f>
        <v>0</v>
      </c>
      <c r="DG14" s="59">
        <f t="shared" si="23"/>
        <v>0</v>
      </c>
      <c r="DH14" s="59">
        <f t="shared" si="23"/>
        <v>0</v>
      </c>
      <c r="DI14" s="59">
        <f t="shared" si="23"/>
        <v>0</v>
      </c>
      <c r="DJ14" s="59">
        <f t="shared" si="23"/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604064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f t="shared" ref="DF15:DN15" si="31">DF9+DF12</f>
        <v>0</v>
      </c>
      <c r="DG15" s="61">
        <f t="shared" si="31"/>
        <v>0</v>
      </c>
      <c r="DH15" s="61">
        <f t="shared" si="31"/>
        <v>0</v>
      </c>
      <c r="DI15" s="61">
        <f t="shared" si="31"/>
        <v>0</v>
      </c>
      <c r="DJ15" s="61">
        <f t="shared" si="31"/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422388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f t="shared" ref="DF16:DN16" si="37">DF10+DF13</f>
        <v>0</v>
      </c>
      <c r="DG16" s="61">
        <f t="shared" si="37"/>
        <v>0</v>
      </c>
      <c r="DH16" s="61">
        <f t="shared" si="37"/>
        <v>0</v>
      </c>
      <c r="DI16" s="61">
        <f t="shared" si="37"/>
        <v>0</v>
      </c>
      <c r="DJ16" s="61">
        <f t="shared" si="37"/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181676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6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198">
        <v>2022</v>
      </c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200"/>
      <c r="DO20" s="188" t="s">
        <v>171</v>
      </c>
    </row>
    <row r="21" spans="2:119" ht="15" x14ac:dyDescent="0.25">
      <c r="B21" s="197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/>
      <c r="DG22" s="14"/>
      <c r="DH22" s="14"/>
      <c r="DI22" s="14"/>
      <c r="DJ22" s="14"/>
      <c r="DK22" s="130"/>
      <c r="DL22" s="14"/>
      <c r="DM22" s="14"/>
      <c r="DN22" s="14"/>
      <c r="DO22" s="56">
        <f>+SUM(DC22:DN22)</f>
        <v>483220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/>
      <c r="DG23" s="16"/>
      <c r="DH23" s="16"/>
      <c r="DI23" s="16"/>
      <c r="DJ23" s="16"/>
      <c r="DK23" s="136"/>
      <c r="DL23" s="16"/>
      <c r="DM23" s="16"/>
      <c r="DN23" s="16"/>
      <c r="DO23" s="56">
        <f t="shared" ref="DO23:DO30" si="49">+SUM(DC23:DN23)</f>
        <v>117546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/>
      <c r="DG24" s="17"/>
      <c r="DH24" s="17"/>
      <c r="DI24" s="17"/>
      <c r="DJ24" s="17"/>
      <c r="DK24" s="139"/>
      <c r="DL24" s="17"/>
      <c r="DM24" s="17"/>
      <c r="DN24" s="17"/>
      <c r="DO24" s="56">
        <f t="shared" si="49"/>
        <v>365674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/>
      <c r="DG25" s="14"/>
      <c r="DH25" s="14"/>
      <c r="DI25" s="14"/>
      <c r="DJ25" s="14"/>
      <c r="DK25" s="130"/>
      <c r="DL25" s="14"/>
      <c r="DM25" s="14"/>
      <c r="DN25" s="14"/>
      <c r="DO25" s="56">
        <f t="shared" si="49"/>
        <v>585942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/>
      <c r="DG26" s="16"/>
      <c r="DH26" s="16"/>
      <c r="DI26" s="16"/>
      <c r="DJ26" s="16"/>
      <c r="DK26" s="136"/>
      <c r="DL26" s="16"/>
      <c r="DM26" s="16"/>
      <c r="DN26" s="16"/>
      <c r="DO26" s="56">
        <f t="shared" si="49"/>
        <v>304842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/>
      <c r="DG27" s="17"/>
      <c r="DH27" s="17"/>
      <c r="DI27" s="17"/>
      <c r="DJ27" s="17"/>
      <c r="DK27" s="139"/>
      <c r="DL27" s="17"/>
      <c r="DM27" s="17"/>
      <c r="DN27" s="17"/>
      <c r="DO27" s="56">
        <f t="shared" si="49"/>
        <v>281100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f t="shared" ref="DF28:DN28" si="61">SUM(DF29:DF30)</f>
        <v>0</v>
      </c>
      <c r="DG28" s="59">
        <f t="shared" si="61"/>
        <v>0</v>
      </c>
      <c r="DH28" s="59">
        <f t="shared" si="61"/>
        <v>0</v>
      </c>
      <c r="DI28" s="59">
        <f t="shared" si="61"/>
        <v>0</v>
      </c>
      <c r="DJ28" s="59">
        <f t="shared" si="61"/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1069162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f t="shared" ref="DF29:DN29" si="68">DF23+DF26</f>
        <v>0</v>
      </c>
      <c r="DG29" s="61">
        <f t="shared" si="68"/>
        <v>0</v>
      </c>
      <c r="DH29" s="61">
        <f t="shared" si="68"/>
        <v>0</v>
      </c>
      <c r="DI29" s="61">
        <f t="shared" si="68"/>
        <v>0</v>
      </c>
      <c r="DJ29" s="61">
        <f t="shared" si="68"/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422388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f t="shared" ref="DF30:DN30" si="73">DF24+DF27</f>
        <v>0</v>
      </c>
      <c r="DG30" s="61">
        <f t="shared" si="73"/>
        <v>0</v>
      </c>
      <c r="DH30" s="61">
        <f t="shared" si="73"/>
        <v>0</v>
      </c>
      <c r="DI30" s="61">
        <f t="shared" si="73"/>
        <v>0</v>
      </c>
      <c r="DJ30" s="61">
        <f t="shared" si="73"/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646774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198">
        <v>2022</v>
      </c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200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0</v>
      </c>
      <c r="DG36" s="62">
        <f t="shared" si="81"/>
        <v>0</v>
      </c>
      <c r="DH36" s="62">
        <f t="shared" si="81"/>
        <v>0</v>
      </c>
      <c r="DI36" s="62">
        <f t="shared" si="81"/>
        <v>0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4173741.3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/>
      <c r="DG37" s="63"/>
      <c r="DH37" s="63"/>
      <c r="DI37" s="63"/>
      <c r="DJ37" s="63"/>
      <c r="DK37" s="159"/>
      <c r="DL37" s="63"/>
      <c r="DM37" s="63"/>
      <c r="DN37" s="63"/>
      <c r="DO37" s="63">
        <f>+SUM(DC37:DN37)</f>
        <v>1700625.9000000001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/>
      <c r="DG38" s="63"/>
      <c r="DH38" s="63"/>
      <c r="DI38" s="63"/>
      <c r="DJ38" s="63"/>
      <c r="DK38" s="159"/>
      <c r="DL38" s="63"/>
      <c r="DM38" s="63"/>
      <c r="DN38" s="63"/>
      <c r="DO38" s="63">
        <f>+SUM(DC38:DN38)</f>
        <v>2473115.3999999994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P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P2" sqref="FP2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3" t="s">
        <v>136</v>
      </c>
      <c r="B1" s="193"/>
    </row>
    <row r="2" spans="1:184" ht="30" customHeight="1" x14ac:dyDescent="0.2">
      <c r="A2" s="194" t="s">
        <v>148</v>
      </c>
      <c r="B2" s="195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6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/>
      <c r="FT8" s="66"/>
      <c r="FU8" s="66"/>
      <c r="FV8" s="66"/>
      <c r="FW8" s="66"/>
      <c r="FX8" s="160"/>
      <c r="FY8" s="66"/>
      <c r="FZ8" s="66"/>
      <c r="GA8" s="66"/>
      <c r="GB8" s="67">
        <f>+SUM(FP8:GA8)</f>
        <v>1071481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/>
      <c r="FT9" s="48"/>
      <c r="FU9" s="48"/>
      <c r="FV9" s="48"/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/>
      <c r="FT10" s="48"/>
      <c r="FU10" s="48"/>
      <c r="FV10" s="48"/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/>
      <c r="FT11" s="66"/>
      <c r="FU11" s="66"/>
      <c r="FV11" s="66"/>
      <c r="FW11" s="66"/>
      <c r="FX11" s="160"/>
      <c r="FY11" s="66"/>
      <c r="FZ11" s="66"/>
      <c r="GA11" s="66"/>
      <c r="GB11" s="67">
        <f t="shared" ref="GB11:GB17" si="25">+SUM(FP11:GA11)</f>
        <v>585062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/>
      <c r="FT12" s="48"/>
      <c r="FU12" s="48"/>
      <c r="FV12" s="48"/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/>
      <c r="FT13" s="48"/>
      <c r="FU13" s="48"/>
      <c r="FV13" s="48"/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/>
      <c r="FT14" s="66"/>
      <c r="FU14" s="66"/>
      <c r="FV14" s="66"/>
      <c r="FW14" s="66"/>
      <c r="FX14" s="160"/>
      <c r="FY14" s="66"/>
      <c r="FZ14" s="66"/>
      <c r="GA14" s="66"/>
      <c r="GB14" s="67">
        <f t="shared" si="25"/>
        <v>155008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/>
      <c r="FT15" s="48"/>
      <c r="FU15" s="48"/>
      <c r="FV15" s="48"/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/>
      <c r="FT16" s="48"/>
      <c r="FU16" s="48"/>
      <c r="FV16" s="48"/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/>
      <c r="FT17" s="66"/>
      <c r="FU17" s="66"/>
      <c r="FV17" s="66"/>
      <c r="FW17" s="66"/>
      <c r="FX17" s="160"/>
      <c r="FY17" s="66"/>
      <c r="FZ17" s="66"/>
      <c r="GA17" s="66"/>
      <c r="GB17" s="67">
        <f t="shared" si="25"/>
        <v>147241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/>
      <c r="FT18" s="48"/>
      <c r="FU18" s="48"/>
      <c r="FV18" s="48"/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/>
      <c r="FT19" s="48"/>
      <c r="FU19" s="48"/>
      <c r="FV19" s="48"/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/>
      <c r="FT20" s="66"/>
      <c r="FU20" s="66"/>
      <c r="FV20" s="66"/>
      <c r="FW20" s="66"/>
      <c r="FX20" s="160"/>
      <c r="FY20" s="66"/>
      <c r="FZ20" s="66"/>
      <c r="GA20" s="66"/>
      <c r="GB20" s="67">
        <f>+SUM(FP20:GA20)</f>
        <v>801195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/>
      <c r="FT21" s="48"/>
      <c r="FU21" s="48"/>
      <c r="FV21" s="48"/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/>
      <c r="FT22" s="48"/>
      <c r="FU22" s="48"/>
      <c r="FV22" s="48"/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/>
      <c r="FT23" s="68"/>
      <c r="FU23" s="68"/>
      <c r="FV23" s="68"/>
      <c r="FW23" s="68"/>
      <c r="FX23" s="162"/>
      <c r="FY23" s="68"/>
      <c r="FZ23" s="68"/>
      <c r="GA23" s="68"/>
      <c r="GB23" s="68">
        <f>+SUM(FP23:GA23)</f>
        <v>2759987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/>
      <c r="FT24" s="67"/>
      <c r="FU24" s="67"/>
      <c r="FV24" s="67"/>
      <c r="FW24" s="67"/>
      <c r="FX24" s="163"/>
      <c r="FY24" s="67"/>
      <c r="FZ24" s="67"/>
      <c r="GA24" s="67"/>
      <c r="GB24" s="67">
        <f>+SUM(FP24:GA24)</f>
        <v>1710054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/>
      <c r="FT25" s="67"/>
      <c r="FU25" s="67"/>
      <c r="FV25" s="67"/>
      <c r="FW25" s="67"/>
      <c r="FX25" s="163"/>
      <c r="FY25" s="67"/>
      <c r="FZ25" s="67"/>
      <c r="GA25" s="67"/>
      <c r="GB25" s="67">
        <f>+SUM(FP25:GA25)</f>
        <v>1049933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6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7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/>
      <c r="FT31" s="66"/>
      <c r="FU31" s="66"/>
      <c r="FV31" s="66"/>
      <c r="FW31" s="66"/>
      <c r="FX31" s="160"/>
      <c r="FY31" s="66"/>
      <c r="FZ31" s="66"/>
      <c r="GA31" s="66"/>
      <c r="GB31" s="67">
        <f>+SUM(FP31:GA31)</f>
        <v>2237181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/>
      <c r="FT32" s="48"/>
      <c r="FU32" s="48"/>
      <c r="FV32" s="48"/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/>
      <c r="FT33" s="48"/>
      <c r="FU33" s="48"/>
      <c r="FV33" s="48"/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/>
      <c r="FT34" s="66"/>
      <c r="FU34" s="66"/>
      <c r="FV34" s="66"/>
      <c r="FW34" s="66"/>
      <c r="FX34" s="160"/>
      <c r="FY34" s="66"/>
      <c r="FZ34" s="66"/>
      <c r="GA34" s="66"/>
      <c r="GB34" s="67">
        <f t="shared" ref="GB34:GB40" si="91">+SUM(FP34:GA34)</f>
        <v>1372629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/>
      <c r="FT35" s="48"/>
      <c r="FU35" s="48"/>
      <c r="FV35" s="48"/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/>
      <c r="FT36" s="48"/>
      <c r="FU36" s="48"/>
      <c r="FV36" s="48"/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/>
      <c r="FT37" s="66"/>
      <c r="FU37" s="66"/>
      <c r="FV37" s="66"/>
      <c r="FW37" s="66"/>
      <c r="FX37" s="160"/>
      <c r="FY37" s="66"/>
      <c r="FZ37" s="66"/>
      <c r="GA37" s="66"/>
      <c r="GB37" s="67">
        <f t="shared" si="91"/>
        <v>403416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/>
      <c r="FT38" s="48"/>
      <c r="FU38" s="48"/>
      <c r="FV38" s="48"/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/>
      <c r="FT39" s="48"/>
      <c r="FU39" s="48"/>
      <c r="FV39" s="48"/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/>
      <c r="FT40" s="66"/>
      <c r="FU40" s="66"/>
      <c r="FV40" s="66"/>
      <c r="FW40" s="66"/>
      <c r="FX40" s="160"/>
      <c r="FY40" s="66"/>
      <c r="FZ40" s="66"/>
      <c r="GA40" s="66"/>
      <c r="GB40" s="67">
        <f t="shared" si="91"/>
        <v>494569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/>
      <c r="FT41" s="48"/>
      <c r="FU41" s="48"/>
      <c r="FV41" s="48"/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/>
      <c r="FT42" s="48"/>
      <c r="FU42" s="48"/>
      <c r="FV42" s="48"/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/>
      <c r="FT43" s="66"/>
      <c r="FU43" s="66"/>
      <c r="FV43" s="66"/>
      <c r="FW43" s="66"/>
      <c r="FX43" s="160"/>
      <c r="FY43" s="66"/>
      <c r="FZ43" s="66"/>
      <c r="GA43" s="66"/>
      <c r="GB43" s="67">
        <f>+SUM(FP43:GA43)</f>
        <v>1390718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/>
      <c r="FT44" s="48"/>
      <c r="FU44" s="48"/>
      <c r="FV44" s="48"/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/>
      <c r="FT45" s="48"/>
      <c r="FU45" s="48"/>
      <c r="FV45" s="48"/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/>
      <c r="FT46" s="68"/>
      <c r="FU46" s="68"/>
      <c r="FV46" s="68"/>
      <c r="FW46" s="68"/>
      <c r="FX46" s="162"/>
      <c r="FY46" s="68"/>
      <c r="FZ46" s="68"/>
      <c r="GA46" s="68"/>
      <c r="GB46" s="68">
        <f>+SUM(FP46:GA46)</f>
        <v>5898513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/>
      <c r="FT47" s="67"/>
      <c r="FU47" s="67"/>
      <c r="FV47" s="67"/>
      <c r="FW47" s="67"/>
      <c r="FX47" s="163"/>
      <c r="FY47" s="67"/>
      <c r="FZ47" s="67"/>
      <c r="GA47" s="67"/>
      <c r="GB47" s="67">
        <f>+SUM(FP47:GA47)</f>
        <v>1710054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/>
      <c r="FT48" s="67"/>
      <c r="FU48" s="67"/>
      <c r="FV48" s="67"/>
      <c r="FW48" s="67"/>
      <c r="FX48" s="163"/>
      <c r="FY48" s="67"/>
      <c r="FZ48" s="67"/>
      <c r="GA48" s="67"/>
      <c r="GB48" s="67">
        <f>+SUM(FP48:GA48)</f>
        <v>4188459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 t="shared" ref="FP54:FS54" si="142">SUM(FP55:FP56)</f>
        <v>20684525.799999997</v>
      </c>
      <c r="FQ54" s="69">
        <f t="shared" si="142"/>
        <v>20126970.299999997</v>
      </c>
      <c r="FR54" s="69">
        <f t="shared" si="142"/>
        <v>19883388.399999999</v>
      </c>
      <c r="FS54" s="69">
        <f t="shared" si="142"/>
        <v>0</v>
      </c>
      <c r="FT54" s="69">
        <f>SUM(FT55:FT56)</f>
        <v>0</v>
      </c>
      <c r="FU54" s="69">
        <f t="shared" ref="FU54:GA54" si="143">SUM(FU55:FU56)</f>
        <v>0</v>
      </c>
      <c r="FV54" s="154">
        <f t="shared" si="143"/>
        <v>0</v>
      </c>
      <c r="FW54" s="154">
        <f t="shared" si="143"/>
        <v>0</v>
      </c>
      <c r="FX54" s="154">
        <f t="shared" si="143"/>
        <v>0</v>
      </c>
      <c r="FY54" s="154">
        <f t="shared" si="143"/>
        <v>0</v>
      </c>
      <c r="FZ54" s="154">
        <f t="shared" si="143"/>
        <v>0</v>
      </c>
      <c r="GA54" s="154">
        <f t="shared" si="143"/>
        <v>0</v>
      </c>
      <c r="GB54" s="69">
        <f>+SUM(FP54:GA54)</f>
        <v>60694884.499999993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/>
      <c r="FT55" s="105"/>
      <c r="FU55" s="112"/>
      <c r="FV55" s="70"/>
      <c r="FW55" s="70"/>
      <c r="FX55" s="70"/>
      <c r="FY55" s="70"/>
      <c r="FZ55" s="70"/>
      <c r="GA55" s="70"/>
      <c r="GB55" s="70">
        <f>+SUM(FP55:GA55)</f>
        <v>16955416.399999999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/>
      <c r="FT56" s="105"/>
      <c r="FU56" s="70"/>
      <c r="FV56" s="70"/>
      <c r="FW56" s="70"/>
      <c r="FX56" s="70"/>
      <c r="FY56" s="70"/>
      <c r="FZ56" s="70"/>
      <c r="GA56" s="70"/>
      <c r="GB56" s="70">
        <f>+SUM(FP56:GA56)</f>
        <v>43739468.100000001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O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O44" sqref="FO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4" width="12.42578125" style="11" customWidth="1"/>
    <col min="175" max="16384" width="11.42578125" style="11"/>
  </cols>
  <sheetData>
    <row r="1" spans="1:184" ht="15" x14ac:dyDescent="0.25">
      <c r="A1" s="193" t="s">
        <v>136</v>
      </c>
      <c r="B1" s="193"/>
    </row>
    <row r="2" spans="1:184" ht="30" customHeight="1" x14ac:dyDescent="0.25">
      <c r="A2" s="194" t="s">
        <v>149</v>
      </c>
      <c r="B2" s="195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6" t="s">
        <v>0</v>
      </c>
      <c r="C6" s="201">
        <v>2009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96" t="s">
        <v>86</v>
      </c>
      <c r="P6" s="201">
        <v>2010</v>
      </c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3"/>
      <c r="AB6" s="196" t="s">
        <v>87</v>
      </c>
      <c r="AC6" s="201">
        <v>2011</v>
      </c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3"/>
      <c r="AO6" s="196" t="s">
        <v>88</v>
      </c>
      <c r="AP6" s="201">
        <v>2012</v>
      </c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3"/>
      <c r="BB6" s="196" t="s">
        <v>89</v>
      </c>
      <c r="BC6" s="201">
        <v>2013</v>
      </c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3"/>
      <c r="BO6" s="196" t="s">
        <v>90</v>
      </c>
      <c r="BP6" s="201">
        <v>2014</v>
      </c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96" t="s">
        <v>91</v>
      </c>
      <c r="CC6" s="201">
        <v>2015</v>
      </c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3"/>
      <c r="CO6" s="196" t="s">
        <v>92</v>
      </c>
      <c r="CP6" s="201">
        <v>2016</v>
      </c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3"/>
      <c r="DB6" s="196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7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7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7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7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7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7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7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/>
      <c r="FT8" s="72"/>
      <c r="FU8" s="72"/>
      <c r="FV8" s="72"/>
      <c r="FW8" s="72"/>
      <c r="FX8" s="164"/>
      <c r="FY8" s="72"/>
      <c r="FZ8" s="72"/>
      <c r="GA8" s="72"/>
      <c r="GB8" s="72">
        <f>+SUM(FP8:GA8)</f>
        <v>620966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/>
      <c r="FT9" s="48"/>
      <c r="FU9" s="48"/>
      <c r="FV9" s="48"/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/>
      <c r="FT10" s="48"/>
      <c r="FU10" s="48"/>
      <c r="FV10" s="48"/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/>
      <c r="FT11" s="72"/>
      <c r="FU11" s="72"/>
      <c r="FV11" s="72"/>
      <c r="FW11" s="72"/>
      <c r="FX11" s="164"/>
      <c r="FY11" s="72"/>
      <c r="FZ11" s="72"/>
      <c r="GA11" s="72"/>
      <c r="GB11" s="72">
        <f>+SUM(FP11:GA11)</f>
        <v>557101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/>
      <c r="FT12" s="48"/>
      <c r="FU12" s="48"/>
      <c r="FV12" s="48"/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/>
      <c r="FT13" s="48"/>
      <c r="FU13" s="48"/>
      <c r="FV13" s="48"/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/>
      <c r="FT14" s="72"/>
      <c r="FU14" s="72"/>
      <c r="FV14" s="72"/>
      <c r="FW14" s="72"/>
      <c r="FX14" s="164"/>
      <c r="FY14" s="72"/>
      <c r="FZ14" s="72"/>
      <c r="GA14" s="72"/>
      <c r="GB14" s="72">
        <f>+SUM(FP14:GA14)</f>
        <v>703205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>
        <v>129931</v>
      </c>
      <c r="FO15" s="48"/>
      <c r="FP15" s="48">
        <v>132079</v>
      </c>
      <c r="FQ15" s="48">
        <v>119186</v>
      </c>
      <c r="FR15" s="48">
        <v>102955</v>
      </c>
      <c r="FS15" s="48"/>
      <c r="FT15" s="48"/>
      <c r="FU15" s="48"/>
      <c r="FV15" s="48"/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>
        <v>125587</v>
      </c>
      <c r="FO16" s="48"/>
      <c r="FP16" s="48">
        <v>113873</v>
      </c>
      <c r="FQ16" s="48">
        <v>116637</v>
      </c>
      <c r="FR16" s="48">
        <v>118475</v>
      </c>
      <c r="FS16" s="48"/>
      <c r="FT16" s="48"/>
      <c r="FU16" s="48"/>
      <c r="FV16" s="48"/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/>
      <c r="FT17" s="72"/>
      <c r="FU17" s="72"/>
      <c r="FV17" s="72"/>
      <c r="FW17" s="72"/>
      <c r="FX17" s="164"/>
      <c r="FY17" s="72"/>
      <c r="FZ17" s="72"/>
      <c r="GA17" s="72"/>
      <c r="GB17" s="72">
        <f>+SUM(FP17:GA17)</f>
        <v>960328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/>
      <c r="FT18" s="48"/>
      <c r="FU18" s="48"/>
      <c r="FV18" s="48"/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/>
      <c r="FT19" s="48"/>
      <c r="FU19" s="48"/>
      <c r="FV19" s="48"/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/>
      <c r="FT20" s="19"/>
      <c r="FU20" s="19"/>
      <c r="FV20" s="19"/>
      <c r="FW20" s="19"/>
      <c r="FX20" s="140"/>
      <c r="FY20" s="19"/>
      <c r="FZ20" s="19"/>
      <c r="GA20" s="19"/>
      <c r="GB20" s="19">
        <f>+SUM(FP20:GA20)</f>
        <v>2841600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451236</v>
      </c>
      <c r="FL21" s="73">
        <v>502388</v>
      </c>
      <c r="FM21" s="73">
        <v>434999</v>
      </c>
      <c r="FN21" s="73">
        <v>539891</v>
      </c>
      <c r="FO21" s="73">
        <f>+SUM(FC21:FN21)</f>
        <v>5413570</v>
      </c>
      <c r="FP21" s="73">
        <v>533301</v>
      </c>
      <c r="FQ21" s="73">
        <v>498434</v>
      </c>
      <c r="FR21" s="73">
        <v>444612</v>
      </c>
      <c r="FS21" s="73"/>
      <c r="FT21" s="73"/>
      <c r="FU21" s="73"/>
      <c r="FV21" s="73"/>
      <c r="FW21" s="73"/>
      <c r="FX21" s="165"/>
      <c r="FY21" s="73"/>
      <c r="FZ21" s="73"/>
      <c r="GA21" s="73"/>
      <c r="GB21" s="73">
        <f>+SUM(FP21:GA21)</f>
        <v>1476347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467971</v>
      </c>
      <c r="FL22" s="73">
        <v>493095</v>
      </c>
      <c r="FM22" s="73">
        <v>480191</v>
      </c>
      <c r="FN22" s="73">
        <v>502869</v>
      </c>
      <c r="FO22" s="73">
        <f>+SUM(FC22:FN22)</f>
        <v>5273188</v>
      </c>
      <c r="FP22" s="73">
        <v>461835</v>
      </c>
      <c r="FQ22" s="73">
        <v>447160</v>
      </c>
      <c r="FR22" s="73">
        <v>456258</v>
      </c>
      <c r="FS22" s="73"/>
      <c r="FT22" s="73"/>
      <c r="FU22" s="73"/>
      <c r="FV22" s="73"/>
      <c r="FW22" s="73"/>
      <c r="FX22" s="165"/>
      <c r="FY22" s="73"/>
      <c r="FZ22" s="73"/>
      <c r="GA22" s="73"/>
      <c r="GB22" s="73">
        <f>+SUM(FP22:GA22)</f>
        <v>1365253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6" t="s">
        <v>0</v>
      </c>
      <c r="C26" s="201">
        <v>2009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196" t="s">
        <v>86</v>
      </c>
      <c r="P26" s="201">
        <v>2010</v>
      </c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3"/>
      <c r="AB26" s="196" t="s">
        <v>87</v>
      </c>
      <c r="AC26" s="201">
        <v>2011</v>
      </c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3"/>
      <c r="AO26" s="196" t="s">
        <v>88</v>
      </c>
      <c r="AP26" s="201">
        <v>2012</v>
      </c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3"/>
      <c r="BB26" s="196" t="s">
        <v>89</v>
      </c>
      <c r="BC26" s="201">
        <v>2013</v>
      </c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3"/>
      <c r="BO26" s="196" t="s">
        <v>90</v>
      </c>
      <c r="BP26" s="201">
        <v>2014</v>
      </c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3"/>
      <c r="CB26" s="196" t="s">
        <v>91</v>
      </c>
      <c r="CC26" s="201">
        <v>2015</v>
      </c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3"/>
      <c r="CO26" s="196" t="s">
        <v>92</v>
      </c>
      <c r="CP26" s="201">
        <v>2016</v>
      </c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3"/>
      <c r="DB26" s="196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7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7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7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7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7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7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7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7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7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/>
      <c r="FT28" s="72"/>
      <c r="FU28" s="72"/>
      <c r="FV28" s="72"/>
      <c r="FW28" s="72"/>
      <c r="FX28" s="164"/>
      <c r="FY28" s="72"/>
      <c r="FZ28" s="72"/>
      <c r="GA28" s="72"/>
      <c r="GB28" s="72">
        <f>+SUM(FP28:GA28)</f>
        <v>1730730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/>
      <c r="FT29" s="48"/>
      <c r="FU29" s="48"/>
      <c r="FV29" s="48"/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/>
      <c r="FT30" s="48"/>
      <c r="FU30" s="48"/>
      <c r="FV30" s="48"/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/>
      <c r="FT31" s="72"/>
      <c r="FU31" s="72"/>
      <c r="FV31" s="72"/>
      <c r="FW31" s="72"/>
      <c r="FX31" s="164"/>
      <c r="FY31" s="72"/>
      <c r="FZ31" s="72"/>
      <c r="GA31" s="72"/>
      <c r="GB31" s="72">
        <f>+SUM(FP31:GA31)</f>
        <v>1619177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/>
      <c r="FT32" s="48"/>
      <c r="FU32" s="48"/>
      <c r="FV32" s="48"/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/>
      <c r="FT33" s="48"/>
      <c r="FU33" s="48"/>
      <c r="FV33" s="48"/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601483</v>
      </c>
      <c r="FL34" s="72">
        <v>634050</v>
      </c>
      <c r="FM34" s="72">
        <v>609365</v>
      </c>
      <c r="FN34" s="72">
        <v>660666</v>
      </c>
      <c r="FO34" s="72">
        <f>+SUM(FC34:FN34)</f>
        <v>6988198</v>
      </c>
      <c r="FP34" s="72">
        <v>621941</v>
      </c>
      <c r="FQ34" s="72">
        <v>604998</v>
      </c>
      <c r="FR34" s="72">
        <v>591585</v>
      </c>
      <c r="FS34" s="72"/>
      <c r="FT34" s="72"/>
      <c r="FU34" s="72"/>
      <c r="FV34" s="72"/>
      <c r="FW34" s="72"/>
      <c r="FX34" s="164"/>
      <c r="FY34" s="72"/>
      <c r="FZ34" s="72"/>
      <c r="GA34" s="72"/>
      <c r="GB34" s="72">
        <f>+SUM(FP34:GA34)</f>
        <v>1818524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>
        <v>134480</v>
      </c>
      <c r="FO35" s="48"/>
      <c r="FP35" s="48">
        <v>132079</v>
      </c>
      <c r="FQ35" s="48">
        <v>119186</v>
      </c>
      <c r="FR35" s="48">
        <v>102955</v>
      </c>
      <c r="FS35" s="48"/>
      <c r="FT35" s="48"/>
      <c r="FU35" s="48"/>
      <c r="FV35" s="48"/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>
        <v>526186</v>
      </c>
      <c r="FO36" s="48"/>
      <c r="FP36" s="48">
        <v>489862</v>
      </c>
      <c r="FQ36" s="48">
        <v>485812</v>
      </c>
      <c r="FR36" s="48">
        <v>488630</v>
      </c>
      <c r="FS36" s="48"/>
      <c r="FT36" s="48"/>
      <c r="FU36" s="48"/>
      <c r="FV36" s="48"/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/>
      <c r="FT37" s="72"/>
      <c r="FU37" s="72"/>
      <c r="FV37" s="72"/>
      <c r="FW37" s="72"/>
      <c r="FX37" s="164"/>
      <c r="FY37" s="72"/>
      <c r="FZ37" s="72"/>
      <c r="GA37" s="72"/>
      <c r="GB37" s="72">
        <f>+SUM(FP37:GA37)</f>
        <v>2022053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/>
      <c r="FT38" s="48"/>
      <c r="FU38" s="48"/>
      <c r="FV38" s="48"/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/>
      <c r="FT39" s="48"/>
      <c r="FU39" s="48"/>
      <c r="FV39" s="48"/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>
        <v>2654644</v>
      </c>
      <c r="FO40" s="19">
        <f>+SUM(FC40:FN40)</f>
        <v>27970738</v>
      </c>
      <c r="FP40" s="19">
        <v>2479518</v>
      </c>
      <c r="FQ40" s="19">
        <v>2369682</v>
      </c>
      <c r="FR40" s="19">
        <v>2341284</v>
      </c>
      <c r="FS40" s="19"/>
      <c r="FT40" s="19"/>
      <c r="FU40" s="19"/>
      <c r="FV40" s="19"/>
      <c r="FW40" s="19"/>
      <c r="FX40" s="140"/>
      <c r="FY40" s="19"/>
      <c r="FZ40" s="19"/>
      <c r="GA40" s="19"/>
      <c r="GB40" s="19">
        <f>+SUM(FP40:GA40)</f>
        <v>7190484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451236</v>
      </c>
      <c r="FL41" s="73">
        <v>502388</v>
      </c>
      <c r="FM41" s="73">
        <v>434999</v>
      </c>
      <c r="FN41" s="73">
        <v>544440</v>
      </c>
      <c r="FO41" s="73">
        <f>+SUM(FC41:FN41)</f>
        <v>5418119</v>
      </c>
      <c r="FP41" s="73">
        <v>533301</v>
      </c>
      <c r="FQ41" s="73">
        <v>498434</v>
      </c>
      <c r="FR41" s="73">
        <v>444612</v>
      </c>
      <c r="FS41" s="73"/>
      <c r="FT41" s="73"/>
      <c r="FU41" s="73"/>
      <c r="FV41" s="73"/>
      <c r="FW41" s="73"/>
      <c r="FX41" s="165"/>
      <c r="FY41" s="73"/>
      <c r="FZ41" s="73"/>
      <c r="GA41" s="73"/>
      <c r="GB41" s="73">
        <f>+SUM(FP41:GA41)</f>
        <v>1476347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1981143</v>
      </c>
      <c r="FL42" s="73">
        <v>2071913</v>
      </c>
      <c r="FM42" s="73">
        <v>2029964</v>
      </c>
      <c r="FN42" s="73">
        <v>2110204</v>
      </c>
      <c r="FO42" s="73">
        <f>+SUM(FC42:FN42)</f>
        <v>22552619</v>
      </c>
      <c r="FP42" s="73">
        <v>1946217</v>
      </c>
      <c r="FQ42" s="73">
        <v>1871248</v>
      </c>
      <c r="FR42" s="73">
        <v>1896672</v>
      </c>
      <c r="FS42" s="73"/>
      <c r="FT42" s="73"/>
      <c r="FU42" s="73"/>
      <c r="FV42" s="73"/>
      <c r="FW42" s="73"/>
      <c r="FX42" s="165"/>
      <c r="FY42" s="73"/>
      <c r="FZ42" s="73"/>
      <c r="GA42" s="73"/>
      <c r="GB42" s="73">
        <f>+SUM(FP42:GA42)</f>
        <v>5714137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201">
        <v>2009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196" t="s">
        <v>86</v>
      </c>
      <c r="P46" s="201">
        <v>2010</v>
      </c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3"/>
      <c r="AB46" s="196" t="s">
        <v>87</v>
      </c>
      <c r="AC46" s="201">
        <v>2011</v>
      </c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3"/>
      <c r="AO46" s="196" t="s">
        <v>88</v>
      </c>
      <c r="AP46" s="201">
        <v>2012</v>
      </c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3"/>
      <c r="BB46" s="196" t="s">
        <v>89</v>
      </c>
      <c r="BC46" s="201">
        <v>2013</v>
      </c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3"/>
      <c r="BO46" s="196" t="s">
        <v>90</v>
      </c>
      <c r="BP46" s="201">
        <v>2014</v>
      </c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3"/>
      <c r="CB46" s="196" t="s">
        <v>91</v>
      </c>
      <c r="CC46" s="201">
        <v>2015</v>
      </c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3"/>
      <c r="CO46" s="196" t="s">
        <v>92</v>
      </c>
      <c r="CP46" s="201">
        <v>2016</v>
      </c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3"/>
      <c r="DB46" s="196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7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7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7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7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7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7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7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7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23187340.300000001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0</v>
      </c>
      <c r="FT48" s="133">
        <f t="shared" ref="FT48:FU48" si="132">SUM(FT49:FT50)</f>
        <v>0</v>
      </c>
      <c r="FU48" s="133">
        <f t="shared" si="132"/>
        <v>0</v>
      </c>
      <c r="FV48" s="133">
        <f t="shared" ref="FV48:GA48" si="133">SUM(FV49:FV50)</f>
        <v>0</v>
      </c>
      <c r="FW48" s="133">
        <f t="shared" si="133"/>
        <v>0</v>
      </c>
      <c r="FX48" s="166">
        <f t="shared" si="133"/>
        <v>0</v>
      </c>
      <c r="FY48" s="166">
        <f t="shared" si="133"/>
        <v>0</v>
      </c>
      <c r="FZ48" s="166">
        <f t="shared" si="133"/>
        <v>0</v>
      </c>
      <c r="GA48" s="166">
        <f t="shared" si="133"/>
        <v>0</v>
      </c>
      <c r="GB48" s="19">
        <f>+SUM(FP48:GA48)</f>
        <v>68566662.699999988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4773666.7</v>
      </c>
      <c r="FO49" s="21">
        <f>+SUM(FC49:FN49)</f>
        <v>47115677.200000003</v>
      </c>
      <c r="FP49" s="73">
        <v>4746262.9000000004</v>
      </c>
      <c r="FQ49" s="132">
        <v>4981590.8</v>
      </c>
      <c r="FR49" s="73">
        <v>4441143.2000000011</v>
      </c>
      <c r="FS49" s="73"/>
      <c r="FT49" s="73"/>
      <c r="FU49" s="73"/>
      <c r="FV49" s="73"/>
      <c r="FW49" s="73"/>
      <c r="FX49" s="165"/>
      <c r="FY49" s="73"/>
      <c r="FZ49" s="73"/>
      <c r="GA49" s="73"/>
      <c r="GB49" s="21">
        <f>+SUM(FP49:GA49)</f>
        <v>14168996.9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18413673.600000001</v>
      </c>
      <c r="FO50" s="21">
        <f>+SUM(FC50:FN50)</f>
        <v>196112618.89999998</v>
      </c>
      <c r="FP50" s="73">
        <v>17195553.199999999</v>
      </c>
      <c r="FQ50" s="132">
        <v>18487053.699999996</v>
      </c>
      <c r="FR50" s="73">
        <v>18715058.899999999</v>
      </c>
      <c r="FS50" s="73"/>
      <c r="FT50" s="73"/>
      <c r="FU50" s="73"/>
      <c r="FV50" s="73"/>
      <c r="FW50" s="73"/>
      <c r="FX50" s="165"/>
      <c r="FY50" s="73"/>
      <c r="FZ50" s="73"/>
      <c r="GA50" s="73"/>
      <c r="GB50" s="21">
        <f>+SUM(FP50:GA50)</f>
        <v>54397665.79999999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N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R44" sqref="IR44:IR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3" t="s">
        <v>136</v>
      </c>
      <c r="B1" s="193"/>
    </row>
    <row r="2" spans="1:262" ht="30" customHeight="1" x14ac:dyDescent="0.2">
      <c r="A2" s="194" t="s">
        <v>150</v>
      </c>
      <c r="B2" s="195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6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/>
      <c r="IT8" s="47"/>
      <c r="IU8" s="47"/>
      <c r="IV8" s="47"/>
      <c r="IW8" s="47"/>
      <c r="IX8" s="47"/>
      <c r="IY8" s="47"/>
      <c r="IZ8" s="47"/>
      <c r="JA8" s="47"/>
      <c r="JB8" s="72">
        <f>SUM(IP8:JA8)</f>
        <v>1156695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/>
      <c r="IT9" s="48"/>
      <c r="IU9" s="48"/>
      <c r="IV9" s="48"/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/>
      <c r="IT10" s="48"/>
      <c r="IU10" s="48"/>
      <c r="IV10" s="48"/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/>
      <c r="IT11" s="47"/>
      <c r="IU11" s="47"/>
      <c r="IV11" s="47"/>
      <c r="IW11" s="47"/>
      <c r="IX11" s="47"/>
      <c r="IY11" s="47"/>
      <c r="IZ11" s="47"/>
      <c r="JA11" s="47"/>
      <c r="JB11" s="72">
        <f t="shared" ref="JB11" si="49">SUM(IP11:JA11)</f>
        <v>511317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/>
      <c r="IT12" s="48"/>
      <c r="IU12" s="48"/>
      <c r="IV12" s="48"/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/>
      <c r="IT13" s="48"/>
      <c r="IU13" s="48"/>
      <c r="IV13" s="48"/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50">SUM(D15:D16)</f>
        <v>0</v>
      </c>
      <c r="E14" s="72">
        <f t="shared" si="50"/>
        <v>0</v>
      </c>
      <c r="F14" s="72">
        <f t="shared" si="50"/>
        <v>0</v>
      </c>
      <c r="G14" s="72">
        <f t="shared" si="50"/>
        <v>0</v>
      </c>
      <c r="H14" s="72">
        <f t="shared" si="50"/>
        <v>0</v>
      </c>
      <c r="I14" s="72">
        <f t="shared" si="50"/>
        <v>0</v>
      </c>
      <c r="J14" s="72">
        <f t="shared" si="50"/>
        <v>0</v>
      </c>
      <c r="K14" s="72">
        <f t="shared" si="50"/>
        <v>0</v>
      </c>
      <c r="L14" s="72">
        <f t="shared" si="50"/>
        <v>0</v>
      </c>
      <c r="M14" s="72">
        <f t="shared" si="50"/>
        <v>63102</v>
      </c>
      <c r="N14" s="72">
        <f t="shared" si="50"/>
        <v>76737</v>
      </c>
      <c r="O14" s="72">
        <f t="shared" si="17"/>
        <v>139839</v>
      </c>
      <c r="P14" s="72">
        <f>SUM(P15:P16)</f>
        <v>76378</v>
      </c>
      <c r="Q14" s="72">
        <f t="shared" ref="Q14:AA14" si="51">SUM(Q15:Q16)</f>
        <v>71361</v>
      </c>
      <c r="R14" s="72">
        <f t="shared" si="51"/>
        <v>66961</v>
      </c>
      <c r="S14" s="72">
        <f t="shared" si="51"/>
        <v>76616</v>
      </c>
      <c r="T14" s="72">
        <f t="shared" si="51"/>
        <v>67537</v>
      </c>
      <c r="U14" s="72">
        <f t="shared" si="51"/>
        <v>60510</v>
      </c>
      <c r="V14" s="72">
        <f t="shared" si="51"/>
        <v>76028</v>
      </c>
      <c r="W14" s="72">
        <f t="shared" si="51"/>
        <v>75049</v>
      </c>
      <c r="X14" s="72">
        <f t="shared" si="51"/>
        <v>59042</v>
      </c>
      <c r="Y14" s="72">
        <f t="shared" si="51"/>
        <v>68909</v>
      </c>
      <c r="Z14" s="72">
        <f t="shared" si="51"/>
        <v>61084</v>
      </c>
      <c r="AA14" s="72">
        <f t="shared" si="51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2">SUM(AD15:AD16)</f>
        <v>66732</v>
      </c>
      <c r="AE14" s="72">
        <f t="shared" si="52"/>
        <v>80771</v>
      </c>
      <c r="AF14" s="72">
        <f t="shared" si="52"/>
        <v>61447</v>
      </c>
      <c r="AG14" s="72">
        <f t="shared" si="52"/>
        <v>65722</v>
      </c>
      <c r="AH14" s="72">
        <f t="shared" si="52"/>
        <v>61128</v>
      </c>
      <c r="AI14" s="72">
        <f t="shared" si="52"/>
        <v>79136</v>
      </c>
      <c r="AJ14" s="72">
        <f t="shared" si="52"/>
        <v>70498</v>
      </c>
      <c r="AK14" s="72">
        <f t="shared" si="52"/>
        <v>59502</v>
      </c>
      <c r="AL14" s="72">
        <f t="shared" si="52"/>
        <v>68155</v>
      </c>
      <c r="AM14" s="72">
        <f t="shared" si="52"/>
        <v>62532</v>
      </c>
      <c r="AN14" s="72">
        <f t="shared" si="52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3">SUM(AQ15:AQ16)</f>
        <v>69804</v>
      </c>
      <c r="AR14" s="72">
        <f t="shared" si="53"/>
        <v>70325</v>
      </c>
      <c r="AS14" s="72">
        <f t="shared" si="53"/>
        <v>79688</v>
      </c>
      <c r="AT14" s="72">
        <f t="shared" si="53"/>
        <v>65543</v>
      </c>
      <c r="AU14" s="72">
        <f t="shared" si="53"/>
        <v>63852</v>
      </c>
      <c r="AV14" s="72">
        <f t="shared" si="53"/>
        <v>77660</v>
      </c>
      <c r="AW14" s="72">
        <f t="shared" si="53"/>
        <v>70157</v>
      </c>
      <c r="AX14" s="72">
        <f t="shared" si="53"/>
        <v>63818</v>
      </c>
      <c r="AY14" s="72">
        <f t="shared" si="53"/>
        <v>68369</v>
      </c>
      <c r="AZ14" s="72">
        <f t="shared" si="53"/>
        <v>66407</v>
      </c>
      <c r="BA14" s="72">
        <f t="shared" si="53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4">SUM(BD15:BD16)</f>
        <v>78720</v>
      </c>
      <c r="BE14" s="72">
        <f t="shared" si="54"/>
        <v>76069</v>
      </c>
      <c r="BF14" s="72">
        <f t="shared" si="54"/>
        <v>89324</v>
      </c>
      <c r="BG14" s="72">
        <f t="shared" si="54"/>
        <v>78389</v>
      </c>
      <c r="BH14" s="72">
        <f t="shared" si="54"/>
        <v>75866</v>
      </c>
      <c r="BI14" s="72">
        <f t="shared" si="54"/>
        <v>84859</v>
      </c>
      <c r="BJ14" s="72">
        <f t="shared" si="54"/>
        <v>84551</v>
      </c>
      <c r="BK14" s="72">
        <f t="shared" si="54"/>
        <v>75410</v>
      </c>
      <c r="BL14" s="72">
        <f t="shared" si="54"/>
        <v>83790</v>
      </c>
      <c r="BM14" s="72">
        <f t="shared" si="54"/>
        <v>80101</v>
      </c>
      <c r="BN14" s="72">
        <f t="shared" si="54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5">SUM(BQ15:BQ16)</f>
        <v>94537</v>
      </c>
      <c r="BR14" s="72">
        <f t="shared" si="55"/>
        <v>112605</v>
      </c>
      <c r="BS14" s="72">
        <f t="shared" si="55"/>
        <v>83278</v>
      </c>
      <c r="BT14" s="72">
        <f t="shared" si="55"/>
        <v>98930</v>
      </c>
      <c r="BU14" s="72">
        <f t="shared" si="55"/>
        <v>85841</v>
      </c>
      <c r="BV14" s="72">
        <f t="shared" si="55"/>
        <v>110948</v>
      </c>
      <c r="BW14" s="72">
        <f t="shared" si="55"/>
        <v>96760</v>
      </c>
      <c r="BX14" s="72">
        <f t="shared" si="55"/>
        <v>86424</v>
      </c>
      <c r="BY14" s="72">
        <f t="shared" si="55"/>
        <v>94590</v>
      </c>
      <c r="BZ14" s="72">
        <f t="shared" si="55"/>
        <v>98746</v>
      </c>
      <c r="CA14" s="72">
        <f t="shared" si="55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6">SUM(CD15:CD16)</f>
        <v>108929</v>
      </c>
      <c r="CE14" s="72">
        <f t="shared" si="56"/>
        <v>104628</v>
      </c>
      <c r="CF14" s="72">
        <f t="shared" si="56"/>
        <v>114620</v>
      </c>
      <c r="CG14" s="72">
        <f t="shared" si="56"/>
        <v>107255</v>
      </c>
      <c r="CH14" s="72">
        <f t="shared" si="56"/>
        <v>102895</v>
      </c>
      <c r="CI14" s="72">
        <f t="shared" si="56"/>
        <v>124191</v>
      </c>
      <c r="CJ14" s="72">
        <f t="shared" si="56"/>
        <v>112049</v>
      </c>
      <c r="CK14" s="72">
        <f t="shared" si="56"/>
        <v>102250</v>
      </c>
      <c r="CL14" s="72">
        <f t="shared" si="56"/>
        <v>112057</v>
      </c>
      <c r="CM14" s="72">
        <f t="shared" si="56"/>
        <v>106300</v>
      </c>
      <c r="CN14" s="72">
        <f t="shared" si="56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7">SUM(CQ15:CQ16)</f>
        <v>125089</v>
      </c>
      <c r="CR14" s="72">
        <f t="shared" si="57"/>
        <v>119562</v>
      </c>
      <c r="CS14" s="72">
        <f t="shared" si="57"/>
        <v>136041</v>
      </c>
      <c r="CT14" s="72">
        <f t="shared" si="57"/>
        <v>123934</v>
      </c>
      <c r="CU14" s="72">
        <f t="shared" si="57"/>
        <v>116359</v>
      </c>
      <c r="CV14" s="72">
        <f t="shared" si="57"/>
        <v>137645</v>
      </c>
      <c r="CW14" s="72">
        <f t="shared" si="57"/>
        <v>137075</v>
      </c>
      <c r="CX14" s="72">
        <f t="shared" si="57"/>
        <v>118233</v>
      </c>
      <c r="CY14" s="72">
        <f t="shared" si="57"/>
        <v>138438</v>
      </c>
      <c r="CZ14" s="72">
        <f t="shared" si="57"/>
        <v>125104</v>
      </c>
      <c r="DA14" s="72">
        <f t="shared" si="57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8">SUM(DD15:DD16)</f>
        <v>148710</v>
      </c>
      <c r="DE14" s="72">
        <f t="shared" si="58"/>
        <v>142989</v>
      </c>
      <c r="DF14" s="72">
        <f t="shared" si="58"/>
        <v>159539</v>
      </c>
      <c r="DG14" s="72">
        <f t="shared" si="58"/>
        <v>142360</v>
      </c>
      <c r="DH14" s="72">
        <f t="shared" si="58"/>
        <v>140790</v>
      </c>
      <c r="DI14" s="72">
        <f t="shared" si="58"/>
        <v>167049</v>
      </c>
      <c r="DJ14" s="72">
        <f t="shared" si="58"/>
        <v>157854</v>
      </c>
      <c r="DK14" s="72">
        <f t="shared" si="58"/>
        <v>140193</v>
      </c>
      <c r="DL14" s="72">
        <f t="shared" si="58"/>
        <v>157887</v>
      </c>
      <c r="DM14" s="72">
        <f t="shared" si="58"/>
        <v>144160</v>
      </c>
      <c r="DN14" s="72">
        <f t="shared" si="58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9">SUM(DQ15:DQ16)</f>
        <v>177075</v>
      </c>
      <c r="DR14" s="72">
        <f t="shared" si="59"/>
        <v>163374</v>
      </c>
      <c r="DS14" s="72">
        <f t="shared" si="59"/>
        <v>188849</v>
      </c>
      <c r="DT14" s="72">
        <f t="shared" si="59"/>
        <v>166161</v>
      </c>
      <c r="DU14" s="72">
        <f t="shared" si="59"/>
        <v>158760</v>
      </c>
      <c r="DV14" s="72">
        <f t="shared" si="59"/>
        <v>182983</v>
      </c>
      <c r="DW14" s="72">
        <f t="shared" si="59"/>
        <v>180801</v>
      </c>
      <c r="DX14" s="72">
        <f t="shared" si="59"/>
        <v>170539</v>
      </c>
      <c r="DY14" s="72">
        <f t="shared" si="59"/>
        <v>184677</v>
      </c>
      <c r="DZ14" s="72">
        <f t="shared" si="59"/>
        <v>166046</v>
      </c>
      <c r="EA14" s="72">
        <f t="shared" si="59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60">SUM(ED15:ED16)</f>
        <v>191428</v>
      </c>
      <c r="EE14" s="72">
        <f t="shared" si="60"/>
        <v>212458</v>
      </c>
      <c r="EF14" s="72">
        <f t="shared" si="60"/>
        <v>165423</v>
      </c>
      <c r="EG14" s="72">
        <f t="shared" si="60"/>
        <v>181801</v>
      </c>
      <c r="EH14" s="72">
        <f t="shared" si="60"/>
        <v>178125</v>
      </c>
      <c r="EI14" s="72">
        <f t="shared" si="60"/>
        <v>200111</v>
      </c>
      <c r="EJ14" s="72">
        <f t="shared" si="60"/>
        <v>197655</v>
      </c>
      <c r="EK14" s="72">
        <f t="shared" si="60"/>
        <v>179523</v>
      </c>
      <c r="EL14" s="72">
        <f t="shared" si="60"/>
        <v>193846</v>
      </c>
      <c r="EM14" s="72">
        <f t="shared" si="60"/>
        <v>184058</v>
      </c>
      <c r="EN14" s="72">
        <f t="shared" si="60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1">SUM(EQ15:EQ16)</f>
        <v>206903</v>
      </c>
      <c r="ER14" s="72">
        <f t="shared" si="61"/>
        <v>200484</v>
      </c>
      <c r="ES14" s="72">
        <f t="shared" si="61"/>
        <v>214803</v>
      </c>
      <c r="ET14" s="72">
        <f t="shared" si="61"/>
        <v>193388</v>
      </c>
      <c r="EU14" s="72">
        <f t="shared" si="61"/>
        <v>181733</v>
      </c>
      <c r="EV14" s="72">
        <f t="shared" si="61"/>
        <v>218927</v>
      </c>
      <c r="EW14" s="72">
        <f t="shared" si="61"/>
        <v>203735</v>
      </c>
      <c r="EX14" s="72">
        <f t="shared" si="61"/>
        <v>183865</v>
      </c>
      <c r="EY14" s="72">
        <f t="shared" si="61"/>
        <v>207307</v>
      </c>
      <c r="EZ14" s="72">
        <f t="shared" si="61"/>
        <v>194903</v>
      </c>
      <c r="FA14" s="72">
        <f t="shared" si="61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2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2"/>
        <v>271790</v>
      </c>
      <c r="GI14" s="72">
        <f>SUM(GI15:GI16)</f>
        <v>340982</v>
      </c>
      <c r="GJ14" s="72">
        <f t="shared" si="62"/>
        <v>301566</v>
      </c>
      <c r="GK14" s="72">
        <f t="shared" si="62"/>
        <v>263155</v>
      </c>
      <c r="GL14" s="72">
        <f t="shared" si="62"/>
        <v>274478</v>
      </c>
      <c r="GM14" s="72">
        <f t="shared" si="62"/>
        <v>261114</v>
      </c>
      <c r="GN14" s="72">
        <f t="shared" si="62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3">SUM(GQ15:GQ16)</f>
        <v>354671</v>
      </c>
      <c r="GR14" s="72">
        <f t="shared" si="63"/>
        <v>387359</v>
      </c>
      <c r="GS14" s="72">
        <f t="shared" si="63"/>
        <v>318531</v>
      </c>
      <c r="GT14" s="72">
        <f t="shared" si="63"/>
        <v>322132</v>
      </c>
      <c r="GU14" s="72">
        <f t="shared" si="63"/>
        <v>291980</v>
      </c>
      <c r="GV14" s="72">
        <f t="shared" si="63"/>
        <v>350379</v>
      </c>
      <c r="GW14" s="72">
        <f t="shared" si="63"/>
        <v>350558</v>
      </c>
      <c r="GX14" s="72">
        <f t="shared" si="63"/>
        <v>320017</v>
      </c>
      <c r="GY14" s="72">
        <f t="shared" si="63"/>
        <v>333901</v>
      </c>
      <c r="GZ14" s="72">
        <f t="shared" si="63"/>
        <v>316674</v>
      </c>
      <c r="HA14" s="72">
        <f t="shared" si="63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4">SUM(HD15:HD16)</f>
        <v>372876</v>
      </c>
      <c r="HE14" s="72">
        <f t="shared" si="64"/>
        <v>355157</v>
      </c>
      <c r="HF14" s="72">
        <f t="shared" si="64"/>
        <v>358827</v>
      </c>
      <c r="HG14" s="72">
        <f t="shared" si="64"/>
        <v>318881</v>
      </c>
      <c r="HH14" s="72">
        <f t="shared" si="64"/>
        <v>300332</v>
      </c>
      <c r="HI14" s="72">
        <f t="shared" si="64"/>
        <v>367480</v>
      </c>
      <c r="HJ14" s="72">
        <f t="shared" si="64"/>
        <v>362095</v>
      </c>
      <c r="HK14" s="72">
        <f t="shared" si="64"/>
        <v>323325</v>
      </c>
      <c r="HL14" s="72">
        <f t="shared" si="64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/>
      <c r="IT14" s="47"/>
      <c r="IU14" s="47"/>
      <c r="IV14" s="47"/>
      <c r="IW14" s="47"/>
      <c r="IX14" s="47"/>
      <c r="IY14" s="47"/>
      <c r="IZ14" s="47"/>
      <c r="JA14" s="47"/>
      <c r="JB14" s="72">
        <f t="shared" ref="JB14" si="65">SUM(IP14:JA14)</f>
        <v>1385530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/>
      <c r="IT15" s="48"/>
      <c r="IU15" s="48"/>
      <c r="IV15" s="48"/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/>
      <c r="IT16" s="48"/>
      <c r="IU16" s="48"/>
      <c r="IV16" s="48"/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6">SUM(D18:D19)</f>
        <v>0</v>
      </c>
      <c r="E17" s="19">
        <f t="shared" si="66"/>
        <v>0</v>
      </c>
      <c r="F17" s="19">
        <f t="shared" si="66"/>
        <v>0</v>
      </c>
      <c r="G17" s="19">
        <f t="shared" si="66"/>
        <v>0</v>
      </c>
      <c r="H17" s="19">
        <f t="shared" si="66"/>
        <v>0</v>
      </c>
      <c r="I17" s="19">
        <f t="shared" si="66"/>
        <v>0</v>
      </c>
      <c r="J17" s="19">
        <f t="shared" si="66"/>
        <v>0</v>
      </c>
      <c r="K17" s="19">
        <f t="shared" si="66"/>
        <v>0</v>
      </c>
      <c r="L17" s="19">
        <f t="shared" si="66"/>
        <v>0</v>
      </c>
      <c r="M17" s="19">
        <f t="shared" si="66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7">SUM(Q18:Q19)</f>
        <v>293017</v>
      </c>
      <c r="R17" s="19">
        <f t="shared" si="67"/>
        <v>305210</v>
      </c>
      <c r="S17" s="19">
        <f t="shared" si="67"/>
        <v>309686</v>
      </c>
      <c r="T17" s="19">
        <f t="shared" si="67"/>
        <v>296155</v>
      </c>
      <c r="U17" s="19">
        <f t="shared" si="67"/>
        <v>278968</v>
      </c>
      <c r="V17" s="19">
        <f t="shared" si="67"/>
        <v>313429</v>
      </c>
      <c r="W17" s="19">
        <f t="shared" si="67"/>
        <v>321992</v>
      </c>
      <c r="X17" s="19">
        <f t="shared" si="67"/>
        <v>284392</v>
      </c>
      <c r="Y17" s="19">
        <f t="shared" si="67"/>
        <v>313248</v>
      </c>
      <c r="Z17" s="19">
        <f t="shared" si="67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8">SUM(AD18:AD19)</f>
        <v>286511</v>
      </c>
      <c r="AE17" s="19">
        <f t="shared" si="68"/>
        <v>324397</v>
      </c>
      <c r="AF17" s="19">
        <f t="shared" si="68"/>
        <v>281310</v>
      </c>
      <c r="AG17" s="19">
        <f t="shared" si="68"/>
        <v>299060</v>
      </c>
      <c r="AH17" s="19">
        <f t="shared" si="68"/>
        <v>292853</v>
      </c>
      <c r="AI17" s="19">
        <f t="shared" si="68"/>
        <v>329075</v>
      </c>
      <c r="AJ17" s="19">
        <f t="shared" si="68"/>
        <v>319491</v>
      </c>
      <c r="AK17" s="19">
        <f t="shared" si="68"/>
        <v>284159</v>
      </c>
      <c r="AL17" s="19">
        <f t="shared" si="68"/>
        <v>316210</v>
      </c>
      <c r="AM17" s="19">
        <f t="shared" si="68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9">SUM(AQ18:AQ19)</f>
        <v>302840</v>
      </c>
      <c r="AR17" s="19">
        <f t="shared" si="69"/>
        <v>320643</v>
      </c>
      <c r="AS17" s="19">
        <f t="shared" si="69"/>
        <v>325296</v>
      </c>
      <c r="AT17" s="19">
        <f t="shared" si="69"/>
        <v>309440</v>
      </c>
      <c r="AU17" s="19">
        <f t="shared" si="69"/>
        <v>312998</v>
      </c>
      <c r="AV17" s="19">
        <f t="shared" si="69"/>
        <v>340531</v>
      </c>
      <c r="AW17" s="19">
        <f t="shared" si="69"/>
        <v>337860</v>
      </c>
      <c r="AX17" s="19">
        <f t="shared" si="69"/>
        <v>314425</v>
      </c>
      <c r="AY17" s="19">
        <f t="shared" si="69"/>
        <v>335609</v>
      </c>
      <c r="AZ17" s="19">
        <f t="shared" si="69"/>
        <v>330096</v>
      </c>
      <c r="BA17" s="19">
        <f t="shared" si="69"/>
        <v>343098</v>
      </c>
      <c r="BB17" s="19">
        <f>SUM(BB18:BB19)</f>
        <v>3912639</v>
      </c>
      <c r="BC17" s="19">
        <f t="shared" si="69"/>
        <v>371405</v>
      </c>
      <c r="BD17" s="19">
        <f t="shared" si="69"/>
        <v>335944</v>
      </c>
      <c r="BE17" s="19">
        <f t="shared" si="69"/>
        <v>345050</v>
      </c>
      <c r="BF17" s="19">
        <f t="shared" si="69"/>
        <v>354336</v>
      </c>
      <c r="BG17" s="19">
        <f t="shared" si="69"/>
        <v>348929</v>
      </c>
      <c r="BH17" s="19">
        <f t="shared" si="69"/>
        <v>337474</v>
      </c>
      <c r="BI17" s="19">
        <f t="shared" si="69"/>
        <v>364869</v>
      </c>
      <c r="BJ17" s="19">
        <f t="shared" si="69"/>
        <v>362109</v>
      </c>
      <c r="BK17" s="19">
        <f t="shared" si="69"/>
        <v>338233</v>
      </c>
      <c r="BL17" s="19">
        <f t="shared" si="69"/>
        <v>371131</v>
      </c>
      <c r="BM17" s="19">
        <f t="shared" si="69"/>
        <v>365607</v>
      </c>
      <c r="BN17" s="19">
        <f t="shared" si="69"/>
        <v>407751</v>
      </c>
      <c r="BO17" s="19">
        <f>SUM(BO18:BO19)</f>
        <v>4302838</v>
      </c>
      <c r="BP17" s="19">
        <f t="shared" si="69"/>
        <v>404470</v>
      </c>
      <c r="BQ17" s="19">
        <f t="shared" si="69"/>
        <v>377365</v>
      </c>
      <c r="BR17" s="19">
        <f t="shared" si="69"/>
        <v>407729</v>
      </c>
      <c r="BS17" s="19">
        <f t="shared" si="69"/>
        <v>352559</v>
      </c>
      <c r="BT17" s="19">
        <f t="shared" si="69"/>
        <v>389978</v>
      </c>
      <c r="BU17" s="19">
        <f t="shared" si="69"/>
        <v>361379</v>
      </c>
      <c r="BV17" s="19">
        <f t="shared" si="69"/>
        <v>417140</v>
      </c>
      <c r="BW17" s="19">
        <f t="shared" si="69"/>
        <v>399323</v>
      </c>
      <c r="BX17" s="19">
        <f t="shared" si="69"/>
        <v>364228</v>
      </c>
      <c r="BY17" s="19">
        <f t="shared" si="69"/>
        <v>391778</v>
      </c>
      <c r="BZ17" s="19">
        <f t="shared" si="69"/>
        <v>389013</v>
      </c>
      <c r="CA17" s="19">
        <f t="shared" si="69"/>
        <v>414196</v>
      </c>
      <c r="CB17" s="19">
        <f>SUM(CB18:CB19)</f>
        <v>4669158</v>
      </c>
      <c r="CC17" s="19">
        <f t="shared" si="69"/>
        <v>419393</v>
      </c>
      <c r="CD17" s="19">
        <f t="shared" si="69"/>
        <v>384273</v>
      </c>
      <c r="CE17" s="19">
        <f t="shared" si="69"/>
        <v>383762</v>
      </c>
      <c r="CF17" s="19">
        <f t="shared" si="69"/>
        <v>391010</v>
      </c>
      <c r="CG17" s="19">
        <f t="shared" si="69"/>
        <v>390301</v>
      </c>
      <c r="CH17" s="19">
        <f t="shared" si="69"/>
        <v>376921</v>
      </c>
      <c r="CI17" s="19">
        <f t="shared" si="69"/>
        <v>425761</v>
      </c>
      <c r="CJ17" s="19">
        <f t="shared" si="69"/>
        <v>407083</v>
      </c>
      <c r="CK17" s="19">
        <f t="shared" si="69"/>
        <v>380175</v>
      </c>
      <c r="CL17" s="19">
        <f t="shared" si="69"/>
        <v>413097</v>
      </c>
      <c r="CM17" s="19">
        <f t="shared" si="69"/>
        <v>397207</v>
      </c>
      <c r="CN17" s="19">
        <f t="shared" si="69"/>
        <v>448430</v>
      </c>
      <c r="CO17" s="19">
        <f>SUM(CO18:CO19)</f>
        <v>4817413</v>
      </c>
      <c r="CP17" s="19">
        <f t="shared" si="69"/>
        <v>446646</v>
      </c>
      <c r="CQ17" s="19">
        <f t="shared" si="69"/>
        <v>413365</v>
      </c>
      <c r="CR17" s="19">
        <f t="shared" si="69"/>
        <v>417824</v>
      </c>
      <c r="CS17" s="19">
        <f t="shared" si="69"/>
        <v>435022</v>
      </c>
      <c r="CT17" s="19">
        <f t="shared" si="69"/>
        <v>421822</v>
      </c>
      <c r="CU17" s="19">
        <f t="shared" si="69"/>
        <v>413851</v>
      </c>
      <c r="CV17" s="19">
        <f t="shared" si="69"/>
        <v>465596</v>
      </c>
      <c r="CW17" s="19">
        <f t="shared" si="69"/>
        <v>470631</v>
      </c>
      <c r="CX17" s="19">
        <f t="shared" si="69"/>
        <v>432644</v>
      </c>
      <c r="CY17" s="19">
        <f t="shared" si="69"/>
        <v>472520</v>
      </c>
      <c r="CZ17" s="19">
        <f t="shared" si="69"/>
        <v>449024</v>
      </c>
      <c r="DA17" s="19">
        <f t="shared" si="69"/>
        <v>505090</v>
      </c>
      <c r="DB17" s="19">
        <f>SUM(DB18:DB19)</f>
        <v>5344035</v>
      </c>
      <c r="DC17" s="19">
        <f t="shared" si="69"/>
        <v>515301</v>
      </c>
      <c r="DD17" s="19">
        <f t="shared" si="69"/>
        <v>470455</v>
      </c>
      <c r="DE17" s="19">
        <f t="shared" si="69"/>
        <v>474808</v>
      </c>
      <c r="DF17" s="19">
        <f t="shared" si="69"/>
        <v>495229</v>
      </c>
      <c r="DG17" s="19">
        <f t="shared" si="69"/>
        <v>481699</v>
      </c>
      <c r="DH17" s="19">
        <f t="shared" ref="DH17:FX17" si="70">SUM(DH18:DH19)</f>
        <v>469184</v>
      </c>
      <c r="DI17" s="19">
        <f t="shared" si="70"/>
        <v>520628</v>
      </c>
      <c r="DJ17" s="19">
        <f t="shared" si="70"/>
        <v>513992</v>
      </c>
      <c r="DK17" s="19">
        <f t="shared" si="70"/>
        <v>471831</v>
      </c>
      <c r="DL17" s="19">
        <f t="shared" si="70"/>
        <v>508383</v>
      </c>
      <c r="DM17" s="19">
        <f t="shared" si="70"/>
        <v>479377</v>
      </c>
      <c r="DN17" s="19">
        <f t="shared" si="70"/>
        <v>544963</v>
      </c>
      <c r="DO17" s="19">
        <f>SUM(DO18:DO19)</f>
        <v>5945850</v>
      </c>
      <c r="DP17" s="19">
        <f t="shared" si="70"/>
        <v>557226</v>
      </c>
      <c r="DQ17" s="19">
        <f t="shared" si="70"/>
        <v>531312</v>
      </c>
      <c r="DR17" s="19">
        <f t="shared" si="70"/>
        <v>517894</v>
      </c>
      <c r="DS17" s="19">
        <f t="shared" si="70"/>
        <v>541599</v>
      </c>
      <c r="DT17" s="19">
        <f t="shared" si="70"/>
        <v>516516</v>
      </c>
      <c r="DU17" s="19">
        <f t="shared" si="70"/>
        <v>505028</v>
      </c>
      <c r="DV17" s="19">
        <f t="shared" si="70"/>
        <v>557182</v>
      </c>
      <c r="DW17" s="19">
        <f t="shared" si="70"/>
        <v>562454</v>
      </c>
      <c r="DX17" s="19">
        <f t="shared" si="70"/>
        <v>528180</v>
      </c>
      <c r="DY17" s="19">
        <f t="shared" si="70"/>
        <v>568574</v>
      </c>
      <c r="DZ17" s="19">
        <f t="shared" si="70"/>
        <v>540399</v>
      </c>
      <c r="EA17" s="19">
        <f t="shared" si="70"/>
        <v>587893</v>
      </c>
      <c r="EB17" s="19">
        <f>SUM(EB18:EB19)</f>
        <v>6514257</v>
      </c>
      <c r="EC17" s="19">
        <f t="shared" si="70"/>
        <v>605596</v>
      </c>
      <c r="ED17" s="19">
        <f t="shared" si="70"/>
        <v>552884</v>
      </c>
      <c r="EE17" s="19">
        <f t="shared" si="70"/>
        <v>602910</v>
      </c>
      <c r="EF17" s="19">
        <f t="shared" si="70"/>
        <v>519962</v>
      </c>
      <c r="EG17" s="19">
        <f t="shared" si="70"/>
        <v>559604</v>
      </c>
      <c r="EH17" s="19">
        <f t="shared" si="70"/>
        <v>547471</v>
      </c>
      <c r="EI17" s="19">
        <f t="shared" si="70"/>
        <v>595590</v>
      </c>
      <c r="EJ17" s="19">
        <f t="shared" si="70"/>
        <v>602861</v>
      </c>
      <c r="EK17" s="19">
        <f t="shared" si="70"/>
        <v>550113</v>
      </c>
      <c r="EL17" s="19">
        <f t="shared" si="70"/>
        <v>586964</v>
      </c>
      <c r="EM17" s="19">
        <f t="shared" si="70"/>
        <v>570054</v>
      </c>
      <c r="EN17" s="19">
        <f t="shared" si="70"/>
        <v>641887</v>
      </c>
      <c r="EO17" s="19">
        <f>SUM(EO18:EO19)</f>
        <v>6935896</v>
      </c>
      <c r="EP17" s="19">
        <f t="shared" si="70"/>
        <v>646879</v>
      </c>
      <c r="EQ17" s="19">
        <f t="shared" si="70"/>
        <v>587580</v>
      </c>
      <c r="ER17" s="19">
        <f t="shared" si="70"/>
        <v>590054</v>
      </c>
      <c r="ES17" s="19">
        <f t="shared" si="70"/>
        <v>600039</v>
      </c>
      <c r="ET17" s="19">
        <f t="shared" si="70"/>
        <v>579852</v>
      </c>
      <c r="EU17" s="19">
        <f t="shared" si="70"/>
        <v>547384</v>
      </c>
      <c r="EV17" s="19">
        <f t="shared" si="70"/>
        <v>622409</v>
      </c>
      <c r="EW17" s="19">
        <f t="shared" si="70"/>
        <v>611692</v>
      </c>
      <c r="EX17" s="19">
        <f t="shared" si="70"/>
        <v>558560</v>
      </c>
      <c r="EY17" s="19">
        <f t="shared" si="70"/>
        <v>612632</v>
      </c>
      <c r="EZ17" s="19">
        <f t="shared" si="70"/>
        <v>582123</v>
      </c>
      <c r="FA17" s="19">
        <f t="shared" si="70"/>
        <v>669687</v>
      </c>
      <c r="FB17" s="19">
        <f>SUM(FB18:FB19)</f>
        <v>7208891</v>
      </c>
      <c r="FC17" s="19">
        <f t="shared" si="70"/>
        <v>693758</v>
      </c>
      <c r="FD17" s="19">
        <f t="shared" si="70"/>
        <v>646793</v>
      </c>
      <c r="FE17" s="19">
        <f t="shared" si="70"/>
        <v>638594</v>
      </c>
      <c r="FF17" s="19">
        <f t="shared" si="70"/>
        <v>667548</v>
      </c>
      <c r="FG17" s="19">
        <f t="shared" si="70"/>
        <v>648827</v>
      </c>
      <c r="FH17" s="19">
        <f t="shared" si="70"/>
        <v>613989</v>
      </c>
      <c r="FI17" s="19">
        <f t="shared" si="70"/>
        <v>705261</v>
      </c>
      <c r="FJ17" s="19">
        <f t="shared" si="70"/>
        <v>689562</v>
      </c>
      <c r="FK17" s="19">
        <f t="shared" si="70"/>
        <v>628190</v>
      </c>
      <c r="FL17" s="19">
        <f t="shared" si="70"/>
        <v>697126</v>
      </c>
      <c r="FM17" s="19">
        <f t="shared" si="70"/>
        <v>644319</v>
      </c>
      <c r="FN17" s="19">
        <f t="shared" si="70"/>
        <v>743336</v>
      </c>
      <c r="FO17" s="19">
        <f>SUM(FO18:FO19)</f>
        <v>8017303</v>
      </c>
      <c r="FP17" s="19">
        <f t="shared" si="70"/>
        <v>775988</v>
      </c>
      <c r="FQ17" s="19">
        <f t="shared" si="70"/>
        <v>740902</v>
      </c>
      <c r="FR17" s="19">
        <f t="shared" si="70"/>
        <v>787319</v>
      </c>
      <c r="FS17" s="19">
        <f t="shared" si="70"/>
        <v>659316</v>
      </c>
      <c r="FT17" s="19">
        <f t="shared" si="70"/>
        <v>693589</v>
      </c>
      <c r="FU17" s="19">
        <f t="shared" si="70"/>
        <v>661777</v>
      </c>
      <c r="FV17" s="19">
        <f t="shared" si="70"/>
        <v>788829</v>
      </c>
      <c r="FW17" s="19">
        <f t="shared" si="70"/>
        <v>750440</v>
      </c>
      <c r="FX17" s="19">
        <f t="shared" si="70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1">SUM(GC18:GC19)</f>
        <v>815192</v>
      </c>
      <c r="GD17" s="19">
        <f t="shared" si="71"/>
        <v>755151</v>
      </c>
      <c r="GE17" s="19">
        <f t="shared" si="71"/>
        <v>650158</v>
      </c>
      <c r="GF17" s="19">
        <f t="shared" si="71"/>
        <v>726045</v>
      </c>
      <c r="GG17" s="19">
        <f t="shared" si="71"/>
        <v>747126</v>
      </c>
      <c r="GH17" s="19">
        <f t="shared" si="71"/>
        <v>723444</v>
      </c>
      <c r="GI17" s="19">
        <f t="shared" si="71"/>
        <v>841367</v>
      </c>
      <c r="GJ17" s="19">
        <f t="shared" si="71"/>
        <v>788063</v>
      </c>
      <c r="GK17" s="19">
        <f t="shared" si="71"/>
        <v>717657</v>
      </c>
      <c r="GL17" s="19">
        <f t="shared" si="71"/>
        <v>741043</v>
      </c>
      <c r="GM17" s="19">
        <f t="shared" si="71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2">SUM(GP18:GP19)</f>
        <v>855899</v>
      </c>
      <c r="GQ17" s="19">
        <f t="shared" si="72"/>
        <v>793159</v>
      </c>
      <c r="GR17" s="19">
        <f t="shared" si="72"/>
        <v>852909</v>
      </c>
      <c r="GS17" s="19">
        <f t="shared" si="72"/>
        <v>750836</v>
      </c>
      <c r="GT17" s="19">
        <f t="shared" si="72"/>
        <v>772531</v>
      </c>
      <c r="GU17" s="19">
        <f t="shared" si="72"/>
        <v>706060</v>
      </c>
      <c r="GV17" s="19">
        <f t="shared" si="72"/>
        <v>798375</v>
      </c>
      <c r="GW17" s="19">
        <f t="shared" si="72"/>
        <v>810309</v>
      </c>
      <c r="GX17" s="19">
        <f t="shared" si="72"/>
        <v>759229</v>
      </c>
      <c r="GY17" s="19">
        <f t="shared" si="72"/>
        <v>792243</v>
      </c>
      <c r="GZ17" s="19">
        <f t="shared" si="72"/>
        <v>764300</v>
      </c>
      <c r="HA17" s="19">
        <f t="shared" si="72"/>
        <v>867292</v>
      </c>
      <c r="HB17" s="19">
        <f t="shared" si="30"/>
        <v>9523142</v>
      </c>
      <c r="HC17" s="19">
        <f t="shared" ref="HC17:HN17" si="73">SUM(HC18:HC19)</f>
        <v>901458</v>
      </c>
      <c r="HD17" s="19">
        <f t="shared" si="73"/>
        <v>821354</v>
      </c>
      <c r="HE17" s="19">
        <f t="shared" si="73"/>
        <v>831839</v>
      </c>
      <c r="HF17" s="19">
        <f t="shared" si="73"/>
        <v>805461</v>
      </c>
      <c r="HG17" s="19">
        <f t="shared" si="73"/>
        <v>769356</v>
      </c>
      <c r="HH17" s="19">
        <f t="shared" si="73"/>
        <v>728436</v>
      </c>
      <c r="HI17" s="19">
        <f t="shared" si="73"/>
        <v>841718</v>
      </c>
      <c r="HJ17" s="19">
        <f t="shared" si="73"/>
        <v>842072</v>
      </c>
      <c r="HK17" s="19">
        <f t="shared" si="73"/>
        <v>762566</v>
      </c>
      <c r="HL17" s="19">
        <f>SUM(HL18:HL19)</f>
        <v>813952</v>
      </c>
      <c r="HM17" s="19">
        <f t="shared" si="73"/>
        <v>788356</v>
      </c>
      <c r="HN17" s="19">
        <f t="shared" si="73"/>
        <v>885224</v>
      </c>
      <c r="HO17" s="19">
        <f t="shared" si="46"/>
        <v>9791792</v>
      </c>
      <c r="HP17" s="19">
        <f t="shared" ref="HP17:HV17" si="74">SUM(HP18:HP19)</f>
        <v>912914</v>
      </c>
      <c r="HQ17" s="19">
        <f t="shared" si="74"/>
        <v>903721</v>
      </c>
      <c r="HR17" s="19">
        <f>SUM(HR18:HR19)</f>
        <v>577688</v>
      </c>
      <c r="HS17" s="19">
        <f t="shared" si="74"/>
        <v>246799</v>
      </c>
      <c r="HT17" s="19">
        <f t="shared" si="74"/>
        <v>402918</v>
      </c>
      <c r="HU17" s="19">
        <f t="shared" si="74"/>
        <v>562897</v>
      </c>
      <c r="HV17" s="19">
        <f t="shared" si="74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/>
      <c r="IT17" s="19"/>
      <c r="IU17" s="19"/>
      <c r="IV17" s="19"/>
      <c r="IW17" s="19"/>
      <c r="IX17" s="19"/>
      <c r="IY17" s="19"/>
      <c r="IZ17" s="19"/>
      <c r="JA17" s="19"/>
      <c r="JB17" s="19">
        <f>SUM(IP17:JA17)</f>
        <v>3053542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5">D9+D12+D15</f>
        <v>0</v>
      </c>
      <c r="E18" s="21">
        <f t="shared" si="75"/>
        <v>0</v>
      </c>
      <c r="F18" s="21">
        <f t="shared" si="75"/>
        <v>0</v>
      </c>
      <c r="G18" s="21">
        <f t="shared" si="75"/>
        <v>0</v>
      </c>
      <c r="H18" s="21">
        <f t="shared" si="75"/>
        <v>0</v>
      </c>
      <c r="I18" s="21">
        <f t="shared" si="75"/>
        <v>0</v>
      </c>
      <c r="J18" s="21">
        <f t="shared" si="75"/>
        <v>0</v>
      </c>
      <c r="K18" s="21">
        <f t="shared" si="75"/>
        <v>0</v>
      </c>
      <c r="L18" s="21">
        <f t="shared" si="75"/>
        <v>0</v>
      </c>
      <c r="M18" s="21">
        <f t="shared" si="75"/>
        <v>92921</v>
      </c>
      <c r="N18" s="21">
        <f t="shared" ref="N18:P19" si="76">N9+N12+N15</f>
        <v>117116</v>
      </c>
      <c r="O18" s="21">
        <f t="shared" si="76"/>
        <v>210037</v>
      </c>
      <c r="P18" s="21">
        <f t="shared" si="76"/>
        <v>115933</v>
      </c>
      <c r="Q18" s="21">
        <f t="shared" ref="Q18:Z19" si="77">Q9+Q12+Q15</f>
        <v>107506</v>
      </c>
      <c r="R18" s="21">
        <f t="shared" si="77"/>
        <v>100272</v>
      </c>
      <c r="S18" s="21">
        <f t="shared" si="77"/>
        <v>118724</v>
      </c>
      <c r="T18" s="21">
        <f t="shared" si="77"/>
        <v>101630</v>
      </c>
      <c r="U18" s="21">
        <f t="shared" si="77"/>
        <v>90555</v>
      </c>
      <c r="V18" s="21">
        <f t="shared" si="77"/>
        <v>117598</v>
      </c>
      <c r="W18" s="21">
        <f t="shared" si="77"/>
        <v>115721</v>
      </c>
      <c r="X18" s="21">
        <f t="shared" si="77"/>
        <v>88174</v>
      </c>
      <c r="Y18" s="21">
        <f t="shared" si="77"/>
        <v>104028</v>
      </c>
      <c r="Z18" s="21">
        <f t="shared" si="77"/>
        <v>91770</v>
      </c>
      <c r="AA18" s="21">
        <f t="shared" ref="AA18:AC19" si="78">AA9+AA12+AA15</f>
        <v>114387</v>
      </c>
      <c r="AB18" s="21">
        <f t="shared" si="78"/>
        <v>1266298</v>
      </c>
      <c r="AC18" s="21">
        <f t="shared" si="78"/>
        <v>113672</v>
      </c>
      <c r="AD18" s="21">
        <f t="shared" ref="AD18:AM19" si="79">AD9+AD12+AD15</f>
        <v>101971</v>
      </c>
      <c r="AE18" s="21">
        <f t="shared" si="79"/>
        <v>126000</v>
      </c>
      <c r="AF18" s="21">
        <f t="shared" si="79"/>
        <v>93230</v>
      </c>
      <c r="AG18" s="21">
        <f t="shared" si="79"/>
        <v>99504</v>
      </c>
      <c r="AH18" s="21">
        <f t="shared" si="79"/>
        <v>92028</v>
      </c>
      <c r="AI18" s="21">
        <f t="shared" si="79"/>
        <v>124137</v>
      </c>
      <c r="AJ18" s="21">
        <f t="shared" si="79"/>
        <v>108193</v>
      </c>
      <c r="AK18" s="21">
        <f t="shared" si="79"/>
        <v>90154</v>
      </c>
      <c r="AL18" s="21">
        <f t="shared" si="79"/>
        <v>103764</v>
      </c>
      <c r="AM18" s="21">
        <f t="shared" si="79"/>
        <v>94755</v>
      </c>
      <c r="AN18" s="21">
        <f t="shared" ref="AN18:AP19" si="80">AN9+AN12+AN15</f>
        <v>117218</v>
      </c>
      <c r="AO18" s="21">
        <f t="shared" si="80"/>
        <v>1264626</v>
      </c>
      <c r="AP18" s="21">
        <f t="shared" si="80"/>
        <v>119065</v>
      </c>
      <c r="AQ18" s="21">
        <f t="shared" ref="AQ18:AZ19" si="81">AQ9+AQ12+AQ15</f>
        <v>106815</v>
      </c>
      <c r="AR18" s="21">
        <f t="shared" si="81"/>
        <v>107586</v>
      </c>
      <c r="AS18" s="21">
        <f t="shared" si="81"/>
        <v>125136</v>
      </c>
      <c r="AT18" s="21">
        <f t="shared" si="81"/>
        <v>99878</v>
      </c>
      <c r="AU18" s="21">
        <f t="shared" si="81"/>
        <v>98671</v>
      </c>
      <c r="AV18" s="21">
        <f t="shared" si="81"/>
        <v>123381</v>
      </c>
      <c r="AW18" s="21">
        <f t="shared" si="81"/>
        <v>109579</v>
      </c>
      <c r="AX18" s="21">
        <f t="shared" si="81"/>
        <v>98375</v>
      </c>
      <c r="AY18" s="21">
        <f t="shared" si="81"/>
        <v>105508</v>
      </c>
      <c r="AZ18" s="21">
        <f t="shared" si="81"/>
        <v>102556</v>
      </c>
      <c r="BA18" s="21">
        <f t="shared" ref="BA18:BC19" si="82">BA9+BA12+BA15</f>
        <v>117634</v>
      </c>
      <c r="BB18" s="21">
        <f t="shared" si="82"/>
        <v>1314184</v>
      </c>
      <c r="BC18" s="21">
        <f t="shared" si="82"/>
        <v>132002</v>
      </c>
      <c r="BD18" s="21">
        <f t="shared" ref="BD18:BM19" si="83">BD9+BD12+BD15</f>
        <v>121822</v>
      </c>
      <c r="BE18" s="21">
        <f t="shared" si="83"/>
        <v>117201</v>
      </c>
      <c r="BF18" s="21">
        <f t="shared" si="83"/>
        <v>141521</v>
      </c>
      <c r="BG18" s="21">
        <f t="shared" si="83"/>
        <v>116042</v>
      </c>
      <c r="BH18" s="21">
        <f t="shared" si="83"/>
        <v>109574</v>
      </c>
      <c r="BI18" s="21">
        <f t="shared" si="83"/>
        <v>127244</v>
      </c>
      <c r="BJ18" s="21">
        <f t="shared" si="83"/>
        <v>119671</v>
      </c>
      <c r="BK18" s="21">
        <f t="shared" si="83"/>
        <v>107381</v>
      </c>
      <c r="BL18" s="21">
        <f t="shared" si="83"/>
        <v>121289</v>
      </c>
      <c r="BM18" s="21">
        <f t="shared" si="83"/>
        <v>114582</v>
      </c>
      <c r="BN18" s="21">
        <f t="shared" ref="BN18:BP19" si="84">BN9+BN12+BN15</f>
        <v>141985</v>
      </c>
      <c r="BO18" s="21">
        <f t="shared" si="84"/>
        <v>1470314</v>
      </c>
      <c r="BP18" s="21">
        <f t="shared" si="84"/>
        <v>143121</v>
      </c>
      <c r="BQ18" s="21">
        <f t="shared" ref="BQ18:BZ19" si="85">BQ9+BQ12+BQ15</f>
        <v>135325</v>
      </c>
      <c r="BR18" s="21">
        <f t="shared" si="85"/>
        <v>161617</v>
      </c>
      <c r="BS18" s="21">
        <f t="shared" si="85"/>
        <v>116888</v>
      </c>
      <c r="BT18" s="21">
        <f t="shared" si="85"/>
        <v>142172</v>
      </c>
      <c r="BU18" s="21">
        <f t="shared" si="85"/>
        <v>118066</v>
      </c>
      <c r="BV18" s="21">
        <f t="shared" si="85"/>
        <v>159683</v>
      </c>
      <c r="BW18" s="21">
        <f t="shared" si="85"/>
        <v>140094</v>
      </c>
      <c r="BX18" s="21">
        <f t="shared" si="85"/>
        <v>121113</v>
      </c>
      <c r="BY18" s="21">
        <f t="shared" si="85"/>
        <v>130577</v>
      </c>
      <c r="BZ18" s="21">
        <f t="shared" si="85"/>
        <v>137148</v>
      </c>
      <c r="CA18" s="21">
        <f t="shared" ref="CA18:CC19" si="86">CA9+CA12+CA15</f>
        <v>156511</v>
      </c>
      <c r="CB18" s="21">
        <f t="shared" si="86"/>
        <v>1662315</v>
      </c>
      <c r="CC18" s="21">
        <f t="shared" si="86"/>
        <v>160023</v>
      </c>
      <c r="CD18" s="21">
        <f t="shared" ref="CD18:CM19" si="87">CD9+CD12+CD15</f>
        <v>150131</v>
      </c>
      <c r="CE18" s="21">
        <f t="shared" si="87"/>
        <v>139048</v>
      </c>
      <c r="CF18" s="21">
        <f t="shared" si="87"/>
        <v>161393</v>
      </c>
      <c r="CG18" s="21">
        <f t="shared" si="87"/>
        <v>145000</v>
      </c>
      <c r="CH18" s="21">
        <f t="shared" si="87"/>
        <v>136056</v>
      </c>
      <c r="CI18" s="21">
        <f t="shared" si="87"/>
        <v>173860</v>
      </c>
      <c r="CJ18" s="21">
        <f t="shared" si="87"/>
        <v>150923</v>
      </c>
      <c r="CK18" s="21">
        <f t="shared" si="87"/>
        <v>135318</v>
      </c>
      <c r="CL18" s="21">
        <f t="shared" si="87"/>
        <v>151708</v>
      </c>
      <c r="CM18" s="21">
        <f t="shared" si="87"/>
        <v>140793</v>
      </c>
      <c r="CN18" s="21">
        <f t="shared" ref="CN18:CP19" si="88">CN9+CN12+CN15</f>
        <v>175565</v>
      </c>
      <c r="CO18" s="21">
        <f t="shared" si="88"/>
        <v>1819818</v>
      </c>
      <c r="CP18" s="21">
        <f t="shared" si="88"/>
        <v>189083</v>
      </c>
      <c r="CQ18" s="21">
        <f t="shared" ref="CQ18:CZ19" si="89">CQ9+CQ12+CQ15</f>
        <v>170586</v>
      </c>
      <c r="CR18" s="21">
        <f t="shared" si="89"/>
        <v>158066</v>
      </c>
      <c r="CS18" s="21">
        <f t="shared" si="89"/>
        <v>188806</v>
      </c>
      <c r="CT18" s="21">
        <f t="shared" si="89"/>
        <v>164359</v>
      </c>
      <c r="CU18" s="21">
        <f t="shared" si="89"/>
        <v>154107</v>
      </c>
      <c r="CV18" s="21">
        <f t="shared" si="89"/>
        <v>190130</v>
      </c>
      <c r="CW18" s="21">
        <f t="shared" si="89"/>
        <v>188843</v>
      </c>
      <c r="CX18" s="21">
        <f t="shared" si="89"/>
        <v>158288</v>
      </c>
      <c r="CY18" s="21">
        <f t="shared" si="89"/>
        <v>187167</v>
      </c>
      <c r="CZ18" s="21">
        <f t="shared" si="89"/>
        <v>166027</v>
      </c>
      <c r="DA18" s="21">
        <f t="shared" ref="DA18:DC19" si="90">DA9+DA12+DA15</f>
        <v>208138</v>
      </c>
      <c r="DB18" s="21">
        <f t="shared" si="90"/>
        <v>2123600</v>
      </c>
      <c r="DC18" s="21">
        <f t="shared" si="90"/>
        <v>225173</v>
      </c>
      <c r="DD18" s="21">
        <f t="shared" ref="DD18:DM19" si="91">DD9+DD12+DD15</f>
        <v>202921</v>
      </c>
      <c r="DE18" s="21">
        <f t="shared" si="91"/>
        <v>189294</v>
      </c>
      <c r="DF18" s="21">
        <f t="shared" si="91"/>
        <v>223686</v>
      </c>
      <c r="DG18" s="21">
        <f t="shared" si="91"/>
        <v>191920</v>
      </c>
      <c r="DH18" s="21">
        <f t="shared" si="91"/>
        <v>185139</v>
      </c>
      <c r="DI18" s="21">
        <f t="shared" si="91"/>
        <v>232826</v>
      </c>
      <c r="DJ18" s="21">
        <f t="shared" si="91"/>
        <v>213703</v>
      </c>
      <c r="DK18" s="21">
        <f t="shared" si="91"/>
        <v>187504</v>
      </c>
      <c r="DL18" s="21">
        <f t="shared" si="91"/>
        <v>210706</v>
      </c>
      <c r="DM18" s="21">
        <f t="shared" si="91"/>
        <v>191211</v>
      </c>
      <c r="DN18" s="21">
        <f t="shared" ref="DN18:DP19" si="92">DN9+DN12+DN15</f>
        <v>235676</v>
      </c>
      <c r="DO18" s="21">
        <f t="shared" si="92"/>
        <v>2489759</v>
      </c>
      <c r="DP18" s="21">
        <f t="shared" si="92"/>
        <v>254003</v>
      </c>
      <c r="DQ18" s="21">
        <f t="shared" ref="DQ18:DZ19" si="93">DQ9+DQ12+DQ15</f>
        <v>243614</v>
      </c>
      <c r="DR18" s="21">
        <f t="shared" si="93"/>
        <v>219411</v>
      </c>
      <c r="DS18" s="21">
        <f t="shared" si="93"/>
        <v>262259</v>
      </c>
      <c r="DT18" s="21">
        <f t="shared" si="93"/>
        <v>220302</v>
      </c>
      <c r="DU18" s="21">
        <f t="shared" si="93"/>
        <v>210822</v>
      </c>
      <c r="DV18" s="21">
        <f t="shared" si="93"/>
        <v>248549</v>
      </c>
      <c r="DW18" s="21">
        <f t="shared" si="93"/>
        <v>244123</v>
      </c>
      <c r="DX18" s="21">
        <f t="shared" si="93"/>
        <v>228284</v>
      </c>
      <c r="DY18" s="21">
        <f t="shared" si="93"/>
        <v>247082</v>
      </c>
      <c r="DZ18" s="21">
        <f t="shared" si="93"/>
        <v>220643</v>
      </c>
      <c r="EA18" s="21">
        <f t="shared" ref="EA18:EC19" si="94">EA9+EA12+EA15</f>
        <v>268186</v>
      </c>
      <c r="EB18" s="21">
        <f t="shared" si="94"/>
        <v>2867278</v>
      </c>
      <c r="EC18" s="21">
        <f t="shared" si="94"/>
        <v>283272</v>
      </c>
      <c r="ED18" s="21">
        <f t="shared" ref="ED18:EM19" si="95">ED9+ED12+ED15</f>
        <v>263186</v>
      </c>
      <c r="EE18" s="21">
        <f t="shared" si="95"/>
        <v>297916</v>
      </c>
      <c r="EF18" s="21">
        <f t="shared" si="95"/>
        <v>222540</v>
      </c>
      <c r="EG18" s="21">
        <f t="shared" si="95"/>
        <v>246406</v>
      </c>
      <c r="EH18" s="21">
        <f t="shared" si="95"/>
        <v>241176</v>
      </c>
      <c r="EI18" s="21">
        <f t="shared" si="95"/>
        <v>279483</v>
      </c>
      <c r="EJ18" s="21">
        <f t="shared" si="95"/>
        <v>275096</v>
      </c>
      <c r="EK18" s="21">
        <f t="shared" si="95"/>
        <v>243687</v>
      </c>
      <c r="EL18" s="21">
        <f t="shared" si="95"/>
        <v>260727</v>
      </c>
      <c r="EM18" s="21">
        <f t="shared" si="95"/>
        <v>247346</v>
      </c>
      <c r="EN18" s="21">
        <f t="shared" ref="EN18:EP19" si="96">EN9+EN12+EN15</f>
        <v>294307</v>
      </c>
      <c r="EO18" s="21">
        <f t="shared" si="96"/>
        <v>3155142</v>
      </c>
      <c r="EP18" s="21">
        <f t="shared" si="96"/>
        <v>308009</v>
      </c>
      <c r="EQ18" s="21">
        <f t="shared" ref="EQ18:EU19" si="97">EQ9+EQ12+EQ15</f>
        <v>284291</v>
      </c>
      <c r="ER18" s="21">
        <f t="shared" si="97"/>
        <v>269721</v>
      </c>
      <c r="ES18" s="21">
        <f t="shared" si="97"/>
        <v>298961</v>
      </c>
      <c r="ET18" s="21">
        <f t="shared" si="97"/>
        <v>259488</v>
      </c>
      <c r="EU18" s="21">
        <f t="shared" si="97"/>
        <v>240006</v>
      </c>
      <c r="EV18" s="21">
        <f t="shared" ref="EV18:GA18" si="98">EV9+EV12+EV15</f>
        <v>305808</v>
      </c>
      <c r="EW18" s="21">
        <f t="shared" si="98"/>
        <v>288113</v>
      </c>
      <c r="EX18" s="21">
        <f t="shared" si="98"/>
        <v>249256</v>
      </c>
      <c r="EY18" s="21">
        <f t="shared" si="98"/>
        <v>279851</v>
      </c>
      <c r="EZ18" s="21">
        <f t="shared" si="98"/>
        <v>260519</v>
      </c>
      <c r="FA18" s="21">
        <f t="shared" si="98"/>
        <v>332887</v>
      </c>
      <c r="FB18" s="21">
        <f>FB9+FB12+FB15</f>
        <v>3376910</v>
      </c>
      <c r="FC18" s="21">
        <f t="shared" si="98"/>
        <v>369210</v>
      </c>
      <c r="FD18" s="21">
        <f t="shared" si="98"/>
        <v>341919</v>
      </c>
      <c r="FE18" s="21">
        <f t="shared" si="98"/>
        <v>313131</v>
      </c>
      <c r="FF18" s="21">
        <f t="shared" si="98"/>
        <v>350542</v>
      </c>
      <c r="FG18" s="21">
        <f t="shared" si="98"/>
        <v>323708</v>
      </c>
      <c r="FH18" s="21">
        <f t="shared" si="98"/>
        <v>293194</v>
      </c>
      <c r="FI18" s="21">
        <f t="shared" si="98"/>
        <v>371425</v>
      </c>
      <c r="FJ18" s="21">
        <f t="shared" si="98"/>
        <v>345171</v>
      </c>
      <c r="FK18" s="21">
        <f t="shared" si="98"/>
        <v>299045</v>
      </c>
      <c r="FL18" s="21">
        <f t="shared" si="98"/>
        <v>346857</v>
      </c>
      <c r="FM18" s="21">
        <f t="shared" si="98"/>
        <v>306525</v>
      </c>
      <c r="FN18" s="21">
        <f t="shared" si="98"/>
        <v>392451</v>
      </c>
      <c r="FO18" s="21">
        <f>FO9+FO12+FO15</f>
        <v>4053178</v>
      </c>
      <c r="FP18" s="21">
        <f t="shared" si="98"/>
        <v>437052</v>
      </c>
      <c r="FQ18" s="21">
        <f t="shared" si="98"/>
        <v>406648</v>
      </c>
      <c r="FR18" s="21">
        <f t="shared" si="98"/>
        <v>442941</v>
      </c>
      <c r="FS18" s="21">
        <f t="shared" si="98"/>
        <v>327458</v>
      </c>
      <c r="FT18" s="21">
        <f t="shared" si="98"/>
        <v>358674</v>
      </c>
      <c r="FU18" s="21">
        <f t="shared" si="98"/>
        <v>333739</v>
      </c>
      <c r="FV18" s="21">
        <f t="shared" si="98"/>
        <v>441571</v>
      </c>
      <c r="FW18" s="21">
        <f t="shared" si="98"/>
        <v>395226</v>
      </c>
      <c r="FX18" s="21">
        <f t="shared" si="98"/>
        <v>348358</v>
      </c>
      <c r="FY18" s="21">
        <f t="shared" si="98"/>
        <v>382258</v>
      </c>
      <c r="FZ18" s="21">
        <v>377903</v>
      </c>
      <c r="GA18" s="21">
        <f t="shared" si="9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9">GD9+GD12+GD15</f>
        <v>420895</v>
      </c>
      <c r="GE18" s="21">
        <f t="shared" si="99"/>
        <v>362876</v>
      </c>
      <c r="GF18" s="21">
        <f t="shared" si="99"/>
        <v>403877</v>
      </c>
      <c r="GG18" s="21">
        <f t="shared" si="99"/>
        <v>383494</v>
      </c>
      <c r="GH18" s="21">
        <f t="shared" si="99"/>
        <v>369660</v>
      </c>
      <c r="GI18" s="21">
        <f t="shared" si="99"/>
        <v>478803</v>
      </c>
      <c r="GJ18" s="21">
        <f t="shared" si="99"/>
        <v>421570</v>
      </c>
      <c r="GK18" s="21">
        <f t="shared" si="99"/>
        <v>366903</v>
      </c>
      <c r="GL18" s="21">
        <f t="shared" si="99"/>
        <v>378004</v>
      </c>
      <c r="GM18" s="21">
        <f t="shared" si="99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100">GQ9+GQ12+GQ15</f>
        <v>446068</v>
      </c>
      <c r="GR18" s="21">
        <f t="shared" si="100"/>
        <v>482103</v>
      </c>
      <c r="GS18" s="21">
        <f t="shared" si="100"/>
        <v>388519</v>
      </c>
      <c r="GT18" s="21">
        <f t="shared" si="100"/>
        <v>386505</v>
      </c>
      <c r="GU18" s="21">
        <f t="shared" si="100"/>
        <v>348087</v>
      </c>
      <c r="GV18" s="21">
        <f t="shared" si="100"/>
        <v>425550</v>
      </c>
      <c r="GW18" s="21">
        <f t="shared" si="100"/>
        <v>425243</v>
      </c>
      <c r="GX18" s="21">
        <f t="shared" si="100"/>
        <v>398078</v>
      </c>
      <c r="GY18" s="21">
        <f t="shared" si="100"/>
        <v>414186</v>
      </c>
      <c r="GZ18" s="21">
        <f t="shared" si="100"/>
        <v>392147</v>
      </c>
      <c r="HA18" s="21">
        <f t="shared" si="100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101">HD9+HD12+HD15</f>
        <v>476224</v>
      </c>
      <c r="HE18" s="21">
        <f t="shared" si="101"/>
        <v>445725</v>
      </c>
      <c r="HF18" s="21">
        <f t="shared" si="101"/>
        <v>460045</v>
      </c>
      <c r="HG18" s="21">
        <f t="shared" si="101"/>
        <v>393615</v>
      </c>
      <c r="HH18" s="21">
        <f t="shared" si="101"/>
        <v>367532</v>
      </c>
      <c r="HI18" s="21">
        <f t="shared" si="101"/>
        <v>465017</v>
      </c>
      <c r="HJ18" s="21">
        <f t="shared" si="101"/>
        <v>450658</v>
      </c>
      <c r="HK18" s="21">
        <f t="shared" si="101"/>
        <v>397868</v>
      </c>
      <c r="HL18" s="21">
        <f>HL9+HL12+HL15</f>
        <v>424968</v>
      </c>
      <c r="HM18" s="21">
        <f t="shared" si="101"/>
        <v>408767</v>
      </c>
      <c r="HN18" s="21">
        <f t="shared" si="101"/>
        <v>489888</v>
      </c>
      <c r="HO18" s="21">
        <f t="shared" si="46"/>
        <v>5297972</v>
      </c>
      <c r="HP18" s="21">
        <f t="shared" ref="HP18:IA18" si="102">HP9+HP12+HP15</f>
        <v>530860</v>
      </c>
      <c r="HQ18" s="21">
        <f t="shared" si="102"/>
        <v>528488</v>
      </c>
      <c r="HR18" s="21">
        <f t="shared" si="102"/>
        <v>301676</v>
      </c>
      <c r="HS18" s="21">
        <f t="shared" si="102"/>
        <v>85862</v>
      </c>
      <c r="HT18" s="21">
        <f t="shared" si="102"/>
        <v>190208</v>
      </c>
      <c r="HU18" s="21">
        <f t="shared" si="102"/>
        <v>298735</v>
      </c>
      <c r="HV18" s="21">
        <f t="shared" si="102"/>
        <v>432734</v>
      </c>
      <c r="HW18" s="21">
        <f t="shared" si="102"/>
        <v>409068</v>
      </c>
      <c r="HX18" s="21">
        <f t="shared" si="102"/>
        <v>434974</v>
      </c>
      <c r="HY18" s="21">
        <f t="shared" si="102"/>
        <v>494012</v>
      </c>
      <c r="HZ18" s="21">
        <f t="shared" si="102"/>
        <v>499840</v>
      </c>
      <c r="IA18" s="21">
        <f t="shared" si="102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/>
      <c r="IT18" s="21"/>
      <c r="IU18" s="21"/>
      <c r="IV18" s="21"/>
      <c r="IW18" s="21"/>
      <c r="IX18" s="21"/>
      <c r="IY18" s="21"/>
      <c r="IZ18" s="21"/>
      <c r="JA18" s="21"/>
      <c r="JB18" s="21">
        <f t="shared" ref="JB18:JB19" si="103">SUM(IP18:JA18)</f>
        <v>1913376</v>
      </c>
    </row>
    <row r="19" spans="2:262" x14ac:dyDescent="0.2">
      <c r="B19" s="15" t="s">
        <v>3</v>
      </c>
      <c r="C19" s="21">
        <f>C10+C13+C16</f>
        <v>0</v>
      </c>
      <c r="D19" s="21">
        <f t="shared" si="75"/>
        <v>0</v>
      </c>
      <c r="E19" s="21">
        <f t="shared" si="75"/>
        <v>0</v>
      </c>
      <c r="F19" s="21">
        <f t="shared" si="75"/>
        <v>0</v>
      </c>
      <c r="G19" s="21">
        <f t="shared" si="75"/>
        <v>0</v>
      </c>
      <c r="H19" s="21">
        <f t="shared" si="75"/>
        <v>0</v>
      </c>
      <c r="I19" s="21">
        <f t="shared" si="75"/>
        <v>0</v>
      </c>
      <c r="J19" s="21">
        <f t="shared" si="75"/>
        <v>0</v>
      </c>
      <c r="K19" s="21">
        <f t="shared" si="75"/>
        <v>0</v>
      </c>
      <c r="L19" s="21">
        <f t="shared" si="75"/>
        <v>0</v>
      </c>
      <c r="M19" s="21">
        <f t="shared" si="75"/>
        <v>205091</v>
      </c>
      <c r="N19" s="21">
        <f t="shared" si="76"/>
        <v>217877</v>
      </c>
      <c r="O19" s="21">
        <f t="shared" si="76"/>
        <v>422968</v>
      </c>
      <c r="P19" s="21">
        <f t="shared" si="76"/>
        <v>211300</v>
      </c>
      <c r="Q19" s="21">
        <f t="shared" si="77"/>
        <v>185511</v>
      </c>
      <c r="R19" s="21">
        <f t="shared" si="77"/>
        <v>204938</v>
      </c>
      <c r="S19" s="21">
        <f t="shared" si="77"/>
        <v>190962</v>
      </c>
      <c r="T19" s="21">
        <f t="shared" si="77"/>
        <v>194525</v>
      </c>
      <c r="U19" s="21">
        <f t="shared" si="77"/>
        <v>188413</v>
      </c>
      <c r="V19" s="21">
        <f t="shared" si="77"/>
        <v>195831</v>
      </c>
      <c r="W19" s="21">
        <f t="shared" si="77"/>
        <v>206271</v>
      </c>
      <c r="X19" s="21">
        <f t="shared" si="77"/>
        <v>196218</v>
      </c>
      <c r="Y19" s="21">
        <f t="shared" si="77"/>
        <v>209220</v>
      </c>
      <c r="Z19" s="21">
        <f t="shared" si="77"/>
        <v>205465</v>
      </c>
      <c r="AA19" s="21">
        <f t="shared" si="78"/>
        <v>216079</v>
      </c>
      <c r="AB19" s="21">
        <f t="shared" si="78"/>
        <v>2404733</v>
      </c>
      <c r="AC19" s="21">
        <f t="shared" si="78"/>
        <v>207084</v>
      </c>
      <c r="AD19" s="21">
        <f t="shared" si="79"/>
        <v>184540</v>
      </c>
      <c r="AE19" s="21">
        <f t="shared" si="79"/>
        <v>198397</v>
      </c>
      <c r="AF19" s="21">
        <f t="shared" si="79"/>
        <v>188080</v>
      </c>
      <c r="AG19" s="21">
        <f t="shared" si="79"/>
        <v>199556</v>
      </c>
      <c r="AH19" s="21">
        <f t="shared" si="79"/>
        <v>200825</v>
      </c>
      <c r="AI19" s="21">
        <f t="shared" si="79"/>
        <v>204938</v>
      </c>
      <c r="AJ19" s="21">
        <f t="shared" si="79"/>
        <v>211298</v>
      </c>
      <c r="AK19" s="21">
        <f t="shared" si="79"/>
        <v>194005</v>
      </c>
      <c r="AL19" s="21">
        <f t="shared" si="79"/>
        <v>212446</v>
      </c>
      <c r="AM19" s="21">
        <f t="shared" si="79"/>
        <v>214227</v>
      </c>
      <c r="AN19" s="21">
        <f t="shared" si="80"/>
        <v>226287</v>
      </c>
      <c r="AO19" s="21">
        <f t="shared" si="80"/>
        <v>2441683</v>
      </c>
      <c r="AP19" s="21">
        <f t="shared" si="80"/>
        <v>220738</v>
      </c>
      <c r="AQ19" s="21">
        <f t="shared" si="81"/>
        <v>196025</v>
      </c>
      <c r="AR19" s="21">
        <f t="shared" si="81"/>
        <v>213057</v>
      </c>
      <c r="AS19" s="21">
        <f t="shared" si="81"/>
        <v>200160</v>
      </c>
      <c r="AT19" s="21">
        <f t="shared" si="81"/>
        <v>209562</v>
      </c>
      <c r="AU19" s="21">
        <f t="shared" si="81"/>
        <v>214327</v>
      </c>
      <c r="AV19" s="21">
        <f t="shared" si="81"/>
        <v>217150</v>
      </c>
      <c r="AW19" s="21">
        <f t="shared" si="81"/>
        <v>228281</v>
      </c>
      <c r="AX19" s="21">
        <f t="shared" si="81"/>
        <v>216050</v>
      </c>
      <c r="AY19" s="21">
        <f t="shared" si="81"/>
        <v>230101</v>
      </c>
      <c r="AZ19" s="21">
        <f t="shared" si="81"/>
        <v>227540</v>
      </c>
      <c r="BA19" s="21">
        <f t="shared" si="82"/>
        <v>225464</v>
      </c>
      <c r="BB19" s="21">
        <f t="shared" si="82"/>
        <v>2598455</v>
      </c>
      <c r="BC19" s="21">
        <f t="shared" si="82"/>
        <v>239403</v>
      </c>
      <c r="BD19" s="21">
        <f t="shared" si="83"/>
        <v>214122</v>
      </c>
      <c r="BE19" s="21">
        <f t="shared" si="83"/>
        <v>227849</v>
      </c>
      <c r="BF19" s="21">
        <f t="shared" si="83"/>
        <v>212815</v>
      </c>
      <c r="BG19" s="21">
        <f t="shared" si="83"/>
        <v>232887</v>
      </c>
      <c r="BH19" s="21">
        <f t="shared" si="83"/>
        <v>227900</v>
      </c>
      <c r="BI19" s="21">
        <f t="shared" si="83"/>
        <v>237625</v>
      </c>
      <c r="BJ19" s="21">
        <f t="shared" si="83"/>
        <v>242438</v>
      </c>
      <c r="BK19" s="21">
        <f t="shared" si="83"/>
        <v>230852</v>
      </c>
      <c r="BL19" s="21">
        <f t="shared" si="83"/>
        <v>249842</v>
      </c>
      <c r="BM19" s="21">
        <f t="shared" si="83"/>
        <v>251025</v>
      </c>
      <c r="BN19" s="21">
        <f t="shared" si="84"/>
        <v>265766</v>
      </c>
      <c r="BO19" s="21">
        <f t="shared" si="84"/>
        <v>2832524</v>
      </c>
      <c r="BP19" s="21">
        <f t="shared" si="84"/>
        <v>261349</v>
      </c>
      <c r="BQ19" s="21">
        <f t="shared" si="85"/>
        <v>242040</v>
      </c>
      <c r="BR19" s="21">
        <f t="shared" si="85"/>
        <v>246112</v>
      </c>
      <c r="BS19" s="21">
        <f t="shared" si="85"/>
        <v>235671</v>
      </c>
      <c r="BT19" s="21">
        <f t="shared" si="85"/>
        <v>247806</v>
      </c>
      <c r="BU19" s="21">
        <f t="shared" si="85"/>
        <v>243313</v>
      </c>
      <c r="BV19" s="21">
        <f t="shared" si="85"/>
        <v>257457</v>
      </c>
      <c r="BW19" s="21">
        <f t="shared" si="85"/>
        <v>259229</v>
      </c>
      <c r="BX19" s="21">
        <f t="shared" si="85"/>
        <v>243115</v>
      </c>
      <c r="BY19" s="21">
        <f t="shared" si="85"/>
        <v>261201</v>
      </c>
      <c r="BZ19" s="21">
        <f t="shared" si="85"/>
        <v>251865</v>
      </c>
      <c r="CA19" s="21">
        <f t="shared" si="86"/>
        <v>257685</v>
      </c>
      <c r="CB19" s="21">
        <f t="shared" si="86"/>
        <v>3006843</v>
      </c>
      <c r="CC19" s="21">
        <f t="shared" si="86"/>
        <v>259370</v>
      </c>
      <c r="CD19" s="21">
        <f t="shared" si="87"/>
        <v>234142</v>
      </c>
      <c r="CE19" s="21">
        <f t="shared" si="87"/>
        <v>244714</v>
      </c>
      <c r="CF19" s="21">
        <f t="shared" si="87"/>
        <v>229617</v>
      </c>
      <c r="CG19" s="21">
        <f t="shared" si="87"/>
        <v>245301</v>
      </c>
      <c r="CH19" s="21">
        <f t="shared" si="87"/>
        <v>240865</v>
      </c>
      <c r="CI19" s="21">
        <f t="shared" si="87"/>
        <v>251901</v>
      </c>
      <c r="CJ19" s="21">
        <f t="shared" si="87"/>
        <v>256160</v>
      </c>
      <c r="CK19" s="21">
        <f t="shared" si="87"/>
        <v>244857</v>
      </c>
      <c r="CL19" s="21">
        <f t="shared" si="87"/>
        <v>261389</v>
      </c>
      <c r="CM19" s="21">
        <f t="shared" si="87"/>
        <v>256414</v>
      </c>
      <c r="CN19" s="21">
        <f t="shared" si="88"/>
        <v>272865</v>
      </c>
      <c r="CO19" s="21">
        <f t="shared" si="88"/>
        <v>2997595</v>
      </c>
      <c r="CP19" s="21">
        <f t="shared" si="88"/>
        <v>257563</v>
      </c>
      <c r="CQ19" s="21">
        <f t="shared" si="89"/>
        <v>242779</v>
      </c>
      <c r="CR19" s="21">
        <f t="shared" si="89"/>
        <v>259758</v>
      </c>
      <c r="CS19" s="21">
        <f t="shared" si="89"/>
        <v>246216</v>
      </c>
      <c r="CT19" s="21">
        <f t="shared" si="89"/>
        <v>257463</v>
      </c>
      <c r="CU19" s="21">
        <f t="shared" si="89"/>
        <v>259744</v>
      </c>
      <c r="CV19" s="21">
        <f t="shared" si="89"/>
        <v>275466</v>
      </c>
      <c r="CW19" s="21">
        <f t="shared" si="89"/>
        <v>281788</v>
      </c>
      <c r="CX19" s="21">
        <f t="shared" si="89"/>
        <v>274356</v>
      </c>
      <c r="CY19" s="21">
        <f t="shared" si="89"/>
        <v>285353</v>
      </c>
      <c r="CZ19" s="21">
        <f t="shared" si="89"/>
        <v>282997</v>
      </c>
      <c r="DA19" s="21">
        <f t="shared" si="90"/>
        <v>296952</v>
      </c>
      <c r="DB19" s="21">
        <f t="shared" si="90"/>
        <v>3220435</v>
      </c>
      <c r="DC19" s="21">
        <f t="shared" si="90"/>
        <v>290128</v>
      </c>
      <c r="DD19" s="21">
        <f t="shared" si="91"/>
        <v>267534</v>
      </c>
      <c r="DE19" s="21">
        <f t="shared" si="91"/>
        <v>285514</v>
      </c>
      <c r="DF19" s="21">
        <f t="shared" si="91"/>
        <v>271543</v>
      </c>
      <c r="DG19" s="21">
        <f t="shared" si="91"/>
        <v>289779</v>
      </c>
      <c r="DH19" s="21">
        <f t="shared" si="91"/>
        <v>284045</v>
      </c>
      <c r="DI19" s="21">
        <f t="shared" si="91"/>
        <v>287802</v>
      </c>
      <c r="DJ19" s="21">
        <f t="shared" si="91"/>
        <v>300289</v>
      </c>
      <c r="DK19" s="21">
        <f t="shared" si="91"/>
        <v>284327</v>
      </c>
      <c r="DL19" s="21">
        <f t="shared" si="91"/>
        <v>297677</v>
      </c>
      <c r="DM19" s="21">
        <f t="shared" si="91"/>
        <v>288166</v>
      </c>
      <c r="DN19" s="21">
        <f t="shared" si="92"/>
        <v>309287</v>
      </c>
      <c r="DO19" s="21">
        <f t="shared" si="92"/>
        <v>3456091</v>
      </c>
      <c r="DP19" s="21">
        <f t="shared" si="92"/>
        <v>303223</v>
      </c>
      <c r="DQ19" s="21">
        <f t="shared" si="93"/>
        <v>287698</v>
      </c>
      <c r="DR19" s="21">
        <f t="shared" si="93"/>
        <v>298483</v>
      </c>
      <c r="DS19" s="21">
        <f t="shared" si="93"/>
        <v>279340</v>
      </c>
      <c r="DT19" s="21">
        <f t="shared" si="93"/>
        <v>296214</v>
      </c>
      <c r="DU19" s="21">
        <f t="shared" si="93"/>
        <v>294206</v>
      </c>
      <c r="DV19" s="21">
        <f t="shared" si="93"/>
        <v>308633</v>
      </c>
      <c r="DW19" s="21">
        <f t="shared" si="93"/>
        <v>318331</v>
      </c>
      <c r="DX19" s="21">
        <f t="shared" si="93"/>
        <v>299896</v>
      </c>
      <c r="DY19" s="21">
        <f t="shared" si="93"/>
        <v>321492</v>
      </c>
      <c r="DZ19" s="21">
        <f t="shared" si="93"/>
        <v>319756</v>
      </c>
      <c r="EA19" s="21">
        <f t="shared" si="94"/>
        <v>319707</v>
      </c>
      <c r="EB19" s="21">
        <f t="shared" si="94"/>
        <v>3646979</v>
      </c>
      <c r="EC19" s="21">
        <f t="shared" si="94"/>
        <v>322324</v>
      </c>
      <c r="ED19" s="21">
        <f t="shared" si="95"/>
        <v>289698</v>
      </c>
      <c r="EE19" s="21">
        <f t="shared" si="95"/>
        <v>304994</v>
      </c>
      <c r="EF19" s="21">
        <f t="shared" si="95"/>
        <v>297422</v>
      </c>
      <c r="EG19" s="21">
        <f t="shared" si="95"/>
        <v>313198</v>
      </c>
      <c r="EH19" s="21">
        <f t="shared" si="95"/>
        <v>306295</v>
      </c>
      <c r="EI19" s="21">
        <f t="shared" si="95"/>
        <v>316107</v>
      </c>
      <c r="EJ19" s="21">
        <f t="shared" si="95"/>
        <v>327765</v>
      </c>
      <c r="EK19" s="21">
        <f t="shared" si="95"/>
        <v>306426</v>
      </c>
      <c r="EL19" s="21">
        <f t="shared" si="95"/>
        <v>326237</v>
      </c>
      <c r="EM19" s="21">
        <f t="shared" si="95"/>
        <v>322708</v>
      </c>
      <c r="EN19" s="21">
        <f t="shared" si="96"/>
        <v>347580</v>
      </c>
      <c r="EO19" s="21">
        <f t="shared" si="96"/>
        <v>3780754</v>
      </c>
      <c r="EP19" s="21">
        <f t="shared" si="96"/>
        <v>338870</v>
      </c>
      <c r="EQ19" s="21">
        <f t="shared" si="97"/>
        <v>303289</v>
      </c>
      <c r="ER19" s="21">
        <f t="shared" si="97"/>
        <v>320333</v>
      </c>
      <c r="ES19" s="21">
        <f t="shared" si="97"/>
        <v>301078</v>
      </c>
      <c r="ET19" s="21">
        <f t="shared" si="97"/>
        <v>320364</v>
      </c>
      <c r="EU19" s="21">
        <f t="shared" si="97"/>
        <v>307378</v>
      </c>
      <c r="EV19" s="21">
        <f t="shared" ref="EV19:GA19" si="104">EV10+EV13+EV16</f>
        <v>316601</v>
      </c>
      <c r="EW19" s="21">
        <f t="shared" si="104"/>
        <v>323579</v>
      </c>
      <c r="EX19" s="21">
        <f t="shared" si="104"/>
        <v>309304</v>
      </c>
      <c r="EY19" s="21">
        <f t="shared" si="104"/>
        <v>332781</v>
      </c>
      <c r="EZ19" s="21">
        <f t="shared" si="104"/>
        <v>321604</v>
      </c>
      <c r="FA19" s="21">
        <f t="shared" si="104"/>
        <v>336800</v>
      </c>
      <c r="FB19" s="21">
        <f>FB10+FB13+FB16</f>
        <v>3831981</v>
      </c>
      <c r="FC19" s="21">
        <f t="shared" si="104"/>
        <v>324548</v>
      </c>
      <c r="FD19" s="21">
        <f t="shared" si="104"/>
        <v>304874</v>
      </c>
      <c r="FE19" s="21">
        <f t="shared" si="104"/>
        <v>325463</v>
      </c>
      <c r="FF19" s="21">
        <f t="shared" si="104"/>
        <v>317006</v>
      </c>
      <c r="FG19" s="21">
        <f t="shared" si="104"/>
        <v>325119</v>
      </c>
      <c r="FH19" s="21">
        <f t="shared" si="104"/>
        <v>320795</v>
      </c>
      <c r="FI19" s="21">
        <f t="shared" si="104"/>
        <v>333836</v>
      </c>
      <c r="FJ19" s="21">
        <f t="shared" si="104"/>
        <v>344391</v>
      </c>
      <c r="FK19" s="21">
        <f t="shared" si="104"/>
        <v>329145</v>
      </c>
      <c r="FL19" s="21">
        <f t="shared" si="104"/>
        <v>350269</v>
      </c>
      <c r="FM19" s="21">
        <f t="shared" si="104"/>
        <v>337794</v>
      </c>
      <c r="FN19" s="21">
        <f t="shared" si="104"/>
        <v>350885</v>
      </c>
      <c r="FO19" s="21">
        <f>FO10+FO13+FO16</f>
        <v>3964125</v>
      </c>
      <c r="FP19" s="21">
        <f t="shared" si="104"/>
        <v>338936</v>
      </c>
      <c r="FQ19" s="21">
        <f t="shared" si="104"/>
        <v>334254</v>
      </c>
      <c r="FR19" s="21">
        <f t="shared" si="104"/>
        <v>344378</v>
      </c>
      <c r="FS19" s="21">
        <f t="shared" si="104"/>
        <v>331858</v>
      </c>
      <c r="FT19" s="21">
        <f t="shared" si="104"/>
        <v>334915</v>
      </c>
      <c r="FU19" s="21">
        <f t="shared" si="104"/>
        <v>328038</v>
      </c>
      <c r="FV19" s="21">
        <f t="shared" si="104"/>
        <v>347258</v>
      </c>
      <c r="FW19" s="21">
        <f t="shared" si="104"/>
        <v>355214</v>
      </c>
      <c r="FX19" s="21">
        <f t="shared" si="104"/>
        <v>342326</v>
      </c>
      <c r="FY19" s="21">
        <f t="shared" si="104"/>
        <v>355166</v>
      </c>
      <c r="FZ19" s="21">
        <v>350056</v>
      </c>
      <c r="GA19" s="21">
        <f t="shared" si="104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5">GD10+GD13+GD16</f>
        <v>334256</v>
      </c>
      <c r="GE19" s="21">
        <f t="shared" si="99"/>
        <v>287282</v>
      </c>
      <c r="GF19" s="21">
        <f t="shared" si="99"/>
        <v>322168</v>
      </c>
      <c r="GG19" s="21">
        <f t="shared" si="105"/>
        <v>363632</v>
      </c>
      <c r="GH19" s="21">
        <f t="shared" si="105"/>
        <v>353784</v>
      </c>
      <c r="GI19" s="21">
        <f t="shared" si="99"/>
        <v>362564</v>
      </c>
      <c r="GJ19" s="21">
        <f t="shared" si="105"/>
        <v>366493</v>
      </c>
      <c r="GK19" s="21">
        <f t="shared" si="105"/>
        <v>350754</v>
      </c>
      <c r="GL19" s="21">
        <f t="shared" si="105"/>
        <v>363039</v>
      </c>
      <c r="GM19" s="21">
        <f t="shared" si="105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6">GQ10+GQ13+GQ16</f>
        <v>347091</v>
      </c>
      <c r="GR19" s="21">
        <f t="shared" si="106"/>
        <v>370806</v>
      </c>
      <c r="GS19" s="21">
        <f t="shared" si="106"/>
        <v>362317</v>
      </c>
      <c r="GT19" s="21">
        <f t="shared" si="106"/>
        <v>386026</v>
      </c>
      <c r="GU19" s="21">
        <f t="shared" si="106"/>
        <v>357973</v>
      </c>
      <c r="GV19" s="21">
        <f t="shared" si="106"/>
        <v>372825</v>
      </c>
      <c r="GW19" s="21">
        <f t="shared" si="106"/>
        <v>385066</v>
      </c>
      <c r="GX19" s="21">
        <f t="shared" si="106"/>
        <v>361151</v>
      </c>
      <c r="GY19" s="21">
        <f t="shared" si="106"/>
        <v>378057</v>
      </c>
      <c r="GZ19" s="21">
        <f t="shared" si="106"/>
        <v>372153</v>
      </c>
      <c r="HA19" s="21">
        <f t="shared" si="100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7">HD10+HD13+HD16</f>
        <v>345130</v>
      </c>
      <c r="HE19" s="21">
        <f t="shared" si="107"/>
        <v>386114</v>
      </c>
      <c r="HF19" s="21">
        <f t="shared" si="107"/>
        <v>345416</v>
      </c>
      <c r="HG19" s="21">
        <f t="shared" si="107"/>
        <v>375741</v>
      </c>
      <c r="HH19" s="21">
        <f t="shared" si="107"/>
        <v>360904</v>
      </c>
      <c r="HI19" s="21">
        <f t="shared" si="107"/>
        <v>376701</v>
      </c>
      <c r="HJ19" s="21">
        <f t="shared" si="107"/>
        <v>391414</v>
      </c>
      <c r="HK19" s="21">
        <f t="shared" si="107"/>
        <v>364698</v>
      </c>
      <c r="HL19" s="21">
        <f>HL10+HL13+HL16</f>
        <v>388984</v>
      </c>
      <c r="HM19" s="21">
        <f t="shared" si="107"/>
        <v>379589</v>
      </c>
      <c r="HN19" s="21">
        <f t="shared" si="107"/>
        <v>395336</v>
      </c>
      <c r="HO19" s="21">
        <f t="shared" si="46"/>
        <v>4493820</v>
      </c>
      <c r="HP19" s="21">
        <f t="shared" ref="HP19:IA19" si="108">HP10+HP13+HP16</f>
        <v>382054</v>
      </c>
      <c r="HQ19" s="21">
        <f t="shared" si="108"/>
        <v>375233</v>
      </c>
      <c r="HR19" s="21">
        <f t="shared" si="108"/>
        <v>276012</v>
      </c>
      <c r="HS19" s="21">
        <f t="shared" si="108"/>
        <v>160937</v>
      </c>
      <c r="HT19" s="21">
        <f t="shared" si="108"/>
        <v>212710</v>
      </c>
      <c r="HU19" s="21">
        <f t="shared" si="108"/>
        <v>264162</v>
      </c>
      <c r="HV19" s="21">
        <f t="shared" si="108"/>
        <v>302454</v>
      </c>
      <c r="HW19" s="21">
        <f t="shared" si="108"/>
        <v>310734</v>
      </c>
      <c r="HX19" s="21">
        <f t="shared" si="108"/>
        <v>309885</v>
      </c>
      <c r="HY19" s="21">
        <f t="shared" si="108"/>
        <v>357914</v>
      </c>
      <c r="HZ19" s="21">
        <f t="shared" si="108"/>
        <v>365594</v>
      </c>
      <c r="IA19" s="21">
        <f t="shared" si="108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/>
      <c r="IT19" s="21"/>
      <c r="IU19" s="21"/>
      <c r="IV19" s="21"/>
      <c r="IW19" s="21"/>
      <c r="IX19" s="21"/>
      <c r="IY19" s="21"/>
      <c r="IZ19" s="21"/>
      <c r="JA19" s="21"/>
      <c r="JB19" s="21">
        <f t="shared" si="103"/>
        <v>1140166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6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7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9">SUM(D27:D28)</f>
        <v>0</v>
      </c>
      <c r="E26" s="72">
        <f t="shared" si="109"/>
        <v>0</v>
      </c>
      <c r="F26" s="72">
        <f t="shared" si="109"/>
        <v>0</v>
      </c>
      <c r="G26" s="72">
        <f t="shared" si="109"/>
        <v>0</v>
      </c>
      <c r="H26" s="72">
        <f t="shared" si="109"/>
        <v>0</v>
      </c>
      <c r="I26" s="72">
        <f t="shared" si="109"/>
        <v>0</v>
      </c>
      <c r="J26" s="72">
        <f t="shared" si="109"/>
        <v>0</v>
      </c>
      <c r="K26" s="72">
        <f t="shared" si="109"/>
        <v>0</v>
      </c>
      <c r="L26" s="72">
        <f t="shared" si="109"/>
        <v>0</v>
      </c>
      <c r="M26" s="72">
        <f t="shared" si="109"/>
        <v>326843</v>
      </c>
      <c r="N26" s="72">
        <f t="shared" si="109"/>
        <v>358553</v>
      </c>
      <c r="O26" s="72">
        <f>SUM(C26:N26)</f>
        <v>685396</v>
      </c>
      <c r="P26" s="72">
        <f>SUM(P27:P28)</f>
        <v>354276</v>
      </c>
      <c r="Q26" s="72">
        <f t="shared" ref="Q26:AA26" si="110">SUM(Q27:Q28)</f>
        <v>303387</v>
      </c>
      <c r="R26" s="72">
        <f t="shared" si="110"/>
        <v>332418</v>
      </c>
      <c r="S26" s="72">
        <f t="shared" si="110"/>
        <v>318190</v>
      </c>
      <c r="T26" s="72">
        <f t="shared" si="110"/>
        <v>322161</v>
      </c>
      <c r="U26" s="72">
        <f t="shared" si="110"/>
        <v>305764</v>
      </c>
      <c r="V26" s="72">
        <f t="shared" si="110"/>
        <v>325414</v>
      </c>
      <c r="W26" s="72">
        <f t="shared" si="110"/>
        <v>336270</v>
      </c>
      <c r="X26" s="72">
        <f t="shared" si="110"/>
        <v>311014</v>
      </c>
      <c r="Y26" s="72">
        <f t="shared" si="110"/>
        <v>334105</v>
      </c>
      <c r="Z26" s="72">
        <f t="shared" si="110"/>
        <v>337075</v>
      </c>
      <c r="AA26" s="72">
        <f t="shared" si="110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11">SUM(AD27:AD28)</f>
        <v>305498</v>
      </c>
      <c r="AE26" s="72">
        <f t="shared" si="111"/>
        <v>331382</v>
      </c>
      <c r="AF26" s="72">
        <f t="shared" si="111"/>
        <v>306239</v>
      </c>
      <c r="AG26" s="72">
        <f t="shared" si="111"/>
        <v>326240</v>
      </c>
      <c r="AH26" s="72">
        <f t="shared" si="111"/>
        <v>323476</v>
      </c>
      <c r="AI26" s="72">
        <f t="shared" si="111"/>
        <v>342686</v>
      </c>
      <c r="AJ26" s="72">
        <f t="shared" si="111"/>
        <v>341402</v>
      </c>
      <c r="AK26" s="72">
        <f t="shared" si="111"/>
        <v>308890</v>
      </c>
      <c r="AL26" s="72">
        <f t="shared" si="111"/>
        <v>340767</v>
      </c>
      <c r="AM26" s="72">
        <f t="shared" si="111"/>
        <v>348101</v>
      </c>
      <c r="AN26" s="72">
        <f t="shared" si="111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12">SUM(AQ27:AQ28)</f>
        <v>321694</v>
      </c>
      <c r="AR26" s="72">
        <f t="shared" si="112"/>
        <v>350624</v>
      </c>
      <c r="AS26" s="72">
        <f t="shared" si="112"/>
        <v>331750</v>
      </c>
      <c r="AT26" s="72">
        <f t="shared" si="112"/>
        <v>346104</v>
      </c>
      <c r="AU26" s="72">
        <f t="shared" si="112"/>
        <v>353495</v>
      </c>
      <c r="AV26" s="72">
        <f t="shared" si="112"/>
        <v>365586</v>
      </c>
      <c r="AW26" s="72">
        <f t="shared" si="112"/>
        <v>377501</v>
      </c>
      <c r="AX26" s="72">
        <f t="shared" si="112"/>
        <v>354170</v>
      </c>
      <c r="AY26" s="72">
        <f t="shared" si="112"/>
        <v>376349</v>
      </c>
      <c r="AZ26" s="72">
        <f t="shared" si="112"/>
        <v>381064</v>
      </c>
      <c r="BA26" s="72">
        <f t="shared" si="112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3">SUM(BD27:BD28)</f>
        <v>367755</v>
      </c>
      <c r="BE26" s="72">
        <f t="shared" si="113"/>
        <v>385271</v>
      </c>
      <c r="BF26" s="72">
        <f t="shared" si="113"/>
        <v>364320</v>
      </c>
      <c r="BG26" s="72">
        <f t="shared" si="113"/>
        <v>392942</v>
      </c>
      <c r="BH26" s="72">
        <f t="shared" si="113"/>
        <v>382606</v>
      </c>
      <c r="BI26" s="72">
        <f t="shared" si="113"/>
        <v>412532</v>
      </c>
      <c r="BJ26" s="72">
        <f t="shared" si="113"/>
        <v>417923</v>
      </c>
      <c r="BK26" s="72">
        <f t="shared" si="113"/>
        <v>394542</v>
      </c>
      <c r="BL26" s="72">
        <f t="shared" si="113"/>
        <v>428360</v>
      </c>
      <c r="BM26" s="72">
        <f t="shared" si="113"/>
        <v>435018</v>
      </c>
      <c r="BN26" s="72">
        <f t="shared" si="113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4">SUM(BQ27:BQ28)</f>
        <v>429662</v>
      </c>
      <c r="BR26" s="72">
        <f t="shared" si="114"/>
        <v>443386</v>
      </c>
      <c r="BS26" s="72">
        <f t="shared" si="114"/>
        <v>411693</v>
      </c>
      <c r="BT26" s="72">
        <f t="shared" si="114"/>
        <v>440990</v>
      </c>
      <c r="BU26" s="72">
        <f t="shared" si="114"/>
        <v>430416</v>
      </c>
      <c r="BV26" s="72">
        <f t="shared" si="114"/>
        <v>467487</v>
      </c>
      <c r="BW26" s="72">
        <f t="shared" si="114"/>
        <v>469046</v>
      </c>
      <c r="BX26" s="72">
        <f t="shared" si="114"/>
        <v>433574</v>
      </c>
      <c r="BY26" s="72">
        <f t="shared" si="114"/>
        <v>464935</v>
      </c>
      <c r="BZ26" s="72">
        <f t="shared" si="114"/>
        <v>453006</v>
      </c>
      <c r="CA26" s="72">
        <f t="shared" si="114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5">SUM(CD27:CD28)</f>
        <v>426006</v>
      </c>
      <c r="CE26" s="72">
        <f t="shared" si="115"/>
        <v>437305</v>
      </c>
      <c r="CF26" s="72">
        <f t="shared" si="115"/>
        <v>420453</v>
      </c>
      <c r="CG26" s="72">
        <f t="shared" si="115"/>
        <v>445621</v>
      </c>
      <c r="CH26" s="72">
        <f t="shared" si="115"/>
        <v>438606</v>
      </c>
      <c r="CI26" s="72">
        <f t="shared" si="115"/>
        <v>468083</v>
      </c>
      <c r="CJ26" s="72">
        <f t="shared" si="115"/>
        <v>456465</v>
      </c>
      <c r="CK26" s="72">
        <f t="shared" si="115"/>
        <v>435151</v>
      </c>
      <c r="CL26" s="72">
        <f t="shared" si="115"/>
        <v>466198</v>
      </c>
      <c r="CM26" s="72">
        <f t="shared" si="115"/>
        <v>464665</v>
      </c>
      <c r="CN26" s="72">
        <f t="shared" si="115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6">SUM(CQ27:CQ28)</f>
        <v>448559</v>
      </c>
      <c r="CR26" s="72">
        <f t="shared" si="116"/>
        <v>464892</v>
      </c>
      <c r="CS26" s="72">
        <f t="shared" si="116"/>
        <v>461009</v>
      </c>
      <c r="CT26" s="72">
        <f t="shared" si="116"/>
        <v>467550</v>
      </c>
      <c r="CU26" s="72">
        <f t="shared" si="116"/>
        <v>477203</v>
      </c>
      <c r="CV26" s="72">
        <f t="shared" si="116"/>
        <v>521917</v>
      </c>
      <c r="CW26" s="72">
        <f t="shared" si="116"/>
        <v>525923</v>
      </c>
      <c r="CX26" s="72">
        <f t="shared" si="116"/>
        <v>508264</v>
      </c>
      <c r="CY26" s="72">
        <f t="shared" si="116"/>
        <v>522389</v>
      </c>
      <c r="CZ26" s="72">
        <f t="shared" si="116"/>
        <v>526835</v>
      </c>
      <c r="DA26" s="72">
        <f t="shared" si="116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7">SUM(DD27:DD28)</f>
        <v>514174</v>
      </c>
      <c r="DE26" s="72">
        <f t="shared" si="117"/>
        <v>535040</v>
      </c>
      <c r="DF26" s="72">
        <f t="shared" si="117"/>
        <v>520578</v>
      </c>
      <c r="DG26" s="72">
        <f t="shared" si="117"/>
        <v>545358</v>
      </c>
      <c r="DH26" s="72">
        <f t="shared" si="117"/>
        <v>526794</v>
      </c>
      <c r="DI26" s="72">
        <f t="shared" si="117"/>
        <v>552382</v>
      </c>
      <c r="DJ26" s="72">
        <f t="shared" si="117"/>
        <v>565675</v>
      </c>
      <c r="DK26" s="72">
        <f t="shared" si="117"/>
        <v>536241</v>
      </c>
      <c r="DL26" s="72">
        <f t="shared" si="117"/>
        <v>557550</v>
      </c>
      <c r="DM26" s="72">
        <f t="shared" si="117"/>
        <v>543672</v>
      </c>
      <c r="DN26" s="72">
        <f t="shared" si="117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8">SUM(DQ27:DQ28)</f>
        <v>568264</v>
      </c>
      <c r="DR26" s="72">
        <f t="shared" si="118"/>
        <v>567817</v>
      </c>
      <c r="DS26" s="72">
        <f t="shared" si="118"/>
        <v>552510</v>
      </c>
      <c r="DT26" s="72">
        <f t="shared" si="118"/>
        <v>556844</v>
      </c>
      <c r="DU26" s="72">
        <f t="shared" si="118"/>
        <v>561719</v>
      </c>
      <c r="DV26" s="72">
        <f t="shared" si="118"/>
        <v>600348</v>
      </c>
      <c r="DW26" s="72">
        <f t="shared" si="118"/>
        <v>613860</v>
      </c>
      <c r="DX26" s="72">
        <f t="shared" si="118"/>
        <v>577696</v>
      </c>
      <c r="DY26" s="72">
        <f t="shared" si="118"/>
        <v>614073</v>
      </c>
      <c r="DZ26" s="72">
        <f t="shared" si="118"/>
        <v>608618</v>
      </c>
      <c r="EA26" s="72">
        <f t="shared" si="118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9">SUM(ED27:ED28)</f>
        <v>564662</v>
      </c>
      <c r="EE26" s="72">
        <f t="shared" si="119"/>
        <v>607904</v>
      </c>
      <c r="EF26" s="72">
        <f t="shared" si="119"/>
        <v>560951</v>
      </c>
      <c r="EG26" s="72">
        <f t="shared" si="119"/>
        <v>605927</v>
      </c>
      <c r="EH26" s="72">
        <f t="shared" si="119"/>
        <v>598647</v>
      </c>
      <c r="EI26" s="72">
        <f t="shared" si="119"/>
        <v>632713</v>
      </c>
      <c r="EJ26" s="72">
        <f t="shared" si="119"/>
        <v>652762</v>
      </c>
      <c r="EK26" s="72">
        <f t="shared" si="119"/>
        <v>599354</v>
      </c>
      <c r="EL26" s="72">
        <f t="shared" si="119"/>
        <v>636155</v>
      </c>
      <c r="EM26" s="72">
        <f t="shared" si="119"/>
        <v>633854</v>
      </c>
      <c r="EN26" s="72">
        <f t="shared" si="119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20">SUM(EQ27:EQ28)</f>
        <v>603729</v>
      </c>
      <c r="ER26" s="72">
        <f t="shared" si="120"/>
        <v>616052</v>
      </c>
      <c r="ES26" s="72">
        <f t="shared" si="120"/>
        <v>596462</v>
      </c>
      <c r="ET26" s="72">
        <f t="shared" si="120"/>
        <v>616217</v>
      </c>
      <c r="EU26" s="72">
        <f t="shared" si="120"/>
        <v>587586</v>
      </c>
      <c r="EV26" s="72">
        <f t="shared" si="120"/>
        <v>626000</v>
      </c>
      <c r="EW26" s="72">
        <f t="shared" si="120"/>
        <v>631841</v>
      </c>
      <c r="EX26" s="72">
        <f t="shared" si="120"/>
        <v>592953</v>
      </c>
      <c r="EY26" s="72">
        <f t="shared" si="120"/>
        <v>639625</v>
      </c>
      <c r="EZ26" s="72">
        <f t="shared" si="120"/>
        <v>622256</v>
      </c>
      <c r="FA26" s="72">
        <f t="shared" si="120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21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21"/>
        <v>756352</v>
      </c>
      <c r="GH26" s="72">
        <f t="shared" si="121"/>
        <v>741164</v>
      </c>
      <c r="GI26" s="72">
        <f>SUM(GI27:GI28)</f>
        <v>776679</v>
      </c>
      <c r="GJ26" s="72">
        <f t="shared" si="121"/>
        <v>767870</v>
      </c>
      <c r="GK26" s="72">
        <f t="shared" si="121"/>
        <v>724855</v>
      </c>
      <c r="GL26" s="72">
        <f t="shared" si="121"/>
        <v>742268</v>
      </c>
      <c r="GM26" s="72">
        <f t="shared" si="121"/>
        <v>732369</v>
      </c>
      <c r="GN26" s="72">
        <f t="shared" si="121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22">SUM(GQ27:GQ28)</f>
        <v>741468</v>
      </c>
      <c r="GR26" s="72">
        <f t="shared" si="122"/>
        <v>786702</v>
      </c>
      <c r="GS26" s="72">
        <f t="shared" si="122"/>
        <v>747552</v>
      </c>
      <c r="GT26" s="72">
        <f t="shared" si="122"/>
        <v>801633</v>
      </c>
      <c r="GU26" s="72">
        <f t="shared" si="122"/>
        <v>733016</v>
      </c>
      <c r="GV26" s="72">
        <f t="shared" si="122"/>
        <v>775347</v>
      </c>
      <c r="GW26" s="72">
        <f t="shared" si="122"/>
        <v>796860</v>
      </c>
      <c r="GX26" s="72">
        <f t="shared" si="122"/>
        <v>751386</v>
      </c>
      <c r="GY26" s="72">
        <f t="shared" si="122"/>
        <v>788584</v>
      </c>
      <c r="GZ26" s="72">
        <f t="shared" si="122"/>
        <v>774423</v>
      </c>
      <c r="HA26" s="72">
        <f t="shared" si="122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3">SUM(HD27:HD28)</f>
        <v>750327</v>
      </c>
      <c r="HE26" s="72">
        <f t="shared" si="123"/>
        <v>828902</v>
      </c>
      <c r="HF26" s="72">
        <f t="shared" si="123"/>
        <v>735351</v>
      </c>
      <c r="HG26" s="72">
        <f t="shared" si="123"/>
        <v>778323</v>
      </c>
      <c r="HH26" s="72">
        <f t="shared" si="123"/>
        <v>749331</v>
      </c>
      <c r="HI26" s="72">
        <f t="shared" si="123"/>
        <v>802004</v>
      </c>
      <c r="HJ26" s="72">
        <f t="shared" si="123"/>
        <v>827432</v>
      </c>
      <c r="HK26" s="72">
        <f t="shared" si="123"/>
        <v>757076</v>
      </c>
      <c r="HL26" s="72">
        <f t="shared" si="123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/>
      <c r="IT26" s="47"/>
      <c r="IU26" s="47"/>
      <c r="IV26" s="47"/>
      <c r="IW26" s="47"/>
      <c r="IX26" s="47"/>
      <c r="IY26" s="47"/>
      <c r="IZ26" s="47"/>
      <c r="JA26" s="47"/>
      <c r="JB26" s="72">
        <f>SUM(IP26:JA26)</f>
        <v>2741189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4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5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6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7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8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9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30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31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32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3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4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5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6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7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8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9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/>
      <c r="IT27" s="48"/>
      <c r="IU27" s="48"/>
      <c r="IV27" s="48"/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4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5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6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7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8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9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30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31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32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3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4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5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6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7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8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9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/>
      <c r="IT28" s="48"/>
      <c r="IU28" s="48"/>
      <c r="IV28" s="48"/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40">SUM(D30:D31)</f>
        <v>0</v>
      </c>
      <c r="E29" s="72">
        <f t="shared" si="140"/>
        <v>0</v>
      </c>
      <c r="F29" s="72">
        <f t="shared" si="140"/>
        <v>0</v>
      </c>
      <c r="G29" s="72">
        <f t="shared" si="140"/>
        <v>0</v>
      </c>
      <c r="H29" s="72">
        <f t="shared" si="140"/>
        <v>0</v>
      </c>
      <c r="I29" s="72">
        <f t="shared" si="140"/>
        <v>0</v>
      </c>
      <c r="J29" s="72">
        <f t="shared" si="140"/>
        <v>0</v>
      </c>
      <c r="K29" s="72">
        <f t="shared" si="140"/>
        <v>0</v>
      </c>
      <c r="L29" s="72">
        <f t="shared" si="140"/>
        <v>0</v>
      </c>
      <c r="M29" s="72">
        <f t="shared" si="140"/>
        <v>412512</v>
      </c>
      <c r="N29" s="72">
        <f t="shared" si="140"/>
        <v>434927</v>
      </c>
      <c r="O29" s="72">
        <f t="shared" si="124"/>
        <v>847439</v>
      </c>
      <c r="P29" s="72">
        <f>SUM(P30:P31)</f>
        <v>417619</v>
      </c>
      <c r="Q29" s="72">
        <f t="shared" ref="Q29:AA29" si="141">SUM(Q30:Q31)</f>
        <v>357163</v>
      </c>
      <c r="R29" s="72">
        <f t="shared" si="141"/>
        <v>403041</v>
      </c>
      <c r="S29" s="72">
        <f t="shared" si="141"/>
        <v>380169</v>
      </c>
      <c r="T29" s="72">
        <f t="shared" si="141"/>
        <v>389736</v>
      </c>
      <c r="U29" s="72">
        <f t="shared" si="141"/>
        <v>382722</v>
      </c>
      <c r="V29" s="72">
        <f t="shared" si="141"/>
        <v>395373</v>
      </c>
      <c r="W29" s="72">
        <f t="shared" si="141"/>
        <v>410539</v>
      </c>
      <c r="X29" s="72">
        <f t="shared" si="141"/>
        <v>401382</v>
      </c>
      <c r="Y29" s="72">
        <f t="shared" si="141"/>
        <v>418338</v>
      </c>
      <c r="Z29" s="72">
        <f t="shared" si="141"/>
        <v>415816</v>
      </c>
      <c r="AA29" s="72">
        <f t="shared" si="141"/>
        <v>435166</v>
      </c>
      <c r="AB29" s="72">
        <f t="shared" si="125"/>
        <v>4807064</v>
      </c>
      <c r="AC29" s="72">
        <f>SUM(AC30:AC31)</f>
        <v>410991</v>
      </c>
      <c r="AD29" s="72">
        <f t="shared" ref="AD29:AN29" si="142">SUM(AD30:AD31)</f>
        <v>359670</v>
      </c>
      <c r="AE29" s="72">
        <f t="shared" si="142"/>
        <v>388053</v>
      </c>
      <c r="AF29" s="72">
        <f t="shared" si="142"/>
        <v>377334</v>
      </c>
      <c r="AG29" s="72">
        <f t="shared" si="142"/>
        <v>408133</v>
      </c>
      <c r="AH29" s="72">
        <f t="shared" si="142"/>
        <v>414234</v>
      </c>
      <c r="AI29" s="72">
        <f t="shared" si="142"/>
        <v>409969</v>
      </c>
      <c r="AJ29" s="72">
        <f t="shared" si="142"/>
        <v>417238</v>
      </c>
      <c r="AK29" s="72">
        <f t="shared" si="142"/>
        <v>385594</v>
      </c>
      <c r="AL29" s="72">
        <f t="shared" si="142"/>
        <v>422639</v>
      </c>
      <c r="AM29" s="72">
        <f t="shared" si="142"/>
        <v>436022</v>
      </c>
      <c r="AN29" s="72">
        <f t="shared" si="142"/>
        <v>465872</v>
      </c>
      <c r="AO29" s="72">
        <f t="shared" si="126"/>
        <v>4895749</v>
      </c>
      <c r="AP29" s="72">
        <f>SUM(AP30:AP31)</f>
        <v>435535</v>
      </c>
      <c r="AQ29" s="72">
        <f t="shared" ref="AQ29:BA29" si="143">SUM(AQ30:AQ31)</f>
        <v>388203</v>
      </c>
      <c r="AR29" s="72">
        <f t="shared" si="143"/>
        <v>422943</v>
      </c>
      <c r="AS29" s="72">
        <f t="shared" si="143"/>
        <v>397063</v>
      </c>
      <c r="AT29" s="72">
        <f t="shared" si="143"/>
        <v>430125</v>
      </c>
      <c r="AU29" s="72">
        <f t="shared" si="143"/>
        <v>438569</v>
      </c>
      <c r="AV29" s="72">
        <f t="shared" si="143"/>
        <v>438156</v>
      </c>
      <c r="AW29" s="72">
        <f t="shared" si="143"/>
        <v>461826</v>
      </c>
      <c r="AX29" s="72">
        <f t="shared" si="143"/>
        <v>437056</v>
      </c>
      <c r="AY29" s="72">
        <f t="shared" si="143"/>
        <v>470294</v>
      </c>
      <c r="AZ29" s="72">
        <f t="shared" si="143"/>
        <v>462449</v>
      </c>
      <c r="BA29" s="72">
        <f t="shared" si="143"/>
        <v>465872</v>
      </c>
      <c r="BB29" s="72">
        <f t="shared" si="127"/>
        <v>5248091</v>
      </c>
      <c r="BC29" s="72">
        <f>SUM(BC30:BC31)</f>
        <v>488385</v>
      </c>
      <c r="BD29" s="72">
        <f t="shared" ref="BD29:BN29" si="144">SUM(BD30:BD31)</f>
        <v>430268</v>
      </c>
      <c r="BE29" s="72">
        <f t="shared" si="144"/>
        <v>461842</v>
      </c>
      <c r="BF29" s="72">
        <f t="shared" si="144"/>
        <v>436418</v>
      </c>
      <c r="BG29" s="72">
        <f t="shared" si="144"/>
        <v>475280</v>
      </c>
      <c r="BH29" s="72">
        <f t="shared" si="144"/>
        <v>456692</v>
      </c>
      <c r="BI29" s="72">
        <f t="shared" si="144"/>
        <v>479451</v>
      </c>
      <c r="BJ29" s="72">
        <f t="shared" si="144"/>
        <v>480418</v>
      </c>
      <c r="BK29" s="72">
        <f t="shared" si="144"/>
        <v>462814</v>
      </c>
      <c r="BL29" s="72">
        <f t="shared" si="144"/>
        <v>503844</v>
      </c>
      <c r="BM29" s="72">
        <f t="shared" si="144"/>
        <v>509690</v>
      </c>
      <c r="BN29" s="72">
        <f t="shared" si="144"/>
        <v>540049</v>
      </c>
      <c r="BO29" s="72">
        <f t="shared" si="128"/>
        <v>5725151</v>
      </c>
      <c r="BP29" s="72">
        <f>SUM(BP30:BP31)</f>
        <v>520579</v>
      </c>
      <c r="BQ29" s="72">
        <f t="shared" ref="BQ29:CA29" si="145">SUM(BQ30:BQ31)</f>
        <v>488836</v>
      </c>
      <c r="BR29" s="72">
        <f t="shared" si="145"/>
        <v>473411</v>
      </c>
      <c r="BS29" s="72">
        <f t="shared" si="145"/>
        <v>475526</v>
      </c>
      <c r="BT29" s="72">
        <f t="shared" si="145"/>
        <v>495194</v>
      </c>
      <c r="BU29" s="72">
        <f t="shared" si="145"/>
        <v>489002</v>
      </c>
      <c r="BV29" s="72">
        <f t="shared" si="145"/>
        <v>515030</v>
      </c>
      <c r="BW29" s="72">
        <f t="shared" si="145"/>
        <v>519416</v>
      </c>
      <c r="BX29" s="72">
        <f t="shared" si="145"/>
        <v>486775</v>
      </c>
      <c r="BY29" s="72">
        <f t="shared" si="145"/>
        <v>527372</v>
      </c>
      <c r="BZ29" s="72">
        <f t="shared" si="145"/>
        <v>500282</v>
      </c>
      <c r="CA29" s="72">
        <f t="shared" si="145"/>
        <v>504609</v>
      </c>
      <c r="CB29" s="72">
        <f t="shared" si="129"/>
        <v>5996032</v>
      </c>
      <c r="CC29" s="72">
        <f>SUM(CC30:CC31)</f>
        <v>509070</v>
      </c>
      <c r="CD29" s="72">
        <f t="shared" ref="CD29:CN29" si="146">SUM(CD30:CD31)</f>
        <v>449466</v>
      </c>
      <c r="CE29" s="72">
        <f t="shared" si="146"/>
        <v>468651</v>
      </c>
      <c r="CF29" s="72">
        <f t="shared" si="146"/>
        <v>437908</v>
      </c>
      <c r="CG29" s="72">
        <f t="shared" si="146"/>
        <v>472829</v>
      </c>
      <c r="CH29" s="72">
        <f t="shared" si="146"/>
        <v>467212</v>
      </c>
      <c r="CI29" s="72">
        <f t="shared" si="146"/>
        <v>479335</v>
      </c>
      <c r="CJ29" s="72">
        <f t="shared" si="146"/>
        <v>485715</v>
      </c>
      <c r="CK29" s="72">
        <f t="shared" si="146"/>
        <v>463178</v>
      </c>
      <c r="CL29" s="72">
        <f t="shared" si="146"/>
        <v>499093</v>
      </c>
      <c r="CM29" s="72">
        <f t="shared" si="146"/>
        <v>487703</v>
      </c>
      <c r="CN29" s="72">
        <f t="shared" si="146"/>
        <v>519025</v>
      </c>
      <c r="CO29" s="72">
        <f t="shared" si="130"/>
        <v>5739185</v>
      </c>
      <c r="CP29" s="72">
        <f>SUM(CP30:CP31)</f>
        <v>487286</v>
      </c>
      <c r="CQ29" s="72">
        <f t="shared" ref="CQ29:DA29" si="147">SUM(CQ30:CQ31)</f>
        <v>446949</v>
      </c>
      <c r="CR29" s="72">
        <f t="shared" si="147"/>
        <v>491807</v>
      </c>
      <c r="CS29" s="72">
        <f t="shared" si="147"/>
        <v>465463</v>
      </c>
      <c r="CT29" s="72">
        <f t="shared" si="147"/>
        <v>488686</v>
      </c>
      <c r="CU29" s="72">
        <f t="shared" si="147"/>
        <v>507499</v>
      </c>
      <c r="CV29" s="72">
        <f t="shared" si="147"/>
        <v>537760</v>
      </c>
      <c r="CW29" s="72">
        <f t="shared" si="147"/>
        <v>554378</v>
      </c>
      <c r="CX29" s="72">
        <f t="shared" si="147"/>
        <v>546107</v>
      </c>
      <c r="CY29" s="72">
        <f t="shared" si="147"/>
        <v>558756</v>
      </c>
      <c r="CZ29" s="72">
        <f t="shared" si="147"/>
        <v>560774</v>
      </c>
      <c r="DA29" s="72">
        <f t="shared" si="147"/>
        <v>587294</v>
      </c>
      <c r="DB29" s="72">
        <f t="shared" si="131"/>
        <v>6232759</v>
      </c>
      <c r="DC29" s="72">
        <f>SUM(DC30:DC31)</f>
        <v>562891</v>
      </c>
      <c r="DD29" s="72">
        <f t="shared" ref="DD29:DN29" si="148">SUM(DD30:DD31)</f>
        <v>515723</v>
      </c>
      <c r="DE29" s="72">
        <f t="shared" si="148"/>
        <v>560692</v>
      </c>
      <c r="DF29" s="72">
        <f t="shared" si="148"/>
        <v>537814</v>
      </c>
      <c r="DG29" s="72">
        <f t="shared" si="148"/>
        <v>590882</v>
      </c>
      <c r="DH29" s="72">
        <f t="shared" si="148"/>
        <v>567397</v>
      </c>
      <c r="DI29" s="72">
        <f t="shared" si="148"/>
        <v>572619</v>
      </c>
      <c r="DJ29" s="72">
        <f t="shared" si="148"/>
        <v>600961</v>
      </c>
      <c r="DK29" s="72">
        <f t="shared" si="148"/>
        <v>574454</v>
      </c>
      <c r="DL29" s="72">
        <f t="shared" si="148"/>
        <v>592513</v>
      </c>
      <c r="DM29" s="72">
        <f t="shared" si="148"/>
        <v>578072</v>
      </c>
      <c r="DN29" s="72">
        <f t="shared" si="148"/>
        <v>611040</v>
      </c>
      <c r="DO29" s="72">
        <f t="shared" si="132"/>
        <v>6865058</v>
      </c>
      <c r="DP29" s="72">
        <f>SUM(DP30:DP31)</f>
        <v>598963</v>
      </c>
      <c r="DQ29" s="72">
        <f t="shared" ref="DQ29:EA29" si="149">SUM(DQ30:DQ31)</f>
        <v>561616</v>
      </c>
      <c r="DR29" s="72">
        <f t="shared" si="149"/>
        <v>598068</v>
      </c>
      <c r="DS29" s="72">
        <f t="shared" si="149"/>
        <v>553087</v>
      </c>
      <c r="DT29" s="72">
        <f t="shared" si="149"/>
        <v>589235</v>
      </c>
      <c r="DU29" s="72">
        <f t="shared" si="149"/>
        <v>588136</v>
      </c>
      <c r="DV29" s="72">
        <f t="shared" si="149"/>
        <v>620957</v>
      </c>
      <c r="DW29" s="72">
        <f t="shared" si="149"/>
        <v>629590</v>
      </c>
      <c r="DX29" s="72">
        <f t="shared" si="149"/>
        <v>594839</v>
      </c>
      <c r="DY29" s="72">
        <f t="shared" si="149"/>
        <v>643637</v>
      </c>
      <c r="DZ29" s="72">
        <f t="shared" si="149"/>
        <v>643360</v>
      </c>
      <c r="EA29" s="72">
        <f t="shared" si="149"/>
        <v>636733</v>
      </c>
      <c r="EB29" s="72">
        <f t="shared" si="133"/>
        <v>7258221</v>
      </c>
      <c r="EC29" s="72">
        <f>SUM(EC30:EC31)</f>
        <v>635982</v>
      </c>
      <c r="ED29" s="72">
        <f t="shared" ref="ED29:EN29" si="150">SUM(ED30:ED31)</f>
        <v>566895</v>
      </c>
      <c r="EE29" s="72">
        <f t="shared" si="150"/>
        <v>596980</v>
      </c>
      <c r="EF29" s="72">
        <f t="shared" si="150"/>
        <v>600354</v>
      </c>
      <c r="EG29" s="72">
        <f t="shared" si="150"/>
        <v>630286</v>
      </c>
      <c r="EH29" s="72">
        <f t="shared" si="150"/>
        <v>610733</v>
      </c>
      <c r="EI29" s="72">
        <f t="shared" si="150"/>
        <v>633682</v>
      </c>
      <c r="EJ29" s="72">
        <f t="shared" si="150"/>
        <v>649001</v>
      </c>
      <c r="EK29" s="72">
        <f t="shared" si="150"/>
        <v>609774</v>
      </c>
      <c r="EL29" s="72">
        <f t="shared" si="150"/>
        <v>646900</v>
      </c>
      <c r="EM29" s="72">
        <f t="shared" si="150"/>
        <v>651384</v>
      </c>
      <c r="EN29" s="72">
        <f t="shared" si="150"/>
        <v>704367</v>
      </c>
      <c r="EO29" s="72">
        <f t="shared" si="134"/>
        <v>7536338</v>
      </c>
      <c r="EP29" s="72">
        <f>SUM(EP30:EP31)</f>
        <v>676518</v>
      </c>
      <c r="EQ29" s="72">
        <f t="shared" ref="EQ29:FA29" si="151">SUM(EQ30:EQ31)</f>
        <v>603725</v>
      </c>
      <c r="ER29" s="72">
        <f t="shared" si="151"/>
        <v>632551</v>
      </c>
      <c r="ES29" s="72">
        <f t="shared" si="151"/>
        <v>605605</v>
      </c>
      <c r="ET29" s="72">
        <f t="shared" si="151"/>
        <v>652379</v>
      </c>
      <c r="EU29" s="72">
        <f t="shared" si="151"/>
        <v>627244</v>
      </c>
      <c r="EV29" s="72">
        <f t="shared" si="151"/>
        <v>645588</v>
      </c>
      <c r="EW29" s="72">
        <f t="shared" si="151"/>
        <v>658049</v>
      </c>
      <c r="EX29" s="72">
        <f t="shared" si="151"/>
        <v>631312</v>
      </c>
      <c r="EY29" s="72">
        <f t="shared" si="151"/>
        <v>671920</v>
      </c>
      <c r="EZ29" s="72">
        <f t="shared" si="151"/>
        <v>656020</v>
      </c>
      <c r="FA29" s="72">
        <f t="shared" si="151"/>
        <v>676227</v>
      </c>
      <c r="FB29" s="72">
        <f t="shared" si="135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6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7"/>
        <v>8373761</v>
      </c>
      <c r="GC29" s="72">
        <f t="shared" ref="GC29:GN29" si="152">SUM(GC30:GC31)</f>
        <v>745502</v>
      </c>
      <c r="GD29" s="72">
        <f t="shared" si="152"/>
        <v>659667</v>
      </c>
      <c r="GE29" s="72">
        <f t="shared" si="152"/>
        <v>581788</v>
      </c>
      <c r="GF29" s="72">
        <f t="shared" si="152"/>
        <v>660416</v>
      </c>
      <c r="GG29" s="72">
        <f t="shared" si="152"/>
        <v>738618</v>
      </c>
      <c r="GH29" s="72">
        <f t="shared" si="152"/>
        <v>718492</v>
      </c>
      <c r="GI29" s="72">
        <f t="shared" si="152"/>
        <v>731592</v>
      </c>
      <c r="GJ29" s="72">
        <f t="shared" si="152"/>
        <v>740573</v>
      </c>
      <c r="GK29" s="72">
        <f t="shared" si="152"/>
        <v>716899</v>
      </c>
      <c r="GL29" s="72">
        <f t="shared" si="152"/>
        <v>733663</v>
      </c>
      <c r="GM29" s="72">
        <f t="shared" si="152"/>
        <v>723069</v>
      </c>
      <c r="GN29" s="72">
        <f t="shared" si="152"/>
        <v>720198</v>
      </c>
      <c r="GO29" s="72">
        <f t="shared" si="138"/>
        <v>8470477</v>
      </c>
      <c r="GP29" s="72">
        <f>SUM(GP30:GP31)</f>
        <v>608271</v>
      </c>
      <c r="GQ29" s="72">
        <f t="shared" ref="GQ29:HA29" si="153">SUM(GQ30:GQ31)</f>
        <v>580129</v>
      </c>
      <c r="GR29" s="72">
        <f t="shared" si="153"/>
        <v>617085</v>
      </c>
      <c r="GS29" s="72">
        <f t="shared" si="153"/>
        <v>642145</v>
      </c>
      <c r="GT29" s="72">
        <f t="shared" si="153"/>
        <v>713322</v>
      </c>
      <c r="GU29" s="72">
        <f t="shared" si="153"/>
        <v>655405</v>
      </c>
      <c r="GV29" s="72">
        <f t="shared" si="153"/>
        <v>669311</v>
      </c>
      <c r="GW29" s="72">
        <f t="shared" si="153"/>
        <v>677845</v>
      </c>
      <c r="GX29" s="72">
        <f t="shared" si="153"/>
        <v>647766</v>
      </c>
      <c r="GY29" s="72">
        <f t="shared" si="153"/>
        <v>660197</v>
      </c>
      <c r="GZ29" s="72">
        <f t="shared" si="153"/>
        <v>669555</v>
      </c>
      <c r="HA29" s="72">
        <f t="shared" si="153"/>
        <v>693619</v>
      </c>
      <c r="HB29" s="72">
        <f t="shared" si="139"/>
        <v>7834650</v>
      </c>
      <c r="HC29" s="72">
        <f>SUM(HC30:HC31)</f>
        <v>650329</v>
      </c>
      <c r="HD29" s="72">
        <f t="shared" ref="HD29:HL29" si="154">SUM(HD30:HD31)</f>
        <v>582799</v>
      </c>
      <c r="HE29" s="72">
        <f t="shared" si="154"/>
        <v>678651</v>
      </c>
      <c r="HF29" s="72">
        <f t="shared" si="154"/>
        <v>601836</v>
      </c>
      <c r="HG29" s="72">
        <f t="shared" si="154"/>
        <v>684445</v>
      </c>
      <c r="HH29" s="72">
        <f t="shared" si="154"/>
        <v>656455</v>
      </c>
      <c r="HI29" s="72">
        <f t="shared" si="154"/>
        <v>668979</v>
      </c>
      <c r="HJ29" s="72">
        <f t="shared" si="154"/>
        <v>691084</v>
      </c>
      <c r="HK29" s="72">
        <f t="shared" si="154"/>
        <v>656116</v>
      </c>
      <c r="HL29" s="72">
        <f t="shared" si="154"/>
        <v>699764</v>
      </c>
      <c r="HM29" s="72">
        <v>699852</v>
      </c>
      <c r="HN29" s="72">
        <v>708310</v>
      </c>
      <c r="HO29" s="72">
        <f t="shared" ref="HO29:HO37" si="155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6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/>
      <c r="IT29" s="47"/>
      <c r="IU29" s="47"/>
      <c r="IV29" s="47"/>
      <c r="IW29" s="47"/>
      <c r="IX29" s="47"/>
      <c r="IY29" s="47"/>
      <c r="IZ29" s="47"/>
      <c r="JA29" s="47"/>
      <c r="JB29" s="72">
        <f>SUM(IP29:JA29)</f>
        <v>2221293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4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5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6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7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8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9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30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31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32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3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4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5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6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7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8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9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/>
      <c r="IT30" s="48"/>
      <c r="IU30" s="48"/>
      <c r="IV30" s="48"/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4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5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6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7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8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9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30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31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32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3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4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5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6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7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8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9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/>
      <c r="IT31" s="48"/>
      <c r="IU31" s="48"/>
      <c r="IV31" s="48"/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7">SUM(D33:D34)</f>
        <v>0</v>
      </c>
      <c r="E32" s="72">
        <f t="shared" si="157"/>
        <v>0</v>
      </c>
      <c r="F32" s="72">
        <f t="shared" si="157"/>
        <v>0</v>
      </c>
      <c r="G32" s="72">
        <f t="shared" si="157"/>
        <v>0</v>
      </c>
      <c r="H32" s="72">
        <f t="shared" si="157"/>
        <v>0</v>
      </c>
      <c r="I32" s="72">
        <f t="shared" si="157"/>
        <v>0</v>
      </c>
      <c r="J32" s="72">
        <f t="shared" si="157"/>
        <v>0</v>
      </c>
      <c r="K32" s="72">
        <f t="shared" si="157"/>
        <v>0</v>
      </c>
      <c r="L32" s="72">
        <f t="shared" si="157"/>
        <v>0</v>
      </c>
      <c r="M32" s="72">
        <f t="shared" si="157"/>
        <v>64749</v>
      </c>
      <c r="N32" s="72">
        <f t="shared" si="157"/>
        <v>78325</v>
      </c>
      <c r="O32" s="72">
        <f t="shared" si="124"/>
        <v>143074</v>
      </c>
      <c r="P32" s="72">
        <f>SUM(P33:P34)</f>
        <v>77621</v>
      </c>
      <c r="Q32" s="72">
        <f t="shared" ref="Q32:AA32" si="158">SUM(Q33:Q34)</f>
        <v>72595</v>
      </c>
      <c r="R32" s="72">
        <f t="shared" si="158"/>
        <v>68019</v>
      </c>
      <c r="S32" s="72">
        <f t="shared" si="158"/>
        <v>77816</v>
      </c>
      <c r="T32" s="72">
        <f t="shared" si="158"/>
        <v>68646</v>
      </c>
      <c r="U32" s="72">
        <f t="shared" si="158"/>
        <v>61711</v>
      </c>
      <c r="V32" s="72">
        <f t="shared" si="158"/>
        <v>77974</v>
      </c>
      <c r="W32" s="72">
        <f t="shared" si="158"/>
        <v>76504</v>
      </c>
      <c r="X32" s="72">
        <f t="shared" si="158"/>
        <v>60249</v>
      </c>
      <c r="Y32" s="72">
        <f t="shared" si="158"/>
        <v>70640</v>
      </c>
      <c r="Z32" s="72">
        <f t="shared" si="158"/>
        <v>62440</v>
      </c>
      <c r="AA32" s="72">
        <f t="shared" si="158"/>
        <v>75352</v>
      </c>
      <c r="AB32" s="72">
        <f t="shared" si="125"/>
        <v>849567</v>
      </c>
      <c r="AC32" s="72">
        <f>SUM(AC33:AC34)</f>
        <v>76654</v>
      </c>
      <c r="AD32" s="72">
        <f t="shared" ref="AD32:AN32" si="159">SUM(AD33:AD34)</f>
        <v>67892</v>
      </c>
      <c r="AE32" s="72">
        <f t="shared" si="159"/>
        <v>82039</v>
      </c>
      <c r="AF32" s="72">
        <f t="shared" si="159"/>
        <v>62414</v>
      </c>
      <c r="AG32" s="72">
        <f t="shared" si="159"/>
        <v>66750</v>
      </c>
      <c r="AH32" s="72">
        <f t="shared" si="159"/>
        <v>62601</v>
      </c>
      <c r="AI32" s="72">
        <f t="shared" si="159"/>
        <v>80327</v>
      </c>
      <c r="AJ32" s="72">
        <f t="shared" si="159"/>
        <v>71740</v>
      </c>
      <c r="AK32" s="72">
        <f t="shared" si="159"/>
        <v>60535</v>
      </c>
      <c r="AL32" s="72">
        <f t="shared" si="159"/>
        <v>69627</v>
      </c>
      <c r="AM32" s="72">
        <f t="shared" si="159"/>
        <v>63742</v>
      </c>
      <c r="AN32" s="72">
        <f t="shared" si="159"/>
        <v>76861</v>
      </c>
      <c r="AO32" s="72">
        <f t="shared" si="126"/>
        <v>841182</v>
      </c>
      <c r="AP32" s="72">
        <f>SUM(AP33:AP34)</f>
        <v>78014</v>
      </c>
      <c r="AQ32" s="72">
        <f t="shared" ref="AQ32:BA32" si="160">SUM(AQ33:AQ34)</f>
        <v>71086</v>
      </c>
      <c r="AR32" s="72">
        <f t="shared" si="160"/>
        <v>71577</v>
      </c>
      <c r="AS32" s="72">
        <f t="shared" si="160"/>
        <v>80939</v>
      </c>
      <c r="AT32" s="72">
        <f t="shared" si="160"/>
        <v>66588</v>
      </c>
      <c r="AU32" s="72">
        <f t="shared" si="160"/>
        <v>64915</v>
      </c>
      <c r="AV32" s="72">
        <f t="shared" si="160"/>
        <v>78721</v>
      </c>
      <c r="AW32" s="72">
        <f t="shared" si="160"/>
        <v>71110</v>
      </c>
      <c r="AX32" s="72">
        <f t="shared" si="160"/>
        <v>64823</v>
      </c>
      <c r="AY32" s="72">
        <f t="shared" si="160"/>
        <v>69428</v>
      </c>
      <c r="AZ32" s="72">
        <f t="shared" si="160"/>
        <v>67717</v>
      </c>
      <c r="BA32" s="72">
        <f t="shared" si="160"/>
        <v>76861</v>
      </c>
      <c r="BB32" s="72">
        <f t="shared" si="127"/>
        <v>861779</v>
      </c>
      <c r="BC32" s="72">
        <f>SUM(BC33:BC34)</f>
        <v>85598</v>
      </c>
      <c r="BD32" s="72">
        <f t="shared" ref="BD32:BN32" si="161">SUM(BD33:BD34)</f>
        <v>79981</v>
      </c>
      <c r="BE32" s="72">
        <f t="shared" si="161"/>
        <v>76996</v>
      </c>
      <c r="BF32" s="72">
        <f t="shared" si="161"/>
        <v>90782</v>
      </c>
      <c r="BG32" s="72">
        <f t="shared" si="161"/>
        <v>82825</v>
      </c>
      <c r="BH32" s="72">
        <f t="shared" si="161"/>
        <v>83666</v>
      </c>
      <c r="BI32" s="72">
        <f t="shared" si="161"/>
        <v>90444</v>
      </c>
      <c r="BJ32" s="72">
        <f t="shared" si="161"/>
        <v>99630</v>
      </c>
      <c r="BK32" s="72">
        <f t="shared" si="161"/>
        <v>83909</v>
      </c>
      <c r="BL32" s="72">
        <f t="shared" si="161"/>
        <v>92849</v>
      </c>
      <c r="BM32" s="72">
        <f t="shared" si="161"/>
        <v>89050</v>
      </c>
      <c r="BN32" s="72">
        <f t="shared" si="161"/>
        <v>107696</v>
      </c>
      <c r="BO32" s="72">
        <f t="shared" si="128"/>
        <v>1063426</v>
      </c>
      <c r="BP32" s="72">
        <f>SUM(BP33:BP34)</f>
        <v>111873</v>
      </c>
      <c r="BQ32" s="72">
        <f t="shared" ref="BQ32:CA32" si="162">SUM(BQ33:BQ34)</f>
        <v>106832</v>
      </c>
      <c r="BR32" s="72">
        <f t="shared" si="162"/>
        <v>131073</v>
      </c>
      <c r="BS32" s="72">
        <f t="shared" si="162"/>
        <v>95481</v>
      </c>
      <c r="BT32" s="72">
        <f t="shared" si="162"/>
        <v>113203</v>
      </c>
      <c r="BU32" s="72">
        <f t="shared" si="162"/>
        <v>101863</v>
      </c>
      <c r="BV32" s="72">
        <f t="shared" si="162"/>
        <v>129028</v>
      </c>
      <c r="BW32" s="72">
        <f t="shared" si="162"/>
        <v>110345</v>
      </c>
      <c r="BX32" s="72">
        <f t="shared" si="162"/>
        <v>102148</v>
      </c>
      <c r="BY32" s="72">
        <f t="shared" si="162"/>
        <v>113017</v>
      </c>
      <c r="BZ32" s="72">
        <f t="shared" si="162"/>
        <v>117541</v>
      </c>
      <c r="CA32" s="72">
        <f t="shared" si="162"/>
        <v>134311</v>
      </c>
      <c r="CB32" s="72">
        <f t="shared" si="129"/>
        <v>1366715</v>
      </c>
      <c r="CC32" s="72">
        <f>SUM(CC33:CC34)</f>
        <v>139042</v>
      </c>
      <c r="CD32" s="72">
        <f t="shared" ref="CD32:CN32" si="163">SUM(CD33:CD34)</f>
        <v>130909</v>
      </c>
      <c r="CE32" s="72">
        <f t="shared" si="163"/>
        <v>128007</v>
      </c>
      <c r="CF32" s="72">
        <f t="shared" si="163"/>
        <v>135818</v>
      </c>
      <c r="CG32" s="72">
        <f t="shared" si="163"/>
        <v>130560</v>
      </c>
      <c r="CH32" s="72">
        <f t="shared" si="163"/>
        <v>129818</v>
      </c>
      <c r="CI32" s="72">
        <f t="shared" si="163"/>
        <v>151368</v>
      </c>
      <c r="CJ32" s="72">
        <f t="shared" si="163"/>
        <v>138256</v>
      </c>
      <c r="CK32" s="72">
        <f t="shared" si="163"/>
        <v>128237</v>
      </c>
      <c r="CL32" s="72">
        <f t="shared" si="163"/>
        <v>136639</v>
      </c>
      <c r="CM32" s="72">
        <f t="shared" si="163"/>
        <v>132162</v>
      </c>
      <c r="CN32" s="72">
        <f t="shared" si="163"/>
        <v>154659</v>
      </c>
      <c r="CO32" s="72">
        <f t="shared" si="130"/>
        <v>1635475</v>
      </c>
      <c r="CP32" s="72">
        <f>SUM(CP33:CP34)</f>
        <v>160613</v>
      </c>
      <c r="CQ32" s="72">
        <f t="shared" ref="CQ32:DA32" si="164">SUM(CQ33:CQ34)</f>
        <v>151455</v>
      </c>
      <c r="CR32" s="72">
        <f t="shared" si="164"/>
        <v>147512</v>
      </c>
      <c r="CS32" s="72">
        <f t="shared" si="164"/>
        <v>161149</v>
      </c>
      <c r="CT32" s="72">
        <f t="shared" si="164"/>
        <v>152123</v>
      </c>
      <c r="CU32" s="72">
        <f t="shared" si="164"/>
        <v>142242</v>
      </c>
      <c r="CV32" s="72">
        <f t="shared" si="164"/>
        <v>164076</v>
      </c>
      <c r="CW32" s="72">
        <f t="shared" si="164"/>
        <v>162491</v>
      </c>
      <c r="CX32" s="72">
        <f t="shared" si="164"/>
        <v>141756</v>
      </c>
      <c r="CY32" s="72">
        <f t="shared" si="164"/>
        <v>163169</v>
      </c>
      <c r="CZ32" s="72">
        <f t="shared" si="164"/>
        <v>150008</v>
      </c>
      <c r="DA32" s="72">
        <f t="shared" si="164"/>
        <v>177730</v>
      </c>
      <c r="DB32" s="72">
        <f t="shared" si="131"/>
        <v>1874324</v>
      </c>
      <c r="DC32" s="72">
        <f>SUM(DC33:DC34)</f>
        <v>193784</v>
      </c>
      <c r="DD32" s="72">
        <f t="shared" ref="DD32:DN32" si="165">SUM(DD33:DD34)</f>
        <v>175478</v>
      </c>
      <c r="DE32" s="72">
        <f t="shared" si="165"/>
        <v>173128</v>
      </c>
      <c r="DF32" s="72">
        <f t="shared" si="165"/>
        <v>184507</v>
      </c>
      <c r="DG32" s="72">
        <f t="shared" si="165"/>
        <v>166409</v>
      </c>
      <c r="DH32" s="72">
        <f t="shared" si="165"/>
        <v>169216</v>
      </c>
      <c r="DI32" s="72">
        <f t="shared" si="165"/>
        <v>193759</v>
      </c>
      <c r="DJ32" s="72">
        <f t="shared" si="165"/>
        <v>186913</v>
      </c>
      <c r="DK32" s="72">
        <f t="shared" si="165"/>
        <v>164683</v>
      </c>
      <c r="DL32" s="72">
        <f t="shared" si="165"/>
        <v>184438</v>
      </c>
      <c r="DM32" s="72">
        <f t="shared" si="165"/>
        <v>168927</v>
      </c>
      <c r="DN32" s="72">
        <f t="shared" si="165"/>
        <v>200842</v>
      </c>
      <c r="DO32" s="72">
        <f t="shared" si="132"/>
        <v>2162084</v>
      </c>
      <c r="DP32" s="72">
        <f>SUM(DP33:DP34)</f>
        <v>212990</v>
      </c>
      <c r="DQ32" s="72">
        <f t="shared" ref="DQ32:EA32" si="166">SUM(DQ33:DQ34)</f>
        <v>203829</v>
      </c>
      <c r="DR32" s="72">
        <f t="shared" si="166"/>
        <v>188869</v>
      </c>
      <c r="DS32" s="72">
        <f t="shared" si="166"/>
        <v>214364</v>
      </c>
      <c r="DT32" s="72">
        <f t="shared" si="166"/>
        <v>195820</v>
      </c>
      <c r="DU32" s="72">
        <f t="shared" si="166"/>
        <v>185792</v>
      </c>
      <c r="DV32" s="72">
        <f t="shared" si="166"/>
        <v>210461</v>
      </c>
      <c r="DW32" s="72">
        <f t="shared" si="166"/>
        <v>210407</v>
      </c>
      <c r="DX32" s="72">
        <f t="shared" si="166"/>
        <v>196961</v>
      </c>
      <c r="DY32" s="72">
        <f t="shared" si="166"/>
        <v>212119</v>
      </c>
      <c r="DZ32" s="72">
        <f t="shared" si="166"/>
        <v>192558</v>
      </c>
      <c r="EA32" s="72">
        <f t="shared" si="166"/>
        <v>220718</v>
      </c>
      <c r="EB32" s="72">
        <f t="shared" si="133"/>
        <v>2444888</v>
      </c>
      <c r="EC32" s="72">
        <f>SUM(EC33:EC34)</f>
        <v>231666</v>
      </c>
      <c r="ED32" s="72">
        <f t="shared" ref="ED32:EN32" si="167">SUM(ED33:ED34)</f>
        <v>217969</v>
      </c>
      <c r="EE32" s="72">
        <f t="shared" si="167"/>
        <v>236999</v>
      </c>
      <c r="EF32" s="72">
        <f t="shared" si="167"/>
        <v>188128</v>
      </c>
      <c r="EG32" s="72">
        <f t="shared" si="167"/>
        <v>206971</v>
      </c>
      <c r="EH32" s="72">
        <f t="shared" si="167"/>
        <v>204115</v>
      </c>
      <c r="EI32" s="72">
        <f t="shared" si="167"/>
        <v>225531</v>
      </c>
      <c r="EJ32" s="72">
        <f t="shared" si="167"/>
        <v>223534</v>
      </c>
      <c r="EK32" s="72">
        <f t="shared" si="167"/>
        <v>203600</v>
      </c>
      <c r="EL32" s="72">
        <f t="shared" si="167"/>
        <v>219135</v>
      </c>
      <c r="EM32" s="72">
        <f t="shared" si="167"/>
        <v>207708</v>
      </c>
      <c r="EN32" s="72">
        <f t="shared" si="167"/>
        <v>240409</v>
      </c>
      <c r="EO32" s="72">
        <f t="shared" si="134"/>
        <v>2605765</v>
      </c>
      <c r="EP32" s="72">
        <f>SUM(EP33:EP34)</f>
        <v>249499</v>
      </c>
      <c r="EQ32" s="72">
        <f t="shared" ref="EQ32:FA32" si="168">SUM(EQ33:EQ34)</f>
        <v>232007</v>
      </c>
      <c r="ER32" s="72">
        <f t="shared" si="168"/>
        <v>227917</v>
      </c>
      <c r="ES32" s="72">
        <f t="shared" si="168"/>
        <v>237559</v>
      </c>
      <c r="ET32" s="72">
        <f t="shared" si="168"/>
        <v>218585</v>
      </c>
      <c r="EU32" s="72">
        <f t="shared" si="168"/>
        <v>208348</v>
      </c>
      <c r="EV32" s="72">
        <f t="shared" si="168"/>
        <v>242420</v>
      </c>
      <c r="EW32" s="72">
        <f t="shared" si="168"/>
        <v>225809</v>
      </c>
      <c r="EX32" s="72">
        <f t="shared" si="168"/>
        <v>205687</v>
      </c>
      <c r="EY32" s="72">
        <f t="shared" si="168"/>
        <v>230663</v>
      </c>
      <c r="EZ32" s="72">
        <f t="shared" si="168"/>
        <v>217387</v>
      </c>
      <c r="FA32" s="72">
        <f t="shared" si="168"/>
        <v>261224</v>
      </c>
      <c r="FB32" s="72">
        <f t="shared" si="135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6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7"/>
        <v>3608312</v>
      </c>
      <c r="GC32" s="72">
        <f t="shared" ref="GC32:GN32" si="169">SUM(GC33:GC34)</f>
        <v>341848</v>
      </c>
      <c r="GD32" s="72">
        <f t="shared" si="169"/>
        <v>334030</v>
      </c>
      <c r="GE32" s="72">
        <f t="shared" si="169"/>
        <v>278196</v>
      </c>
      <c r="GF32" s="72">
        <f t="shared" si="169"/>
        <v>307246</v>
      </c>
      <c r="GG32" s="72">
        <f t="shared" si="169"/>
        <v>324741</v>
      </c>
      <c r="GH32" s="72">
        <f t="shared" si="169"/>
        <v>311302</v>
      </c>
      <c r="GI32" s="72">
        <f t="shared" si="169"/>
        <v>377525</v>
      </c>
      <c r="GJ32" s="72">
        <f t="shared" si="169"/>
        <v>336515</v>
      </c>
      <c r="GK32" s="72">
        <f t="shared" si="169"/>
        <v>292672</v>
      </c>
      <c r="GL32" s="72">
        <f t="shared" si="169"/>
        <v>309326</v>
      </c>
      <c r="GM32" s="72">
        <f t="shared" si="169"/>
        <v>296804</v>
      </c>
      <c r="GN32" s="72">
        <f t="shared" si="169"/>
        <v>374032</v>
      </c>
      <c r="GO32" s="72">
        <f t="shared" si="138"/>
        <v>3884237</v>
      </c>
      <c r="GP32" s="72">
        <f>SUM(GP33:GP34)</f>
        <v>507531</v>
      </c>
      <c r="GQ32" s="72">
        <f t="shared" ref="GQ32:HA32" si="170">SUM(GQ33:GQ34)</f>
        <v>457440</v>
      </c>
      <c r="GR32" s="72">
        <f t="shared" si="170"/>
        <v>497470</v>
      </c>
      <c r="GS32" s="72">
        <f t="shared" si="170"/>
        <v>413992</v>
      </c>
      <c r="GT32" s="72">
        <f t="shared" si="170"/>
        <v>423212</v>
      </c>
      <c r="GU32" s="72">
        <f t="shared" si="170"/>
        <v>383093</v>
      </c>
      <c r="GV32" s="72">
        <f t="shared" si="170"/>
        <v>451612</v>
      </c>
      <c r="GW32" s="72">
        <f t="shared" si="170"/>
        <v>457327</v>
      </c>
      <c r="GX32" s="72">
        <f t="shared" si="170"/>
        <v>413569</v>
      </c>
      <c r="GY32" s="72">
        <f t="shared" si="170"/>
        <v>433338</v>
      </c>
      <c r="GZ32" s="72">
        <f t="shared" si="170"/>
        <v>409600</v>
      </c>
      <c r="HA32" s="72">
        <f t="shared" si="170"/>
        <v>478506</v>
      </c>
      <c r="HB32" s="72">
        <f t="shared" si="139"/>
        <v>5326690</v>
      </c>
      <c r="HC32" s="72">
        <f>SUM(HC33:HC34)</f>
        <v>511211</v>
      </c>
      <c r="HD32" s="72">
        <f t="shared" ref="HD32:HL32" si="171">SUM(HD33:HD34)</f>
        <v>474705</v>
      </c>
      <c r="HE32" s="72">
        <f t="shared" si="171"/>
        <v>455446</v>
      </c>
      <c r="HF32" s="72">
        <f t="shared" si="171"/>
        <v>449482</v>
      </c>
      <c r="HG32" s="72">
        <f t="shared" si="171"/>
        <v>411234</v>
      </c>
      <c r="HH32" s="72">
        <f t="shared" si="171"/>
        <v>389817</v>
      </c>
      <c r="HI32" s="72">
        <f t="shared" si="171"/>
        <v>466391</v>
      </c>
      <c r="HJ32" s="72">
        <f t="shared" si="171"/>
        <v>466431</v>
      </c>
      <c r="HK32" s="72">
        <f t="shared" si="171"/>
        <v>414881</v>
      </c>
      <c r="HL32" s="72">
        <f t="shared" si="171"/>
        <v>442358</v>
      </c>
      <c r="HM32" s="72">
        <v>423108</v>
      </c>
      <c r="HN32" s="72">
        <v>479538</v>
      </c>
      <c r="HO32" s="72">
        <f t="shared" si="155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6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/>
      <c r="IT32" s="47"/>
      <c r="IU32" s="47"/>
      <c r="IV32" s="47"/>
      <c r="IW32" s="47"/>
      <c r="IX32" s="47"/>
      <c r="IY32" s="47"/>
      <c r="IZ32" s="47"/>
      <c r="JA32" s="47"/>
      <c r="JB32" s="72">
        <f>SUM(IP32:JA32)</f>
        <v>1611159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4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5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6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7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8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9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30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31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32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3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4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5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6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7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8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9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/>
      <c r="IT33" s="48"/>
      <c r="IU33" s="48"/>
      <c r="IV33" s="48"/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4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5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6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7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8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9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30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31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32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3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4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5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6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7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8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9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/>
      <c r="IT34" s="48"/>
      <c r="IU34" s="48"/>
      <c r="IV34" s="48"/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72">SUM(D36:D37)</f>
        <v>0</v>
      </c>
      <c r="E35" s="19">
        <f t="shared" si="172"/>
        <v>0</v>
      </c>
      <c r="F35" s="19">
        <f t="shared" si="172"/>
        <v>0</v>
      </c>
      <c r="G35" s="19">
        <f t="shared" si="172"/>
        <v>0</v>
      </c>
      <c r="H35" s="19">
        <f t="shared" si="172"/>
        <v>0</v>
      </c>
      <c r="I35" s="19">
        <f t="shared" si="172"/>
        <v>0</v>
      </c>
      <c r="J35" s="19">
        <f t="shared" si="172"/>
        <v>0</v>
      </c>
      <c r="K35" s="19">
        <f t="shared" si="172"/>
        <v>0</v>
      </c>
      <c r="L35" s="19">
        <f t="shared" si="172"/>
        <v>0</v>
      </c>
      <c r="M35" s="19">
        <f t="shared" si="17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3">SUM(Q36:Q37)</f>
        <v>733145</v>
      </c>
      <c r="R35" s="19">
        <f t="shared" si="173"/>
        <v>803478</v>
      </c>
      <c r="S35" s="19">
        <f t="shared" si="173"/>
        <v>776175</v>
      </c>
      <c r="T35" s="19">
        <f t="shared" si="173"/>
        <v>780543</v>
      </c>
      <c r="U35" s="19">
        <f t="shared" si="173"/>
        <v>750197</v>
      </c>
      <c r="V35" s="19">
        <f t="shared" si="173"/>
        <v>798761</v>
      </c>
      <c r="W35" s="19">
        <f t="shared" si="173"/>
        <v>823313</v>
      </c>
      <c r="X35" s="19">
        <f t="shared" si="173"/>
        <v>772645</v>
      </c>
      <c r="Y35" s="19">
        <f t="shared" si="173"/>
        <v>823083</v>
      </c>
      <c r="Z35" s="19">
        <f t="shared" si="17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4">SUM(AD36:AD37)</f>
        <v>733060</v>
      </c>
      <c r="AE35" s="19">
        <f t="shared" si="174"/>
        <v>801474</v>
      </c>
      <c r="AF35" s="19">
        <f t="shared" si="174"/>
        <v>745987</v>
      </c>
      <c r="AG35" s="19">
        <f t="shared" si="174"/>
        <v>801123</v>
      </c>
      <c r="AH35" s="19">
        <f t="shared" si="174"/>
        <v>800311</v>
      </c>
      <c r="AI35" s="19">
        <f t="shared" si="174"/>
        <v>832982</v>
      </c>
      <c r="AJ35" s="19">
        <f t="shared" si="174"/>
        <v>830380</v>
      </c>
      <c r="AK35" s="19">
        <f t="shared" si="174"/>
        <v>755019</v>
      </c>
      <c r="AL35" s="19">
        <f t="shared" si="174"/>
        <v>833033</v>
      </c>
      <c r="AM35" s="19">
        <f t="shared" si="17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5">SUM(AQ36:AQ37)</f>
        <v>780983</v>
      </c>
      <c r="AR35" s="19">
        <f t="shared" si="175"/>
        <v>845144</v>
      </c>
      <c r="AS35" s="19">
        <f t="shared" si="175"/>
        <v>809752</v>
      </c>
      <c r="AT35" s="19">
        <f t="shared" si="175"/>
        <v>842817</v>
      </c>
      <c r="AU35" s="19">
        <f t="shared" si="175"/>
        <v>856979</v>
      </c>
      <c r="AV35" s="19">
        <f t="shared" si="175"/>
        <v>882463</v>
      </c>
      <c r="AW35" s="19">
        <f t="shared" si="175"/>
        <v>910437</v>
      </c>
      <c r="AX35" s="19">
        <f t="shared" si="175"/>
        <v>856049</v>
      </c>
      <c r="AY35" s="19">
        <f t="shared" si="175"/>
        <v>916071</v>
      </c>
      <c r="AZ35" s="19">
        <f t="shared" si="17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6">SUM(BD36:BD37)</f>
        <v>878004</v>
      </c>
      <c r="BE35" s="19">
        <f t="shared" si="176"/>
        <v>924109</v>
      </c>
      <c r="BF35" s="19">
        <f t="shared" si="176"/>
        <v>891520</v>
      </c>
      <c r="BG35" s="19">
        <f t="shared" si="176"/>
        <v>951047</v>
      </c>
      <c r="BH35" s="19">
        <f t="shared" si="176"/>
        <v>922964</v>
      </c>
      <c r="BI35" s="19">
        <f t="shared" si="176"/>
        <v>982427</v>
      </c>
      <c r="BJ35" s="19">
        <f t="shared" si="176"/>
        <v>997971</v>
      </c>
      <c r="BK35" s="19">
        <f t="shared" si="176"/>
        <v>941265</v>
      </c>
      <c r="BL35" s="19">
        <f t="shared" si="176"/>
        <v>1025053</v>
      </c>
      <c r="BM35" s="19">
        <f t="shared" si="17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7">SUM(BQ36:BQ37)</f>
        <v>1025330</v>
      </c>
      <c r="BR35" s="19">
        <f t="shared" si="177"/>
        <v>1047870</v>
      </c>
      <c r="BS35" s="19">
        <f t="shared" si="177"/>
        <v>982700</v>
      </c>
      <c r="BT35" s="19">
        <f t="shared" si="177"/>
        <v>1049387</v>
      </c>
      <c r="BU35" s="19">
        <f t="shared" si="177"/>
        <v>1021281</v>
      </c>
      <c r="BV35" s="19">
        <f t="shared" si="177"/>
        <v>1111545</v>
      </c>
      <c r="BW35" s="19">
        <f t="shared" si="177"/>
        <v>1098807</v>
      </c>
      <c r="BX35" s="19">
        <f t="shared" si="177"/>
        <v>1022497</v>
      </c>
      <c r="BY35" s="19">
        <f t="shared" si="177"/>
        <v>1105324</v>
      </c>
      <c r="BZ35" s="19">
        <f t="shared" si="17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8">SUM(CD36:CD37)</f>
        <v>1006381</v>
      </c>
      <c r="CE35" s="19">
        <f t="shared" si="178"/>
        <v>1033963</v>
      </c>
      <c r="CF35" s="19">
        <f t="shared" si="178"/>
        <v>994179</v>
      </c>
      <c r="CG35" s="19">
        <f t="shared" si="178"/>
        <v>1049010</v>
      </c>
      <c r="CH35" s="19">
        <f t="shared" si="178"/>
        <v>1035636</v>
      </c>
      <c r="CI35" s="19">
        <f t="shared" si="178"/>
        <v>1098786</v>
      </c>
      <c r="CJ35" s="19">
        <f t="shared" si="178"/>
        <v>1080436</v>
      </c>
      <c r="CK35" s="19">
        <f t="shared" si="178"/>
        <v>1026566</v>
      </c>
      <c r="CL35" s="19">
        <f t="shared" si="178"/>
        <v>1101930</v>
      </c>
      <c r="CM35" s="19">
        <f t="shared" si="17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9">SUM(CQ36:CQ37)</f>
        <v>1046963</v>
      </c>
      <c r="CR35" s="19">
        <f t="shared" si="179"/>
        <v>1104211</v>
      </c>
      <c r="CS35" s="19">
        <f t="shared" si="179"/>
        <v>1087621</v>
      </c>
      <c r="CT35" s="19">
        <f t="shared" si="179"/>
        <v>1108359</v>
      </c>
      <c r="CU35" s="19">
        <f t="shared" si="179"/>
        <v>1126944</v>
      </c>
      <c r="CV35" s="19">
        <f t="shared" si="179"/>
        <v>1223753</v>
      </c>
      <c r="CW35" s="19">
        <f t="shared" si="179"/>
        <v>1242792</v>
      </c>
      <c r="CX35" s="19">
        <f t="shared" si="179"/>
        <v>1196127</v>
      </c>
      <c r="CY35" s="19">
        <f t="shared" si="179"/>
        <v>1244314</v>
      </c>
      <c r="CZ35" s="19">
        <f t="shared" si="17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80">SUM(DD36:DD37)</f>
        <v>1205375</v>
      </c>
      <c r="DE35" s="19">
        <f t="shared" si="180"/>
        <v>1268860</v>
      </c>
      <c r="DF35" s="19">
        <f t="shared" si="180"/>
        <v>1242899</v>
      </c>
      <c r="DG35" s="19">
        <f t="shared" si="180"/>
        <v>1302649</v>
      </c>
      <c r="DH35" s="19">
        <f t="shared" si="180"/>
        <v>1263407</v>
      </c>
      <c r="DI35" s="19">
        <f t="shared" si="180"/>
        <v>1318760</v>
      </c>
      <c r="DJ35" s="19">
        <f t="shared" si="180"/>
        <v>1353549</v>
      </c>
      <c r="DK35" s="19">
        <f t="shared" si="180"/>
        <v>1275378</v>
      </c>
      <c r="DL35" s="19">
        <f t="shared" si="180"/>
        <v>1334501</v>
      </c>
      <c r="DM35" s="19">
        <f t="shared" si="18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81">SUM(DQ36:DQ37)</f>
        <v>1333709</v>
      </c>
      <c r="DR35" s="19">
        <f t="shared" si="181"/>
        <v>1354754</v>
      </c>
      <c r="DS35" s="19">
        <f t="shared" si="181"/>
        <v>1319961</v>
      </c>
      <c r="DT35" s="19">
        <f t="shared" si="181"/>
        <v>1341899</v>
      </c>
      <c r="DU35" s="19">
        <f t="shared" si="181"/>
        <v>1335647</v>
      </c>
      <c r="DV35" s="19">
        <f t="shared" si="181"/>
        <v>1431766</v>
      </c>
      <c r="DW35" s="19">
        <f t="shared" si="181"/>
        <v>1453857</v>
      </c>
      <c r="DX35" s="19">
        <f t="shared" si="181"/>
        <v>1369496</v>
      </c>
      <c r="DY35" s="19">
        <f t="shared" si="181"/>
        <v>1469829</v>
      </c>
      <c r="DZ35" s="19">
        <f t="shared" si="18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82">SUM(ED36:ED37)</f>
        <v>1349526</v>
      </c>
      <c r="EE35" s="19">
        <f t="shared" si="182"/>
        <v>1441883</v>
      </c>
      <c r="EF35" s="19">
        <f t="shared" si="182"/>
        <v>1349433</v>
      </c>
      <c r="EG35" s="19">
        <f t="shared" si="182"/>
        <v>1443184</v>
      </c>
      <c r="EH35" s="19">
        <f t="shared" si="182"/>
        <v>1413495</v>
      </c>
      <c r="EI35" s="19">
        <f t="shared" si="182"/>
        <v>1491926</v>
      </c>
      <c r="EJ35" s="19">
        <f t="shared" si="182"/>
        <v>1525297</v>
      </c>
      <c r="EK35" s="19">
        <f t="shared" si="182"/>
        <v>1412728</v>
      </c>
      <c r="EL35" s="19">
        <f t="shared" si="182"/>
        <v>1502190</v>
      </c>
      <c r="EM35" s="19">
        <f t="shared" si="18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3">SUM(EQ36:EQ37)</f>
        <v>1439461</v>
      </c>
      <c r="ER35" s="19">
        <f t="shared" si="183"/>
        <v>1476520</v>
      </c>
      <c r="ES35" s="19">
        <f t="shared" si="183"/>
        <v>1439626</v>
      </c>
      <c r="ET35" s="19">
        <f t="shared" si="183"/>
        <v>1487181</v>
      </c>
      <c r="EU35" s="19">
        <f t="shared" si="183"/>
        <v>1423178</v>
      </c>
      <c r="EV35" s="19">
        <f t="shared" si="183"/>
        <v>1514008</v>
      </c>
      <c r="EW35" s="19">
        <f t="shared" si="183"/>
        <v>1515699</v>
      </c>
      <c r="EX35" s="19">
        <f t="shared" si="183"/>
        <v>1429952</v>
      </c>
      <c r="EY35" s="19">
        <f t="shared" si="183"/>
        <v>1542208</v>
      </c>
      <c r="EZ35" s="19">
        <f t="shared" si="18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4">SUM(FD36:FD37)</f>
        <v>1486764</v>
      </c>
      <c r="FE35" s="19">
        <f t="shared" si="184"/>
        <v>1539323</v>
      </c>
      <c r="FF35" s="19">
        <f t="shared" si="184"/>
        <v>1561764</v>
      </c>
      <c r="FG35" s="19">
        <f t="shared" si="184"/>
        <v>1571937</v>
      </c>
      <c r="FH35" s="19">
        <f t="shared" si="184"/>
        <v>1525830</v>
      </c>
      <c r="FI35" s="19">
        <f t="shared" si="184"/>
        <v>1649466</v>
      </c>
      <c r="FJ35" s="19">
        <f t="shared" si="184"/>
        <v>1664515</v>
      </c>
      <c r="FK35" s="19">
        <f t="shared" si="184"/>
        <v>1560399</v>
      </c>
      <c r="FL35" s="19">
        <f t="shared" si="184"/>
        <v>1687030</v>
      </c>
      <c r="FM35" s="19">
        <f t="shared" si="184"/>
        <v>1610670</v>
      </c>
      <c r="FN35" s="19">
        <f t="shared" si="184"/>
        <v>1719273</v>
      </c>
      <c r="FO35" s="19">
        <f>SUM(FO36:FO37)</f>
        <v>19168805</v>
      </c>
      <c r="FP35" s="19">
        <f t="shared" si="184"/>
        <v>1707822</v>
      </c>
      <c r="FQ35" s="19">
        <f t="shared" si="184"/>
        <v>1670780</v>
      </c>
      <c r="FR35" s="19">
        <f t="shared" si="184"/>
        <v>1738292</v>
      </c>
      <c r="FS35" s="19">
        <f t="shared" si="184"/>
        <v>1581536</v>
      </c>
      <c r="FT35" s="19">
        <f t="shared" si="184"/>
        <v>1627635</v>
      </c>
      <c r="FU35" s="19">
        <f t="shared" si="184"/>
        <v>1596362</v>
      </c>
      <c r="FV35" s="19">
        <f t="shared" si="184"/>
        <v>1779578</v>
      </c>
      <c r="FW35" s="19">
        <f t="shared" si="184"/>
        <v>1766270</v>
      </c>
      <c r="FX35" s="19">
        <v>1680151</v>
      </c>
      <c r="FY35" s="19">
        <v>1751966</v>
      </c>
      <c r="FZ35" s="19">
        <v>1743150</v>
      </c>
      <c r="GA35" s="19">
        <f t="shared" si="18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5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5"/>
        <v>1819711</v>
      </c>
      <c r="GH35" s="19">
        <f t="shared" si="185"/>
        <v>1770958</v>
      </c>
      <c r="GI35" s="19">
        <f>SUM(GI36:GI37)</f>
        <v>1885796</v>
      </c>
      <c r="GJ35" s="19">
        <f t="shared" si="185"/>
        <v>1844958</v>
      </c>
      <c r="GK35" s="19">
        <f t="shared" si="185"/>
        <v>1734426</v>
      </c>
      <c r="GL35" s="19">
        <f t="shared" si="185"/>
        <v>1785257</v>
      </c>
      <c r="GM35" s="19">
        <f t="shared" si="185"/>
        <v>1752242</v>
      </c>
      <c r="GN35" s="19">
        <f>SUM(GN36:GN37)</f>
        <v>1868305</v>
      </c>
      <c r="GO35" s="19">
        <f t="shared" si="138"/>
        <v>21147309</v>
      </c>
      <c r="GP35" s="19">
        <f>SUM(GP36:GP37)</f>
        <v>1928316</v>
      </c>
      <c r="GQ35" s="19">
        <f t="shared" ref="GQ35:HA35" si="186">SUM(GQ36:GQ37)</f>
        <v>1779037</v>
      </c>
      <c r="GR35" s="19">
        <f t="shared" si="186"/>
        <v>1901257</v>
      </c>
      <c r="GS35" s="19">
        <f t="shared" si="186"/>
        <v>1803689</v>
      </c>
      <c r="GT35" s="19">
        <f t="shared" si="186"/>
        <v>1938167</v>
      </c>
      <c r="GU35" s="19">
        <f t="shared" si="186"/>
        <v>1771514</v>
      </c>
      <c r="GV35" s="19">
        <f t="shared" si="186"/>
        <v>1896270</v>
      </c>
      <c r="GW35" s="19">
        <f t="shared" si="186"/>
        <v>1932032</v>
      </c>
      <c r="GX35" s="19">
        <f t="shared" si="186"/>
        <v>1812721</v>
      </c>
      <c r="GY35" s="19">
        <f t="shared" si="186"/>
        <v>1882119</v>
      </c>
      <c r="GZ35" s="19">
        <f t="shared" si="186"/>
        <v>1853578</v>
      </c>
      <c r="HA35" s="19">
        <f t="shared" si="186"/>
        <v>2018802</v>
      </c>
      <c r="HB35" s="19">
        <f t="shared" si="139"/>
        <v>22517502</v>
      </c>
      <c r="HC35" s="19">
        <f>SUM(HC36:HC37)</f>
        <v>2012145</v>
      </c>
      <c r="HD35" s="19">
        <f t="shared" ref="HD35:HN35" si="187">SUM(HD36:HD37)</f>
        <v>1807831</v>
      </c>
      <c r="HE35" s="19">
        <f t="shared" si="187"/>
        <v>1962999</v>
      </c>
      <c r="HF35" s="19">
        <f t="shared" si="187"/>
        <v>1786669</v>
      </c>
      <c r="HG35" s="19">
        <f t="shared" si="187"/>
        <v>1874002</v>
      </c>
      <c r="HH35" s="19">
        <f t="shared" si="187"/>
        <v>1795603</v>
      </c>
      <c r="HI35" s="19">
        <f t="shared" si="187"/>
        <v>1937374</v>
      </c>
      <c r="HJ35" s="19">
        <f t="shared" si="187"/>
        <v>1984947</v>
      </c>
      <c r="HK35" s="19">
        <f t="shared" si="187"/>
        <v>1828073</v>
      </c>
      <c r="HL35" s="19">
        <f>SUM(HL36:HL37)</f>
        <v>1959368</v>
      </c>
      <c r="HM35" s="19">
        <f t="shared" si="187"/>
        <v>1914286</v>
      </c>
      <c r="HN35" s="19">
        <f t="shared" si="187"/>
        <v>2047568</v>
      </c>
      <c r="HO35" s="19">
        <f t="shared" si="155"/>
        <v>22910865</v>
      </c>
      <c r="HP35" s="19">
        <f t="shared" ref="HP35:IA35" si="188">SUM(HP36:HP37)</f>
        <v>2032438</v>
      </c>
      <c r="HQ35" s="19">
        <f t="shared" si="188"/>
        <v>1996458</v>
      </c>
      <c r="HR35" s="19">
        <f t="shared" si="188"/>
        <v>1411571</v>
      </c>
      <c r="HS35" s="19">
        <f t="shared" si="188"/>
        <v>769265</v>
      </c>
      <c r="HT35" s="19">
        <f t="shared" si="188"/>
        <v>1102088</v>
      </c>
      <c r="HU35" s="19">
        <f t="shared" si="188"/>
        <v>1448793</v>
      </c>
      <c r="HV35" s="19">
        <f t="shared" si="188"/>
        <v>1753778</v>
      </c>
      <c r="HW35" s="19">
        <f t="shared" si="188"/>
        <v>1751185</v>
      </c>
      <c r="HX35" s="19">
        <f t="shared" si="188"/>
        <v>1766734</v>
      </c>
      <c r="HY35" s="19">
        <f t="shared" si="188"/>
        <v>1973941</v>
      </c>
      <c r="HZ35" s="19">
        <f t="shared" si="188"/>
        <v>2014647</v>
      </c>
      <c r="IA35" s="19">
        <f t="shared" si="188"/>
        <v>2074718</v>
      </c>
      <c r="IB35" s="19">
        <f t="shared" si="156"/>
        <v>20095616</v>
      </c>
      <c r="IC35" s="19">
        <f t="shared" ref="IC35:IE35" si="189">SUM(IC36:IC37)</f>
        <v>2136319</v>
      </c>
      <c r="ID35" s="19">
        <f t="shared" si="189"/>
        <v>1617557</v>
      </c>
      <c r="IE35" s="19">
        <f t="shared" si="189"/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/>
      <c r="IT35" s="19"/>
      <c r="IU35" s="19"/>
      <c r="IV35" s="19"/>
      <c r="IW35" s="19"/>
      <c r="IX35" s="19"/>
      <c r="IY35" s="19"/>
      <c r="IZ35" s="19"/>
      <c r="JA35" s="19"/>
      <c r="JB35" s="19">
        <f>SUM(IP35:JA35)</f>
        <v>6573641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90">D27+D30+D33</f>
        <v>0</v>
      </c>
      <c r="E36" s="21">
        <f t="shared" si="190"/>
        <v>0</v>
      </c>
      <c r="F36" s="21">
        <f t="shared" si="190"/>
        <v>0</v>
      </c>
      <c r="G36" s="21">
        <f t="shared" si="190"/>
        <v>0</v>
      </c>
      <c r="H36" s="21">
        <f t="shared" si="190"/>
        <v>0</v>
      </c>
      <c r="I36" s="21">
        <f t="shared" si="190"/>
        <v>0</v>
      </c>
      <c r="J36" s="21">
        <f t="shared" si="190"/>
        <v>0</v>
      </c>
      <c r="K36" s="21">
        <f t="shared" si="190"/>
        <v>0</v>
      </c>
      <c r="L36" s="21">
        <f t="shared" si="190"/>
        <v>0</v>
      </c>
      <c r="M36" s="21">
        <f t="shared" si="190"/>
        <v>92921</v>
      </c>
      <c r="N36" s="21">
        <f t="shared" ref="N36:P37" si="191">N27+N30+N33</f>
        <v>117116</v>
      </c>
      <c r="O36" s="21">
        <f t="shared" si="191"/>
        <v>210037</v>
      </c>
      <c r="P36" s="21">
        <f t="shared" si="191"/>
        <v>115933</v>
      </c>
      <c r="Q36" s="21">
        <f t="shared" ref="Q36:Z36" si="192">Q27+Q30+Q33</f>
        <v>107506</v>
      </c>
      <c r="R36" s="21">
        <f t="shared" si="192"/>
        <v>100272</v>
      </c>
      <c r="S36" s="21">
        <f t="shared" si="192"/>
        <v>118724</v>
      </c>
      <c r="T36" s="21">
        <f t="shared" si="192"/>
        <v>101630</v>
      </c>
      <c r="U36" s="21">
        <f t="shared" si="192"/>
        <v>90555</v>
      </c>
      <c r="V36" s="21">
        <f t="shared" si="192"/>
        <v>117598</v>
      </c>
      <c r="W36" s="21">
        <f t="shared" si="192"/>
        <v>115721</v>
      </c>
      <c r="X36" s="21">
        <f t="shared" si="192"/>
        <v>88174</v>
      </c>
      <c r="Y36" s="21">
        <f t="shared" si="192"/>
        <v>104028</v>
      </c>
      <c r="Z36" s="21">
        <f t="shared" si="192"/>
        <v>91770</v>
      </c>
      <c r="AA36" s="21">
        <f t="shared" ref="AA36:AC37" si="193">AA27+AA30+AA33</f>
        <v>114387</v>
      </c>
      <c r="AB36" s="21">
        <f t="shared" si="193"/>
        <v>1266298</v>
      </c>
      <c r="AC36" s="21">
        <f t="shared" si="193"/>
        <v>113672</v>
      </c>
      <c r="AD36" s="21">
        <f t="shared" ref="AD36:AM36" si="194">AD27+AD30+AD33</f>
        <v>101971</v>
      </c>
      <c r="AE36" s="21">
        <f t="shared" si="194"/>
        <v>126000</v>
      </c>
      <c r="AF36" s="21">
        <f t="shared" si="194"/>
        <v>93230</v>
      </c>
      <c r="AG36" s="21">
        <f t="shared" si="194"/>
        <v>99504</v>
      </c>
      <c r="AH36" s="21">
        <f t="shared" si="194"/>
        <v>92028</v>
      </c>
      <c r="AI36" s="21">
        <f t="shared" si="194"/>
        <v>124137</v>
      </c>
      <c r="AJ36" s="21">
        <f t="shared" si="194"/>
        <v>108193</v>
      </c>
      <c r="AK36" s="21">
        <f t="shared" si="194"/>
        <v>90154</v>
      </c>
      <c r="AL36" s="21">
        <f t="shared" si="194"/>
        <v>103764</v>
      </c>
      <c r="AM36" s="21">
        <f t="shared" si="194"/>
        <v>94755</v>
      </c>
      <c r="AN36" s="21">
        <f t="shared" ref="AN36:AP37" si="195">AN27+AN30+AN33</f>
        <v>117218</v>
      </c>
      <c r="AO36" s="21">
        <f t="shared" si="195"/>
        <v>1264626</v>
      </c>
      <c r="AP36" s="21">
        <f t="shared" si="195"/>
        <v>119065</v>
      </c>
      <c r="AQ36" s="21">
        <f t="shared" ref="AQ36:AZ36" si="196">AQ27+AQ30+AQ33</f>
        <v>106815</v>
      </c>
      <c r="AR36" s="21">
        <f t="shared" si="196"/>
        <v>107586</v>
      </c>
      <c r="AS36" s="21">
        <f t="shared" si="196"/>
        <v>125136</v>
      </c>
      <c r="AT36" s="21">
        <f t="shared" si="196"/>
        <v>99878</v>
      </c>
      <c r="AU36" s="21">
        <f t="shared" si="196"/>
        <v>98671</v>
      </c>
      <c r="AV36" s="21">
        <f t="shared" si="196"/>
        <v>123381</v>
      </c>
      <c r="AW36" s="21">
        <f t="shared" si="196"/>
        <v>109579</v>
      </c>
      <c r="AX36" s="21">
        <f t="shared" si="196"/>
        <v>98375</v>
      </c>
      <c r="AY36" s="21">
        <f t="shared" si="196"/>
        <v>105508</v>
      </c>
      <c r="AZ36" s="21">
        <f t="shared" si="196"/>
        <v>102556</v>
      </c>
      <c r="BA36" s="21">
        <f t="shared" ref="BA36:BC37" si="197">BA27+BA30+BA33</f>
        <v>117634</v>
      </c>
      <c r="BB36" s="21">
        <f t="shared" si="197"/>
        <v>1314184</v>
      </c>
      <c r="BC36" s="21">
        <f t="shared" si="197"/>
        <v>132002</v>
      </c>
      <c r="BD36" s="21">
        <f t="shared" ref="BD36:BM36" si="198">BD27+BD30+BD33</f>
        <v>121822</v>
      </c>
      <c r="BE36" s="21">
        <f t="shared" si="198"/>
        <v>117201</v>
      </c>
      <c r="BF36" s="21">
        <f t="shared" si="198"/>
        <v>141521</v>
      </c>
      <c r="BG36" s="21">
        <f t="shared" si="198"/>
        <v>116042</v>
      </c>
      <c r="BH36" s="21">
        <f t="shared" si="198"/>
        <v>109574</v>
      </c>
      <c r="BI36" s="21">
        <f t="shared" si="198"/>
        <v>127244</v>
      </c>
      <c r="BJ36" s="21">
        <f t="shared" si="198"/>
        <v>119671</v>
      </c>
      <c r="BK36" s="21">
        <f t="shared" si="198"/>
        <v>107381</v>
      </c>
      <c r="BL36" s="21">
        <f t="shared" si="198"/>
        <v>121289</v>
      </c>
      <c r="BM36" s="21">
        <f t="shared" si="198"/>
        <v>114582</v>
      </c>
      <c r="BN36" s="21">
        <f t="shared" ref="BN36:BP37" si="199">BN27+BN30+BN33</f>
        <v>141985</v>
      </c>
      <c r="BO36" s="21">
        <f t="shared" si="199"/>
        <v>1470314</v>
      </c>
      <c r="BP36" s="21">
        <f t="shared" si="199"/>
        <v>143121</v>
      </c>
      <c r="BQ36" s="21">
        <f t="shared" ref="BQ36:BZ36" si="200">BQ27+BQ30+BQ33</f>
        <v>135325</v>
      </c>
      <c r="BR36" s="21">
        <f t="shared" si="200"/>
        <v>161617</v>
      </c>
      <c r="BS36" s="21">
        <f t="shared" si="200"/>
        <v>116888</v>
      </c>
      <c r="BT36" s="21">
        <f t="shared" si="200"/>
        <v>142172</v>
      </c>
      <c r="BU36" s="21">
        <f t="shared" si="200"/>
        <v>118066</v>
      </c>
      <c r="BV36" s="21">
        <f t="shared" si="200"/>
        <v>159683</v>
      </c>
      <c r="BW36" s="21">
        <f t="shared" si="200"/>
        <v>140094</v>
      </c>
      <c r="BX36" s="21">
        <f t="shared" si="200"/>
        <v>121113</v>
      </c>
      <c r="BY36" s="21">
        <f t="shared" si="200"/>
        <v>130577</v>
      </c>
      <c r="BZ36" s="21">
        <f t="shared" si="200"/>
        <v>137148</v>
      </c>
      <c r="CA36" s="21">
        <f t="shared" ref="CA36:CC37" si="201">CA27+CA30+CA33</f>
        <v>156511</v>
      </c>
      <c r="CB36" s="21">
        <f t="shared" si="201"/>
        <v>1662315</v>
      </c>
      <c r="CC36" s="21">
        <f t="shared" si="201"/>
        <v>160023</v>
      </c>
      <c r="CD36" s="21">
        <f t="shared" ref="CD36:CM36" si="202">CD27+CD30+CD33</f>
        <v>150131</v>
      </c>
      <c r="CE36" s="21">
        <f t="shared" si="202"/>
        <v>139048</v>
      </c>
      <c r="CF36" s="21">
        <f t="shared" si="202"/>
        <v>161393</v>
      </c>
      <c r="CG36" s="21">
        <f t="shared" si="202"/>
        <v>145000</v>
      </c>
      <c r="CH36" s="21">
        <f t="shared" si="202"/>
        <v>136056</v>
      </c>
      <c r="CI36" s="21">
        <f t="shared" si="202"/>
        <v>173860</v>
      </c>
      <c r="CJ36" s="21">
        <f t="shared" si="202"/>
        <v>150923</v>
      </c>
      <c r="CK36" s="21">
        <f t="shared" si="202"/>
        <v>135318</v>
      </c>
      <c r="CL36" s="21">
        <f t="shared" si="202"/>
        <v>151708</v>
      </c>
      <c r="CM36" s="21">
        <f t="shared" si="202"/>
        <v>140793</v>
      </c>
      <c r="CN36" s="21">
        <f t="shared" ref="CN36:CP37" si="203">CN27+CN30+CN33</f>
        <v>175565</v>
      </c>
      <c r="CO36" s="21">
        <f t="shared" si="203"/>
        <v>1819818</v>
      </c>
      <c r="CP36" s="21">
        <f t="shared" si="203"/>
        <v>189083</v>
      </c>
      <c r="CQ36" s="21">
        <f t="shared" ref="CQ36:CZ36" si="204">CQ27+CQ30+CQ33</f>
        <v>170586</v>
      </c>
      <c r="CR36" s="21">
        <f t="shared" si="204"/>
        <v>158066</v>
      </c>
      <c r="CS36" s="21">
        <f t="shared" si="204"/>
        <v>188806</v>
      </c>
      <c r="CT36" s="21">
        <f t="shared" si="204"/>
        <v>164359</v>
      </c>
      <c r="CU36" s="21">
        <f t="shared" si="204"/>
        <v>154107</v>
      </c>
      <c r="CV36" s="21">
        <f t="shared" si="204"/>
        <v>190130</v>
      </c>
      <c r="CW36" s="21">
        <f t="shared" si="204"/>
        <v>188843</v>
      </c>
      <c r="CX36" s="21">
        <f t="shared" si="204"/>
        <v>158288</v>
      </c>
      <c r="CY36" s="21">
        <f t="shared" si="204"/>
        <v>187167</v>
      </c>
      <c r="CZ36" s="21">
        <f t="shared" si="204"/>
        <v>166027</v>
      </c>
      <c r="DA36" s="21">
        <f t="shared" ref="DA36:DC37" si="205">DA27+DA30+DA33</f>
        <v>208138</v>
      </c>
      <c r="DB36" s="21">
        <f t="shared" si="205"/>
        <v>2123600</v>
      </c>
      <c r="DC36" s="21">
        <f t="shared" si="205"/>
        <v>225173</v>
      </c>
      <c r="DD36" s="21">
        <f t="shared" ref="DD36:DM36" si="206">DD27+DD30+DD33</f>
        <v>202921</v>
      </c>
      <c r="DE36" s="21">
        <f t="shared" si="206"/>
        <v>189294</v>
      </c>
      <c r="DF36" s="21">
        <f t="shared" si="206"/>
        <v>223686</v>
      </c>
      <c r="DG36" s="21">
        <f t="shared" si="206"/>
        <v>191920</v>
      </c>
      <c r="DH36" s="21">
        <f t="shared" si="206"/>
        <v>185139</v>
      </c>
      <c r="DI36" s="21">
        <f t="shared" si="206"/>
        <v>232826</v>
      </c>
      <c r="DJ36" s="21">
        <f t="shared" si="206"/>
        <v>213703</v>
      </c>
      <c r="DK36" s="21">
        <f t="shared" si="206"/>
        <v>187504</v>
      </c>
      <c r="DL36" s="21">
        <f t="shared" si="206"/>
        <v>210706</v>
      </c>
      <c r="DM36" s="21">
        <f t="shared" si="206"/>
        <v>191211</v>
      </c>
      <c r="DN36" s="21">
        <f t="shared" ref="DN36:DP37" si="207">DN27+DN30+DN33</f>
        <v>235676</v>
      </c>
      <c r="DO36" s="21">
        <f t="shared" si="207"/>
        <v>2489759</v>
      </c>
      <c r="DP36" s="21">
        <f t="shared" si="207"/>
        <v>254003</v>
      </c>
      <c r="DQ36" s="21">
        <f t="shared" ref="DQ36:DZ36" si="208">DQ27+DQ30+DQ33</f>
        <v>243614</v>
      </c>
      <c r="DR36" s="21">
        <f t="shared" si="208"/>
        <v>219411</v>
      </c>
      <c r="DS36" s="21">
        <f t="shared" si="208"/>
        <v>262259</v>
      </c>
      <c r="DT36" s="21">
        <f t="shared" si="208"/>
        <v>220302</v>
      </c>
      <c r="DU36" s="21">
        <f t="shared" si="208"/>
        <v>210822</v>
      </c>
      <c r="DV36" s="21">
        <f t="shared" si="208"/>
        <v>248549</v>
      </c>
      <c r="DW36" s="21">
        <f t="shared" si="208"/>
        <v>244123</v>
      </c>
      <c r="DX36" s="21">
        <f t="shared" si="208"/>
        <v>228284</v>
      </c>
      <c r="DY36" s="21">
        <f t="shared" si="208"/>
        <v>247082</v>
      </c>
      <c r="DZ36" s="21">
        <f t="shared" si="208"/>
        <v>220643</v>
      </c>
      <c r="EA36" s="21">
        <f t="shared" ref="EA36:EC37" si="209">EA27+EA30+EA33</f>
        <v>268186</v>
      </c>
      <c r="EB36" s="21">
        <f t="shared" si="209"/>
        <v>2867278</v>
      </c>
      <c r="EC36" s="21">
        <f t="shared" si="209"/>
        <v>283272</v>
      </c>
      <c r="ED36" s="21">
        <f t="shared" ref="ED36:EM36" si="210">ED27+ED30+ED33</f>
        <v>263186</v>
      </c>
      <c r="EE36" s="21">
        <f t="shared" si="210"/>
        <v>297916</v>
      </c>
      <c r="EF36" s="21">
        <f t="shared" si="210"/>
        <v>222540</v>
      </c>
      <c r="EG36" s="21">
        <f t="shared" si="210"/>
        <v>246406</v>
      </c>
      <c r="EH36" s="21">
        <f t="shared" si="210"/>
        <v>241176</v>
      </c>
      <c r="EI36" s="21">
        <f t="shared" si="210"/>
        <v>279483</v>
      </c>
      <c r="EJ36" s="21">
        <f t="shared" si="210"/>
        <v>275096</v>
      </c>
      <c r="EK36" s="21">
        <f t="shared" si="210"/>
        <v>243687</v>
      </c>
      <c r="EL36" s="21">
        <f t="shared" si="210"/>
        <v>260727</v>
      </c>
      <c r="EM36" s="21">
        <f t="shared" si="210"/>
        <v>247346</v>
      </c>
      <c r="EN36" s="21">
        <f t="shared" ref="EN36:EP37" si="211">EN27+EN30+EN33</f>
        <v>294307</v>
      </c>
      <c r="EO36" s="21">
        <f t="shared" si="211"/>
        <v>3155142</v>
      </c>
      <c r="EP36" s="21">
        <f t="shared" si="211"/>
        <v>308009</v>
      </c>
      <c r="EQ36" s="21">
        <f t="shared" ref="EQ36:GA36" si="212">EQ27+EQ30+EQ33</f>
        <v>284291</v>
      </c>
      <c r="ER36" s="21">
        <f t="shared" si="212"/>
        <v>269721</v>
      </c>
      <c r="ES36" s="21">
        <f t="shared" si="212"/>
        <v>298961</v>
      </c>
      <c r="ET36" s="21">
        <f t="shared" si="212"/>
        <v>259488</v>
      </c>
      <c r="EU36" s="21">
        <f t="shared" si="212"/>
        <v>240006</v>
      </c>
      <c r="EV36" s="21">
        <f t="shared" si="212"/>
        <v>305808</v>
      </c>
      <c r="EW36" s="21">
        <f t="shared" si="212"/>
        <v>288113</v>
      </c>
      <c r="EX36" s="21">
        <f t="shared" si="212"/>
        <v>249256</v>
      </c>
      <c r="EY36" s="21">
        <f t="shared" si="212"/>
        <v>279851</v>
      </c>
      <c r="EZ36" s="21">
        <f t="shared" si="212"/>
        <v>260519</v>
      </c>
      <c r="FA36" s="21">
        <f t="shared" si="212"/>
        <v>332887</v>
      </c>
      <c r="FB36" s="21">
        <f>FB27+FB30+FB33</f>
        <v>3376910</v>
      </c>
      <c r="FC36" s="21">
        <f t="shared" si="212"/>
        <v>369210</v>
      </c>
      <c r="FD36" s="21">
        <f t="shared" si="212"/>
        <v>341919</v>
      </c>
      <c r="FE36" s="21">
        <f t="shared" si="212"/>
        <v>313131</v>
      </c>
      <c r="FF36" s="21">
        <f t="shared" si="212"/>
        <v>350542</v>
      </c>
      <c r="FG36" s="21">
        <f t="shared" si="212"/>
        <v>323708</v>
      </c>
      <c r="FH36" s="21">
        <f t="shared" si="212"/>
        <v>293194</v>
      </c>
      <c r="FI36" s="21">
        <f t="shared" si="212"/>
        <v>371425</v>
      </c>
      <c r="FJ36" s="21">
        <f t="shared" si="212"/>
        <v>345171</v>
      </c>
      <c r="FK36" s="21">
        <f t="shared" si="212"/>
        <v>299045</v>
      </c>
      <c r="FL36" s="21">
        <f t="shared" si="212"/>
        <v>346857</v>
      </c>
      <c r="FM36" s="21">
        <f t="shared" si="212"/>
        <v>306525</v>
      </c>
      <c r="FN36" s="21">
        <f t="shared" si="212"/>
        <v>392451</v>
      </c>
      <c r="FO36" s="21">
        <f>FO27+FO30+FO33</f>
        <v>4053178</v>
      </c>
      <c r="FP36" s="21">
        <f t="shared" si="212"/>
        <v>437052</v>
      </c>
      <c r="FQ36" s="21">
        <f t="shared" si="212"/>
        <v>406648</v>
      </c>
      <c r="FR36" s="21">
        <f t="shared" si="212"/>
        <v>442941</v>
      </c>
      <c r="FS36" s="21">
        <f t="shared" si="212"/>
        <v>327458</v>
      </c>
      <c r="FT36" s="21">
        <f t="shared" si="212"/>
        <v>358674</v>
      </c>
      <c r="FU36" s="21">
        <f t="shared" si="212"/>
        <v>333739</v>
      </c>
      <c r="FV36" s="21">
        <f t="shared" si="212"/>
        <v>441571</v>
      </c>
      <c r="FW36" s="21">
        <f t="shared" si="212"/>
        <v>395226</v>
      </c>
      <c r="FX36" s="21">
        <v>348358</v>
      </c>
      <c r="FY36" s="21">
        <v>382258</v>
      </c>
      <c r="FZ36" s="21">
        <v>377903</v>
      </c>
      <c r="GA36" s="21">
        <f t="shared" si="21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3">GD27+GD30+GD33</f>
        <v>420895</v>
      </c>
      <c r="GE36" s="21">
        <f t="shared" si="213"/>
        <v>362876</v>
      </c>
      <c r="GF36" s="21">
        <f t="shared" si="213"/>
        <v>403877</v>
      </c>
      <c r="GG36" s="21">
        <f t="shared" si="213"/>
        <v>383494</v>
      </c>
      <c r="GH36" s="21">
        <f t="shared" si="213"/>
        <v>369660</v>
      </c>
      <c r="GI36" s="21">
        <f t="shared" si="213"/>
        <v>478803</v>
      </c>
      <c r="GJ36" s="21">
        <f t="shared" si="213"/>
        <v>421570</v>
      </c>
      <c r="GK36" s="21">
        <f t="shared" si="213"/>
        <v>366903</v>
      </c>
      <c r="GL36" s="21">
        <f t="shared" si="213"/>
        <v>378004</v>
      </c>
      <c r="GM36" s="21">
        <f t="shared" si="213"/>
        <v>356630</v>
      </c>
      <c r="GN36" s="21">
        <f>GN27+GN30+GN33</f>
        <v>427574</v>
      </c>
      <c r="GO36" s="21">
        <f t="shared" si="138"/>
        <v>4820363</v>
      </c>
      <c r="GP36" s="21">
        <f>GP27+GP30+GP33</f>
        <v>479892</v>
      </c>
      <c r="GQ36" s="21">
        <f t="shared" ref="GQ36:HA37" si="214">GQ27+GQ30+GQ33</f>
        <v>446068</v>
      </c>
      <c r="GR36" s="21">
        <f t="shared" si="214"/>
        <v>482103</v>
      </c>
      <c r="GS36" s="21">
        <f t="shared" si="214"/>
        <v>388519</v>
      </c>
      <c r="GT36" s="21">
        <f t="shared" si="214"/>
        <v>386505</v>
      </c>
      <c r="GU36" s="21">
        <f t="shared" si="214"/>
        <v>348087</v>
      </c>
      <c r="GV36" s="21">
        <f t="shared" si="214"/>
        <v>425550</v>
      </c>
      <c r="GW36" s="21">
        <f t="shared" si="214"/>
        <v>425243</v>
      </c>
      <c r="GX36" s="21">
        <f t="shared" si="214"/>
        <v>398078</v>
      </c>
      <c r="GY36" s="21">
        <f t="shared" si="214"/>
        <v>414186</v>
      </c>
      <c r="GZ36" s="21">
        <f t="shared" si="214"/>
        <v>392147</v>
      </c>
      <c r="HA36" s="21">
        <f t="shared" si="214"/>
        <v>476445</v>
      </c>
      <c r="HB36" s="21">
        <f t="shared" si="139"/>
        <v>5062823</v>
      </c>
      <c r="HC36" s="21">
        <f>HC27+HC30+HC33</f>
        <v>517665</v>
      </c>
      <c r="HD36" s="21">
        <f t="shared" ref="HD36:HN36" si="215">HD27+HD30+HD33</f>
        <v>476224</v>
      </c>
      <c r="HE36" s="21">
        <f t="shared" si="215"/>
        <v>445725</v>
      </c>
      <c r="HF36" s="21">
        <f t="shared" si="215"/>
        <v>460045</v>
      </c>
      <c r="HG36" s="21">
        <f t="shared" si="215"/>
        <v>393615</v>
      </c>
      <c r="HH36" s="21">
        <f t="shared" si="215"/>
        <v>367532</v>
      </c>
      <c r="HI36" s="21">
        <f t="shared" si="215"/>
        <v>465017</v>
      </c>
      <c r="HJ36" s="21">
        <f t="shared" si="215"/>
        <v>450658</v>
      </c>
      <c r="HK36" s="21">
        <f t="shared" si="215"/>
        <v>397868</v>
      </c>
      <c r="HL36" s="21">
        <f>HL27+HL30+HL33</f>
        <v>424968</v>
      </c>
      <c r="HM36" s="21">
        <f t="shared" si="215"/>
        <v>408767</v>
      </c>
      <c r="HN36" s="21">
        <f t="shared" si="215"/>
        <v>489888</v>
      </c>
      <c r="HO36" s="21">
        <f t="shared" si="155"/>
        <v>5297972</v>
      </c>
      <c r="HP36" s="21">
        <f t="shared" ref="HP36:IA36" si="216">HP27+HP30+HP33</f>
        <v>530860</v>
      </c>
      <c r="HQ36" s="21">
        <f t="shared" si="216"/>
        <v>528488</v>
      </c>
      <c r="HR36" s="21">
        <f t="shared" si="216"/>
        <v>301676</v>
      </c>
      <c r="HS36" s="21">
        <f t="shared" si="216"/>
        <v>85862</v>
      </c>
      <c r="HT36" s="21">
        <f t="shared" si="216"/>
        <v>190208</v>
      </c>
      <c r="HU36" s="21">
        <f t="shared" si="216"/>
        <v>298735</v>
      </c>
      <c r="HV36" s="21">
        <f t="shared" si="216"/>
        <v>432734</v>
      </c>
      <c r="HW36" s="21">
        <f t="shared" si="216"/>
        <v>409068</v>
      </c>
      <c r="HX36" s="21">
        <f t="shared" si="216"/>
        <v>434974</v>
      </c>
      <c r="HY36" s="21">
        <f t="shared" si="216"/>
        <v>494012</v>
      </c>
      <c r="HZ36" s="21">
        <f t="shared" si="216"/>
        <v>499840</v>
      </c>
      <c r="IA36" s="21">
        <f t="shared" si="216"/>
        <v>578210</v>
      </c>
      <c r="IB36" s="21">
        <f t="shared" si="156"/>
        <v>4784667</v>
      </c>
      <c r="IC36" s="21">
        <f t="shared" ref="IC36:IE37" si="217">IC27+IC30+IC33</f>
        <v>577307</v>
      </c>
      <c r="ID36" s="21">
        <f t="shared" si="217"/>
        <v>344566</v>
      </c>
      <c r="IE36" s="21">
        <f t="shared" si="217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/>
      <c r="IT36" s="21"/>
      <c r="IU36" s="21"/>
      <c r="IV36" s="21"/>
      <c r="IW36" s="21"/>
      <c r="IX36" s="21"/>
      <c r="IY36" s="21"/>
      <c r="IZ36" s="21"/>
      <c r="JA36" s="21"/>
      <c r="JB36" s="21">
        <f>SUM(IP36:JA36)</f>
        <v>1913376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8">D28+D31+D34</f>
        <v>0</v>
      </c>
      <c r="E37" s="21">
        <f t="shared" si="218"/>
        <v>0</v>
      </c>
      <c r="F37" s="21">
        <f t="shared" si="218"/>
        <v>0</v>
      </c>
      <c r="G37" s="21">
        <f t="shared" si="218"/>
        <v>0</v>
      </c>
      <c r="H37" s="21">
        <f t="shared" si="218"/>
        <v>0</v>
      </c>
      <c r="I37" s="21">
        <f t="shared" si="218"/>
        <v>0</v>
      </c>
      <c r="J37" s="21">
        <f t="shared" si="218"/>
        <v>0</v>
      </c>
      <c r="K37" s="21">
        <f t="shared" si="218"/>
        <v>0</v>
      </c>
      <c r="L37" s="21">
        <f t="shared" si="218"/>
        <v>0</v>
      </c>
      <c r="M37" s="21">
        <f t="shared" si="218"/>
        <v>711183</v>
      </c>
      <c r="N37" s="21">
        <f t="shared" si="191"/>
        <v>754689</v>
      </c>
      <c r="O37" s="21">
        <f t="shared" si="191"/>
        <v>1465872</v>
      </c>
      <c r="P37" s="21">
        <f t="shared" si="191"/>
        <v>733583</v>
      </c>
      <c r="Q37" s="21">
        <f t="shared" ref="Q37:Z37" si="219">Q28+Q31+Q34</f>
        <v>625639</v>
      </c>
      <c r="R37" s="21">
        <f t="shared" si="219"/>
        <v>703206</v>
      </c>
      <c r="S37" s="21">
        <f t="shared" si="219"/>
        <v>657451</v>
      </c>
      <c r="T37" s="21">
        <f t="shared" si="219"/>
        <v>678913</v>
      </c>
      <c r="U37" s="21">
        <f t="shared" si="219"/>
        <v>659642</v>
      </c>
      <c r="V37" s="21">
        <f t="shared" si="219"/>
        <v>681163</v>
      </c>
      <c r="W37" s="21">
        <f t="shared" si="219"/>
        <v>707592</v>
      </c>
      <c r="X37" s="21">
        <f t="shared" si="219"/>
        <v>684471</v>
      </c>
      <c r="Y37" s="21">
        <f t="shared" si="219"/>
        <v>719055</v>
      </c>
      <c r="Z37" s="21">
        <f t="shared" si="219"/>
        <v>723561</v>
      </c>
      <c r="AA37" s="21">
        <f t="shared" si="193"/>
        <v>752873</v>
      </c>
      <c r="AB37" s="21">
        <f t="shared" si="193"/>
        <v>8327149</v>
      </c>
      <c r="AC37" s="21">
        <f t="shared" si="193"/>
        <v>715291</v>
      </c>
      <c r="AD37" s="21">
        <f t="shared" ref="AD37:AM37" si="220">AD28+AD31+AD34</f>
        <v>631089</v>
      </c>
      <c r="AE37" s="21">
        <f t="shared" si="220"/>
        <v>675474</v>
      </c>
      <c r="AF37" s="21">
        <f t="shared" si="220"/>
        <v>652757</v>
      </c>
      <c r="AG37" s="21">
        <f t="shared" si="220"/>
        <v>701619</v>
      </c>
      <c r="AH37" s="21">
        <f t="shared" si="220"/>
        <v>708283</v>
      </c>
      <c r="AI37" s="21">
        <f t="shared" si="220"/>
        <v>708845</v>
      </c>
      <c r="AJ37" s="21">
        <f t="shared" si="220"/>
        <v>722187</v>
      </c>
      <c r="AK37" s="21">
        <f t="shared" si="220"/>
        <v>664865</v>
      </c>
      <c r="AL37" s="21">
        <f t="shared" si="220"/>
        <v>729269</v>
      </c>
      <c r="AM37" s="21">
        <f t="shared" si="220"/>
        <v>753110</v>
      </c>
      <c r="AN37" s="21">
        <f t="shared" si="195"/>
        <v>798734</v>
      </c>
      <c r="AO37" s="21">
        <f t="shared" si="195"/>
        <v>8461523</v>
      </c>
      <c r="AP37" s="21">
        <f t="shared" si="195"/>
        <v>765635</v>
      </c>
      <c r="AQ37" s="21">
        <f t="shared" ref="AQ37:AZ37" si="221">AQ28+AQ31+AQ34</f>
        <v>674168</v>
      </c>
      <c r="AR37" s="21">
        <f t="shared" si="221"/>
        <v>737558</v>
      </c>
      <c r="AS37" s="21">
        <f t="shared" si="221"/>
        <v>684616</v>
      </c>
      <c r="AT37" s="21">
        <f t="shared" si="221"/>
        <v>742939</v>
      </c>
      <c r="AU37" s="21">
        <f t="shared" si="221"/>
        <v>758308</v>
      </c>
      <c r="AV37" s="21">
        <f t="shared" si="221"/>
        <v>759082</v>
      </c>
      <c r="AW37" s="21">
        <f t="shared" si="221"/>
        <v>800858</v>
      </c>
      <c r="AX37" s="21">
        <f t="shared" si="221"/>
        <v>757674</v>
      </c>
      <c r="AY37" s="21">
        <f t="shared" si="221"/>
        <v>810563</v>
      </c>
      <c r="AZ37" s="21">
        <f t="shared" si="221"/>
        <v>808674</v>
      </c>
      <c r="BA37" s="21">
        <f t="shared" si="197"/>
        <v>796043</v>
      </c>
      <c r="BB37" s="21">
        <f t="shared" si="197"/>
        <v>9096118</v>
      </c>
      <c r="BC37" s="21">
        <f t="shared" si="197"/>
        <v>853579</v>
      </c>
      <c r="BD37" s="21">
        <f t="shared" ref="BD37:BM37" si="222">BD28+BD31+BD34</f>
        <v>756182</v>
      </c>
      <c r="BE37" s="21">
        <f t="shared" si="222"/>
        <v>806908</v>
      </c>
      <c r="BF37" s="21">
        <f t="shared" si="222"/>
        <v>749999</v>
      </c>
      <c r="BG37" s="21">
        <f t="shared" si="222"/>
        <v>835005</v>
      </c>
      <c r="BH37" s="21">
        <f t="shared" si="222"/>
        <v>813390</v>
      </c>
      <c r="BI37" s="21">
        <f t="shared" si="222"/>
        <v>855183</v>
      </c>
      <c r="BJ37" s="21">
        <f t="shared" si="222"/>
        <v>878300</v>
      </c>
      <c r="BK37" s="21">
        <f t="shared" si="222"/>
        <v>833884</v>
      </c>
      <c r="BL37" s="21">
        <f t="shared" si="222"/>
        <v>903764</v>
      </c>
      <c r="BM37" s="21">
        <f t="shared" si="222"/>
        <v>919176</v>
      </c>
      <c r="BN37" s="21">
        <f t="shared" si="199"/>
        <v>975303</v>
      </c>
      <c r="BO37" s="21">
        <f t="shared" si="199"/>
        <v>10180673</v>
      </c>
      <c r="BP37" s="21">
        <f t="shared" si="199"/>
        <v>956914</v>
      </c>
      <c r="BQ37" s="21">
        <f t="shared" ref="BQ37:BZ37" si="223">BQ28+BQ31+BQ34</f>
        <v>890005</v>
      </c>
      <c r="BR37" s="21">
        <f t="shared" si="223"/>
        <v>886253</v>
      </c>
      <c r="BS37" s="21">
        <f t="shared" si="223"/>
        <v>865812</v>
      </c>
      <c r="BT37" s="21">
        <f t="shared" si="223"/>
        <v>907215</v>
      </c>
      <c r="BU37" s="21">
        <f t="shared" si="223"/>
        <v>903215</v>
      </c>
      <c r="BV37" s="21">
        <f t="shared" si="223"/>
        <v>951862</v>
      </c>
      <c r="BW37" s="21">
        <f t="shared" si="223"/>
        <v>958713</v>
      </c>
      <c r="BX37" s="21">
        <f t="shared" si="223"/>
        <v>901384</v>
      </c>
      <c r="BY37" s="21">
        <f t="shared" si="223"/>
        <v>974747</v>
      </c>
      <c r="BZ37" s="21">
        <f t="shared" si="223"/>
        <v>933681</v>
      </c>
      <c r="CA37" s="21">
        <f t="shared" si="201"/>
        <v>951314</v>
      </c>
      <c r="CB37" s="21">
        <f t="shared" si="201"/>
        <v>11081115</v>
      </c>
      <c r="CC37" s="21">
        <f t="shared" si="201"/>
        <v>962510</v>
      </c>
      <c r="CD37" s="21">
        <f t="shared" ref="CD37:CM37" si="224">CD28+CD31+CD34</f>
        <v>856250</v>
      </c>
      <c r="CE37" s="21">
        <f t="shared" si="224"/>
        <v>894915</v>
      </c>
      <c r="CF37" s="21">
        <f t="shared" si="224"/>
        <v>832786</v>
      </c>
      <c r="CG37" s="21">
        <f t="shared" si="224"/>
        <v>904010</v>
      </c>
      <c r="CH37" s="21">
        <f t="shared" si="224"/>
        <v>899580</v>
      </c>
      <c r="CI37" s="21">
        <f t="shared" si="224"/>
        <v>924926</v>
      </c>
      <c r="CJ37" s="21">
        <f t="shared" si="224"/>
        <v>929513</v>
      </c>
      <c r="CK37" s="21">
        <f t="shared" si="224"/>
        <v>891248</v>
      </c>
      <c r="CL37" s="21">
        <f t="shared" si="224"/>
        <v>950222</v>
      </c>
      <c r="CM37" s="21">
        <f t="shared" si="224"/>
        <v>943737</v>
      </c>
      <c r="CN37" s="21">
        <f t="shared" si="203"/>
        <v>1006297</v>
      </c>
      <c r="CO37" s="21">
        <f t="shared" si="203"/>
        <v>10995994</v>
      </c>
      <c r="CP37" s="21">
        <f t="shared" si="203"/>
        <v>947943</v>
      </c>
      <c r="CQ37" s="21">
        <f t="shared" ref="CQ37:CZ37" si="225">CQ28+CQ31+CQ34</f>
        <v>876377</v>
      </c>
      <c r="CR37" s="21">
        <f t="shared" si="225"/>
        <v>946145</v>
      </c>
      <c r="CS37" s="21">
        <f t="shared" si="225"/>
        <v>898815</v>
      </c>
      <c r="CT37" s="21">
        <f t="shared" si="225"/>
        <v>944000</v>
      </c>
      <c r="CU37" s="21">
        <f t="shared" si="225"/>
        <v>972837</v>
      </c>
      <c r="CV37" s="21">
        <f t="shared" si="225"/>
        <v>1033623</v>
      </c>
      <c r="CW37" s="21">
        <f t="shared" si="225"/>
        <v>1053949</v>
      </c>
      <c r="CX37" s="21">
        <f t="shared" si="225"/>
        <v>1037839</v>
      </c>
      <c r="CY37" s="21">
        <f t="shared" si="225"/>
        <v>1057147</v>
      </c>
      <c r="CZ37" s="21">
        <f t="shared" si="225"/>
        <v>1071590</v>
      </c>
      <c r="DA37" s="21">
        <f t="shared" si="205"/>
        <v>1117665</v>
      </c>
      <c r="DB37" s="21">
        <f t="shared" si="205"/>
        <v>11957930</v>
      </c>
      <c r="DC37" s="21">
        <f t="shared" si="205"/>
        <v>1089314</v>
      </c>
      <c r="DD37" s="21">
        <f t="shared" ref="DD37:DM37" si="226">DD28+DD31+DD34</f>
        <v>1002454</v>
      </c>
      <c r="DE37" s="21">
        <f t="shared" si="226"/>
        <v>1079566</v>
      </c>
      <c r="DF37" s="21">
        <f t="shared" si="226"/>
        <v>1019213</v>
      </c>
      <c r="DG37" s="21">
        <f t="shared" si="226"/>
        <v>1110729</v>
      </c>
      <c r="DH37" s="21">
        <f t="shared" si="226"/>
        <v>1078268</v>
      </c>
      <c r="DI37" s="21">
        <f t="shared" si="226"/>
        <v>1085934</v>
      </c>
      <c r="DJ37" s="21">
        <f t="shared" si="226"/>
        <v>1139846</v>
      </c>
      <c r="DK37" s="21">
        <f t="shared" si="226"/>
        <v>1087874</v>
      </c>
      <c r="DL37" s="21">
        <f t="shared" si="226"/>
        <v>1123795</v>
      </c>
      <c r="DM37" s="21">
        <f t="shared" si="226"/>
        <v>1099460</v>
      </c>
      <c r="DN37" s="21">
        <f t="shared" si="207"/>
        <v>1173602</v>
      </c>
      <c r="DO37" s="21">
        <f t="shared" si="207"/>
        <v>13090055</v>
      </c>
      <c r="DP37" s="21">
        <f t="shared" si="207"/>
        <v>1145582</v>
      </c>
      <c r="DQ37" s="21">
        <f t="shared" ref="DQ37:DZ37" si="227">DQ28+DQ31+DQ34</f>
        <v>1090095</v>
      </c>
      <c r="DR37" s="21">
        <f t="shared" si="227"/>
        <v>1135343</v>
      </c>
      <c r="DS37" s="21">
        <f t="shared" si="227"/>
        <v>1057702</v>
      </c>
      <c r="DT37" s="21">
        <f t="shared" si="227"/>
        <v>1121597</v>
      </c>
      <c r="DU37" s="21">
        <f t="shared" si="227"/>
        <v>1124825</v>
      </c>
      <c r="DV37" s="21">
        <f t="shared" si="227"/>
        <v>1183217</v>
      </c>
      <c r="DW37" s="21">
        <f t="shared" si="227"/>
        <v>1209734</v>
      </c>
      <c r="DX37" s="21">
        <f t="shared" si="227"/>
        <v>1141212</v>
      </c>
      <c r="DY37" s="21">
        <f t="shared" si="227"/>
        <v>1222747</v>
      </c>
      <c r="DZ37" s="21">
        <f t="shared" si="227"/>
        <v>1223893</v>
      </c>
      <c r="EA37" s="21">
        <f t="shared" si="209"/>
        <v>1204621</v>
      </c>
      <c r="EB37" s="21">
        <f t="shared" si="209"/>
        <v>13860568</v>
      </c>
      <c r="EC37" s="21">
        <f t="shared" si="209"/>
        <v>1215079</v>
      </c>
      <c r="ED37" s="21">
        <f t="shared" ref="ED37:EM37" si="228">ED28+ED31+ED34</f>
        <v>1086340</v>
      </c>
      <c r="EE37" s="21">
        <f t="shared" si="228"/>
        <v>1143967</v>
      </c>
      <c r="EF37" s="21">
        <f t="shared" si="228"/>
        <v>1126893</v>
      </c>
      <c r="EG37" s="21">
        <f t="shared" si="228"/>
        <v>1196778</v>
      </c>
      <c r="EH37" s="21">
        <f t="shared" si="228"/>
        <v>1172319</v>
      </c>
      <c r="EI37" s="21">
        <f t="shared" si="228"/>
        <v>1212443</v>
      </c>
      <c r="EJ37" s="21">
        <f t="shared" si="228"/>
        <v>1250201</v>
      </c>
      <c r="EK37" s="21">
        <f t="shared" si="228"/>
        <v>1169041</v>
      </c>
      <c r="EL37" s="21">
        <f t="shared" si="228"/>
        <v>1241463</v>
      </c>
      <c r="EM37" s="21">
        <f t="shared" si="228"/>
        <v>1245600</v>
      </c>
      <c r="EN37" s="21">
        <f t="shared" si="211"/>
        <v>1345943</v>
      </c>
      <c r="EO37" s="21">
        <f t="shared" si="211"/>
        <v>14406067</v>
      </c>
      <c r="EP37" s="21">
        <f t="shared" si="211"/>
        <v>1304912</v>
      </c>
      <c r="EQ37" s="21">
        <f t="shared" ref="EQ37:GA37" si="229">EQ28+EQ31+EQ34</f>
        <v>1155170</v>
      </c>
      <c r="ER37" s="21">
        <f t="shared" si="229"/>
        <v>1206799</v>
      </c>
      <c r="ES37" s="21">
        <f t="shared" si="229"/>
        <v>1140665</v>
      </c>
      <c r="ET37" s="21">
        <f t="shared" si="229"/>
        <v>1227693</v>
      </c>
      <c r="EU37" s="21">
        <f t="shared" si="229"/>
        <v>1183172</v>
      </c>
      <c r="EV37" s="21">
        <f t="shared" si="229"/>
        <v>1208200</v>
      </c>
      <c r="EW37" s="21">
        <f t="shared" si="229"/>
        <v>1227586</v>
      </c>
      <c r="EX37" s="21">
        <f t="shared" si="229"/>
        <v>1180696</v>
      </c>
      <c r="EY37" s="21">
        <f t="shared" si="229"/>
        <v>1262357</v>
      </c>
      <c r="EZ37" s="21">
        <f t="shared" si="229"/>
        <v>1235144</v>
      </c>
      <c r="FA37" s="21">
        <f t="shared" si="229"/>
        <v>1275017</v>
      </c>
      <c r="FB37" s="21">
        <f>FB28+FB31+FB34</f>
        <v>14607411</v>
      </c>
      <c r="FC37" s="21">
        <f t="shared" si="229"/>
        <v>1222624</v>
      </c>
      <c r="FD37" s="21">
        <f t="shared" si="229"/>
        <v>1144845</v>
      </c>
      <c r="FE37" s="21">
        <f t="shared" si="229"/>
        <v>1226192</v>
      </c>
      <c r="FF37" s="21">
        <f t="shared" si="229"/>
        <v>1211222</v>
      </c>
      <c r="FG37" s="21">
        <f t="shared" si="229"/>
        <v>1248229</v>
      </c>
      <c r="FH37" s="21">
        <f t="shared" si="229"/>
        <v>1232636</v>
      </c>
      <c r="FI37" s="21">
        <f t="shared" si="229"/>
        <v>1278041</v>
      </c>
      <c r="FJ37" s="21">
        <f t="shared" si="229"/>
        <v>1319344</v>
      </c>
      <c r="FK37" s="21">
        <f t="shared" si="229"/>
        <v>1261354</v>
      </c>
      <c r="FL37" s="21">
        <f t="shared" si="229"/>
        <v>1340173</v>
      </c>
      <c r="FM37" s="21">
        <f t="shared" si="229"/>
        <v>1304145</v>
      </c>
      <c r="FN37" s="21">
        <f t="shared" si="229"/>
        <v>1326822</v>
      </c>
      <c r="FO37" s="21">
        <f>FO28+FO31+FO34</f>
        <v>15115627</v>
      </c>
      <c r="FP37" s="21">
        <f t="shared" si="229"/>
        <v>1270770</v>
      </c>
      <c r="FQ37" s="21">
        <f t="shared" si="229"/>
        <v>1264132</v>
      </c>
      <c r="FR37" s="21">
        <f t="shared" si="229"/>
        <v>1295351</v>
      </c>
      <c r="FS37" s="21">
        <f t="shared" si="229"/>
        <v>1254078</v>
      </c>
      <c r="FT37" s="21">
        <f t="shared" si="229"/>
        <v>1268961</v>
      </c>
      <c r="FU37" s="21">
        <f t="shared" si="229"/>
        <v>1262623</v>
      </c>
      <c r="FV37" s="21">
        <f t="shared" si="229"/>
        <v>1338007</v>
      </c>
      <c r="FW37" s="21">
        <f t="shared" si="229"/>
        <v>1371044</v>
      </c>
      <c r="FX37" s="21">
        <v>1331793</v>
      </c>
      <c r="FY37" s="21">
        <v>1369708</v>
      </c>
      <c r="FZ37" s="21">
        <v>1365247</v>
      </c>
      <c r="GA37" s="21">
        <f t="shared" si="229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30">GD28+GD31+GD34</f>
        <v>1288434</v>
      </c>
      <c r="GE37" s="21">
        <f t="shared" si="213"/>
        <v>1081097</v>
      </c>
      <c r="GF37" s="21">
        <f t="shared" si="213"/>
        <v>1259411</v>
      </c>
      <c r="GG37" s="21">
        <f t="shared" si="230"/>
        <v>1436217</v>
      </c>
      <c r="GH37" s="21">
        <f t="shared" si="230"/>
        <v>1401298</v>
      </c>
      <c r="GI37" s="21">
        <f t="shared" si="213"/>
        <v>1406993</v>
      </c>
      <c r="GJ37" s="21">
        <f t="shared" si="230"/>
        <v>1423388</v>
      </c>
      <c r="GK37" s="21">
        <f t="shared" si="230"/>
        <v>1367523</v>
      </c>
      <c r="GL37" s="21">
        <f t="shared" si="230"/>
        <v>1407253</v>
      </c>
      <c r="GM37" s="21">
        <f t="shared" si="230"/>
        <v>1395612</v>
      </c>
      <c r="GN37" s="21">
        <f>GN28+GN31+GN34</f>
        <v>1440731</v>
      </c>
      <c r="GO37" s="21">
        <f t="shared" si="138"/>
        <v>16326946</v>
      </c>
      <c r="GP37" s="21">
        <f>GP28+GP31+GP34</f>
        <v>1448424</v>
      </c>
      <c r="GQ37" s="21">
        <f t="shared" ref="GQ37:GZ37" si="231">GQ28+GQ31+GQ34</f>
        <v>1332969</v>
      </c>
      <c r="GR37" s="21">
        <f t="shared" si="231"/>
        <v>1419154</v>
      </c>
      <c r="GS37" s="21">
        <f t="shared" si="231"/>
        <v>1415170</v>
      </c>
      <c r="GT37" s="21">
        <f t="shared" si="231"/>
        <v>1551662</v>
      </c>
      <c r="GU37" s="21">
        <f t="shared" si="231"/>
        <v>1423427</v>
      </c>
      <c r="GV37" s="21">
        <f t="shared" si="231"/>
        <v>1470720</v>
      </c>
      <c r="GW37" s="21">
        <f t="shared" si="231"/>
        <v>1506789</v>
      </c>
      <c r="GX37" s="21">
        <f t="shared" si="231"/>
        <v>1414643</v>
      </c>
      <c r="GY37" s="21">
        <f t="shared" si="231"/>
        <v>1467933</v>
      </c>
      <c r="GZ37" s="21">
        <f t="shared" si="231"/>
        <v>1461431</v>
      </c>
      <c r="HA37" s="21">
        <f t="shared" si="214"/>
        <v>1542357</v>
      </c>
      <c r="HB37" s="21">
        <f t="shared" si="139"/>
        <v>17454679</v>
      </c>
      <c r="HC37" s="21">
        <f>HC28+HC31+HC34</f>
        <v>1494480</v>
      </c>
      <c r="HD37" s="21">
        <f t="shared" ref="HD37:HN37" si="232">HD28+HD31+HD34</f>
        <v>1331607</v>
      </c>
      <c r="HE37" s="21">
        <f t="shared" si="232"/>
        <v>1517274</v>
      </c>
      <c r="HF37" s="21">
        <f t="shared" si="232"/>
        <v>1326624</v>
      </c>
      <c r="HG37" s="21">
        <f t="shared" si="232"/>
        <v>1480387</v>
      </c>
      <c r="HH37" s="21">
        <f t="shared" si="232"/>
        <v>1428071</v>
      </c>
      <c r="HI37" s="21">
        <f t="shared" si="232"/>
        <v>1472357</v>
      </c>
      <c r="HJ37" s="21">
        <f t="shared" si="232"/>
        <v>1534289</v>
      </c>
      <c r="HK37" s="21">
        <f t="shared" si="232"/>
        <v>1430205</v>
      </c>
      <c r="HL37" s="21">
        <f>HL28+HL31+HL34</f>
        <v>1534400</v>
      </c>
      <c r="HM37" s="21">
        <f t="shared" si="232"/>
        <v>1505519</v>
      </c>
      <c r="HN37" s="21">
        <f t="shared" si="232"/>
        <v>1557680</v>
      </c>
      <c r="HO37" s="21">
        <f t="shared" si="155"/>
        <v>17612893</v>
      </c>
      <c r="HP37" s="21">
        <f t="shared" ref="HP37:IA37" si="233">HP28+HP31+HP34</f>
        <v>1501578</v>
      </c>
      <c r="HQ37" s="21">
        <f t="shared" si="233"/>
        <v>1467970</v>
      </c>
      <c r="HR37" s="21">
        <f t="shared" si="233"/>
        <v>1109895</v>
      </c>
      <c r="HS37" s="21">
        <f t="shared" si="233"/>
        <v>683403</v>
      </c>
      <c r="HT37" s="21">
        <f t="shared" si="233"/>
        <v>911880</v>
      </c>
      <c r="HU37" s="21">
        <f t="shared" si="233"/>
        <v>1150058</v>
      </c>
      <c r="HV37" s="21">
        <f t="shared" si="233"/>
        <v>1321044</v>
      </c>
      <c r="HW37" s="21">
        <f t="shared" si="233"/>
        <v>1342117</v>
      </c>
      <c r="HX37" s="21">
        <f t="shared" si="233"/>
        <v>1331760</v>
      </c>
      <c r="HY37" s="21">
        <f t="shared" si="233"/>
        <v>1479929</v>
      </c>
      <c r="HZ37" s="21">
        <f t="shared" si="233"/>
        <v>1514807</v>
      </c>
      <c r="IA37" s="21">
        <f t="shared" si="233"/>
        <v>1496508</v>
      </c>
      <c r="IB37" s="21">
        <f t="shared" si="156"/>
        <v>15310949</v>
      </c>
      <c r="IC37" s="21">
        <f t="shared" si="217"/>
        <v>1559012</v>
      </c>
      <c r="ID37" s="21">
        <f t="shared" si="217"/>
        <v>1272991</v>
      </c>
      <c r="IE37" s="21">
        <f t="shared" si="217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/>
      <c r="IT37" s="21"/>
      <c r="IU37" s="21"/>
      <c r="IV37" s="21"/>
      <c r="IW37" s="21"/>
      <c r="IX37" s="21"/>
      <c r="IY37" s="21"/>
      <c r="IZ37" s="21"/>
      <c r="JA37" s="21"/>
      <c r="JB37" s="21">
        <f>SUM(IP37:JA37)</f>
        <v>4660265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4">C44+C45</f>
        <v>0</v>
      </c>
      <c r="D43" s="19">
        <f t="shared" si="234"/>
        <v>0</v>
      </c>
      <c r="E43" s="19">
        <f t="shared" si="234"/>
        <v>0</v>
      </c>
      <c r="F43" s="19">
        <f t="shared" si="234"/>
        <v>0</v>
      </c>
      <c r="G43" s="19">
        <f t="shared" si="234"/>
        <v>0</v>
      </c>
      <c r="H43" s="19">
        <f t="shared" si="234"/>
        <v>0</v>
      </c>
      <c r="I43" s="19">
        <f t="shared" si="234"/>
        <v>0</v>
      </c>
      <c r="J43" s="19">
        <f t="shared" si="234"/>
        <v>0</v>
      </c>
      <c r="K43" s="19">
        <f t="shared" si="234"/>
        <v>0</v>
      </c>
      <c r="L43" s="19">
        <f t="shared" si="234"/>
        <v>0</v>
      </c>
      <c r="M43" s="19">
        <f t="shared" si="234"/>
        <v>0</v>
      </c>
      <c r="N43" s="19">
        <f t="shared" si="234"/>
        <v>4834507.4470000006</v>
      </c>
      <c r="O43" s="19">
        <f>SUM(C43:N43)</f>
        <v>4834507.4470000006</v>
      </c>
      <c r="P43" s="19">
        <f t="shared" si="234"/>
        <v>4710906.0264000008</v>
      </c>
      <c r="Q43" s="19">
        <f t="shared" si="234"/>
        <v>4065582.2830000008</v>
      </c>
      <c r="R43" s="19">
        <f t="shared" si="234"/>
        <v>4451055.7699999996</v>
      </c>
      <c r="S43" s="19">
        <f t="shared" si="234"/>
        <v>4302000</v>
      </c>
      <c r="T43" s="19">
        <f t="shared" si="234"/>
        <v>4324000</v>
      </c>
      <c r="U43" s="19">
        <f t="shared" si="234"/>
        <v>4158000.0000000005</v>
      </c>
      <c r="V43" s="19">
        <f t="shared" si="234"/>
        <v>4431560</v>
      </c>
      <c r="W43" s="19">
        <f t="shared" si="234"/>
        <v>4574360</v>
      </c>
      <c r="X43" s="19">
        <f t="shared" si="234"/>
        <v>4264960</v>
      </c>
      <c r="Y43" s="19">
        <f t="shared" si="234"/>
        <v>4567220</v>
      </c>
      <c r="Z43" s="19">
        <f t="shared" si="234"/>
        <v>4567220</v>
      </c>
      <c r="AA43" s="19">
        <f t="shared" si="234"/>
        <v>4804030</v>
      </c>
      <c r="AB43" s="19">
        <f>SUM(P43:AA43)</f>
        <v>53220894.079400003</v>
      </c>
      <c r="AC43" s="19">
        <f t="shared" si="234"/>
        <v>4585865.9000000004</v>
      </c>
      <c r="AD43" s="19">
        <f t="shared" si="234"/>
        <v>4071098.9000000004</v>
      </c>
      <c r="AE43" s="19">
        <f t="shared" si="234"/>
        <v>4433940</v>
      </c>
      <c r="AF43" s="19">
        <f t="shared" si="234"/>
        <v>4142390</v>
      </c>
      <c r="AG43" s="19">
        <f t="shared" si="234"/>
        <v>4324000</v>
      </c>
      <c r="AH43" s="19">
        <f t="shared" si="234"/>
        <v>4450600</v>
      </c>
      <c r="AI43" s="19">
        <f t="shared" si="234"/>
        <v>4566030</v>
      </c>
      <c r="AJ43" s="19">
        <f t="shared" si="234"/>
        <v>4492250</v>
      </c>
      <c r="AK43" s="19">
        <f t="shared" si="234"/>
        <v>4113830</v>
      </c>
      <c r="AL43" s="19">
        <f t="shared" si="234"/>
        <v>4502960</v>
      </c>
      <c r="AM43" s="19">
        <f t="shared" si="234"/>
        <v>4593400</v>
      </c>
      <c r="AN43" s="19">
        <f t="shared" si="234"/>
        <v>4968250</v>
      </c>
      <c r="AO43" s="19">
        <f>SUM(AC43:AN43)</f>
        <v>53244614.799999997</v>
      </c>
      <c r="AP43" s="19">
        <f t="shared" si="234"/>
        <v>4774281.5000000009</v>
      </c>
      <c r="AQ43" s="19">
        <f t="shared" si="234"/>
        <v>4231640</v>
      </c>
      <c r="AR43" s="19">
        <f t="shared" si="234"/>
        <v>4593400</v>
      </c>
      <c r="AS43" s="19">
        <f t="shared" si="234"/>
        <v>5209820</v>
      </c>
      <c r="AT43" s="19">
        <f t="shared" si="234"/>
        <v>4538660</v>
      </c>
      <c r="AU43" s="19">
        <f t="shared" si="234"/>
        <v>4643380</v>
      </c>
      <c r="AV43" s="19">
        <f t="shared" si="234"/>
        <v>4950400</v>
      </c>
      <c r="AW43" s="19">
        <f t="shared" si="234"/>
        <v>4949962.9999999991</v>
      </c>
      <c r="AX43" s="19">
        <f t="shared" si="234"/>
        <v>4967060</v>
      </c>
      <c r="AY43" s="19">
        <f t="shared" si="234"/>
        <v>5362610.3999999985</v>
      </c>
      <c r="AZ43" s="19">
        <f t="shared" si="234"/>
        <v>5288360</v>
      </c>
      <c r="BA43" s="19">
        <f t="shared" si="234"/>
        <v>5794872.8000000007</v>
      </c>
      <c r="BB43" s="19">
        <f>SUM(AP43:BA43)</f>
        <v>59304447.700000003</v>
      </c>
      <c r="BC43" s="19">
        <f t="shared" si="234"/>
        <v>5678420.4000000013</v>
      </c>
      <c r="BD43" s="19">
        <f t="shared" si="234"/>
        <v>5092063.6000000006</v>
      </c>
      <c r="BE43" s="19">
        <f t="shared" si="234"/>
        <v>5338963.799999997</v>
      </c>
      <c r="BF43" s="19">
        <f t="shared" si="234"/>
        <v>5141259.1999999993</v>
      </c>
      <c r="BG43" s="19">
        <f t="shared" si="234"/>
        <v>5524152</v>
      </c>
      <c r="BH43" s="19">
        <f t="shared" si="234"/>
        <v>5388478.4000000004</v>
      </c>
      <c r="BI43" s="19">
        <f t="shared" si="234"/>
        <v>5662638.6000000015</v>
      </c>
      <c r="BJ43" s="19">
        <f t="shared" si="234"/>
        <v>5847589</v>
      </c>
      <c r="BK43" s="19">
        <f t="shared" si="234"/>
        <v>5389481.8000000007</v>
      </c>
      <c r="BL43" s="19">
        <f t="shared" si="234"/>
        <v>6019193.6000000006</v>
      </c>
      <c r="BM43" s="19">
        <f t="shared" si="234"/>
        <v>5971703.1999999974</v>
      </c>
      <c r="BN43" s="19">
        <f t="shared" si="234"/>
        <v>6455400.1527445037</v>
      </c>
      <c r="BO43" s="19">
        <f>SUM(BC43:BN43)</f>
        <v>67509343.752744496</v>
      </c>
      <c r="BP43" s="19">
        <f t="shared" si="234"/>
        <v>6451485</v>
      </c>
      <c r="BQ43" s="19">
        <f t="shared" si="234"/>
        <v>5923516.7999999961</v>
      </c>
      <c r="BR43" s="19">
        <f t="shared" si="234"/>
        <v>6109273.3999999994</v>
      </c>
      <c r="BS43" s="19">
        <f t="shared" si="234"/>
        <v>5670990.5999999968</v>
      </c>
      <c r="BT43" s="19">
        <f t="shared" ref="BT43:EJ43" si="235">BT44+BT45</f>
        <v>6059039.6000000015</v>
      </c>
      <c r="BU43" s="19">
        <f t="shared" si="235"/>
        <v>6011549.200000002</v>
      </c>
      <c r="BV43" s="19">
        <f t="shared" si="235"/>
        <v>6433133.7999999989</v>
      </c>
      <c r="BW43" s="19">
        <f t="shared" si="235"/>
        <v>6370888.1999999993</v>
      </c>
      <c r="BX43" s="19">
        <f t="shared" si="235"/>
        <v>5916591.6000000015</v>
      </c>
      <c r="BY43" s="19">
        <f t="shared" si="235"/>
        <v>6402857.7999999989</v>
      </c>
      <c r="BZ43" s="19">
        <f t="shared" si="235"/>
        <v>6281974.2000000011</v>
      </c>
      <c r="CA43" s="19">
        <f t="shared" si="235"/>
        <v>6365905.9999999981</v>
      </c>
      <c r="CB43" s="19">
        <f>SUM(BP43:CA43)</f>
        <v>73997206.199999988</v>
      </c>
      <c r="CC43" s="19">
        <f t="shared" si="235"/>
        <v>6591125.799999997</v>
      </c>
      <c r="CD43" s="19">
        <f t="shared" si="235"/>
        <v>5812371.3999999985</v>
      </c>
      <c r="CE43" s="19">
        <f t="shared" si="235"/>
        <v>6038310.4000000004</v>
      </c>
      <c r="CF43" s="19">
        <f t="shared" si="235"/>
        <v>5751395.9999999981</v>
      </c>
      <c r="CG43" s="19">
        <f t="shared" si="235"/>
        <v>6111837.0000000019</v>
      </c>
      <c r="CH43" s="19">
        <f t="shared" si="235"/>
        <v>5970189.3999999985</v>
      </c>
      <c r="CI43" s="19">
        <f t="shared" si="235"/>
        <v>6522973.5999999987</v>
      </c>
      <c r="CJ43" s="19">
        <f t="shared" si="235"/>
        <v>6417156</v>
      </c>
      <c r="CK43" s="19">
        <f t="shared" si="235"/>
        <v>6183984</v>
      </c>
      <c r="CL43" s="19">
        <f t="shared" si="235"/>
        <v>6645042</v>
      </c>
      <c r="CM43" s="19">
        <f t="shared" si="235"/>
        <v>6478368.0000000009</v>
      </c>
      <c r="CN43" s="19">
        <f t="shared" si="235"/>
        <v>7086714</v>
      </c>
      <c r="CO43" s="19">
        <f>SUM(CC43:CN43)</f>
        <v>75609467.599999994</v>
      </c>
      <c r="CP43" s="19">
        <f t="shared" si="235"/>
        <v>6833585.9999999944</v>
      </c>
      <c r="CQ43" s="19">
        <f t="shared" si="235"/>
        <v>6300102</v>
      </c>
      <c r="CR43" s="19">
        <f t="shared" si="235"/>
        <v>6568440</v>
      </c>
      <c r="CS43" s="19">
        <f t="shared" si="235"/>
        <v>6556902</v>
      </c>
      <c r="CT43" s="19">
        <f t="shared" si="235"/>
        <v>6630228.0000000009</v>
      </c>
      <c r="CU43" s="19">
        <f t="shared" si="235"/>
        <v>6792168</v>
      </c>
      <c r="CV43" s="19">
        <f t="shared" si="235"/>
        <v>7298856</v>
      </c>
      <c r="CW43" s="19">
        <f t="shared" si="235"/>
        <v>7478700.0000000009</v>
      </c>
      <c r="CX43" s="19">
        <f t="shared" si="235"/>
        <v>7166622</v>
      </c>
      <c r="CY43" s="19">
        <f t="shared" si="235"/>
        <v>7482282</v>
      </c>
      <c r="CZ43" s="19">
        <f t="shared" si="235"/>
        <v>7425330</v>
      </c>
      <c r="DA43" s="19">
        <f t="shared" si="235"/>
        <v>7938329.9999999991</v>
      </c>
      <c r="DB43" s="19">
        <f>SUM(CP43:DA43)</f>
        <v>84471546</v>
      </c>
      <c r="DC43" s="19">
        <f t="shared" si="235"/>
        <v>7920408.0000000037</v>
      </c>
      <c r="DD43" s="19">
        <f t="shared" si="235"/>
        <v>7238892.0000000075</v>
      </c>
      <c r="DE43" s="19">
        <f t="shared" si="235"/>
        <v>7474627.3999999994</v>
      </c>
      <c r="DF43" s="19">
        <f t="shared" si="235"/>
        <v>7282700.3999999994</v>
      </c>
      <c r="DG43" s="19">
        <f t="shared" si="235"/>
        <v>7717288.4999999991</v>
      </c>
      <c r="DH43" s="19">
        <f t="shared" si="235"/>
        <v>7464585.5999999996</v>
      </c>
      <c r="DI43" s="19">
        <f t="shared" si="235"/>
        <v>7874966.7000000011</v>
      </c>
      <c r="DJ43" s="19">
        <f t="shared" si="235"/>
        <v>8116170.0000000056</v>
      </c>
      <c r="DK43" s="19">
        <f t="shared" si="235"/>
        <v>7655034.0000000037</v>
      </c>
      <c r="DL43" s="19">
        <f t="shared" si="235"/>
        <v>7978158.0000000028</v>
      </c>
      <c r="DM43" s="19">
        <f t="shared" si="235"/>
        <v>7785089.9999999963</v>
      </c>
      <c r="DN43" s="19">
        <f t="shared" si="235"/>
        <v>8446992.0000000019</v>
      </c>
      <c r="DO43" s="19">
        <f>SUM(DC43:DN43)</f>
        <v>92954912.600000024</v>
      </c>
      <c r="DP43" s="19">
        <f t="shared" si="235"/>
        <v>8378519.4539999906</v>
      </c>
      <c r="DQ43" s="19">
        <f t="shared" si="235"/>
        <v>8023314.0000000037</v>
      </c>
      <c r="DR43" s="19">
        <f t="shared" si="235"/>
        <v>8106600</v>
      </c>
      <c r="DS43" s="19">
        <f t="shared" si="235"/>
        <v>7898051.9999999981</v>
      </c>
      <c r="DT43" s="19">
        <f t="shared" si="235"/>
        <v>8083764.0000000019</v>
      </c>
      <c r="DU43" s="19">
        <f t="shared" si="235"/>
        <v>8000526.0000000028</v>
      </c>
      <c r="DV43" s="19">
        <f t="shared" si="235"/>
        <v>8637319</v>
      </c>
      <c r="DW43" s="19">
        <f t="shared" si="235"/>
        <v>8873157.5999999978</v>
      </c>
      <c r="DX43" s="19">
        <f t="shared" si="235"/>
        <v>8371194.6999999993</v>
      </c>
      <c r="DY43" s="19">
        <f t="shared" si="235"/>
        <v>9028390.4000000041</v>
      </c>
      <c r="DZ43" s="19">
        <f t="shared" si="235"/>
        <v>8794363.8999999948</v>
      </c>
      <c r="EA43" s="19">
        <f t="shared" si="235"/>
        <v>8920682.7000000011</v>
      </c>
      <c r="EB43" s="19">
        <f>SUM(DP43:EA43)</f>
        <v>101115883.75399999</v>
      </c>
      <c r="EC43" s="19">
        <f t="shared" si="235"/>
        <v>9022162.3000000007</v>
      </c>
      <c r="ED43" s="19">
        <f t="shared" si="235"/>
        <v>8097689</v>
      </c>
      <c r="EE43" s="19">
        <f t="shared" si="235"/>
        <v>8630060.3999999985</v>
      </c>
      <c r="EF43" s="19">
        <f t="shared" si="235"/>
        <v>8033645.1000000015</v>
      </c>
      <c r="EG43" s="19">
        <f t="shared" si="235"/>
        <v>8591032.5999999996</v>
      </c>
      <c r="EH43" s="19">
        <f t="shared" si="235"/>
        <v>8431041.8000000026</v>
      </c>
      <c r="EI43" s="19">
        <f t="shared" si="235"/>
        <v>8993362.4000000022</v>
      </c>
      <c r="EJ43" s="19">
        <f t="shared" si="235"/>
        <v>9361485.0000000019</v>
      </c>
      <c r="EK43" s="19">
        <f t="shared" ref="EK43:FG43" si="236">EK44+EK45</f>
        <v>8703500.3999999985</v>
      </c>
      <c r="EL43" s="19">
        <f>EL44+EL45</f>
        <v>9463797</v>
      </c>
      <c r="EM43" s="19">
        <f t="shared" si="236"/>
        <v>9405559.8000000026</v>
      </c>
      <c r="EN43" s="19">
        <f t="shared" si="236"/>
        <v>10333575</v>
      </c>
      <c r="EO43" s="19">
        <f>SUM(EC43:EN43)</f>
        <v>107066910.8</v>
      </c>
      <c r="EP43" s="19">
        <f t="shared" si="236"/>
        <v>10161402.300000001</v>
      </c>
      <c r="EQ43" s="19">
        <f t="shared" si="236"/>
        <v>9068604.2999999989</v>
      </c>
      <c r="ER43" s="19">
        <f t="shared" si="236"/>
        <v>9302076.0000000037</v>
      </c>
      <c r="ES43" s="19">
        <f t="shared" si="236"/>
        <v>9069643.6999999993</v>
      </c>
      <c r="ET43" s="19">
        <f t="shared" si="236"/>
        <v>9369241</v>
      </c>
      <c r="EU43" s="19">
        <f t="shared" si="236"/>
        <v>8966021.4000000004</v>
      </c>
      <c r="EV43" s="19">
        <f t="shared" si="236"/>
        <v>9781961.0999999978</v>
      </c>
      <c r="EW43" s="19">
        <f t="shared" si="236"/>
        <v>10003613.399999999</v>
      </c>
      <c r="EX43" s="19">
        <f t="shared" si="236"/>
        <v>9437683.1999999974</v>
      </c>
      <c r="EY43" s="19">
        <f t="shared" si="236"/>
        <v>10178572.799999999</v>
      </c>
      <c r="EZ43" s="19">
        <f t="shared" si="236"/>
        <v>9871375.7999999989</v>
      </c>
      <c r="FA43" s="19">
        <f t="shared" si="236"/>
        <v>10612166.399999995</v>
      </c>
      <c r="FB43" s="19">
        <f>SUM(EP43:FA43)</f>
        <v>115822361.39999998</v>
      </c>
      <c r="FC43" s="19">
        <f t="shared" si="236"/>
        <v>10506104.399999999</v>
      </c>
      <c r="FD43" s="19">
        <f t="shared" si="236"/>
        <v>9812642.3999999985</v>
      </c>
      <c r="FE43" s="19">
        <f t="shared" si="236"/>
        <v>10159531.799999999</v>
      </c>
      <c r="FF43" s="19">
        <f t="shared" si="236"/>
        <v>10307642.4</v>
      </c>
      <c r="FG43" s="19">
        <f t="shared" si="236"/>
        <v>10374784.200000001</v>
      </c>
      <c r="FH43" s="19">
        <f>FH44+FH45</f>
        <v>10082884.999999998</v>
      </c>
      <c r="FI43" s="19">
        <f t="shared" ref="FI43:GA43" si="237">FI44+FI45</f>
        <v>11340060.599999996</v>
      </c>
      <c r="FJ43" s="19">
        <f t="shared" si="237"/>
        <v>11818056.500000004</v>
      </c>
      <c r="FK43" s="19">
        <f t="shared" si="237"/>
        <v>11078832.9</v>
      </c>
      <c r="FL43" s="19">
        <f t="shared" si="237"/>
        <v>11977913</v>
      </c>
      <c r="FM43" s="19">
        <f t="shared" si="237"/>
        <v>11435757.000000002</v>
      </c>
      <c r="FN43" s="19">
        <f t="shared" si="237"/>
        <v>12206838.299999999</v>
      </c>
      <c r="FO43" s="19">
        <f>SUM(FC43:FN43)</f>
        <v>131101048.5</v>
      </c>
      <c r="FP43" s="19">
        <f t="shared" si="237"/>
        <v>12125536.200000001</v>
      </c>
      <c r="FQ43" s="19">
        <f t="shared" si="237"/>
        <v>11862538</v>
      </c>
      <c r="FR43" s="19">
        <f t="shared" si="237"/>
        <v>12341873.199999999</v>
      </c>
      <c r="FS43" s="19">
        <f t="shared" si="237"/>
        <v>11228905.599999998</v>
      </c>
      <c r="FT43" s="19">
        <f t="shared" si="237"/>
        <v>11556208.500000002</v>
      </c>
      <c r="FU43" s="19">
        <f t="shared" si="237"/>
        <v>11334170.199999999</v>
      </c>
      <c r="FV43" s="19">
        <f t="shared" si="237"/>
        <v>12923394.999999996</v>
      </c>
      <c r="FW43" s="19">
        <f t="shared" si="237"/>
        <v>13070398</v>
      </c>
      <c r="FX43" s="19">
        <f t="shared" si="237"/>
        <v>12434003.399999991</v>
      </c>
      <c r="FY43" s="19">
        <f t="shared" si="237"/>
        <v>12966824.399999999</v>
      </c>
      <c r="FZ43" s="19">
        <f t="shared" si="237"/>
        <v>12898911</v>
      </c>
      <c r="GA43" s="19">
        <f t="shared" si="237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8">SUM(GD44:GD45)</f>
        <v>12648472.200000005</v>
      </c>
      <c r="GE43" s="19">
        <f t="shared" si="238"/>
        <v>10685400.199999999</v>
      </c>
      <c r="GF43" s="19">
        <f t="shared" si="238"/>
        <v>12308331.199999999</v>
      </c>
      <c r="GG43" s="19">
        <f t="shared" si="238"/>
        <v>13465476.600000003</v>
      </c>
      <c r="GH43" s="19">
        <f t="shared" si="238"/>
        <v>13104452.799999997</v>
      </c>
      <c r="GI43" s="19">
        <f t="shared" si="238"/>
        <v>13104881.999999998</v>
      </c>
      <c r="GJ43" s="19">
        <f t="shared" si="238"/>
        <v>13836712.5</v>
      </c>
      <c r="GK43" s="19">
        <f t="shared" si="238"/>
        <v>14055144.1</v>
      </c>
      <c r="GL43" s="19">
        <f t="shared" si="238"/>
        <v>13388917.5</v>
      </c>
      <c r="GM43" s="19">
        <f t="shared" si="238"/>
        <v>13141260</v>
      </c>
      <c r="GN43" s="19">
        <f t="shared" si="238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9">SUM(GQ44:GQ45)</f>
        <v>13342260</v>
      </c>
      <c r="GR43" s="19">
        <f t="shared" si="239"/>
        <v>14258917.5</v>
      </c>
      <c r="GS43" s="19">
        <f t="shared" si="239"/>
        <v>13527112.5</v>
      </c>
      <c r="GT43" s="19">
        <f t="shared" si="239"/>
        <v>13535560.5</v>
      </c>
      <c r="GU43" s="19">
        <f t="shared" si="239"/>
        <v>13285770</v>
      </c>
      <c r="GV43" s="19">
        <f t="shared" si="239"/>
        <v>14427002.899999999</v>
      </c>
      <c r="GW43" s="19">
        <f t="shared" si="239"/>
        <v>14875984.199999997</v>
      </c>
      <c r="GX43" s="19">
        <f t="shared" si="239"/>
        <v>13957089.300000001</v>
      </c>
      <c r="GY43" s="19">
        <f t="shared" si="239"/>
        <v>14491561.700000001</v>
      </c>
      <c r="GZ43" s="19">
        <f t="shared" si="239"/>
        <v>14271926.900000002</v>
      </c>
      <c r="HA43" s="19">
        <f t="shared" si="239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40">SUM(HD44:HD45)</f>
        <v>13920298.699999999</v>
      </c>
      <c r="HE43" s="19">
        <f t="shared" si="240"/>
        <v>15115092.299999999</v>
      </c>
      <c r="HF43" s="19">
        <f t="shared" si="240"/>
        <v>13757351.299999997</v>
      </c>
      <c r="HG43" s="19">
        <f t="shared" si="240"/>
        <v>14429815.399999999</v>
      </c>
      <c r="HH43" s="19">
        <f t="shared" si="240"/>
        <v>13826143.1</v>
      </c>
      <c r="HI43" s="19">
        <f t="shared" si="240"/>
        <v>15130148.200000007</v>
      </c>
      <c r="HJ43" s="19">
        <f t="shared" si="240"/>
        <v>15681081.300000001</v>
      </c>
      <c r="HK43" s="19">
        <f t="shared" si="240"/>
        <v>14441776.699999999</v>
      </c>
      <c r="HL43" s="19">
        <f>SUM(HL44:HL45)</f>
        <v>15479007.199999999</v>
      </c>
      <c r="HM43" s="19">
        <f t="shared" si="240"/>
        <v>15122859.4</v>
      </c>
      <c r="HN43" s="19">
        <f t="shared" si="240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40"/>
        <v>15772018.199999999</v>
      </c>
      <c r="HR43" s="19">
        <f t="shared" si="240"/>
        <v>11151410</v>
      </c>
      <c r="HS43" s="19">
        <f t="shared" si="240"/>
        <v>6077193.5</v>
      </c>
      <c r="HT43" s="19">
        <f t="shared" si="240"/>
        <v>2112728.6</v>
      </c>
      <c r="HU43" s="19">
        <f t="shared" si="240"/>
        <v>0</v>
      </c>
      <c r="HV43" s="19">
        <f t="shared" si="240"/>
        <v>14038781.599999998</v>
      </c>
      <c r="HW43" s="19">
        <f t="shared" si="240"/>
        <v>14184598.5</v>
      </c>
      <c r="HX43" s="19">
        <f t="shared" si="240"/>
        <v>14310545.4</v>
      </c>
      <c r="HY43" s="19">
        <f t="shared" si="240"/>
        <v>15988922.100000001</v>
      </c>
      <c r="HZ43" s="19">
        <f t="shared" si="240"/>
        <v>16318640.699999999</v>
      </c>
      <c r="IA43" s="19">
        <f t="shared" si="240"/>
        <v>16805215.800000001</v>
      </c>
      <c r="IB43" s="19">
        <f>SUM(HP43:IA43)</f>
        <v>142816314.59999999</v>
      </c>
      <c r="IC43" s="19">
        <f t="shared" si="240"/>
        <v>17304183.900000002</v>
      </c>
      <c r="ID43" s="19">
        <f t="shared" si="240"/>
        <v>13102211</v>
      </c>
      <c r="IE43" s="19">
        <f t="shared" si="240"/>
        <v>15681196</v>
      </c>
      <c r="IF43" s="19">
        <f t="shared" si="240"/>
        <v>15135773</v>
      </c>
      <c r="IG43" s="19">
        <f t="shared" si="240"/>
        <v>16745422</v>
      </c>
      <c r="IH43" s="19">
        <f t="shared" si="240"/>
        <v>16748864.100000001</v>
      </c>
      <c r="II43" s="19">
        <f t="shared" si="240"/>
        <v>19233022.5</v>
      </c>
      <c r="IJ43" s="19">
        <f t="shared" si="240"/>
        <v>20558439</v>
      </c>
      <c r="IK43" s="19">
        <f t="shared" si="240"/>
        <v>19783953</v>
      </c>
      <c r="IL43" s="19">
        <f t="shared" si="240"/>
        <v>20899809</v>
      </c>
      <c r="IM43" s="19">
        <f t="shared" si="240"/>
        <v>19970892</v>
      </c>
      <c r="IN43" s="19">
        <f t="shared" si="240"/>
        <v>21453093</v>
      </c>
      <c r="IO43" s="19">
        <f>SUM(IC43:IN43)</f>
        <v>216616858.5</v>
      </c>
      <c r="IP43" s="19">
        <f t="shared" ref="IP43:JA43" si="241">SUM(IP44:IP45)</f>
        <v>20368440</v>
      </c>
      <c r="IQ43" s="19">
        <f t="shared" si="241"/>
        <v>19401786</v>
      </c>
      <c r="IR43" s="19">
        <f t="shared" si="241"/>
        <v>19392543</v>
      </c>
      <c r="IS43" s="19">
        <f t="shared" si="241"/>
        <v>0</v>
      </c>
      <c r="IT43" s="19">
        <f t="shared" si="241"/>
        <v>0</v>
      </c>
      <c r="IU43" s="19">
        <f t="shared" si="241"/>
        <v>0</v>
      </c>
      <c r="IV43" s="19">
        <f t="shared" si="241"/>
        <v>0</v>
      </c>
      <c r="IW43" s="19">
        <f t="shared" si="241"/>
        <v>0</v>
      </c>
      <c r="IX43" s="19">
        <f t="shared" si="241"/>
        <v>0</v>
      </c>
      <c r="IY43" s="19">
        <f t="shared" si="241"/>
        <v>0</v>
      </c>
      <c r="IZ43" s="19">
        <f t="shared" si="241"/>
        <v>0</v>
      </c>
      <c r="JA43" s="19">
        <f t="shared" si="241"/>
        <v>0</v>
      </c>
      <c r="JB43" s="19">
        <f>SUM(IP43:JA43)</f>
        <v>59162769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/>
      <c r="IT44" s="21"/>
      <c r="IU44" s="21"/>
      <c r="IV44" s="21"/>
      <c r="IW44" s="21"/>
      <c r="IX44" s="21"/>
      <c r="IY44" s="21"/>
      <c r="IZ44" s="21"/>
      <c r="JA44" s="21"/>
      <c r="JB44" s="21">
        <f>SUM(IP44:JA44)</f>
        <v>17220384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/>
      <c r="IT45" s="21"/>
      <c r="IU45" s="21"/>
      <c r="IV45" s="21"/>
      <c r="IW45" s="21"/>
      <c r="IX45" s="21"/>
      <c r="IY45" s="21"/>
      <c r="IZ45" s="21"/>
      <c r="JA45" s="21"/>
      <c r="JB45" s="21">
        <f>SUM(IP45:JA45)</f>
        <v>41942385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O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P37" sqref="HP3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3" t="s">
        <v>136</v>
      </c>
      <c r="B1" s="193"/>
    </row>
    <row r="2" spans="1:236" ht="30" customHeight="1" x14ac:dyDescent="0.2">
      <c r="A2" s="194" t="s">
        <v>151</v>
      </c>
      <c r="B2" s="195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6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/>
      <c r="HT8" s="72"/>
      <c r="HU8" s="72"/>
      <c r="HV8" s="72"/>
      <c r="HW8" s="72"/>
      <c r="HX8" s="72"/>
      <c r="HY8" s="72"/>
      <c r="HZ8" s="72"/>
      <c r="IA8" s="72"/>
      <c r="IB8" s="72">
        <f>+SUM(HP8:IA8)</f>
        <v>2740922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/>
      <c r="HT9" s="48"/>
      <c r="HU9" s="48"/>
      <c r="HV9" s="48"/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/>
      <c r="HT10" s="48"/>
      <c r="HU10" s="48"/>
      <c r="HV10" s="48"/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/>
      <c r="HT11" s="72"/>
      <c r="HU11" s="72"/>
      <c r="HV11" s="72"/>
      <c r="HW11" s="72"/>
      <c r="HX11" s="72"/>
      <c r="HY11" s="72"/>
      <c r="HZ11" s="72"/>
      <c r="IA11" s="72"/>
      <c r="IB11" s="72">
        <f>+SUM(HP11:IA11)</f>
        <v>1029656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/>
      <c r="HT12" s="48"/>
      <c r="HU12" s="48"/>
      <c r="HV12" s="48"/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/>
      <c r="HT13" s="48"/>
      <c r="HU13" s="48"/>
      <c r="HV13" s="48"/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/>
      <c r="HT14" s="72"/>
      <c r="HU14" s="72"/>
      <c r="HV14" s="72"/>
      <c r="HW14" s="72"/>
      <c r="HX14" s="72"/>
      <c r="HY14" s="72"/>
      <c r="HZ14" s="72"/>
      <c r="IA14" s="72"/>
      <c r="IB14" s="72">
        <f>+SUM(HP14:IA14)</f>
        <v>1272268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/>
      <c r="HT15" s="48"/>
      <c r="HU15" s="48"/>
      <c r="HV15" s="48"/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/>
      <c r="HT16" s="48"/>
      <c r="HU16" s="48"/>
      <c r="HV16" s="48"/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/>
      <c r="HT17" s="19"/>
      <c r="HU17" s="19"/>
      <c r="HV17" s="19"/>
      <c r="HW17" s="19"/>
      <c r="HX17" s="19"/>
      <c r="HY17" s="19"/>
      <c r="HZ17" s="19"/>
      <c r="IA17" s="19"/>
      <c r="IB17" s="19">
        <f>+SUM(HP17:IA17)</f>
        <v>5042846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/>
      <c r="HT18" s="78"/>
      <c r="HU18" s="78"/>
      <c r="HV18" s="78"/>
      <c r="HW18" s="78"/>
      <c r="HX18" s="78"/>
      <c r="HY18" s="78"/>
      <c r="HZ18" s="78"/>
      <c r="IA18" s="78"/>
      <c r="IB18" s="78">
        <f>+SUM(HP18:IA18)</f>
        <v>3535342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/>
      <c r="HT19" s="78"/>
      <c r="HU19" s="78"/>
      <c r="HV19" s="78"/>
      <c r="HW19" s="78"/>
      <c r="HX19" s="78"/>
      <c r="HY19" s="78"/>
      <c r="HZ19" s="78"/>
      <c r="IA19" s="78"/>
      <c r="IB19" s="78">
        <f>+SUM(HP19:IA19)</f>
        <v>1507504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6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/>
      <c r="HT25" s="72"/>
      <c r="HU25" s="72"/>
      <c r="HV25" s="72"/>
      <c r="HW25" s="72"/>
      <c r="HX25" s="72"/>
      <c r="HY25" s="72"/>
      <c r="HZ25" s="72"/>
      <c r="IA25" s="72"/>
      <c r="IB25" s="72">
        <f>+SUM(HP25:IA25)</f>
        <v>4642028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/>
      <c r="HT26" s="48"/>
      <c r="HU26" s="48"/>
      <c r="HV26" s="48"/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/>
      <c r="HT27" s="48"/>
      <c r="HU27" s="48"/>
      <c r="HV27" s="48"/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/>
      <c r="HT28" s="72"/>
      <c r="HU28" s="72"/>
      <c r="HV28" s="72"/>
      <c r="HW28" s="72"/>
      <c r="HX28" s="72"/>
      <c r="HY28" s="72"/>
      <c r="HZ28" s="72"/>
      <c r="IA28" s="72"/>
      <c r="IB28" s="72">
        <f>+SUM(HP28:IA28)</f>
        <v>2270080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/>
      <c r="HT29" s="48"/>
      <c r="HU29" s="48"/>
      <c r="HV29" s="48"/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/>
      <c r="HT30" s="48"/>
      <c r="HU30" s="48"/>
      <c r="HV30" s="48"/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/>
      <c r="HT31" s="72"/>
      <c r="HU31" s="72"/>
      <c r="HV31" s="72"/>
      <c r="HW31" s="72"/>
      <c r="HX31" s="72"/>
      <c r="HY31" s="72"/>
      <c r="HZ31" s="72"/>
      <c r="IA31" s="72"/>
      <c r="IB31" s="72">
        <f>+SUM(HP31:IA31)</f>
        <v>2894526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/>
      <c r="HT32" s="48"/>
      <c r="HU32" s="48"/>
      <c r="HV32" s="48"/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/>
      <c r="HT33" s="48"/>
      <c r="HU33" s="48"/>
      <c r="HV33" s="48"/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/>
      <c r="HT34" s="19"/>
      <c r="HU34" s="19"/>
      <c r="HV34" s="19"/>
      <c r="HW34" s="19"/>
      <c r="HX34" s="19"/>
      <c r="HY34" s="19"/>
      <c r="HZ34" s="19"/>
      <c r="IA34" s="19"/>
      <c r="IB34" s="19">
        <f>+SUM(HP34:IA34)</f>
        <v>9806634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/>
      <c r="HT35" s="78"/>
      <c r="HU35" s="78"/>
      <c r="HV35" s="78"/>
      <c r="HW35" s="78"/>
      <c r="HX35" s="78"/>
      <c r="HY35" s="78"/>
      <c r="HZ35" s="78"/>
      <c r="IA35" s="78"/>
      <c r="IB35" s="78">
        <f>+SUM(HP35:IA35)</f>
        <v>3535342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/>
      <c r="HT36" s="78"/>
      <c r="HU36" s="78"/>
      <c r="HV36" s="78"/>
      <c r="HW36" s="78"/>
      <c r="HX36" s="78"/>
      <c r="HY36" s="78"/>
      <c r="HZ36" s="78"/>
      <c r="IA36" s="78"/>
      <c r="IB36" s="78">
        <f>+SUM(HP36:IA36)</f>
        <v>6271292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0</v>
      </c>
      <c r="HT42" s="19">
        <f t="shared" ref="HT42:IA42" si="194">SUM(HT43:HT44)</f>
        <v>0</v>
      </c>
      <c r="HU42" s="19">
        <f t="shared" si="194"/>
        <v>0</v>
      </c>
      <c r="HV42" s="19">
        <f t="shared" si="194"/>
        <v>0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80792867.799999997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/>
      <c r="HT43" s="21"/>
      <c r="HU43" s="21"/>
      <c r="HV43" s="21"/>
      <c r="HW43" s="21"/>
      <c r="HX43" s="21"/>
      <c r="HY43" s="21"/>
      <c r="HZ43" s="21"/>
      <c r="IA43" s="21"/>
      <c r="IB43" s="21">
        <f>+SUM(HP43:IA43)</f>
        <v>29112400.200000003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/>
      <c r="HT44" s="21"/>
      <c r="HU44" s="21"/>
      <c r="HV44" s="21"/>
      <c r="HW44" s="21"/>
      <c r="HX44" s="21"/>
      <c r="HY44" s="21"/>
      <c r="HZ44" s="21"/>
      <c r="IA44" s="21"/>
      <c r="IB44" s="21">
        <f>+SUM(HP44:IA44)</f>
        <v>51680467.599999994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C4" activePane="bottomRight" state="frozen"/>
      <selection pane="topRight" activeCell="C1" sqref="C1"/>
      <selection pane="bottomLeft" activeCell="A4" sqref="A4"/>
      <selection pane="bottomRight" activeCell="HD43" sqref="HD4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3" t="s">
        <v>136</v>
      </c>
      <c r="B1" s="193"/>
    </row>
    <row r="2" spans="1:223" ht="30" customHeight="1" x14ac:dyDescent="0.2">
      <c r="A2" s="194" t="s">
        <v>152</v>
      </c>
      <c r="B2" s="195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6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/>
      <c r="HG8" s="14"/>
      <c r="HH8" s="14"/>
      <c r="HI8" s="14"/>
      <c r="HJ8" s="14"/>
      <c r="HK8" s="130"/>
      <c r="HL8" s="14"/>
      <c r="HM8" s="14"/>
      <c r="HN8" s="14"/>
      <c r="HO8" s="14">
        <f>+SUM(HC8:HN8)</f>
        <v>89658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/>
      <c r="HG9" s="16"/>
      <c r="HH9" s="16"/>
      <c r="HI9" s="16"/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/>
      <c r="HG10" s="16"/>
      <c r="HH10" s="16"/>
      <c r="HI10" s="16"/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/>
      <c r="HG11" s="14"/>
      <c r="HH11" s="14"/>
      <c r="HI11" s="14"/>
      <c r="HJ11" s="14"/>
      <c r="HK11" s="130"/>
      <c r="HL11" s="14"/>
      <c r="HM11" s="14"/>
      <c r="HN11" s="14"/>
      <c r="HO11" s="14">
        <f>+SUM(HC11:HN11)</f>
        <v>251438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/>
      <c r="HG12" s="16"/>
      <c r="HH12" s="16"/>
      <c r="HI12" s="16"/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/>
      <c r="HG13" s="16"/>
      <c r="HH13" s="16"/>
      <c r="HI13" s="16"/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/>
      <c r="HG14" s="14"/>
      <c r="HH14" s="14"/>
      <c r="HI14" s="14"/>
      <c r="HJ14" s="14"/>
      <c r="HK14" s="130"/>
      <c r="HL14" s="14"/>
      <c r="HM14" s="14"/>
      <c r="HN14" s="14"/>
      <c r="HO14" s="14">
        <f>+SUM(HC14:HN14)</f>
        <v>40315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/>
      <c r="HG15" s="16"/>
      <c r="HH15" s="16"/>
      <c r="HI15" s="16"/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/>
      <c r="HG16" s="16"/>
      <c r="HH16" s="16"/>
      <c r="HI16" s="16"/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/>
      <c r="HG17" s="14"/>
      <c r="HH17" s="14"/>
      <c r="HI17" s="14"/>
      <c r="HJ17" s="14"/>
      <c r="HK17" s="130"/>
      <c r="HL17" s="14"/>
      <c r="HM17" s="14"/>
      <c r="HN17" s="14"/>
      <c r="HO17" s="14">
        <f>+SUM(HC17:HN17)</f>
        <v>147406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/>
      <c r="HG18" s="16"/>
      <c r="HH18" s="16"/>
      <c r="HI18" s="16"/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/>
      <c r="HG19" s="16"/>
      <c r="HH19" s="16"/>
      <c r="HI19" s="16"/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/>
      <c r="HG20" s="14"/>
      <c r="HH20" s="14"/>
      <c r="HI20" s="14"/>
      <c r="HJ20" s="14"/>
      <c r="HK20" s="130"/>
      <c r="HL20" s="14"/>
      <c r="HM20" s="14"/>
      <c r="HN20" s="14"/>
      <c r="HO20" s="14">
        <f>+SUM(HC20:HN20)</f>
        <v>389287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/>
      <c r="HG21" s="16"/>
      <c r="HH21" s="16"/>
      <c r="HI21" s="16"/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/>
      <c r="HG22" s="16"/>
      <c r="HH22" s="16"/>
      <c r="HI22" s="16"/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/>
      <c r="HG23" s="14"/>
      <c r="HH23" s="14"/>
      <c r="HI23" s="14"/>
      <c r="HJ23" s="14"/>
      <c r="HK23" s="130"/>
      <c r="HL23" s="14"/>
      <c r="HM23" s="14"/>
      <c r="HN23" s="14"/>
      <c r="HO23" s="14">
        <f>+SUM(HC23:HN23)</f>
        <v>56310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/>
      <c r="HG24" s="16"/>
      <c r="HH24" s="16"/>
      <c r="HI24" s="16"/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/>
      <c r="HG25" s="16"/>
      <c r="HH25" s="16"/>
      <c r="HI25" s="16"/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/>
      <c r="HG26" s="14"/>
      <c r="HH26" s="14"/>
      <c r="HI26" s="14"/>
      <c r="HJ26" s="14"/>
      <c r="HK26" s="130"/>
      <c r="HL26" s="14"/>
      <c r="HM26" s="14"/>
      <c r="HN26" s="14"/>
      <c r="HO26" s="14">
        <f>+SUM(HC26:HN26)</f>
        <v>146443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/>
      <c r="HG27" s="16"/>
      <c r="HH27" s="16"/>
      <c r="HI27" s="16"/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/>
      <c r="HG28" s="16"/>
      <c r="HH28" s="16"/>
      <c r="HI28" s="16"/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/>
      <c r="HG29" s="14"/>
      <c r="HH29" s="14"/>
      <c r="HI29" s="14"/>
      <c r="HJ29" s="14"/>
      <c r="HK29" s="130"/>
      <c r="HL29" s="14"/>
      <c r="HM29" s="14"/>
      <c r="HN29" s="14"/>
      <c r="HO29" s="14">
        <f>+SUM(HC29:HN29)</f>
        <v>104972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/>
      <c r="HG30" s="16"/>
      <c r="HH30" s="16"/>
      <c r="HI30" s="16"/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/>
      <c r="HG31" s="16"/>
      <c r="HH31" s="16"/>
      <c r="HI31" s="16"/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/>
      <c r="HG32" s="14"/>
      <c r="HH32" s="14"/>
      <c r="HI32" s="14"/>
      <c r="HJ32" s="14"/>
      <c r="HK32" s="130"/>
      <c r="HL32" s="14"/>
      <c r="HM32" s="14"/>
      <c r="HN32" s="14"/>
      <c r="HO32" s="14">
        <f>+SUM(HC32:HN32)</f>
        <v>112266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/>
      <c r="HG33" s="16"/>
      <c r="HH33" s="16"/>
      <c r="HI33" s="16"/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/>
      <c r="HG34" s="16"/>
      <c r="HH34" s="16"/>
      <c r="HI34" s="16"/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/>
      <c r="HG35" s="14"/>
      <c r="HH35" s="14"/>
      <c r="HI35" s="14"/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/>
      <c r="HG36" s="16"/>
      <c r="HH36" s="16"/>
      <c r="HI36" s="16"/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/>
      <c r="HG37" s="16"/>
      <c r="HH37" s="16"/>
      <c r="HI37" s="16"/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/>
      <c r="HG38" s="59"/>
      <c r="HH38" s="59"/>
      <c r="HI38" s="59"/>
      <c r="HJ38" s="59"/>
      <c r="HK38" s="137"/>
      <c r="HL38" s="59"/>
      <c r="HM38" s="59"/>
      <c r="HN38" s="59"/>
      <c r="HO38" s="59">
        <f>+SUM(HC38:HN38)</f>
        <v>1338095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/>
      <c r="HG39" s="79"/>
      <c r="HH39" s="79"/>
      <c r="HI39" s="79"/>
      <c r="HJ39" s="79"/>
      <c r="HK39" s="138"/>
      <c r="HL39" s="79"/>
      <c r="HM39" s="79"/>
      <c r="HN39" s="79"/>
      <c r="HO39" s="79">
        <f>+SUM(HC39:HN39)</f>
        <v>883474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/>
      <c r="HG40" s="79"/>
      <c r="HH40" s="79"/>
      <c r="HI40" s="79"/>
      <c r="HJ40" s="79"/>
      <c r="HK40" s="138"/>
      <c r="HL40" s="79"/>
      <c r="HM40" s="79"/>
      <c r="HN40" s="79"/>
      <c r="HO40" s="79">
        <f>+SUM(HC40:HN40)</f>
        <v>454621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6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7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/>
      <c r="HG47" s="14"/>
      <c r="HH47" s="14"/>
      <c r="HI47" s="14"/>
      <c r="HJ47" s="14"/>
      <c r="HK47" s="130"/>
      <c r="HL47" s="14"/>
      <c r="HM47" s="14"/>
      <c r="HN47" s="14"/>
      <c r="HO47" s="14">
        <f>+SUM(HC47:HN47)</f>
        <v>193499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/>
      <c r="HG48" s="16"/>
      <c r="HH48" s="16"/>
      <c r="HI48" s="16"/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/>
      <c r="HG49" s="16"/>
      <c r="HH49" s="16"/>
      <c r="HI49" s="16"/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/>
      <c r="HG50" s="14"/>
      <c r="HH50" s="14"/>
      <c r="HI50" s="14"/>
      <c r="HJ50" s="14"/>
      <c r="HK50" s="130"/>
      <c r="HL50" s="14"/>
      <c r="HM50" s="14"/>
      <c r="HN50" s="14"/>
      <c r="HO50" s="14">
        <f>+SUM(HC50:HN50)</f>
        <v>446468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/>
      <c r="HG51" s="16"/>
      <c r="HH51" s="16"/>
      <c r="HI51" s="16"/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/>
      <c r="HG52" s="16"/>
      <c r="HH52" s="16"/>
      <c r="HI52" s="16"/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/>
      <c r="HG53" s="14"/>
      <c r="HH53" s="14"/>
      <c r="HI53" s="14"/>
      <c r="HJ53" s="14"/>
      <c r="HK53" s="130"/>
      <c r="HL53" s="14"/>
      <c r="HM53" s="14"/>
      <c r="HN53" s="14"/>
      <c r="HO53" s="14">
        <f>+SUM(HC53:HN53)</f>
        <v>110866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/>
      <c r="HG54" s="16"/>
      <c r="HH54" s="16"/>
      <c r="HI54" s="16"/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/>
      <c r="HG55" s="16"/>
      <c r="HH55" s="16"/>
      <c r="HI55" s="16"/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/>
      <c r="HG56" s="14"/>
      <c r="HH56" s="14"/>
      <c r="HI56" s="14"/>
      <c r="HJ56" s="14"/>
      <c r="HK56" s="130"/>
      <c r="HL56" s="14"/>
      <c r="HM56" s="14"/>
      <c r="HN56" s="14"/>
      <c r="HO56" s="14">
        <f>+SUM(HC56:HN56)</f>
        <v>356352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/>
      <c r="HG57" s="16"/>
      <c r="HH57" s="16"/>
      <c r="HI57" s="16"/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/>
      <c r="HG58" s="16"/>
      <c r="HH58" s="16"/>
      <c r="HI58" s="16"/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/>
      <c r="HG59" s="14"/>
      <c r="HH59" s="14"/>
      <c r="HI59" s="14"/>
      <c r="HJ59" s="14"/>
      <c r="HK59" s="130"/>
      <c r="HL59" s="14"/>
      <c r="HM59" s="14"/>
      <c r="HN59" s="14"/>
      <c r="HO59" s="14">
        <f>+SUM(HC59:HN59)</f>
        <v>658064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/>
      <c r="HG60" s="16"/>
      <c r="HH60" s="16"/>
      <c r="HI60" s="16"/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/>
      <c r="HG61" s="16"/>
      <c r="HH61" s="16"/>
      <c r="HI61" s="16"/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/>
      <c r="HG62" s="14"/>
      <c r="HH62" s="14"/>
      <c r="HI62" s="14"/>
      <c r="HJ62" s="14"/>
      <c r="HK62" s="130"/>
      <c r="HL62" s="14"/>
      <c r="HM62" s="14"/>
      <c r="HN62" s="14"/>
      <c r="HO62" s="14">
        <f>+SUM(HC62:HN62)</f>
        <v>116778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/>
      <c r="HG63" s="16"/>
      <c r="HH63" s="16"/>
      <c r="HI63" s="16"/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/>
      <c r="HG64" s="16"/>
      <c r="HH64" s="16"/>
      <c r="HI64" s="16"/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/>
      <c r="HG65" s="14"/>
      <c r="HH65" s="14"/>
      <c r="HI65" s="14"/>
      <c r="HJ65" s="14"/>
      <c r="HK65" s="130"/>
      <c r="HL65" s="14"/>
      <c r="HM65" s="14"/>
      <c r="HN65" s="14"/>
      <c r="HO65" s="14">
        <f>+SUM(HC65:HN65)</f>
        <v>371702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/>
      <c r="HG66" s="16"/>
      <c r="HH66" s="16"/>
      <c r="HI66" s="16"/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/>
      <c r="HG67" s="16"/>
      <c r="HH67" s="16"/>
      <c r="HI67" s="16"/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/>
      <c r="HG68" s="14"/>
      <c r="HH68" s="14"/>
      <c r="HI68" s="14"/>
      <c r="HJ68" s="14"/>
      <c r="HK68" s="130"/>
      <c r="HL68" s="14"/>
      <c r="HM68" s="14"/>
      <c r="HN68" s="14"/>
      <c r="HO68" s="14">
        <f>+SUM(HC68:HN68)</f>
        <v>180139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/>
      <c r="HG69" s="16"/>
      <c r="HH69" s="16"/>
      <c r="HI69" s="16"/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/>
      <c r="HG70" s="16"/>
      <c r="HH70" s="16"/>
      <c r="HI70" s="16"/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/>
      <c r="HG71" s="14"/>
      <c r="HH71" s="14"/>
      <c r="HI71" s="14"/>
      <c r="HJ71" s="14"/>
      <c r="HK71" s="130"/>
      <c r="HL71" s="14"/>
      <c r="HM71" s="14"/>
      <c r="HN71" s="14"/>
      <c r="HO71" s="14">
        <f>+SUM(HC71:HN71)</f>
        <v>197254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/>
      <c r="HG72" s="16"/>
      <c r="HH72" s="16"/>
      <c r="HI72" s="16"/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/>
      <c r="HG73" s="16"/>
      <c r="HH73" s="16"/>
      <c r="HI73" s="16"/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/>
      <c r="HG74" s="14"/>
      <c r="HH74" s="14"/>
      <c r="HI74" s="14"/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/>
      <c r="HG75" s="16"/>
      <c r="HH75" s="16"/>
      <c r="HI75" s="16"/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/>
      <c r="HG76" s="16"/>
      <c r="HH76" s="16"/>
      <c r="HI76" s="16"/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/>
      <c r="HG77" s="59"/>
      <c r="HH77" s="59"/>
      <c r="HI77" s="59"/>
      <c r="HJ77" s="59"/>
      <c r="HK77" s="137"/>
      <c r="HL77" s="59"/>
      <c r="HM77" s="59"/>
      <c r="HN77" s="59"/>
      <c r="HO77" s="59">
        <f>+SUM(HC77:HN77)</f>
        <v>2631122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/>
      <c r="HG78" s="79"/>
      <c r="HH78" s="79"/>
      <c r="HI78" s="79"/>
      <c r="HJ78" s="79"/>
      <c r="HK78" s="138"/>
      <c r="HL78" s="79"/>
      <c r="HM78" s="79"/>
      <c r="HN78" s="79"/>
      <c r="HO78" s="79">
        <f>+SUM(HC78:HN78)</f>
        <v>883474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/>
      <c r="HG79" s="79"/>
      <c r="HH79" s="79"/>
      <c r="HI79" s="79"/>
      <c r="HJ79" s="79"/>
      <c r="HK79" s="138"/>
      <c r="HL79" s="79"/>
      <c r="HM79" s="79"/>
      <c r="HN79" s="79"/>
      <c r="HO79" s="79">
        <f>+SUM(HC79:HN79)</f>
        <v>1747648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0</v>
      </c>
      <c r="HG85" s="59">
        <f t="shared" si="301"/>
        <v>0</v>
      </c>
      <c r="HH85" s="59">
        <f t="shared" si="301"/>
        <v>0</v>
      </c>
      <c r="HI85" s="59">
        <f t="shared" si="301"/>
        <v>0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20971864.5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/>
      <c r="HG86" s="79"/>
      <c r="HH86" s="79"/>
      <c r="HI86" s="79"/>
      <c r="HJ86" s="79"/>
      <c r="HK86" s="138"/>
      <c r="HL86" s="79"/>
      <c r="HM86" s="79"/>
      <c r="HN86" s="79"/>
      <c r="HO86" s="14">
        <f>+SUM(HC86:HN86)</f>
        <v>7042253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/>
      <c r="HG87" s="79"/>
      <c r="HH87" s="79"/>
      <c r="HI87" s="79"/>
      <c r="HJ87" s="79"/>
      <c r="HK87" s="138"/>
      <c r="HL87" s="79"/>
      <c r="HM87" s="79"/>
      <c r="HN87" s="79"/>
      <c r="HO87" s="14">
        <f>+SUM(HC87:HN87)</f>
        <v>13929611.5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B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E44" sqref="FE44:FE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3" t="s">
        <v>136</v>
      </c>
      <c r="B1" s="193"/>
    </row>
    <row r="2" spans="1:171" ht="30" customHeight="1" x14ac:dyDescent="0.2">
      <c r="A2" s="194" t="s">
        <v>153</v>
      </c>
      <c r="B2" s="195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6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/>
      <c r="FG8" s="14"/>
      <c r="FH8" s="14"/>
      <c r="FI8" s="14"/>
      <c r="FJ8" s="14"/>
      <c r="FK8" s="130"/>
      <c r="FL8" s="14"/>
      <c r="FM8" s="14"/>
      <c r="FN8" s="14"/>
      <c r="FO8" s="14">
        <f>+SUM(FC8:FN8)</f>
        <v>678150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/>
      <c r="FG9" s="16"/>
      <c r="FH9" s="16"/>
      <c r="FI9" s="16"/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/>
      <c r="FG10" s="17"/>
      <c r="FH10" s="17"/>
      <c r="FI10" s="17"/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/>
      <c r="FG11" s="14"/>
      <c r="FH11" s="14"/>
      <c r="FI11" s="14"/>
      <c r="FJ11" s="14"/>
      <c r="FK11" s="130"/>
      <c r="FL11" s="14"/>
      <c r="FM11" s="14"/>
      <c r="FN11" s="14"/>
      <c r="FO11" s="14">
        <f>+SUM(FC11:FN11)</f>
        <v>414480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/>
      <c r="FG12" s="16"/>
      <c r="FH12" s="16"/>
      <c r="FI12" s="16"/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/>
      <c r="FG13" s="17"/>
      <c r="FH13" s="17"/>
      <c r="FI13" s="17"/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/>
      <c r="FG14" s="14"/>
      <c r="FH14" s="14"/>
      <c r="FI14" s="14"/>
      <c r="FJ14" s="14"/>
      <c r="FK14" s="130"/>
      <c r="FL14" s="14"/>
      <c r="FM14" s="14"/>
      <c r="FN14" s="14"/>
      <c r="FO14" s="14">
        <f>+SUM(FC14:FN14)</f>
        <v>354417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/>
      <c r="FG15" s="16"/>
      <c r="FH15" s="16"/>
      <c r="FI15" s="16"/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/>
      <c r="FG16" s="17"/>
      <c r="FH16" s="17"/>
      <c r="FI16" s="17"/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/>
      <c r="FG17" s="19"/>
      <c r="FH17" s="19"/>
      <c r="FI17" s="19"/>
      <c r="FJ17" s="19"/>
      <c r="FK17" s="140"/>
      <c r="FL17" s="19"/>
      <c r="FM17" s="19"/>
      <c r="FN17" s="19"/>
      <c r="FO17" s="19">
        <f>+SUM(FC17:FN17)</f>
        <v>1447047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/>
      <c r="FG18" s="21"/>
      <c r="FH18" s="21"/>
      <c r="FI18" s="21"/>
      <c r="FJ18" s="21"/>
      <c r="FK18" s="141"/>
      <c r="FL18" s="21"/>
      <c r="FM18" s="21"/>
      <c r="FN18" s="21"/>
      <c r="FO18" s="21">
        <f>+SUM(FC18:FN18)</f>
        <v>826860</v>
      </c>
    </row>
    <row r="19" spans="2:171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/>
      <c r="FG19" s="21"/>
      <c r="FH19" s="21"/>
      <c r="FI19" s="21"/>
      <c r="FJ19" s="21"/>
      <c r="FK19" s="141"/>
      <c r="FL19" s="21"/>
      <c r="FM19" s="21"/>
      <c r="FN19" s="21"/>
      <c r="FO19" s="21">
        <f>+SUM(FC19:FN19)</f>
        <v>620187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6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7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/>
      <c r="FG26" s="14"/>
      <c r="FH26" s="14"/>
      <c r="FI26" s="14"/>
      <c r="FJ26" s="14"/>
      <c r="FK26" s="130"/>
      <c r="FL26" s="14"/>
      <c r="FM26" s="14"/>
      <c r="FN26" s="14"/>
      <c r="FO26" s="14">
        <f>+SUM(FC26:FN26)</f>
        <v>1627151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/>
      <c r="FG27" s="16"/>
      <c r="FH27" s="16"/>
      <c r="FI27" s="16"/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/>
      <c r="FG28" s="17"/>
      <c r="FH28" s="17"/>
      <c r="FI28" s="17"/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/>
      <c r="FG29" s="14"/>
      <c r="FH29" s="14"/>
      <c r="FI29" s="14"/>
      <c r="FJ29" s="14"/>
      <c r="FK29" s="130"/>
      <c r="FL29" s="14"/>
      <c r="FM29" s="14"/>
      <c r="FN29" s="14"/>
      <c r="FO29" s="14">
        <f>+SUM(FC29:FN29)</f>
        <v>1068412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/>
      <c r="FG30" s="16"/>
      <c r="FH30" s="16"/>
      <c r="FI30" s="16"/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/>
      <c r="FG31" s="17"/>
      <c r="FH31" s="17"/>
      <c r="FI31" s="17"/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/>
      <c r="FG32" s="14"/>
      <c r="FH32" s="14"/>
      <c r="FI32" s="14"/>
      <c r="FJ32" s="14"/>
      <c r="FK32" s="130"/>
      <c r="FL32" s="14"/>
      <c r="FM32" s="14"/>
      <c r="FN32" s="14"/>
      <c r="FO32" s="14">
        <f>+SUM(FC32:FN32)</f>
        <v>650050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/>
      <c r="FG33" s="16"/>
      <c r="FH33" s="16"/>
      <c r="FI33" s="16"/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/>
      <c r="FG34" s="17"/>
      <c r="FH34" s="17"/>
      <c r="FI34" s="17"/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/>
      <c r="FG35" s="19"/>
      <c r="FH35" s="19"/>
      <c r="FI35" s="19"/>
      <c r="FJ35" s="19"/>
      <c r="FK35" s="140"/>
      <c r="FL35" s="19"/>
      <c r="FM35" s="19"/>
      <c r="FN35" s="19"/>
      <c r="FO35" s="19">
        <f>+SUM(FC35:FN35)</f>
        <v>3345613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/>
      <c r="FG36" s="21"/>
      <c r="FH36" s="21"/>
      <c r="FI36" s="21"/>
      <c r="FJ36" s="21"/>
      <c r="FK36" s="141"/>
      <c r="FL36" s="21"/>
      <c r="FM36" s="21"/>
      <c r="FN36" s="21"/>
      <c r="FO36" s="21">
        <f>+SUM(FC36:FN36)</f>
        <v>826860</v>
      </c>
    </row>
    <row r="37" spans="2:171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/>
      <c r="FG37" s="21"/>
      <c r="FH37" s="21"/>
      <c r="FI37" s="21"/>
      <c r="FJ37" s="21"/>
      <c r="FK37" s="141"/>
      <c r="FL37" s="21"/>
      <c r="FM37" s="21"/>
      <c r="FN37" s="21"/>
      <c r="FO37" s="21">
        <f>+SUM(FC37:FN37)</f>
        <v>2518753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7694110.3000000007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7978384.6000000006</v>
      </c>
      <c r="FA43" s="19">
        <f t="shared" si="127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0</v>
      </c>
      <c r="FG43" s="19">
        <f t="shared" ref="FG43:FN43" si="128">SUM(FG44:FG45)</f>
        <v>0</v>
      </c>
      <c r="FH43" s="19">
        <f t="shared" si="128"/>
        <v>0</v>
      </c>
      <c r="FI43" s="19">
        <f t="shared" si="128"/>
        <v>0</v>
      </c>
      <c r="FJ43" s="19">
        <f t="shared" si="128"/>
        <v>0</v>
      </c>
      <c r="FK43" s="140">
        <f t="shared" si="128"/>
        <v>0</v>
      </c>
      <c r="FL43" s="19">
        <f t="shared" si="128"/>
        <v>0</v>
      </c>
      <c r="FM43" s="19">
        <f t="shared" si="128"/>
        <v>0</v>
      </c>
      <c r="FN43" s="19">
        <f t="shared" si="128"/>
        <v>0</v>
      </c>
      <c r="FO43" s="19">
        <f>+SUM(FC43:FN43)</f>
        <v>24856556.199999999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/>
      <c r="FG44" s="21"/>
      <c r="FH44" s="21"/>
      <c r="FI44" s="21"/>
      <c r="FJ44" s="21"/>
      <c r="FK44" s="141"/>
      <c r="FL44" s="21"/>
      <c r="FM44" s="21"/>
      <c r="FN44" s="21"/>
      <c r="FO44" s="21">
        <f>+SUM(FC44:FN44)</f>
        <v>6129198.4000000004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/>
      <c r="FG45" s="21"/>
      <c r="FH45" s="21"/>
      <c r="FI45" s="21"/>
      <c r="FJ45" s="21"/>
      <c r="FK45" s="141"/>
      <c r="FL45" s="21"/>
      <c r="FM45" s="21"/>
      <c r="FN45" s="21"/>
      <c r="FO45" s="21">
        <f>+SUM(FC45:FN45)</f>
        <v>18727357.799999997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R56" sqref="GR56:GR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3" t="s">
        <v>136</v>
      </c>
      <c r="B1" s="193"/>
    </row>
    <row r="2" spans="1:210" ht="30" customHeight="1" x14ac:dyDescent="0.2">
      <c r="A2" s="194" t="s">
        <v>154</v>
      </c>
      <c r="B2" s="195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6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197006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/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128263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/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87378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/>
      <c r="GT15" s="17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/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62224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/>
      <c r="GT18" s="17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/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132108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/>
      <c r="GT21" s="17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/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/>
      <c r="GT23" s="59"/>
      <c r="GU23" s="59"/>
      <c r="GV23" s="59"/>
      <c r="GW23" s="59"/>
      <c r="GX23" s="59"/>
      <c r="GY23" s="59"/>
      <c r="GZ23" s="59"/>
      <c r="HA23" s="59"/>
      <c r="HB23" s="59">
        <f>+SUM(GP23:HA23)</f>
        <v>606979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/>
      <c r="GT24" s="79"/>
      <c r="GU24" s="79"/>
      <c r="GV24" s="79"/>
      <c r="GW24" s="79"/>
      <c r="GX24" s="79"/>
      <c r="GY24" s="79"/>
      <c r="GZ24" s="79"/>
      <c r="HA24" s="79"/>
      <c r="HB24" s="79">
        <f>+SUM(GP24:HA24)</f>
        <v>385041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/>
      <c r="GT25" s="79"/>
      <c r="GU25" s="79"/>
      <c r="GV25" s="79"/>
      <c r="GW25" s="79"/>
      <c r="GX25" s="79"/>
      <c r="GY25" s="79"/>
      <c r="GZ25" s="79"/>
      <c r="HA25" s="79"/>
      <c r="HB25" s="79">
        <f>+SUM(GP25:HA25)</f>
        <v>221938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6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7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/>
      <c r="GT32" s="14"/>
      <c r="GU32" s="14"/>
      <c r="GV32" s="14"/>
      <c r="GW32" s="14"/>
      <c r="GX32" s="14"/>
      <c r="GY32" s="14"/>
      <c r="GZ32" s="14"/>
      <c r="HA32" s="14"/>
      <c r="HB32" s="14">
        <f>+SUM(GP32:HA32)</f>
        <v>343425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/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/>
      <c r="GT34" s="17"/>
      <c r="GU34" s="17"/>
      <c r="GV34" s="17"/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/>
      <c r="GT35" s="14"/>
      <c r="GU35" s="14"/>
      <c r="GV35" s="14"/>
      <c r="GW35" s="14"/>
      <c r="GX35" s="14"/>
      <c r="GY35" s="14"/>
      <c r="GZ35" s="14"/>
      <c r="HA35" s="14"/>
      <c r="HB35" s="14">
        <f>+SUM(GP35:HA35)</f>
        <v>224275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/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/>
      <c r="GT37" s="17"/>
      <c r="GU37" s="17"/>
      <c r="GV37" s="17"/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/>
      <c r="GT38" s="14"/>
      <c r="GU38" s="14"/>
      <c r="GV38" s="14"/>
      <c r="GW38" s="14"/>
      <c r="GX38" s="14"/>
      <c r="GY38" s="14"/>
      <c r="GZ38" s="14"/>
      <c r="HA38" s="14"/>
      <c r="HB38" s="14">
        <f>+SUM(GP38:HA38)</f>
        <v>242115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/>
      <c r="GT39" s="16"/>
      <c r="GU39" s="16"/>
      <c r="GV39" s="16"/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/>
      <c r="GT40" s="17"/>
      <c r="GU40" s="17"/>
      <c r="GV40" s="17"/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/>
      <c r="GT41" s="14"/>
      <c r="GU41" s="14"/>
      <c r="GV41" s="14"/>
      <c r="GW41" s="14"/>
      <c r="GX41" s="14"/>
      <c r="GY41" s="14"/>
      <c r="GZ41" s="14"/>
      <c r="HA41" s="14"/>
      <c r="HB41" s="14">
        <f>+SUM(GP41:HA41)</f>
        <v>196156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/>
      <c r="GT42" s="16"/>
      <c r="GU42" s="16"/>
      <c r="GV42" s="16"/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/>
      <c r="GT43" s="17"/>
      <c r="GU43" s="17"/>
      <c r="GV43" s="17"/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/>
      <c r="GT44" s="14"/>
      <c r="GU44" s="14"/>
      <c r="GV44" s="14"/>
      <c r="GW44" s="14"/>
      <c r="GX44" s="14"/>
      <c r="GY44" s="14"/>
      <c r="GZ44" s="14"/>
      <c r="HA44" s="14"/>
      <c r="HB44" s="14">
        <f>+SUM(GP44:HA44)</f>
        <v>259276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/>
      <c r="GT45" s="16"/>
      <c r="GU45" s="16"/>
      <c r="GV45" s="16"/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/>
      <c r="GT46" s="17"/>
      <c r="GU46" s="17"/>
      <c r="GV46" s="17"/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/>
      <c r="GT47" s="59"/>
      <c r="GU47" s="59"/>
      <c r="GV47" s="59"/>
      <c r="GW47" s="59"/>
      <c r="GX47" s="59"/>
      <c r="GY47" s="59"/>
      <c r="GZ47" s="59"/>
      <c r="HA47" s="59"/>
      <c r="HB47" s="59">
        <f>+SUM(GP47:HA47)</f>
        <v>1265247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/>
      <c r="GT48" s="79"/>
      <c r="GU48" s="79"/>
      <c r="GV48" s="79"/>
      <c r="GW48" s="79"/>
      <c r="GX48" s="79"/>
      <c r="GY48" s="79"/>
      <c r="GZ48" s="79"/>
      <c r="HA48" s="79"/>
      <c r="HB48" s="79">
        <f>+SUM(GP48:HA48)</f>
        <v>385041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/>
      <c r="GT49" s="79"/>
      <c r="GU49" s="79"/>
      <c r="GV49" s="79"/>
      <c r="GW49" s="79"/>
      <c r="GX49" s="79"/>
      <c r="GY49" s="79"/>
      <c r="GZ49" s="79"/>
      <c r="HA49" s="79"/>
      <c r="HB49" s="79">
        <f>+SUM(GP49:HA49)</f>
        <v>880206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>+SUM(GP56:GP57)</f>
        <v>1667299.3</v>
      </c>
      <c r="GQ55" s="59">
        <f t="shared" ref="GQ55:GT55" si="220">+SUM(GQ56:GQ57)</f>
        <v>1561823.6999999997</v>
      </c>
      <c r="GR55" s="59">
        <f t="shared" si="220"/>
        <v>1663806</v>
      </c>
      <c r="GS55" s="59">
        <f t="shared" si="220"/>
        <v>0</v>
      </c>
      <c r="GT55" s="59">
        <f t="shared" si="220"/>
        <v>0</v>
      </c>
      <c r="GU55" s="59">
        <f>+SUM(GU56:GU57)</f>
        <v>0</v>
      </c>
      <c r="GV55" s="59">
        <f t="shared" ref="GV55:HA55" si="221">+SUM(GV56:GV57)</f>
        <v>0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4892929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/>
      <c r="GT56" s="79"/>
      <c r="GU56" s="79"/>
      <c r="GV56" s="79"/>
      <c r="GW56" s="79"/>
      <c r="GX56" s="79"/>
      <c r="GY56" s="79"/>
      <c r="GZ56" s="79"/>
      <c r="HA56" s="79"/>
      <c r="HB56" s="14">
        <f>+SUM(GP56:HA56)</f>
        <v>1501659.9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/>
      <c r="GT57" s="79"/>
      <c r="GU57" s="79"/>
      <c r="GV57" s="79"/>
      <c r="GW57" s="79"/>
      <c r="GX57" s="79"/>
      <c r="GY57" s="79"/>
      <c r="GZ57" s="79"/>
      <c r="HA57" s="79"/>
      <c r="HB57" s="14">
        <f>+SUM(GP57:HA57)</f>
        <v>3391269.0999999996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GP6:HA6"/>
    <mergeCell ref="HB6:HB7"/>
    <mergeCell ref="GP30:HA30"/>
    <mergeCell ref="HB30:HB31"/>
    <mergeCell ref="GP53:HA53"/>
    <mergeCell ref="HB53:HB54"/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E19" sqref="EE19:EE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3" t="s">
        <v>136</v>
      </c>
      <c r="B1" s="193"/>
    </row>
    <row r="2" spans="1:145" ht="30" customHeight="1" x14ac:dyDescent="0.2">
      <c r="A2" s="194" t="s">
        <v>155</v>
      </c>
      <c r="B2" s="195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6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/>
      <c r="EG8" s="14"/>
      <c r="EH8" s="14"/>
      <c r="EI8" s="14"/>
      <c r="EJ8" s="14"/>
      <c r="EK8" s="14"/>
      <c r="EL8" s="14"/>
      <c r="EM8" s="14"/>
      <c r="EN8" s="14"/>
      <c r="EO8" s="59">
        <f t="shared" ref="EO8:EO13" si="11">+SUM(EC8:EN8)</f>
        <v>76581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/>
      <c r="EG9" s="16"/>
      <c r="EH9" s="16"/>
      <c r="EI9" s="16"/>
      <c r="EJ9" s="16"/>
      <c r="EK9" s="16"/>
      <c r="EL9" s="16"/>
      <c r="EM9" s="16"/>
      <c r="EN9" s="16"/>
      <c r="EO9" s="14">
        <f t="shared" si="11"/>
        <v>54229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/>
      <c r="EG10" s="17"/>
      <c r="EH10" s="17"/>
      <c r="EI10" s="17"/>
      <c r="EJ10" s="17"/>
      <c r="EK10" s="17"/>
      <c r="EL10" s="17"/>
      <c r="EM10" s="17"/>
      <c r="EN10" s="17"/>
      <c r="EO10" s="14">
        <f t="shared" si="11"/>
        <v>22352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/>
      <c r="EG11" s="19"/>
      <c r="EH11" s="19"/>
      <c r="EI11" s="19"/>
      <c r="EJ11" s="19"/>
      <c r="EK11" s="19"/>
      <c r="EL11" s="19"/>
      <c r="EM11" s="19"/>
      <c r="EN11" s="19"/>
      <c r="EO11" s="59">
        <f t="shared" si="11"/>
        <v>76581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14">
        <f t="shared" si="11"/>
        <v>54229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/>
      <c r="EG13" s="21"/>
      <c r="EH13" s="21"/>
      <c r="EI13" s="21"/>
      <c r="EJ13" s="21"/>
      <c r="EK13" s="21"/>
      <c r="EL13" s="21"/>
      <c r="EM13" s="21"/>
      <c r="EN13" s="21"/>
      <c r="EO13" s="14">
        <f t="shared" si="11"/>
        <v>22352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6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7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/>
      <c r="EG19" s="14"/>
      <c r="EH19" s="14"/>
      <c r="EI19" s="14"/>
      <c r="EJ19" s="14"/>
      <c r="EK19" s="14"/>
      <c r="EL19" s="14"/>
      <c r="EM19" s="14"/>
      <c r="EN19" s="14"/>
      <c r="EO19" s="59">
        <f t="shared" ref="EO19:EO24" si="45">+SUM(EC19:EN19)</f>
        <v>136150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/>
      <c r="EG20" s="16"/>
      <c r="EH20" s="16"/>
      <c r="EI20" s="16"/>
      <c r="EJ20" s="16"/>
      <c r="EK20" s="16"/>
      <c r="EL20" s="16"/>
      <c r="EM20" s="16"/>
      <c r="EN20" s="16"/>
      <c r="EO20" s="14">
        <f t="shared" si="45"/>
        <v>54229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/>
      <c r="EG21" s="17"/>
      <c r="EH21" s="17"/>
      <c r="EI21" s="17"/>
      <c r="EJ21" s="17"/>
      <c r="EK21" s="17"/>
      <c r="EL21" s="17"/>
      <c r="EM21" s="17"/>
      <c r="EN21" s="17"/>
      <c r="EO21" s="14">
        <f t="shared" si="45"/>
        <v>81921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/>
      <c r="EG22" s="19"/>
      <c r="EH22" s="19"/>
      <c r="EI22" s="19"/>
      <c r="EJ22" s="19"/>
      <c r="EK22" s="19"/>
      <c r="EL22" s="19"/>
      <c r="EM22" s="19"/>
      <c r="EN22" s="19"/>
      <c r="EO22" s="59">
        <f t="shared" si="45"/>
        <v>136150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/>
      <c r="EG23" s="21"/>
      <c r="EH23" s="21"/>
      <c r="EI23" s="21"/>
      <c r="EJ23" s="21"/>
      <c r="EK23" s="21"/>
      <c r="EL23" s="21"/>
      <c r="EM23" s="21"/>
      <c r="EN23" s="21"/>
      <c r="EO23" s="14">
        <f t="shared" si="45"/>
        <v>54229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/>
      <c r="EG24" s="21"/>
      <c r="EH24" s="21"/>
      <c r="EI24" s="21"/>
      <c r="EJ24" s="21"/>
      <c r="EK24" s="21"/>
      <c r="EL24" s="21"/>
      <c r="EM24" s="21"/>
      <c r="EN24" s="21"/>
      <c r="EO24" s="14">
        <f t="shared" si="45"/>
        <v>81921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B34" activePane="bottomRight" state="frozen"/>
      <selection pane="topRight" activeCell="C1" sqref="C1"/>
      <selection pane="bottomLeft" activeCell="A4" sqref="A4"/>
      <selection pane="bottomRight" activeCell="EE43" sqref="EE43:EE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3" t="s">
        <v>136</v>
      </c>
      <c r="B1" s="193"/>
    </row>
    <row r="2" spans="1:145" ht="30" customHeight="1" x14ac:dyDescent="0.2">
      <c r="A2" s="194" t="s">
        <v>156</v>
      </c>
      <c r="B2" s="195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6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/>
      <c r="EG8" s="14"/>
      <c r="EH8" s="14"/>
      <c r="EI8" s="14"/>
      <c r="EJ8" s="14"/>
      <c r="EK8" s="14"/>
      <c r="EL8" s="14"/>
      <c r="EM8" s="14"/>
      <c r="EN8" s="14"/>
      <c r="EO8" s="14">
        <f>+SUM(EC8:EN8)</f>
        <v>78691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/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/>
      <c r="EG11" s="14"/>
      <c r="EH11" s="14"/>
      <c r="EI11" s="14"/>
      <c r="EJ11" s="14"/>
      <c r="EK11" s="14"/>
      <c r="EL11" s="14"/>
      <c r="EM11" s="14"/>
      <c r="EN11" s="14"/>
      <c r="EO11" s="14">
        <f>+SUM(EC11:EN11)</f>
        <v>30241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/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/>
      <c r="EG14" s="14"/>
      <c r="EH14" s="14"/>
      <c r="EI14" s="14"/>
      <c r="EJ14" s="14"/>
      <c r="EK14" s="14"/>
      <c r="EL14" s="14"/>
      <c r="EM14" s="14"/>
      <c r="EN14" s="14"/>
      <c r="EO14" s="14">
        <f>+SUM(EC14:EN14)</f>
        <v>137487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/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/>
      <c r="EG17" s="19"/>
      <c r="EH17" s="19"/>
      <c r="EI17" s="19"/>
      <c r="EJ17" s="19"/>
      <c r="EK17" s="19"/>
      <c r="EL17" s="19"/>
      <c r="EM17" s="19"/>
      <c r="EN17" s="19"/>
      <c r="EO17" s="19">
        <f>+SUM(EC17:EN17)</f>
        <v>246419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/>
      <c r="EG18" s="21"/>
      <c r="EH18" s="21"/>
      <c r="EI18" s="21"/>
      <c r="EJ18" s="21"/>
      <c r="EK18" s="21"/>
      <c r="EL18" s="21"/>
      <c r="EM18" s="21"/>
      <c r="EN18" s="21"/>
      <c r="EO18" s="21">
        <f>+SUM(EC18:EN18)</f>
        <v>192257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/>
      <c r="EG19" s="21"/>
      <c r="EH19" s="21"/>
      <c r="EI19" s="21"/>
      <c r="EJ19" s="21"/>
      <c r="EK19" s="21"/>
      <c r="EL19" s="21"/>
      <c r="EM19" s="21"/>
      <c r="EN19" s="21"/>
      <c r="EO19" s="21">
        <f>+SUM(EC19:EN19)</f>
        <v>54162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6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/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121865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/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/>
      <c r="EG28" s="14"/>
      <c r="EH28" s="14"/>
      <c r="EI28" s="14"/>
      <c r="EJ28" s="14"/>
      <c r="EK28" s="14"/>
      <c r="EL28" s="14"/>
      <c r="EM28" s="14"/>
      <c r="EN28" s="14"/>
      <c r="EO28" s="14">
        <f>+SUM(EC28:EN28)</f>
        <v>53108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/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/>
      <c r="EG31" s="14"/>
      <c r="EH31" s="14"/>
      <c r="EI31" s="14"/>
      <c r="EJ31" s="14"/>
      <c r="EK31" s="14"/>
      <c r="EL31" s="14"/>
      <c r="EM31" s="14"/>
      <c r="EN31" s="14"/>
      <c r="EO31" s="14">
        <f>+SUM(EC31:EN31)</f>
        <v>229681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/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/>
      <c r="EG34" s="19"/>
      <c r="EH34" s="19"/>
      <c r="EI34" s="19"/>
      <c r="EJ34" s="19"/>
      <c r="EK34" s="19"/>
      <c r="EL34" s="19"/>
      <c r="EM34" s="19"/>
      <c r="EN34" s="19"/>
      <c r="EO34" s="19">
        <f>+SUM(EC34:EN34)</f>
        <v>404654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/>
      <c r="EG35" s="21"/>
      <c r="EH35" s="21"/>
      <c r="EI35" s="21"/>
      <c r="EJ35" s="21"/>
      <c r="EK35" s="21"/>
      <c r="EL35" s="21"/>
      <c r="EM35" s="21"/>
      <c r="EN35" s="21"/>
      <c r="EO35" s="21">
        <f>+SUM(EC35:EN35)</f>
        <v>192257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/>
      <c r="EG36" s="21"/>
      <c r="EH36" s="21"/>
      <c r="EI36" s="21"/>
      <c r="EJ36" s="21"/>
      <c r="EK36" s="21"/>
      <c r="EL36" s="21"/>
      <c r="EM36" s="21"/>
      <c r="EN36" s="21"/>
      <c r="EO36" s="21">
        <f>+SUM(EC36:EN36)</f>
        <v>212397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0</v>
      </c>
      <c r="EG42" s="19">
        <f t="shared" si="100"/>
        <v>0</v>
      </c>
      <c r="EH42" s="19">
        <f t="shared" si="100"/>
        <v>0</v>
      </c>
      <c r="EI42" s="19">
        <f t="shared" si="100"/>
        <v>0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3206221.6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/>
      <c r="EG43" s="21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/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P4" activePane="bottomRight" state="frozen"/>
      <selection pane="topRight" activeCell="C1" sqref="C1"/>
      <selection pane="bottomLeft" activeCell="A4" sqref="A4"/>
      <selection pane="bottomRight" activeCell="EP40" sqref="EP40:FA40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4" t="s">
        <v>163</v>
      </c>
      <c r="B2" s="195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6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64523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25">+SUM(EP11:FA11)</f>
        <v>81477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7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8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9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8">SUM(CI15:CI16)</f>
        <v>34042</v>
      </c>
      <c r="CJ14" s="14">
        <f t="shared" si="28"/>
        <v>37903</v>
      </c>
      <c r="CK14" s="14">
        <f t="shared" si="28"/>
        <v>37847</v>
      </c>
      <c r="CL14" s="14">
        <f t="shared" si="28"/>
        <v>39675</v>
      </c>
      <c r="CM14" s="14">
        <f t="shared" si="28"/>
        <v>36798</v>
      </c>
      <c r="CN14" s="14">
        <f t="shared" si="28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9">SUM(CS15:CS16)</f>
        <v>34598</v>
      </c>
      <c r="CT14" s="14">
        <f t="shared" si="29"/>
        <v>37393</v>
      </c>
      <c r="CU14" s="14">
        <f t="shared" si="29"/>
        <v>34085</v>
      </c>
      <c r="CV14" s="14">
        <f t="shared" si="29"/>
        <v>36882</v>
      </c>
      <c r="CW14" s="14">
        <f t="shared" si="29"/>
        <v>40592</v>
      </c>
      <c r="CX14" s="14">
        <f t="shared" si="29"/>
        <v>38127</v>
      </c>
      <c r="CY14" s="14">
        <f t="shared" si="29"/>
        <v>42824</v>
      </c>
      <c r="CZ14" s="14">
        <f t="shared" si="29"/>
        <v>36876</v>
      </c>
      <c r="DA14" s="14">
        <f t="shared" si="29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0">SUM(DF15:DF16)</f>
        <v>34985</v>
      </c>
      <c r="DG14" s="14">
        <f t="shared" si="30"/>
        <v>39542</v>
      </c>
      <c r="DH14" s="14">
        <f t="shared" si="30"/>
        <v>36160</v>
      </c>
      <c r="DI14" s="14">
        <f t="shared" si="30"/>
        <v>37929</v>
      </c>
      <c r="DJ14" s="14">
        <f t="shared" si="30"/>
        <v>41627</v>
      </c>
      <c r="DK14" s="14">
        <f t="shared" si="30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31">+SUM(EP14:FA14)</f>
        <v>144950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si="38"/>
        <v>54924</v>
      </c>
      <c r="CI17" s="19">
        <f t="shared" si="38"/>
        <v>58790</v>
      </c>
      <c r="CJ17" s="19">
        <f t="shared" si="38"/>
        <v>64452</v>
      </c>
      <c r="CK17" s="19">
        <f t="shared" si="38"/>
        <v>63847</v>
      </c>
      <c r="CL17" s="19">
        <f t="shared" si="38"/>
        <v>66100</v>
      </c>
      <c r="CM17" s="19">
        <f t="shared" si="38"/>
        <v>63816</v>
      </c>
      <c r="CN17" s="19">
        <f t="shared" si="38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9">SUM(CR18:CR19)</f>
        <v>67864</v>
      </c>
      <c r="CS17" s="19">
        <f t="shared" si="39"/>
        <v>63921</v>
      </c>
      <c r="CT17" s="19">
        <f t="shared" si="39"/>
        <v>67549</v>
      </c>
      <c r="CU17" s="19">
        <f t="shared" si="39"/>
        <v>64388</v>
      </c>
      <c r="CV17" s="19">
        <f t="shared" si="39"/>
        <v>69824</v>
      </c>
      <c r="CW17" s="19">
        <f t="shared" si="39"/>
        <v>76065</v>
      </c>
      <c r="CX17" s="19">
        <f t="shared" si="39"/>
        <v>70747</v>
      </c>
      <c r="CY17" s="19">
        <f t="shared" si="39"/>
        <v>71906</v>
      </c>
      <c r="CZ17" s="19">
        <f t="shared" si="39"/>
        <v>67385</v>
      </c>
      <c r="DA17" s="19">
        <f t="shared" si="39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0">SUM(DE18:DE19)</f>
        <v>76095</v>
      </c>
      <c r="DF17" s="19">
        <f t="shared" si="40"/>
        <v>63398</v>
      </c>
      <c r="DG17" s="19">
        <f t="shared" si="40"/>
        <v>75078</v>
      </c>
      <c r="DH17" s="19">
        <f t="shared" si="40"/>
        <v>69767</v>
      </c>
      <c r="DI17" s="19">
        <f t="shared" si="40"/>
        <v>73972</v>
      </c>
      <c r="DJ17" s="19">
        <f t="shared" si="40"/>
        <v>80051</v>
      </c>
      <c r="DK17" s="19">
        <f t="shared" si="40"/>
        <v>72456</v>
      </c>
      <c r="DL17" s="19">
        <f t="shared" si="40"/>
        <v>77967</v>
      </c>
      <c r="DM17" s="19">
        <f t="shared" si="40"/>
        <v>70105</v>
      </c>
      <c r="DN17" s="19">
        <f t="shared" si="40"/>
        <v>79852</v>
      </c>
      <c r="DO17" s="19">
        <f t="shared" si="22"/>
        <v>871459</v>
      </c>
      <c r="DP17" s="19">
        <f t="shared" ref="DP17:EA17" si="41">SUM(DP18:DP19)</f>
        <v>73881</v>
      </c>
      <c r="DQ17" s="19">
        <f t="shared" si="41"/>
        <v>71904</v>
      </c>
      <c r="DR17" s="19">
        <f t="shared" si="41"/>
        <v>53441</v>
      </c>
      <c r="DS17" s="19">
        <f t="shared" si="41"/>
        <v>22094</v>
      </c>
      <c r="DT17" s="19">
        <f t="shared" si="41"/>
        <v>39345</v>
      </c>
      <c r="DU17" s="19">
        <f t="shared" si="41"/>
        <v>55073</v>
      </c>
      <c r="DV17" s="19">
        <f t="shared" si="41"/>
        <v>71401</v>
      </c>
      <c r="DW17" s="19">
        <f t="shared" si="41"/>
        <v>66925</v>
      </c>
      <c r="DX17" s="19">
        <f t="shared" si="41"/>
        <v>74184</v>
      </c>
      <c r="DY17" s="19">
        <f t="shared" si="41"/>
        <v>93549</v>
      </c>
      <c r="DZ17" s="19">
        <f t="shared" si="41"/>
        <v>93624</v>
      </c>
      <c r="EA17" s="19">
        <f t="shared" si="41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f>SUM(ES18:ES19)</f>
        <v>0</v>
      </c>
      <c r="ET17" s="19">
        <f t="shared" ref="ET17:FA17" si="42">SUM(ET18:ET19)</f>
        <v>0</v>
      </c>
      <c r="EU17" s="19">
        <f t="shared" si="42"/>
        <v>0</v>
      </c>
      <c r="EV17" s="19">
        <f t="shared" si="42"/>
        <v>0</v>
      </c>
      <c r="EW17" s="19">
        <f t="shared" si="42"/>
        <v>0</v>
      </c>
      <c r="EX17" s="19">
        <f t="shared" si="42"/>
        <v>0</v>
      </c>
      <c r="EY17" s="19">
        <f t="shared" si="42"/>
        <v>0</v>
      </c>
      <c r="EZ17" s="19">
        <f t="shared" si="42"/>
        <v>0</v>
      </c>
      <c r="FA17" s="19">
        <f t="shared" si="42"/>
        <v>0</v>
      </c>
      <c r="FB17" s="19">
        <f t="shared" ref="FB17:FB19" si="43">+SUM(EP17:FA17)</f>
        <v>290950</v>
      </c>
    </row>
    <row r="18" spans="2:158" x14ac:dyDescent="0.2">
      <c r="B18" s="15" t="s">
        <v>2</v>
      </c>
      <c r="C18" s="21">
        <f t="shared" ref="C18:N18" si="44">C9+C12</f>
        <v>0</v>
      </c>
      <c r="D18" s="21">
        <f t="shared" si="44"/>
        <v>0</v>
      </c>
      <c r="E18" s="21">
        <f t="shared" si="44"/>
        <v>0</v>
      </c>
      <c r="F18" s="21">
        <f t="shared" si="44"/>
        <v>0</v>
      </c>
      <c r="G18" s="21">
        <f t="shared" si="44"/>
        <v>0</v>
      </c>
      <c r="H18" s="21">
        <f t="shared" si="44"/>
        <v>0</v>
      </c>
      <c r="I18" s="21">
        <f t="shared" si="44"/>
        <v>0</v>
      </c>
      <c r="J18" s="21">
        <f t="shared" si="44"/>
        <v>0</v>
      </c>
      <c r="K18" s="21">
        <f t="shared" si="44"/>
        <v>0</v>
      </c>
      <c r="L18" s="21">
        <f t="shared" si="44"/>
        <v>8951</v>
      </c>
      <c r="M18" s="21">
        <f t="shared" si="44"/>
        <v>8566</v>
      </c>
      <c r="N18" s="21">
        <f t="shared" si="44"/>
        <v>7921</v>
      </c>
      <c r="O18" s="21">
        <f>O9+O12+O15</f>
        <v>25438</v>
      </c>
      <c r="P18" s="21">
        <f t="shared" ref="P18:AA18" si="45">P9+P12</f>
        <v>5422</v>
      </c>
      <c r="Q18" s="21">
        <f t="shared" si="45"/>
        <v>6599</v>
      </c>
      <c r="R18" s="21">
        <f t="shared" si="45"/>
        <v>7241</v>
      </c>
      <c r="S18" s="21">
        <f t="shared" si="45"/>
        <v>7351</v>
      </c>
      <c r="T18" s="21">
        <f t="shared" si="45"/>
        <v>6677</v>
      </c>
      <c r="U18" s="21">
        <f t="shared" si="45"/>
        <v>7001</v>
      </c>
      <c r="V18" s="21">
        <f t="shared" si="45"/>
        <v>8069</v>
      </c>
      <c r="W18" s="21">
        <f t="shared" si="45"/>
        <v>9025</v>
      </c>
      <c r="X18" s="21">
        <f t="shared" si="45"/>
        <v>8330</v>
      </c>
      <c r="Y18" s="21">
        <f t="shared" si="45"/>
        <v>8812</v>
      </c>
      <c r="Z18" s="21">
        <f t="shared" si="45"/>
        <v>8127</v>
      </c>
      <c r="AA18" s="21">
        <f t="shared" si="45"/>
        <v>8275</v>
      </c>
      <c r="AB18" s="21">
        <f>AB9+AB12+AB15</f>
        <v>90929</v>
      </c>
      <c r="AC18" s="21">
        <f t="shared" ref="AC18:AN18" si="46">AC9+AC12</f>
        <v>8453</v>
      </c>
      <c r="AD18" s="21">
        <f t="shared" si="46"/>
        <v>10082</v>
      </c>
      <c r="AE18" s="21">
        <f t="shared" si="46"/>
        <v>8558</v>
      </c>
      <c r="AF18" s="21">
        <f t="shared" si="46"/>
        <v>6681</v>
      </c>
      <c r="AG18" s="21">
        <f t="shared" si="46"/>
        <v>6085</v>
      </c>
      <c r="AH18" s="21">
        <f t="shared" si="46"/>
        <v>5620</v>
      </c>
      <c r="AI18" s="21">
        <f t="shared" si="46"/>
        <v>7522</v>
      </c>
      <c r="AJ18" s="21">
        <f t="shared" si="46"/>
        <v>8534</v>
      </c>
      <c r="AK18" s="21">
        <f t="shared" si="46"/>
        <v>7642</v>
      </c>
      <c r="AL18" s="21">
        <f t="shared" si="46"/>
        <v>7268</v>
      </c>
      <c r="AM18" s="21">
        <f t="shared" si="46"/>
        <v>7188</v>
      </c>
      <c r="AN18" s="21">
        <f t="shared" si="46"/>
        <v>7922</v>
      </c>
      <c r="AO18" s="21">
        <f>AO9+AO12+AO15</f>
        <v>91555</v>
      </c>
      <c r="AP18" s="21">
        <f t="shared" ref="AP18:BA18" si="47">AP9+AP12</f>
        <v>8182</v>
      </c>
      <c r="AQ18" s="21">
        <f t="shared" si="47"/>
        <v>7134</v>
      </c>
      <c r="AR18" s="21">
        <f t="shared" si="47"/>
        <v>8305</v>
      </c>
      <c r="AS18" s="21">
        <f t="shared" si="47"/>
        <v>7906</v>
      </c>
      <c r="AT18" s="21">
        <f t="shared" si="47"/>
        <v>8390</v>
      </c>
      <c r="AU18" s="21">
        <f t="shared" si="47"/>
        <v>7424</v>
      </c>
      <c r="AV18" s="21">
        <f t="shared" si="47"/>
        <v>8413</v>
      </c>
      <c r="AW18" s="21">
        <f t="shared" si="47"/>
        <v>8932</v>
      </c>
      <c r="AX18" s="21">
        <f t="shared" si="47"/>
        <v>8000</v>
      </c>
      <c r="AY18" s="21">
        <f t="shared" si="47"/>
        <v>9330</v>
      </c>
      <c r="AZ18" s="21">
        <f t="shared" si="47"/>
        <v>8080</v>
      </c>
      <c r="BA18" s="21">
        <f t="shared" si="47"/>
        <v>9986</v>
      </c>
      <c r="BB18" s="21">
        <f>BB9+BB12+BB15</f>
        <v>100082</v>
      </c>
      <c r="BC18" s="21">
        <f t="shared" ref="BC18:BG19" si="48">BC9+BC12</f>
        <v>10762</v>
      </c>
      <c r="BD18" s="21">
        <f t="shared" si="48"/>
        <v>9113</v>
      </c>
      <c r="BE18" s="21">
        <f t="shared" si="48"/>
        <v>9791</v>
      </c>
      <c r="BF18" s="21">
        <f t="shared" si="48"/>
        <v>9573</v>
      </c>
      <c r="BG18" s="21">
        <f t="shared" si="48"/>
        <v>9442</v>
      </c>
      <c r="BH18" s="21">
        <f t="shared" ref="BH18:CA18" si="49">BH9+BH12</f>
        <v>9329</v>
      </c>
      <c r="BI18" s="21">
        <f t="shared" si="49"/>
        <v>11479</v>
      </c>
      <c r="BJ18" s="21">
        <f t="shared" si="49"/>
        <v>11466</v>
      </c>
      <c r="BK18" s="21">
        <f t="shared" si="49"/>
        <v>10852</v>
      </c>
      <c r="BL18" s="21">
        <f t="shared" si="49"/>
        <v>11266</v>
      </c>
      <c r="BM18" s="21">
        <f t="shared" si="49"/>
        <v>10016</v>
      </c>
      <c r="BN18" s="21">
        <f t="shared" si="49"/>
        <v>10990</v>
      </c>
      <c r="BO18" s="21">
        <f t="shared" si="49"/>
        <v>124079</v>
      </c>
      <c r="BP18" s="21">
        <f t="shared" si="49"/>
        <v>10731</v>
      </c>
      <c r="BQ18" s="21">
        <f t="shared" si="49"/>
        <v>10855</v>
      </c>
      <c r="BR18" s="21">
        <f t="shared" si="49"/>
        <v>10982</v>
      </c>
      <c r="BS18" s="21">
        <f t="shared" si="49"/>
        <v>11023</v>
      </c>
      <c r="BT18" s="21">
        <f t="shared" si="49"/>
        <v>11279</v>
      </c>
      <c r="BU18" s="21">
        <f t="shared" si="49"/>
        <v>11321</v>
      </c>
      <c r="BV18" s="21">
        <f t="shared" si="49"/>
        <v>13135</v>
      </c>
      <c r="BW18" s="21">
        <f t="shared" si="49"/>
        <v>13022</v>
      </c>
      <c r="BX18" s="21">
        <f t="shared" si="49"/>
        <v>11693</v>
      </c>
      <c r="BY18" s="21">
        <f t="shared" si="49"/>
        <v>13693</v>
      </c>
      <c r="BZ18" s="21">
        <v>33556</v>
      </c>
      <c r="CA18" s="21">
        <f t="shared" si="49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0">CE9+CE12+CE15</f>
        <v>37312</v>
      </c>
      <c r="CF18" s="21">
        <f t="shared" si="50"/>
        <v>32736</v>
      </c>
      <c r="CG18" s="21">
        <f t="shared" si="50"/>
        <v>37753</v>
      </c>
      <c r="CH18" s="21">
        <f t="shared" ref="CH18:CN19" si="51">CH9+CH12+CH15</f>
        <v>35073</v>
      </c>
      <c r="CI18" s="21">
        <f t="shared" si="51"/>
        <v>37689</v>
      </c>
      <c r="CJ18" s="21">
        <f t="shared" si="51"/>
        <v>41137</v>
      </c>
      <c r="CK18" s="21">
        <f t="shared" si="51"/>
        <v>39782</v>
      </c>
      <c r="CL18" s="21">
        <f t="shared" si="51"/>
        <v>42324</v>
      </c>
      <c r="CM18" s="21">
        <f t="shared" si="51"/>
        <v>40603</v>
      </c>
      <c r="CN18" s="21">
        <f t="shared" si="51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52">CR9+CR12+CR15</f>
        <v>45110</v>
      </c>
      <c r="CS18" s="21">
        <f t="shared" si="52"/>
        <v>42089</v>
      </c>
      <c r="CT18" s="21">
        <f t="shared" si="52"/>
        <v>45363</v>
      </c>
      <c r="CU18" s="21">
        <f t="shared" si="52"/>
        <v>42385</v>
      </c>
      <c r="CV18" s="21">
        <f t="shared" si="52"/>
        <v>47275</v>
      </c>
      <c r="CW18" s="21">
        <f t="shared" si="52"/>
        <v>51560</v>
      </c>
      <c r="CX18" s="21">
        <f t="shared" si="52"/>
        <v>47777</v>
      </c>
      <c r="CY18" s="21">
        <f t="shared" si="52"/>
        <v>50228</v>
      </c>
      <c r="CZ18" s="21">
        <f t="shared" si="52"/>
        <v>46190</v>
      </c>
      <c r="DA18" s="21">
        <f t="shared" si="52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3">DE9+DE12+DE15</f>
        <v>52856</v>
      </c>
      <c r="DF18" s="21">
        <f t="shared" si="53"/>
        <v>42540</v>
      </c>
      <c r="DG18" s="21">
        <f t="shared" si="53"/>
        <v>49596</v>
      </c>
      <c r="DH18" s="21">
        <f t="shared" si="53"/>
        <v>44546</v>
      </c>
      <c r="DI18" s="21">
        <f t="shared" si="53"/>
        <v>48200</v>
      </c>
      <c r="DJ18" s="21">
        <f t="shared" si="53"/>
        <v>51365</v>
      </c>
      <c r="DK18" s="21">
        <f t="shared" si="53"/>
        <v>45864</v>
      </c>
      <c r="DL18" s="21">
        <f t="shared" si="53"/>
        <v>50330</v>
      </c>
      <c r="DM18" s="21">
        <f t="shared" si="53"/>
        <v>45988</v>
      </c>
      <c r="DN18" s="21">
        <f t="shared" si="53"/>
        <v>54089</v>
      </c>
      <c r="DO18" s="21">
        <f t="shared" si="22"/>
        <v>576036</v>
      </c>
      <c r="DP18" s="21">
        <f t="shared" ref="DP18:EA18" si="54">DP9+DP12+DP15</f>
        <v>51660</v>
      </c>
      <c r="DQ18" s="21">
        <f t="shared" si="54"/>
        <v>48676</v>
      </c>
      <c r="DR18" s="21">
        <f t="shared" si="54"/>
        <v>35635</v>
      </c>
      <c r="DS18" s="21">
        <f t="shared" si="54"/>
        <v>14562</v>
      </c>
      <c r="DT18" s="21">
        <f t="shared" si="54"/>
        <v>27170</v>
      </c>
      <c r="DU18" s="21">
        <f t="shared" si="54"/>
        <v>38955</v>
      </c>
      <c r="DV18" s="21">
        <f t="shared" si="54"/>
        <v>50302</v>
      </c>
      <c r="DW18" s="21">
        <f t="shared" si="54"/>
        <v>44895</v>
      </c>
      <c r="DX18" s="21">
        <f t="shared" si="54"/>
        <v>50323</v>
      </c>
      <c r="DY18" s="21">
        <f t="shared" si="54"/>
        <v>63400</v>
      </c>
      <c r="DZ18" s="21">
        <f t="shared" si="54"/>
        <v>64004</v>
      </c>
      <c r="EA18" s="21">
        <f t="shared" si="54"/>
        <v>73693</v>
      </c>
      <c r="EB18" s="21">
        <f t="shared" si="23"/>
        <v>563275</v>
      </c>
      <c r="EC18" s="21">
        <f t="shared" ref="EC18:EF19" si="55">EC9+EC12+EC15</f>
        <v>62770</v>
      </c>
      <c r="ED18" s="21">
        <f t="shared" si="55"/>
        <v>54766</v>
      </c>
      <c r="EE18" s="21">
        <f t="shared" si="55"/>
        <v>63229</v>
      </c>
      <c r="EF18" s="21">
        <f t="shared" si="55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 t="shared" ref="EP18:ES18" si="56">EP9+EP12+EP15</f>
        <v>73357</v>
      </c>
      <c r="EQ18" s="21">
        <v>65027</v>
      </c>
      <c r="ER18" s="21">
        <v>72094</v>
      </c>
      <c r="ES18" s="21">
        <f t="shared" si="56"/>
        <v>0</v>
      </c>
      <c r="ET18" s="21">
        <f t="shared" ref="ET18:FA18" si="57">ET9+ET12+ET15</f>
        <v>0</v>
      </c>
      <c r="EU18" s="21">
        <f t="shared" si="57"/>
        <v>0</v>
      </c>
      <c r="EV18" s="21">
        <f t="shared" si="57"/>
        <v>0</v>
      </c>
      <c r="EW18" s="21">
        <f t="shared" si="57"/>
        <v>0</v>
      </c>
      <c r="EX18" s="21">
        <f t="shared" si="57"/>
        <v>0</v>
      </c>
      <c r="EY18" s="21">
        <f t="shared" si="57"/>
        <v>0</v>
      </c>
      <c r="EZ18" s="21">
        <f t="shared" si="57"/>
        <v>0</v>
      </c>
      <c r="FA18" s="21">
        <f t="shared" si="57"/>
        <v>0</v>
      </c>
      <c r="FB18" s="21">
        <f t="shared" si="43"/>
        <v>210478</v>
      </c>
    </row>
    <row r="19" spans="2:158" x14ac:dyDescent="0.2">
      <c r="B19" s="15" t="s">
        <v>3</v>
      </c>
      <c r="C19" s="21">
        <f t="shared" ref="C19:N19" si="58">C10+C13</f>
        <v>0</v>
      </c>
      <c r="D19" s="21">
        <f t="shared" si="58"/>
        <v>0</v>
      </c>
      <c r="E19" s="21">
        <f t="shared" si="58"/>
        <v>0</v>
      </c>
      <c r="F19" s="21">
        <f t="shared" si="58"/>
        <v>0</v>
      </c>
      <c r="G19" s="21">
        <f t="shared" si="58"/>
        <v>0</v>
      </c>
      <c r="H19" s="21">
        <f t="shared" si="58"/>
        <v>0</v>
      </c>
      <c r="I19" s="21">
        <f t="shared" si="58"/>
        <v>0</v>
      </c>
      <c r="J19" s="21">
        <f t="shared" si="58"/>
        <v>0</v>
      </c>
      <c r="K19" s="21">
        <f t="shared" si="58"/>
        <v>0</v>
      </c>
      <c r="L19" s="21">
        <f t="shared" si="58"/>
        <v>9673</v>
      </c>
      <c r="M19" s="21">
        <f t="shared" si="58"/>
        <v>8751</v>
      </c>
      <c r="N19" s="21">
        <f t="shared" si="58"/>
        <v>7290</v>
      </c>
      <c r="O19" s="21">
        <f>O10+O13+O16</f>
        <v>25714</v>
      </c>
      <c r="P19" s="21">
        <f t="shared" ref="P19:AA19" si="59">P10+P13</f>
        <v>5024</v>
      </c>
      <c r="Q19" s="21">
        <f t="shared" si="59"/>
        <v>5983</v>
      </c>
      <c r="R19" s="21">
        <f t="shared" si="59"/>
        <v>6355</v>
      </c>
      <c r="S19" s="21">
        <f t="shared" si="59"/>
        <v>6053</v>
      </c>
      <c r="T19" s="21">
        <f t="shared" si="59"/>
        <v>4561</v>
      </c>
      <c r="U19" s="21">
        <f t="shared" si="59"/>
        <v>6303</v>
      </c>
      <c r="V19" s="21">
        <f t="shared" si="59"/>
        <v>7417</v>
      </c>
      <c r="W19" s="21">
        <f t="shared" si="59"/>
        <v>8559</v>
      </c>
      <c r="X19" s="21">
        <f t="shared" si="59"/>
        <v>7965</v>
      </c>
      <c r="Y19" s="21">
        <f t="shared" si="59"/>
        <v>7632</v>
      </c>
      <c r="Z19" s="21">
        <f t="shared" si="59"/>
        <v>7535</v>
      </c>
      <c r="AA19" s="21">
        <f t="shared" si="59"/>
        <v>7528</v>
      </c>
      <c r="AB19" s="21">
        <f>AB10+AB13+AB16</f>
        <v>80915</v>
      </c>
      <c r="AC19" s="21">
        <f t="shared" ref="AC19:AN19" si="60">AC10+AC13</f>
        <v>7393</v>
      </c>
      <c r="AD19" s="21">
        <f t="shared" si="60"/>
        <v>6438</v>
      </c>
      <c r="AE19" s="21">
        <f t="shared" si="60"/>
        <v>6720</v>
      </c>
      <c r="AF19" s="21">
        <f t="shared" si="60"/>
        <v>6688</v>
      </c>
      <c r="AG19" s="21">
        <f t="shared" si="60"/>
        <v>7022</v>
      </c>
      <c r="AH19" s="21">
        <f t="shared" si="60"/>
        <v>7054</v>
      </c>
      <c r="AI19" s="21">
        <f t="shared" si="60"/>
        <v>7201</v>
      </c>
      <c r="AJ19" s="21">
        <f t="shared" si="60"/>
        <v>9097</v>
      </c>
      <c r="AK19" s="21">
        <f t="shared" si="60"/>
        <v>9215</v>
      </c>
      <c r="AL19" s="21">
        <f t="shared" si="60"/>
        <v>9132</v>
      </c>
      <c r="AM19" s="21">
        <f t="shared" si="60"/>
        <v>8307</v>
      </c>
      <c r="AN19" s="21">
        <f t="shared" si="60"/>
        <v>7926</v>
      </c>
      <c r="AO19" s="21">
        <f>AO10+AO13+AO16</f>
        <v>92193</v>
      </c>
      <c r="AP19" s="21">
        <f t="shared" ref="AP19:BA19" si="61">AP10+AP13</f>
        <v>7159</v>
      </c>
      <c r="AQ19" s="21">
        <f t="shared" si="61"/>
        <v>6425</v>
      </c>
      <c r="AR19" s="21">
        <f t="shared" si="61"/>
        <v>7051</v>
      </c>
      <c r="AS19" s="21">
        <f t="shared" si="61"/>
        <v>7167</v>
      </c>
      <c r="AT19" s="21">
        <f t="shared" si="61"/>
        <v>7823</v>
      </c>
      <c r="AU19" s="21">
        <f t="shared" si="61"/>
        <v>6418</v>
      </c>
      <c r="AV19" s="21">
        <f t="shared" si="61"/>
        <v>3667</v>
      </c>
      <c r="AW19" s="21">
        <f t="shared" si="61"/>
        <v>7903</v>
      </c>
      <c r="AX19" s="21">
        <f t="shared" si="61"/>
        <v>7844</v>
      </c>
      <c r="AY19" s="21">
        <f t="shared" si="61"/>
        <v>8626</v>
      </c>
      <c r="AZ19" s="21">
        <f t="shared" si="61"/>
        <v>8259</v>
      </c>
      <c r="BA19" s="21">
        <f t="shared" si="61"/>
        <v>7659</v>
      </c>
      <c r="BB19" s="21">
        <f>BB10+BB13+BB16</f>
        <v>86001</v>
      </c>
      <c r="BC19" s="21">
        <f t="shared" si="48"/>
        <v>7309</v>
      </c>
      <c r="BD19" s="21">
        <f t="shared" si="48"/>
        <v>6471</v>
      </c>
      <c r="BE19" s="21">
        <f t="shared" si="48"/>
        <v>6883</v>
      </c>
      <c r="BF19" s="21">
        <f t="shared" si="48"/>
        <v>7500</v>
      </c>
      <c r="BG19" s="21">
        <f t="shared" si="48"/>
        <v>7864</v>
      </c>
      <c r="BH19" s="21">
        <f t="shared" ref="BH19:CA19" si="62">BH10+BH13</f>
        <v>7528</v>
      </c>
      <c r="BI19" s="21">
        <f t="shared" si="62"/>
        <v>8185</v>
      </c>
      <c r="BJ19" s="21">
        <f t="shared" si="62"/>
        <v>8582</v>
      </c>
      <c r="BK19" s="21">
        <f t="shared" si="62"/>
        <v>9168</v>
      </c>
      <c r="BL19" s="21">
        <f t="shared" si="62"/>
        <v>10483</v>
      </c>
      <c r="BM19" s="21">
        <f t="shared" si="62"/>
        <v>7860</v>
      </c>
      <c r="BN19" s="21">
        <f t="shared" si="62"/>
        <v>8360</v>
      </c>
      <c r="BO19" s="21">
        <f t="shared" si="62"/>
        <v>96193</v>
      </c>
      <c r="BP19" s="21">
        <f t="shared" si="62"/>
        <v>7396</v>
      </c>
      <c r="BQ19" s="21">
        <f t="shared" si="62"/>
        <v>7689</v>
      </c>
      <c r="BR19" s="21">
        <f t="shared" si="62"/>
        <v>7276</v>
      </c>
      <c r="BS19" s="21">
        <f t="shared" si="62"/>
        <v>7903</v>
      </c>
      <c r="BT19" s="21">
        <f t="shared" si="62"/>
        <v>9016</v>
      </c>
      <c r="BU19" s="21">
        <f t="shared" si="62"/>
        <v>8871</v>
      </c>
      <c r="BV19" s="21">
        <f t="shared" si="62"/>
        <v>9270</v>
      </c>
      <c r="BW19" s="21">
        <f t="shared" si="62"/>
        <v>9591</v>
      </c>
      <c r="BX19" s="21">
        <f t="shared" si="62"/>
        <v>9208</v>
      </c>
      <c r="BY19" s="21">
        <f t="shared" si="62"/>
        <v>10161</v>
      </c>
      <c r="BZ19" s="21">
        <v>19395</v>
      </c>
      <c r="CA19" s="21">
        <f t="shared" si="6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0"/>
        <v>19999</v>
      </c>
      <c r="CF19" s="21">
        <f t="shared" si="50"/>
        <v>19676</v>
      </c>
      <c r="CG19" s="21">
        <f t="shared" si="50"/>
        <v>20828</v>
      </c>
      <c r="CH19" s="21">
        <f t="shared" si="51"/>
        <v>19851</v>
      </c>
      <c r="CI19" s="21">
        <f t="shared" si="51"/>
        <v>21101</v>
      </c>
      <c r="CJ19" s="21">
        <f t="shared" si="51"/>
        <v>23315</v>
      </c>
      <c r="CK19" s="21">
        <f t="shared" si="51"/>
        <v>24065</v>
      </c>
      <c r="CL19" s="21">
        <f t="shared" si="51"/>
        <v>23776</v>
      </c>
      <c r="CM19" s="21">
        <f t="shared" si="51"/>
        <v>23213</v>
      </c>
      <c r="CN19" s="21">
        <f t="shared" si="51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52"/>
        <v>22003</v>
      </c>
      <c r="CV19" s="21">
        <f t="shared" si="52"/>
        <v>22549</v>
      </c>
      <c r="CW19" s="21">
        <f t="shared" si="52"/>
        <v>24505</v>
      </c>
      <c r="CX19" s="21">
        <f t="shared" si="52"/>
        <v>22970</v>
      </c>
      <c r="CY19" s="21">
        <f t="shared" si="52"/>
        <v>21678</v>
      </c>
      <c r="CZ19" s="21">
        <f t="shared" si="52"/>
        <v>21195</v>
      </c>
      <c r="DA19" s="21">
        <f t="shared" si="52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63">DE10+DE13+DE16</f>
        <v>23239</v>
      </c>
      <c r="DF19" s="21">
        <f t="shared" si="63"/>
        <v>20858</v>
      </c>
      <c r="DG19" s="21">
        <f t="shared" si="63"/>
        <v>25482</v>
      </c>
      <c r="DH19" s="21">
        <f t="shared" si="63"/>
        <v>25221</v>
      </c>
      <c r="DI19" s="21">
        <f t="shared" si="63"/>
        <v>25772</v>
      </c>
      <c r="DJ19" s="21">
        <f t="shared" si="63"/>
        <v>28686</v>
      </c>
      <c r="DK19" s="21">
        <f t="shared" si="63"/>
        <v>26592</v>
      </c>
      <c r="DL19" s="21">
        <f t="shared" si="63"/>
        <v>27637</v>
      </c>
      <c r="DM19" s="21">
        <f t="shared" si="63"/>
        <v>24117</v>
      </c>
      <c r="DN19" s="21">
        <f t="shared" si="63"/>
        <v>25763</v>
      </c>
      <c r="DO19" s="21">
        <f t="shared" si="22"/>
        <v>295423</v>
      </c>
      <c r="DP19" s="21">
        <f t="shared" ref="DP19:EA19" si="64">DP10+DP13+DP16</f>
        <v>22221</v>
      </c>
      <c r="DQ19" s="21">
        <f t="shared" si="64"/>
        <v>23228</v>
      </c>
      <c r="DR19" s="21">
        <f t="shared" si="64"/>
        <v>17806</v>
      </c>
      <c r="DS19" s="21">
        <f t="shared" si="64"/>
        <v>7532</v>
      </c>
      <c r="DT19" s="21">
        <f t="shared" si="64"/>
        <v>12175</v>
      </c>
      <c r="DU19" s="21">
        <f t="shared" si="64"/>
        <v>16118</v>
      </c>
      <c r="DV19" s="21">
        <f t="shared" si="64"/>
        <v>21099</v>
      </c>
      <c r="DW19" s="21">
        <f t="shared" si="64"/>
        <v>22030</v>
      </c>
      <c r="DX19" s="21">
        <f t="shared" si="64"/>
        <v>23861</v>
      </c>
      <c r="DY19" s="21">
        <f t="shared" si="64"/>
        <v>30149</v>
      </c>
      <c r="DZ19" s="21">
        <f t="shared" si="64"/>
        <v>29620</v>
      </c>
      <c r="EA19" s="21">
        <f t="shared" si="64"/>
        <v>34758</v>
      </c>
      <c r="EB19" s="21">
        <f t="shared" si="23"/>
        <v>260597</v>
      </c>
      <c r="EC19" s="21">
        <f t="shared" si="55"/>
        <v>28451</v>
      </c>
      <c r="ED19" s="21">
        <f t="shared" si="55"/>
        <v>24197</v>
      </c>
      <c r="EE19" s="21">
        <f t="shared" si="55"/>
        <v>27026</v>
      </c>
      <c r="EF19" s="21">
        <f t="shared" si="55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 t="shared" ref="EP19:ES19" si="65">EP10+EP13+EP16</f>
        <v>26573</v>
      </c>
      <c r="EQ19" s="21">
        <v>25224</v>
      </c>
      <c r="ER19" s="21">
        <v>28675</v>
      </c>
      <c r="ES19" s="21">
        <f t="shared" si="65"/>
        <v>0</v>
      </c>
      <c r="ET19" s="21">
        <f t="shared" ref="ET19:FA19" si="66">ET10+ET13+ET16</f>
        <v>0</v>
      </c>
      <c r="EU19" s="21">
        <f t="shared" si="66"/>
        <v>0</v>
      </c>
      <c r="EV19" s="21">
        <f t="shared" si="66"/>
        <v>0</v>
      </c>
      <c r="EW19" s="21">
        <f t="shared" si="66"/>
        <v>0</v>
      </c>
      <c r="EX19" s="21">
        <f t="shared" si="66"/>
        <v>0</v>
      </c>
      <c r="EY19" s="21">
        <f t="shared" si="66"/>
        <v>0</v>
      </c>
      <c r="EZ19" s="21">
        <f t="shared" si="66"/>
        <v>0</v>
      </c>
      <c r="FA19" s="21">
        <f t="shared" si="66"/>
        <v>0</v>
      </c>
      <c r="FB19" s="21">
        <f t="shared" si="43"/>
        <v>80472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6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7">SUM(D26:D27)</f>
        <v>0</v>
      </c>
      <c r="E25" s="14">
        <f t="shared" si="67"/>
        <v>0</v>
      </c>
      <c r="F25" s="14">
        <f t="shared" si="67"/>
        <v>0</v>
      </c>
      <c r="G25" s="14">
        <f t="shared" si="67"/>
        <v>0</v>
      </c>
      <c r="H25" s="14">
        <f t="shared" si="67"/>
        <v>0</v>
      </c>
      <c r="I25" s="14">
        <f t="shared" si="67"/>
        <v>0</v>
      </c>
      <c r="J25" s="14">
        <f t="shared" si="67"/>
        <v>0</v>
      </c>
      <c r="K25" s="14">
        <f t="shared" si="67"/>
        <v>0</v>
      </c>
      <c r="L25" s="14">
        <f t="shared" si="67"/>
        <v>24970</v>
      </c>
      <c r="M25" s="14">
        <f t="shared" si="67"/>
        <v>22893</v>
      </c>
      <c r="N25" s="14">
        <f t="shared" si="67"/>
        <v>20613</v>
      </c>
      <c r="O25" s="14">
        <f>SUM(C25:N25)</f>
        <v>68476</v>
      </c>
      <c r="P25" s="14">
        <f>SUM(P26:P27)</f>
        <v>19520</v>
      </c>
      <c r="Q25" s="14">
        <f t="shared" ref="Q25:AA25" si="68">SUM(Q26:Q27)</f>
        <v>16192</v>
      </c>
      <c r="R25" s="14">
        <f t="shared" si="68"/>
        <v>16810</v>
      </c>
      <c r="S25" s="14">
        <f t="shared" si="68"/>
        <v>16546</v>
      </c>
      <c r="T25" s="14">
        <f t="shared" si="68"/>
        <v>13343</v>
      </c>
      <c r="U25" s="14">
        <f t="shared" si="68"/>
        <v>17079</v>
      </c>
      <c r="V25" s="14">
        <f t="shared" si="68"/>
        <v>20866</v>
      </c>
      <c r="W25" s="14">
        <f t="shared" si="68"/>
        <v>24714</v>
      </c>
      <c r="X25" s="14">
        <f t="shared" si="68"/>
        <v>22037</v>
      </c>
      <c r="Y25" s="14">
        <f t="shared" si="68"/>
        <v>21171</v>
      </c>
      <c r="Z25" s="14">
        <f t="shared" si="68"/>
        <v>20511</v>
      </c>
      <c r="AA25" s="14">
        <f t="shared" si="68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9">SUM(AD26:AD27)</f>
        <v>15131</v>
      </c>
      <c r="AE25" s="14">
        <f t="shared" si="69"/>
        <v>16495</v>
      </c>
      <c r="AF25" s="14">
        <f t="shared" si="69"/>
        <v>16936</v>
      </c>
      <c r="AG25" s="14">
        <f t="shared" si="69"/>
        <v>17349</v>
      </c>
      <c r="AH25" s="14">
        <f t="shared" si="69"/>
        <v>17348</v>
      </c>
      <c r="AI25" s="14">
        <f t="shared" si="69"/>
        <v>18674</v>
      </c>
      <c r="AJ25" s="14">
        <f t="shared" si="69"/>
        <v>24206</v>
      </c>
      <c r="AK25" s="14">
        <f t="shared" si="69"/>
        <v>25059</v>
      </c>
      <c r="AL25" s="14">
        <f t="shared" si="69"/>
        <v>25085</v>
      </c>
      <c r="AM25" s="14">
        <f t="shared" si="69"/>
        <v>21895</v>
      </c>
      <c r="AN25" s="14">
        <f t="shared" si="69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70">SUM(AQ26:AQ27)</f>
        <v>17520</v>
      </c>
      <c r="AR25" s="14">
        <f t="shared" si="70"/>
        <v>19886</v>
      </c>
      <c r="AS25" s="14">
        <f t="shared" si="70"/>
        <v>19883</v>
      </c>
      <c r="AT25" s="14">
        <f t="shared" si="70"/>
        <v>20416</v>
      </c>
      <c r="AU25" s="14">
        <f t="shared" si="70"/>
        <v>17116</v>
      </c>
      <c r="AV25" s="14">
        <f t="shared" si="70"/>
        <v>10396</v>
      </c>
      <c r="AW25" s="14">
        <f t="shared" si="70"/>
        <v>22381</v>
      </c>
      <c r="AX25" s="14">
        <f t="shared" si="70"/>
        <v>21850</v>
      </c>
      <c r="AY25" s="14">
        <f t="shared" si="70"/>
        <v>24404</v>
      </c>
      <c r="AZ25" s="14">
        <f t="shared" si="70"/>
        <v>22922</v>
      </c>
      <c r="BA25" s="14">
        <f t="shared" si="70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71">SUM(CI26:CI27)</f>
        <v>28067</v>
      </c>
      <c r="CJ25" s="14">
        <f t="shared" si="71"/>
        <v>31919</v>
      </c>
      <c r="CK25" s="14">
        <f t="shared" si="71"/>
        <v>31630</v>
      </c>
      <c r="CL25" s="14">
        <f t="shared" si="71"/>
        <v>31192</v>
      </c>
      <c r="CM25" s="14">
        <f t="shared" si="71"/>
        <v>32491</v>
      </c>
      <c r="CN25" s="14">
        <f t="shared" si="71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72">SUM(CR26:CR27)</f>
        <v>34419</v>
      </c>
      <c r="CS25" s="14">
        <f t="shared" si="72"/>
        <v>31719</v>
      </c>
      <c r="CT25" s="14">
        <f t="shared" si="72"/>
        <v>32565</v>
      </c>
      <c r="CU25" s="14">
        <f t="shared" si="72"/>
        <v>33841</v>
      </c>
      <c r="CV25" s="14">
        <f t="shared" si="72"/>
        <v>35710</v>
      </c>
      <c r="CW25" s="14">
        <f t="shared" si="72"/>
        <v>38364</v>
      </c>
      <c r="CX25" s="14">
        <f t="shared" si="72"/>
        <v>36289</v>
      </c>
      <c r="CY25" s="14">
        <f t="shared" si="72"/>
        <v>26940</v>
      </c>
      <c r="CZ25" s="14">
        <f t="shared" si="72"/>
        <v>32470</v>
      </c>
      <c r="DA25" s="14">
        <f t="shared" si="72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73">SUM(DE26:DE27)</f>
        <v>33644</v>
      </c>
      <c r="DF25" s="14">
        <f t="shared" si="73"/>
        <v>29245</v>
      </c>
      <c r="DG25" s="14">
        <f t="shared" si="73"/>
        <v>40229</v>
      </c>
      <c r="DH25" s="14">
        <f t="shared" si="73"/>
        <v>38431</v>
      </c>
      <c r="DI25" s="14">
        <f t="shared" si="73"/>
        <v>40168</v>
      </c>
      <c r="DJ25" s="14">
        <f t="shared" si="73"/>
        <v>44469</v>
      </c>
      <c r="DK25" s="14">
        <f t="shared" si="73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>
        <f>+SUM(EP25:FA25)</f>
        <v>116248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74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5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6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7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8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9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80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81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74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5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6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7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8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9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80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81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82">SUM(D29:D30)</f>
        <v>0</v>
      </c>
      <c r="E28" s="14">
        <f t="shared" si="82"/>
        <v>0</v>
      </c>
      <c r="F28" s="14">
        <f t="shared" si="82"/>
        <v>0</v>
      </c>
      <c r="G28" s="14">
        <f t="shared" si="82"/>
        <v>0</v>
      </c>
      <c r="H28" s="14">
        <f t="shared" si="82"/>
        <v>0</v>
      </c>
      <c r="I28" s="14">
        <f t="shared" si="82"/>
        <v>0</v>
      </c>
      <c r="J28" s="14">
        <f t="shared" si="82"/>
        <v>0</v>
      </c>
      <c r="K28" s="14">
        <f t="shared" si="82"/>
        <v>0</v>
      </c>
      <c r="L28" s="14">
        <f t="shared" si="82"/>
        <v>19554</v>
      </c>
      <c r="M28" s="14">
        <f t="shared" si="82"/>
        <v>17617</v>
      </c>
      <c r="N28" s="14">
        <f t="shared" si="82"/>
        <v>13099</v>
      </c>
      <c r="O28" s="14">
        <f t="shared" si="74"/>
        <v>50270</v>
      </c>
      <c r="P28" s="14">
        <f>SUM(P29:P30)</f>
        <v>4081</v>
      </c>
      <c r="Q28" s="14">
        <f t="shared" ref="Q28:AA28" si="83">SUM(Q29:Q30)</f>
        <v>13012</v>
      </c>
      <c r="R28" s="14">
        <f t="shared" si="83"/>
        <v>14199</v>
      </c>
      <c r="S28" s="14">
        <f t="shared" si="83"/>
        <v>14100</v>
      </c>
      <c r="T28" s="14">
        <f t="shared" si="83"/>
        <v>10657</v>
      </c>
      <c r="U28" s="14">
        <f t="shared" si="83"/>
        <v>15502</v>
      </c>
      <c r="V28" s="14">
        <f t="shared" si="83"/>
        <v>16890</v>
      </c>
      <c r="W28" s="14">
        <f t="shared" si="83"/>
        <v>17793</v>
      </c>
      <c r="X28" s="14">
        <f t="shared" si="83"/>
        <v>18419</v>
      </c>
      <c r="Y28" s="14">
        <f t="shared" si="83"/>
        <v>18961</v>
      </c>
      <c r="Z28" s="14">
        <f t="shared" si="83"/>
        <v>19002</v>
      </c>
      <c r="AA28" s="14">
        <f t="shared" si="83"/>
        <v>19096</v>
      </c>
      <c r="AB28" s="14">
        <f t="shared" si="75"/>
        <v>181712</v>
      </c>
      <c r="AC28" s="14">
        <f>SUM(AC29:AC30)</f>
        <v>19216</v>
      </c>
      <c r="AD28" s="14">
        <f t="shared" ref="AD28:AN28" si="84">SUM(AD29:AD30)</f>
        <v>19942</v>
      </c>
      <c r="AE28" s="14">
        <f t="shared" si="84"/>
        <v>18831</v>
      </c>
      <c r="AF28" s="14">
        <f t="shared" si="84"/>
        <v>17241</v>
      </c>
      <c r="AG28" s="14">
        <f t="shared" si="84"/>
        <v>18100</v>
      </c>
      <c r="AH28" s="14">
        <f t="shared" si="84"/>
        <v>17427</v>
      </c>
      <c r="AI28" s="14">
        <f t="shared" si="84"/>
        <v>18223</v>
      </c>
      <c r="AJ28" s="14">
        <f t="shared" si="84"/>
        <v>21930</v>
      </c>
      <c r="AK28" s="14">
        <f t="shared" si="84"/>
        <v>19145</v>
      </c>
      <c r="AL28" s="14">
        <f t="shared" si="84"/>
        <v>17915</v>
      </c>
      <c r="AM28" s="14">
        <f t="shared" si="84"/>
        <v>19970</v>
      </c>
      <c r="AN28" s="14">
        <f t="shared" si="84"/>
        <v>20033</v>
      </c>
      <c r="AO28" s="14">
        <f t="shared" si="76"/>
        <v>227973</v>
      </c>
      <c r="AP28" s="14">
        <f>SUM(AP29:AP30)</f>
        <v>17781</v>
      </c>
      <c r="AQ28" s="14">
        <f t="shared" ref="AQ28:BA28" si="85">SUM(AQ29:AQ30)</f>
        <v>15241</v>
      </c>
      <c r="AR28" s="14">
        <f t="shared" si="85"/>
        <v>16974</v>
      </c>
      <c r="AS28" s="14">
        <f t="shared" si="85"/>
        <v>18601</v>
      </c>
      <c r="AT28" s="14">
        <f t="shared" si="85"/>
        <v>19728</v>
      </c>
      <c r="AU28" s="14">
        <f t="shared" si="85"/>
        <v>15476</v>
      </c>
      <c r="AV28" s="14">
        <f t="shared" si="85"/>
        <v>8101</v>
      </c>
      <c r="AW28" s="14">
        <f t="shared" si="85"/>
        <v>19130</v>
      </c>
      <c r="AX28" s="14">
        <f t="shared" si="85"/>
        <v>19021</v>
      </c>
      <c r="AY28" s="14">
        <f t="shared" si="85"/>
        <v>19983</v>
      </c>
      <c r="AZ28" s="14">
        <f t="shared" si="85"/>
        <v>19027</v>
      </c>
      <c r="BA28" s="14">
        <f t="shared" si="85"/>
        <v>19987</v>
      </c>
      <c r="BB28" s="14">
        <f t="shared" si="77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8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9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6">SUM(CI29:CI30)</f>
        <v>27376</v>
      </c>
      <c r="CJ28" s="14">
        <f t="shared" si="86"/>
        <v>28958</v>
      </c>
      <c r="CK28" s="14">
        <f t="shared" si="86"/>
        <v>28885</v>
      </c>
      <c r="CL28" s="14">
        <f t="shared" si="86"/>
        <v>29373</v>
      </c>
      <c r="CM28" s="14">
        <f t="shared" si="86"/>
        <v>29322</v>
      </c>
      <c r="CN28" s="14">
        <f t="shared" si="86"/>
        <v>32638</v>
      </c>
      <c r="CO28" s="14">
        <f t="shared" si="80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7">SUM(CR29:CR30)</f>
        <v>31356</v>
      </c>
      <c r="CS28" s="14">
        <f t="shared" si="87"/>
        <v>29077</v>
      </c>
      <c r="CT28" s="14">
        <f t="shared" si="87"/>
        <v>30465</v>
      </c>
      <c r="CU28" s="14">
        <f t="shared" si="87"/>
        <v>30113</v>
      </c>
      <c r="CV28" s="14">
        <f t="shared" si="87"/>
        <v>32262</v>
      </c>
      <c r="CW28" s="14">
        <f t="shared" si="87"/>
        <v>34689</v>
      </c>
      <c r="CX28" s="14">
        <f t="shared" si="87"/>
        <v>30985</v>
      </c>
      <c r="CY28" s="14">
        <f t="shared" si="87"/>
        <v>30197</v>
      </c>
      <c r="CZ28" s="14">
        <f t="shared" si="87"/>
        <v>29417</v>
      </c>
      <c r="DA28" s="14">
        <f t="shared" si="87"/>
        <v>31119</v>
      </c>
      <c r="DB28" s="14">
        <f t="shared" si="81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8">SUM(DE29:DE30)</f>
        <v>30354</v>
      </c>
      <c r="DF28" s="14">
        <f t="shared" si="88"/>
        <v>25235</v>
      </c>
      <c r="DG28" s="14">
        <f t="shared" si="88"/>
        <v>30564</v>
      </c>
      <c r="DH28" s="14">
        <f t="shared" si="88"/>
        <v>30930</v>
      </c>
      <c r="DI28" s="14">
        <f t="shared" si="88"/>
        <v>31805</v>
      </c>
      <c r="DJ28" s="14">
        <f t="shared" si="88"/>
        <v>34796</v>
      </c>
      <c r="DK28" s="14">
        <f t="shared" si="88"/>
        <v>31102</v>
      </c>
      <c r="DL28" s="14">
        <v>32762</v>
      </c>
      <c r="DM28" s="14">
        <v>29226</v>
      </c>
      <c r="DN28" s="14">
        <v>34642</v>
      </c>
      <c r="DO28" s="14">
        <f t="shared" ref="DO28:DO36" si="89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90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91">+SUM(EC28:EN28)</f>
        <v>626794</v>
      </c>
      <c r="EP28" s="172">
        <v>46271</v>
      </c>
      <c r="EQ28" s="130">
        <v>44355</v>
      </c>
      <c r="ER28" s="14">
        <v>48318</v>
      </c>
      <c r="ES28" s="14"/>
      <c r="ET28" s="14"/>
      <c r="EU28" s="14"/>
      <c r="EV28" s="14"/>
      <c r="EW28" s="14"/>
      <c r="EX28" s="14"/>
      <c r="EY28" s="14"/>
      <c r="EZ28" s="14"/>
      <c r="FA28" s="14"/>
      <c r="FB28" s="14">
        <f t="shared" ref="FB28" si="92">+SUM(EP28:FA28)</f>
        <v>138944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74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5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6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7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8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9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80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81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74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5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6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7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8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9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80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81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93">SUM(D32:D33)</f>
        <v>0</v>
      </c>
      <c r="E31" s="14">
        <f t="shared" si="93"/>
        <v>0</v>
      </c>
      <c r="F31" s="14">
        <f t="shared" si="93"/>
        <v>0</v>
      </c>
      <c r="G31" s="14">
        <f t="shared" si="93"/>
        <v>0</v>
      </c>
      <c r="H31" s="14">
        <f t="shared" si="93"/>
        <v>0</v>
      </c>
      <c r="I31" s="14">
        <f t="shared" si="93"/>
        <v>0</v>
      </c>
      <c r="J31" s="14">
        <f t="shared" si="93"/>
        <v>0</v>
      </c>
      <c r="K31" s="14">
        <f t="shared" si="93"/>
        <v>0</v>
      </c>
      <c r="L31" s="14">
        <f>SUM(L32:L33)</f>
        <v>0</v>
      </c>
      <c r="M31" s="14">
        <f t="shared" ref="M31:AC31" si="94">SUM(M32:M33)</f>
        <v>0</v>
      </c>
      <c r="N31" s="14">
        <f t="shared" si="94"/>
        <v>0</v>
      </c>
      <c r="O31" s="14">
        <f t="shared" si="74"/>
        <v>0</v>
      </c>
      <c r="P31" s="14">
        <f t="shared" si="94"/>
        <v>0</v>
      </c>
      <c r="Q31" s="14">
        <f t="shared" si="94"/>
        <v>0</v>
      </c>
      <c r="R31" s="14">
        <f t="shared" si="94"/>
        <v>0</v>
      </c>
      <c r="S31" s="14">
        <f t="shared" si="94"/>
        <v>0</v>
      </c>
      <c r="T31" s="14">
        <f t="shared" si="94"/>
        <v>0</v>
      </c>
      <c r="U31" s="14">
        <f t="shared" si="94"/>
        <v>0</v>
      </c>
      <c r="V31" s="14">
        <f t="shared" si="94"/>
        <v>0</v>
      </c>
      <c r="W31" s="14">
        <f t="shared" si="94"/>
        <v>0</v>
      </c>
      <c r="X31" s="14">
        <f t="shared" si="94"/>
        <v>0</v>
      </c>
      <c r="Y31" s="14">
        <f t="shared" si="94"/>
        <v>0</v>
      </c>
      <c r="Z31" s="14">
        <f t="shared" si="94"/>
        <v>0</v>
      </c>
      <c r="AA31" s="14">
        <f t="shared" si="94"/>
        <v>0</v>
      </c>
      <c r="AB31" s="14">
        <f t="shared" si="75"/>
        <v>0</v>
      </c>
      <c r="AC31" s="14">
        <f t="shared" si="94"/>
        <v>0</v>
      </c>
      <c r="AD31" s="14">
        <f t="shared" ref="AD31:BA31" si="95">SUM(AD32:AD33)</f>
        <v>0</v>
      </c>
      <c r="AE31" s="14">
        <f t="shared" si="95"/>
        <v>0</v>
      </c>
      <c r="AF31" s="14">
        <f t="shared" si="95"/>
        <v>0</v>
      </c>
      <c r="AG31" s="14">
        <f t="shared" si="95"/>
        <v>0</v>
      </c>
      <c r="AH31" s="14">
        <f t="shared" si="95"/>
        <v>0</v>
      </c>
      <c r="AI31" s="14">
        <f t="shared" si="95"/>
        <v>0</v>
      </c>
      <c r="AJ31" s="14">
        <f t="shared" si="95"/>
        <v>0</v>
      </c>
      <c r="AK31" s="14">
        <f t="shared" si="95"/>
        <v>0</v>
      </c>
      <c r="AL31" s="14">
        <f t="shared" si="95"/>
        <v>0</v>
      </c>
      <c r="AM31" s="14">
        <f t="shared" si="95"/>
        <v>0</v>
      </c>
      <c r="AN31" s="14">
        <f t="shared" si="95"/>
        <v>0</v>
      </c>
      <c r="AO31" s="14">
        <f t="shared" si="76"/>
        <v>0</v>
      </c>
      <c r="AP31" s="14">
        <f t="shared" si="95"/>
        <v>0</v>
      </c>
      <c r="AQ31" s="14">
        <f t="shared" si="95"/>
        <v>0</v>
      </c>
      <c r="AR31" s="14">
        <f t="shared" si="95"/>
        <v>0</v>
      </c>
      <c r="AS31" s="14">
        <f t="shared" si="95"/>
        <v>0</v>
      </c>
      <c r="AT31" s="14">
        <f t="shared" si="95"/>
        <v>0</v>
      </c>
      <c r="AU31" s="14">
        <f t="shared" si="95"/>
        <v>0</v>
      </c>
      <c r="AV31" s="14">
        <f t="shared" si="95"/>
        <v>0</v>
      </c>
      <c r="AW31" s="14">
        <f t="shared" si="95"/>
        <v>0</v>
      </c>
      <c r="AX31" s="14">
        <f t="shared" si="95"/>
        <v>0</v>
      </c>
      <c r="AY31" s="14">
        <f t="shared" si="95"/>
        <v>0</v>
      </c>
      <c r="AZ31" s="14">
        <f t="shared" si="95"/>
        <v>0</v>
      </c>
      <c r="BA31" s="14">
        <f t="shared" si="95"/>
        <v>0</v>
      </c>
      <c r="BB31" s="14">
        <f t="shared" si="77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8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9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6">SUM(CI32:CI33)</f>
        <v>59502</v>
      </c>
      <c r="CJ31" s="14">
        <f t="shared" si="96"/>
        <v>67343</v>
      </c>
      <c r="CK31" s="14">
        <f t="shared" si="96"/>
        <v>70731</v>
      </c>
      <c r="CL31" s="14">
        <f t="shared" si="96"/>
        <v>72695</v>
      </c>
      <c r="CM31" s="14">
        <f t="shared" si="96"/>
        <v>66507</v>
      </c>
      <c r="CN31" s="14">
        <f t="shared" si="96"/>
        <v>70975</v>
      </c>
      <c r="CO31" s="14">
        <f t="shared" si="80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7">SUM(CS32:CS33)</f>
        <v>59619</v>
      </c>
      <c r="CT31" s="14">
        <f t="shared" si="97"/>
        <v>63989</v>
      </c>
      <c r="CU31" s="14">
        <f t="shared" si="97"/>
        <v>59916</v>
      </c>
      <c r="CV31" s="14">
        <f t="shared" si="97"/>
        <v>64146</v>
      </c>
      <c r="CW31" s="14">
        <f t="shared" si="97"/>
        <v>70324</v>
      </c>
      <c r="CX31" s="14">
        <f t="shared" si="97"/>
        <v>65642</v>
      </c>
      <c r="CY31" s="14">
        <f t="shared" si="97"/>
        <v>70562</v>
      </c>
      <c r="CZ31" s="14">
        <f t="shared" si="97"/>
        <v>62933</v>
      </c>
      <c r="DA31" s="14">
        <f t="shared" si="97"/>
        <v>73623</v>
      </c>
      <c r="DB31" s="14">
        <f t="shared" si="81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8">SUM(DF32:DF33)</f>
        <v>58256</v>
      </c>
      <c r="DG31" s="14">
        <f t="shared" si="98"/>
        <v>66958</v>
      </c>
      <c r="DH31" s="14">
        <f t="shared" si="98"/>
        <v>66747</v>
      </c>
      <c r="DI31" s="14">
        <f t="shared" si="98"/>
        <v>68315</v>
      </c>
      <c r="DJ31" s="14">
        <f t="shared" si="98"/>
        <v>74491</v>
      </c>
      <c r="DK31" s="14">
        <f t="shared" si="98"/>
        <v>71381</v>
      </c>
      <c r="DL31" s="14">
        <v>77769</v>
      </c>
      <c r="DM31" s="14">
        <v>69591</v>
      </c>
      <c r="DN31" s="14">
        <v>74148</v>
      </c>
      <c r="DO31" s="14">
        <f t="shared" si="89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90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91"/>
        <v>1004310</v>
      </c>
      <c r="EP31" s="172">
        <v>81261</v>
      </c>
      <c r="EQ31" s="130">
        <v>73945</v>
      </c>
      <c r="ER31" s="14">
        <v>84491</v>
      </c>
      <c r="ES31" s="14"/>
      <c r="ET31" s="14"/>
      <c r="EU31" s="14"/>
      <c r="EV31" s="14"/>
      <c r="EW31" s="14"/>
      <c r="EX31" s="14"/>
      <c r="EY31" s="14"/>
      <c r="EZ31" s="14"/>
      <c r="FA31" s="14"/>
      <c r="FB31" s="14">
        <f t="shared" ref="FB31" si="99">+SUM(EP31:FA31)</f>
        <v>239697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74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5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6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7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8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9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80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81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7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5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6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7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8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9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80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81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100">SUM(D35:D36)</f>
        <v>0</v>
      </c>
      <c r="E34" s="19">
        <f t="shared" si="100"/>
        <v>0</v>
      </c>
      <c r="F34" s="19">
        <f t="shared" si="100"/>
        <v>0</v>
      </c>
      <c r="G34" s="19">
        <f t="shared" si="100"/>
        <v>0</v>
      </c>
      <c r="H34" s="19">
        <f t="shared" si="100"/>
        <v>0</v>
      </c>
      <c r="I34" s="19">
        <f t="shared" si="100"/>
        <v>0</v>
      </c>
      <c r="J34" s="19">
        <f t="shared" si="100"/>
        <v>0</v>
      </c>
      <c r="K34" s="19">
        <f t="shared" si="100"/>
        <v>0</v>
      </c>
      <c r="L34" s="19">
        <f t="shared" si="100"/>
        <v>44524</v>
      </c>
      <c r="M34" s="19">
        <f t="shared" si="100"/>
        <v>40510</v>
      </c>
      <c r="N34" s="19">
        <f t="shared" si="100"/>
        <v>33712</v>
      </c>
      <c r="O34" s="19">
        <f>SUM(O35:O36)</f>
        <v>118746</v>
      </c>
      <c r="P34" s="19">
        <f>SUM(P35:P36)</f>
        <v>23601</v>
      </c>
      <c r="Q34" s="19">
        <f t="shared" ref="Q34:AA34" si="101">SUM(Q35:Q36)</f>
        <v>29204</v>
      </c>
      <c r="R34" s="19">
        <f t="shared" si="101"/>
        <v>31009</v>
      </c>
      <c r="S34" s="19">
        <f t="shared" si="101"/>
        <v>30646</v>
      </c>
      <c r="T34" s="19">
        <f t="shared" si="101"/>
        <v>24000</v>
      </c>
      <c r="U34" s="19">
        <f t="shared" si="101"/>
        <v>32581</v>
      </c>
      <c r="V34" s="19">
        <f t="shared" si="101"/>
        <v>37756</v>
      </c>
      <c r="W34" s="19">
        <f t="shared" si="101"/>
        <v>42507</v>
      </c>
      <c r="X34" s="19">
        <f t="shared" si="101"/>
        <v>40456</v>
      </c>
      <c r="Y34" s="19">
        <f t="shared" si="101"/>
        <v>40132</v>
      </c>
      <c r="Z34" s="19">
        <f t="shared" si="101"/>
        <v>39513</v>
      </c>
      <c r="AA34" s="19">
        <f t="shared" si="10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02">SUM(AD35:AD36)</f>
        <v>35073</v>
      </c>
      <c r="AE34" s="19">
        <f t="shared" si="102"/>
        <v>35326</v>
      </c>
      <c r="AF34" s="19">
        <f t="shared" si="102"/>
        <v>34177</v>
      </c>
      <c r="AG34" s="19">
        <f t="shared" si="102"/>
        <v>35449</v>
      </c>
      <c r="AH34" s="19">
        <f t="shared" si="102"/>
        <v>34775</v>
      </c>
      <c r="AI34" s="19">
        <f t="shared" si="102"/>
        <v>36897</v>
      </c>
      <c r="AJ34" s="19">
        <f t="shared" si="102"/>
        <v>46136</v>
      </c>
      <c r="AK34" s="19">
        <f t="shared" si="102"/>
        <v>44204</v>
      </c>
      <c r="AL34" s="19">
        <f t="shared" si="102"/>
        <v>43000</v>
      </c>
      <c r="AM34" s="19">
        <f t="shared" si="102"/>
        <v>41865</v>
      </c>
      <c r="AN34" s="19">
        <f t="shared" si="102"/>
        <v>40636</v>
      </c>
      <c r="AO34" s="19">
        <f t="shared" ref="AO34:AU34" si="103">SUM(AO35:AO36)</f>
        <v>465205</v>
      </c>
      <c r="AP34" s="19">
        <f t="shared" si="103"/>
        <v>37092</v>
      </c>
      <c r="AQ34" s="19">
        <f t="shared" si="103"/>
        <v>32761</v>
      </c>
      <c r="AR34" s="19">
        <f t="shared" si="103"/>
        <v>36860</v>
      </c>
      <c r="AS34" s="19">
        <f t="shared" si="103"/>
        <v>38484</v>
      </c>
      <c r="AT34" s="19">
        <f t="shared" si="103"/>
        <v>40144</v>
      </c>
      <c r="AU34" s="19">
        <f t="shared" si="103"/>
        <v>32592</v>
      </c>
      <c r="AV34" s="19">
        <f t="shared" ref="AV34:CA34" si="104">SUM(AV35:AV36)</f>
        <v>18497</v>
      </c>
      <c r="AW34" s="19">
        <f t="shared" si="104"/>
        <v>41511</v>
      </c>
      <c r="AX34" s="19">
        <f t="shared" si="104"/>
        <v>40871</v>
      </c>
      <c r="AY34" s="19">
        <f t="shared" si="104"/>
        <v>44387</v>
      </c>
      <c r="AZ34" s="19">
        <f t="shared" si="104"/>
        <v>41949</v>
      </c>
      <c r="BA34" s="19">
        <f t="shared" si="104"/>
        <v>41545</v>
      </c>
      <c r="BB34" s="19">
        <f t="shared" si="104"/>
        <v>446693</v>
      </c>
      <c r="BC34" s="19">
        <f t="shared" si="104"/>
        <v>39440</v>
      </c>
      <c r="BD34" s="19">
        <f t="shared" si="104"/>
        <v>35039</v>
      </c>
      <c r="BE34" s="19">
        <f t="shared" si="104"/>
        <v>37088</v>
      </c>
      <c r="BF34" s="19">
        <f t="shared" si="104"/>
        <v>39469</v>
      </c>
      <c r="BG34" s="19">
        <f t="shared" si="104"/>
        <v>40809</v>
      </c>
      <c r="BH34" s="19">
        <f t="shared" si="104"/>
        <v>39092</v>
      </c>
      <c r="BI34" s="19">
        <f t="shared" si="104"/>
        <v>43666</v>
      </c>
      <c r="BJ34" s="19">
        <f t="shared" si="104"/>
        <v>44804</v>
      </c>
      <c r="BK34" s="19">
        <f t="shared" si="104"/>
        <v>46189</v>
      </c>
      <c r="BL34" s="19">
        <f t="shared" si="104"/>
        <v>51296</v>
      </c>
      <c r="BM34" s="19">
        <f t="shared" si="104"/>
        <v>39726</v>
      </c>
      <c r="BN34" s="19">
        <f t="shared" si="104"/>
        <v>45237</v>
      </c>
      <c r="BO34" s="19">
        <f t="shared" si="104"/>
        <v>501855</v>
      </c>
      <c r="BP34" s="19">
        <f t="shared" si="104"/>
        <v>39531</v>
      </c>
      <c r="BQ34" s="19">
        <f t="shared" si="104"/>
        <v>39974</v>
      </c>
      <c r="BR34" s="19">
        <f t="shared" si="104"/>
        <v>39048</v>
      </c>
      <c r="BS34" s="19">
        <f t="shared" si="104"/>
        <v>42014</v>
      </c>
      <c r="BT34" s="19">
        <f t="shared" si="104"/>
        <v>46618</v>
      </c>
      <c r="BU34" s="19">
        <f t="shared" si="104"/>
        <v>45993</v>
      </c>
      <c r="BV34" s="19">
        <f t="shared" si="104"/>
        <v>50061</v>
      </c>
      <c r="BW34" s="19">
        <f t="shared" si="104"/>
        <v>93996</v>
      </c>
      <c r="BX34" s="19">
        <f t="shared" si="104"/>
        <v>104543</v>
      </c>
      <c r="BY34" s="19">
        <f t="shared" si="104"/>
        <v>116342</v>
      </c>
      <c r="BZ34" s="19">
        <f t="shared" si="104"/>
        <v>106715</v>
      </c>
      <c r="CA34" s="19">
        <f t="shared" si="10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105">SUM(CE35:CE36)</f>
        <v>108899</v>
      </c>
      <c r="CF34" s="19">
        <f t="shared" si="105"/>
        <v>104183</v>
      </c>
      <c r="CG34" s="19">
        <f t="shared" si="105"/>
        <v>111643</v>
      </c>
      <c r="CH34" s="19">
        <f t="shared" si="105"/>
        <v>107370</v>
      </c>
      <c r="CI34" s="19">
        <f t="shared" si="105"/>
        <v>114945</v>
      </c>
      <c r="CJ34" s="19">
        <f t="shared" si="105"/>
        <v>128220</v>
      </c>
      <c r="CK34" s="19">
        <f t="shared" si="105"/>
        <v>131246</v>
      </c>
      <c r="CL34" s="19">
        <f t="shared" si="105"/>
        <v>133260</v>
      </c>
      <c r="CM34" s="19">
        <f t="shared" si="105"/>
        <v>128320</v>
      </c>
      <c r="CN34" s="19">
        <f t="shared" si="105"/>
        <v>136358</v>
      </c>
      <c r="CO34" s="19">
        <f t="shared" si="80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06">SUM(CR35:CR36)</f>
        <v>127345</v>
      </c>
      <c r="CS34" s="19">
        <f t="shared" si="106"/>
        <v>120415</v>
      </c>
      <c r="CT34" s="19">
        <f t="shared" si="106"/>
        <v>127019</v>
      </c>
      <c r="CU34" s="19">
        <f t="shared" si="106"/>
        <v>123870</v>
      </c>
      <c r="CV34" s="19">
        <f t="shared" si="106"/>
        <v>132118</v>
      </c>
      <c r="CW34" s="19">
        <f t="shared" si="106"/>
        <v>143377</v>
      </c>
      <c r="CX34" s="19">
        <f t="shared" si="106"/>
        <v>132916</v>
      </c>
      <c r="CY34" s="19">
        <f t="shared" si="106"/>
        <v>127699</v>
      </c>
      <c r="CZ34" s="19">
        <f t="shared" si="106"/>
        <v>124820</v>
      </c>
      <c r="DA34" s="19">
        <f t="shared" si="106"/>
        <v>138882</v>
      </c>
      <c r="DB34" s="19">
        <f t="shared" si="81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7">SUM(DE35:DE36)</f>
        <v>131770</v>
      </c>
      <c r="DF34" s="19">
        <f t="shared" si="107"/>
        <v>112736</v>
      </c>
      <c r="DG34" s="19">
        <f t="shared" si="107"/>
        <v>137751</v>
      </c>
      <c r="DH34" s="19">
        <f t="shared" si="107"/>
        <v>136108</v>
      </c>
      <c r="DI34" s="19">
        <f t="shared" si="107"/>
        <v>140288</v>
      </c>
      <c r="DJ34" s="19">
        <f t="shared" si="107"/>
        <v>153756</v>
      </c>
      <c r="DK34" s="19">
        <f t="shared" si="107"/>
        <v>141649</v>
      </c>
      <c r="DL34" s="19">
        <f t="shared" si="107"/>
        <v>149102</v>
      </c>
      <c r="DM34" s="19">
        <f t="shared" si="107"/>
        <v>132460</v>
      </c>
      <c r="DN34" s="19">
        <f t="shared" si="107"/>
        <v>144383</v>
      </c>
      <c r="DO34" s="19">
        <f t="shared" si="89"/>
        <v>1620880</v>
      </c>
      <c r="DP34" s="19">
        <f t="shared" ref="DP34:EA34" si="108">SUM(DP35:DP36)</f>
        <v>128843</v>
      </c>
      <c r="DQ34" s="19">
        <f t="shared" si="108"/>
        <v>129480</v>
      </c>
      <c r="DR34" s="19">
        <f t="shared" si="108"/>
        <v>97992</v>
      </c>
      <c r="DS34" s="19">
        <f t="shared" si="108"/>
        <v>39483</v>
      </c>
      <c r="DT34" s="19">
        <f t="shared" si="108"/>
        <v>70383</v>
      </c>
      <c r="DU34" s="19">
        <f t="shared" si="108"/>
        <v>95515</v>
      </c>
      <c r="DV34" s="19">
        <f t="shared" si="108"/>
        <v>125925</v>
      </c>
      <c r="DW34" s="19">
        <f t="shared" si="108"/>
        <v>124671</v>
      </c>
      <c r="DX34" s="19">
        <f t="shared" si="108"/>
        <v>135559</v>
      </c>
      <c r="DY34" s="19">
        <f t="shared" si="108"/>
        <v>169304</v>
      </c>
      <c r="DZ34" s="19">
        <f t="shared" si="108"/>
        <v>168104</v>
      </c>
      <c r="EA34" s="19">
        <f t="shared" si="108"/>
        <v>196393</v>
      </c>
      <c r="EB34" s="19">
        <f t="shared" si="90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91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f>SUM(ES35:ES36)</f>
        <v>0</v>
      </c>
      <c r="ET34" s="19">
        <f t="shared" ref="ET34:FA34" si="109">SUM(ET35:ET36)</f>
        <v>0</v>
      </c>
      <c r="EU34" s="19">
        <f t="shared" si="109"/>
        <v>0</v>
      </c>
      <c r="EV34" s="19">
        <f t="shared" si="109"/>
        <v>0</v>
      </c>
      <c r="EW34" s="19">
        <f t="shared" si="109"/>
        <v>0</v>
      </c>
      <c r="EX34" s="19">
        <f t="shared" si="109"/>
        <v>0</v>
      </c>
      <c r="EY34" s="19">
        <f t="shared" si="109"/>
        <v>0</v>
      </c>
      <c r="EZ34" s="19">
        <f t="shared" si="109"/>
        <v>0</v>
      </c>
      <c r="FA34" s="19">
        <f t="shared" si="109"/>
        <v>0</v>
      </c>
      <c r="FB34" s="19">
        <f t="shared" ref="FB34:FB36" si="110">+SUM(EP34:FA34)</f>
        <v>494889</v>
      </c>
    </row>
    <row r="35" spans="2:158" x14ac:dyDescent="0.2">
      <c r="B35" s="15" t="s">
        <v>2</v>
      </c>
      <c r="C35" s="21">
        <f t="shared" ref="C35:N35" si="111">C26+C29</f>
        <v>0</v>
      </c>
      <c r="D35" s="21">
        <f t="shared" si="111"/>
        <v>0</v>
      </c>
      <c r="E35" s="21">
        <f t="shared" si="111"/>
        <v>0</v>
      </c>
      <c r="F35" s="21">
        <f t="shared" si="111"/>
        <v>0</v>
      </c>
      <c r="G35" s="21">
        <f t="shared" si="111"/>
        <v>0</v>
      </c>
      <c r="H35" s="21">
        <f t="shared" si="111"/>
        <v>0</v>
      </c>
      <c r="I35" s="21">
        <f t="shared" si="111"/>
        <v>0</v>
      </c>
      <c r="J35" s="21">
        <f t="shared" si="111"/>
        <v>0</v>
      </c>
      <c r="K35" s="21">
        <f t="shared" si="111"/>
        <v>0</v>
      </c>
      <c r="L35" s="21">
        <f t="shared" si="111"/>
        <v>8951</v>
      </c>
      <c r="M35" s="21">
        <f t="shared" si="111"/>
        <v>8566</v>
      </c>
      <c r="N35" s="21">
        <f t="shared" si="111"/>
        <v>7921</v>
      </c>
      <c r="O35" s="21">
        <f>O26+O29+O32</f>
        <v>25438</v>
      </c>
      <c r="P35" s="21">
        <f t="shared" ref="P35:AA35" si="112">P26+P29</f>
        <v>5422</v>
      </c>
      <c r="Q35" s="21">
        <f t="shared" si="112"/>
        <v>6599</v>
      </c>
      <c r="R35" s="21">
        <f t="shared" si="112"/>
        <v>7241</v>
      </c>
      <c r="S35" s="21">
        <f t="shared" si="112"/>
        <v>7351</v>
      </c>
      <c r="T35" s="21">
        <f t="shared" si="112"/>
        <v>6677</v>
      </c>
      <c r="U35" s="21">
        <f t="shared" si="112"/>
        <v>7001</v>
      </c>
      <c r="V35" s="21">
        <f t="shared" si="112"/>
        <v>8069</v>
      </c>
      <c r="W35" s="21">
        <f t="shared" si="112"/>
        <v>9025</v>
      </c>
      <c r="X35" s="21">
        <f t="shared" si="112"/>
        <v>8330</v>
      </c>
      <c r="Y35" s="21">
        <f t="shared" si="112"/>
        <v>8812</v>
      </c>
      <c r="Z35" s="21">
        <f t="shared" si="112"/>
        <v>8127</v>
      </c>
      <c r="AA35" s="21">
        <f t="shared" si="112"/>
        <v>8275</v>
      </c>
      <c r="AB35" s="21">
        <f>AB26+AB29+AB32</f>
        <v>90929</v>
      </c>
      <c r="AC35" s="21">
        <f t="shared" ref="AC35:AN35" si="113">AC26+AC29</f>
        <v>8453</v>
      </c>
      <c r="AD35" s="21">
        <f t="shared" si="113"/>
        <v>10082</v>
      </c>
      <c r="AE35" s="21">
        <f t="shared" si="113"/>
        <v>8558</v>
      </c>
      <c r="AF35" s="21">
        <f t="shared" si="113"/>
        <v>6681</v>
      </c>
      <c r="AG35" s="21">
        <f t="shared" si="113"/>
        <v>6085</v>
      </c>
      <c r="AH35" s="21">
        <f t="shared" si="113"/>
        <v>5620</v>
      </c>
      <c r="AI35" s="21">
        <f t="shared" si="113"/>
        <v>7522</v>
      </c>
      <c r="AJ35" s="21">
        <f t="shared" si="113"/>
        <v>8534</v>
      </c>
      <c r="AK35" s="21">
        <f t="shared" si="113"/>
        <v>7642</v>
      </c>
      <c r="AL35" s="21">
        <f t="shared" si="113"/>
        <v>7268</v>
      </c>
      <c r="AM35" s="21">
        <f t="shared" si="113"/>
        <v>7188</v>
      </c>
      <c r="AN35" s="21">
        <f t="shared" si="113"/>
        <v>7922</v>
      </c>
      <c r="AO35" s="21">
        <f>AO26+AO29+AO32</f>
        <v>91555</v>
      </c>
      <c r="AP35" s="21">
        <f t="shared" ref="AP35:AU36" si="114">AP26+AP29</f>
        <v>8182</v>
      </c>
      <c r="AQ35" s="21">
        <f t="shared" si="114"/>
        <v>7134</v>
      </c>
      <c r="AR35" s="21">
        <f t="shared" si="114"/>
        <v>8305</v>
      </c>
      <c r="AS35" s="21">
        <f t="shared" si="114"/>
        <v>7906</v>
      </c>
      <c r="AT35" s="21">
        <f t="shared" si="114"/>
        <v>8390</v>
      </c>
      <c r="AU35" s="21">
        <f t="shared" si="114"/>
        <v>7424</v>
      </c>
      <c r="AV35" s="21">
        <f t="shared" ref="AV35:BU35" si="115">AV26+AV29</f>
        <v>8413</v>
      </c>
      <c r="AW35" s="21">
        <f t="shared" si="115"/>
        <v>8932</v>
      </c>
      <c r="AX35" s="21">
        <f t="shared" si="115"/>
        <v>8000</v>
      </c>
      <c r="AY35" s="21">
        <f t="shared" si="115"/>
        <v>9330</v>
      </c>
      <c r="AZ35" s="21">
        <f t="shared" si="115"/>
        <v>8080</v>
      </c>
      <c r="BA35" s="21">
        <f t="shared" si="115"/>
        <v>9986</v>
      </c>
      <c r="BB35" s="21">
        <f t="shared" si="115"/>
        <v>100082</v>
      </c>
      <c r="BC35" s="21">
        <f t="shared" si="115"/>
        <v>10762</v>
      </c>
      <c r="BD35" s="21">
        <f t="shared" si="115"/>
        <v>9113</v>
      </c>
      <c r="BE35" s="21">
        <f t="shared" si="115"/>
        <v>9791</v>
      </c>
      <c r="BF35" s="21">
        <f t="shared" si="115"/>
        <v>9573</v>
      </c>
      <c r="BG35" s="21">
        <f t="shared" si="115"/>
        <v>9442</v>
      </c>
      <c r="BH35" s="21">
        <f t="shared" si="115"/>
        <v>9329</v>
      </c>
      <c r="BI35" s="21">
        <f t="shared" si="115"/>
        <v>11479</v>
      </c>
      <c r="BJ35" s="21">
        <f t="shared" si="115"/>
        <v>11466</v>
      </c>
      <c r="BK35" s="21">
        <f t="shared" si="115"/>
        <v>10852</v>
      </c>
      <c r="BL35" s="21">
        <f t="shared" si="115"/>
        <v>11266</v>
      </c>
      <c r="BM35" s="21">
        <f t="shared" si="115"/>
        <v>10016</v>
      </c>
      <c r="BN35" s="21">
        <f t="shared" si="115"/>
        <v>10990</v>
      </c>
      <c r="BO35" s="21">
        <f t="shared" si="115"/>
        <v>124079</v>
      </c>
      <c r="BP35" s="21">
        <f t="shared" si="115"/>
        <v>10731</v>
      </c>
      <c r="BQ35" s="21">
        <f t="shared" si="115"/>
        <v>10855</v>
      </c>
      <c r="BR35" s="21">
        <f t="shared" si="115"/>
        <v>10982</v>
      </c>
      <c r="BS35" s="21">
        <f t="shared" si="115"/>
        <v>11023</v>
      </c>
      <c r="BT35" s="21">
        <f t="shared" si="115"/>
        <v>11279</v>
      </c>
      <c r="BU35" s="21">
        <f t="shared" si="115"/>
        <v>11321</v>
      </c>
      <c r="BV35" s="21">
        <f t="shared" ref="BV35:CC35" si="116">BV26+BV29+BV32</f>
        <v>13135</v>
      </c>
      <c r="BW35" s="21">
        <f t="shared" si="116"/>
        <v>29726</v>
      </c>
      <c r="BX35" s="21">
        <f t="shared" si="116"/>
        <v>33028</v>
      </c>
      <c r="BY35" s="21">
        <f t="shared" si="116"/>
        <v>37741</v>
      </c>
      <c r="BZ35" s="21">
        <f t="shared" si="116"/>
        <v>33556</v>
      </c>
      <c r="CA35" s="21">
        <f t="shared" si="116"/>
        <v>40636</v>
      </c>
      <c r="CB35" s="21">
        <f t="shared" si="116"/>
        <v>254013</v>
      </c>
      <c r="CC35" s="21">
        <f t="shared" si="116"/>
        <v>35462</v>
      </c>
      <c r="CD35" s="21">
        <v>31828</v>
      </c>
      <c r="CE35" s="21">
        <f t="shared" ref="CE35:CG36" si="117">CE26+CE29+CE32</f>
        <v>37312</v>
      </c>
      <c r="CF35" s="21">
        <f t="shared" si="117"/>
        <v>32736</v>
      </c>
      <c r="CG35" s="21">
        <f t="shared" si="117"/>
        <v>37753</v>
      </c>
      <c r="CH35" s="21">
        <f t="shared" ref="CH35:CN36" si="118">CH26+CH29+CH32</f>
        <v>35073</v>
      </c>
      <c r="CI35" s="21">
        <f t="shared" si="118"/>
        <v>37689</v>
      </c>
      <c r="CJ35" s="21">
        <f t="shared" si="118"/>
        <v>41137</v>
      </c>
      <c r="CK35" s="21">
        <f t="shared" si="118"/>
        <v>39782</v>
      </c>
      <c r="CL35" s="21">
        <f t="shared" si="118"/>
        <v>42324</v>
      </c>
      <c r="CM35" s="21">
        <f t="shared" si="118"/>
        <v>40603</v>
      </c>
      <c r="CN35" s="21">
        <f t="shared" si="118"/>
        <v>47728</v>
      </c>
      <c r="CO35" s="21">
        <f t="shared" si="80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9">CR26+CR29+CR32</f>
        <v>45110</v>
      </c>
      <c r="CS35" s="21">
        <f t="shared" si="119"/>
        <v>42089</v>
      </c>
      <c r="CT35" s="21">
        <f t="shared" si="119"/>
        <v>45363</v>
      </c>
      <c r="CU35" s="21">
        <f t="shared" si="119"/>
        <v>42385</v>
      </c>
      <c r="CV35" s="21">
        <f t="shared" si="119"/>
        <v>47275</v>
      </c>
      <c r="CW35" s="21">
        <f t="shared" si="119"/>
        <v>51560</v>
      </c>
      <c r="CX35" s="21">
        <f t="shared" si="119"/>
        <v>47777</v>
      </c>
      <c r="CY35" s="21">
        <f t="shared" si="119"/>
        <v>50228</v>
      </c>
      <c r="CZ35" s="21">
        <f t="shared" si="119"/>
        <v>46190</v>
      </c>
      <c r="DA35" s="21">
        <f t="shared" si="119"/>
        <v>56567</v>
      </c>
      <c r="DB35" s="21">
        <f t="shared" si="81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20">DE26+DE29+DE32</f>
        <v>52856</v>
      </c>
      <c r="DF35" s="21">
        <f t="shared" si="120"/>
        <v>42540</v>
      </c>
      <c r="DG35" s="21">
        <f t="shared" si="120"/>
        <v>49596</v>
      </c>
      <c r="DH35" s="21">
        <f t="shared" si="120"/>
        <v>44546</v>
      </c>
      <c r="DI35" s="21">
        <f t="shared" si="120"/>
        <v>48200</v>
      </c>
      <c r="DJ35" s="21">
        <f t="shared" si="120"/>
        <v>51365</v>
      </c>
      <c r="DK35" s="21">
        <f t="shared" si="120"/>
        <v>45864</v>
      </c>
      <c r="DL35" s="21">
        <f t="shared" si="120"/>
        <v>50330</v>
      </c>
      <c r="DM35" s="21">
        <f t="shared" si="120"/>
        <v>45988</v>
      </c>
      <c r="DN35" s="21">
        <f t="shared" si="120"/>
        <v>54089</v>
      </c>
      <c r="DO35" s="21">
        <f t="shared" si="89"/>
        <v>576036</v>
      </c>
      <c r="DP35" s="21">
        <f t="shared" ref="DP35:EA35" si="121">DP26+DP29+DP32</f>
        <v>51660</v>
      </c>
      <c r="DQ35" s="21">
        <f t="shared" si="121"/>
        <v>48676</v>
      </c>
      <c r="DR35" s="21">
        <f t="shared" si="121"/>
        <v>35635</v>
      </c>
      <c r="DS35" s="21">
        <f t="shared" si="121"/>
        <v>14562</v>
      </c>
      <c r="DT35" s="21">
        <f t="shared" si="121"/>
        <v>27170</v>
      </c>
      <c r="DU35" s="21">
        <f t="shared" si="121"/>
        <v>38955</v>
      </c>
      <c r="DV35" s="21">
        <f t="shared" si="121"/>
        <v>50302</v>
      </c>
      <c r="DW35" s="21">
        <f t="shared" si="121"/>
        <v>44895</v>
      </c>
      <c r="DX35" s="21">
        <f t="shared" si="121"/>
        <v>50323</v>
      </c>
      <c r="DY35" s="21">
        <f t="shared" si="121"/>
        <v>63400</v>
      </c>
      <c r="DZ35" s="21">
        <f t="shared" si="121"/>
        <v>64004</v>
      </c>
      <c r="EA35" s="21">
        <f t="shared" si="121"/>
        <v>73693</v>
      </c>
      <c r="EB35" s="21">
        <f t="shared" si="90"/>
        <v>563275</v>
      </c>
      <c r="EC35" s="21">
        <f t="shared" ref="EC35:EF36" si="122">EC26+EC29+EC32</f>
        <v>62770</v>
      </c>
      <c r="ED35" s="21">
        <f t="shared" si="122"/>
        <v>54766</v>
      </c>
      <c r="EE35" s="21">
        <f t="shared" si="122"/>
        <v>63229</v>
      </c>
      <c r="EF35" s="21">
        <f t="shared" si="122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91"/>
        <v>842336</v>
      </c>
      <c r="EP35" s="21">
        <f t="shared" ref="EP35:ES35" si="123">EP26+EP29+EP32</f>
        <v>73357</v>
      </c>
      <c r="EQ35" s="21">
        <v>65027</v>
      </c>
      <c r="ER35" s="21">
        <v>72094</v>
      </c>
      <c r="ES35" s="21">
        <f t="shared" si="123"/>
        <v>0</v>
      </c>
      <c r="ET35" s="21">
        <f t="shared" ref="ET35:FA35" si="124">ET26+ET29+ET32</f>
        <v>0</v>
      </c>
      <c r="EU35" s="21">
        <f t="shared" si="124"/>
        <v>0</v>
      </c>
      <c r="EV35" s="21">
        <f t="shared" si="124"/>
        <v>0</v>
      </c>
      <c r="EW35" s="21">
        <f t="shared" si="124"/>
        <v>0</v>
      </c>
      <c r="EX35" s="21">
        <f t="shared" si="124"/>
        <v>0</v>
      </c>
      <c r="EY35" s="21">
        <f t="shared" si="124"/>
        <v>0</v>
      </c>
      <c r="EZ35" s="21">
        <f t="shared" si="124"/>
        <v>0</v>
      </c>
      <c r="FA35" s="21">
        <f t="shared" si="124"/>
        <v>0</v>
      </c>
      <c r="FB35" s="21">
        <f t="shared" si="110"/>
        <v>210478</v>
      </c>
    </row>
    <row r="36" spans="2:158" x14ac:dyDescent="0.2">
      <c r="B36" s="15" t="s">
        <v>3</v>
      </c>
      <c r="C36" s="21">
        <f t="shared" ref="C36:N36" si="125">C27+C30</f>
        <v>0</v>
      </c>
      <c r="D36" s="21">
        <f t="shared" si="125"/>
        <v>0</v>
      </c>
      <c r="E36" s="21">
        <f t="shared" si="125"/>
        <v>0</v>
      </c>
      <c r="F36" s="21">
        <f t="shared" si="125"/>
        <v>0</v>
      </c>
      <c r="G36" s="21">
        <f t="shared" si="125"/>
        <v>0</v>
      </c>
      <c r="H36" s="21">
        <f t="shared" si="125"/>
        <v>0</v>
      </c>
      <c r="I36" s="21">
        <f t="shared" si="125"/>
        <v>0</v>
      </c>
      <c r="J36" s="21">
        <f t="shared" si="125"/>
        <v>0</v>
      </c>
      <c r="K36" s="21">
        <f t="shared" si="125"/>
        <v>0</v>
      </c>
      <c r="L36" s="21">
        <f t="shared" si="125"/>
        <v>35573</v>
      </c>
      <c r="M36" s="21">
        <f t="shared" si="125"/>
        <v>31944</v>
      </c>
      <c r="N36" s="21">
        <f t="shared" si="125"/>
        <v>25791</v>
      </c>
      <c r="O36" s="21">
        <f>O27+O30+O33</f>
        <v>93308</v>
      </c>
      <c r="P36" s="21">
        <f t="shared" ref="P36:AA36" si="126">P27+P30</f>
        <v>18179</v>
      </c>
      <c r="Q36" s="21">
        <f t="shared" si="126"/>
        <v>22605</v>
      </c>
      <c r="R36" s="21">
        <f t="shared" si="126"/>
        <v>23768</v>
      </c>
      <c r="S36" s="21">
        <f t="shared" si="126"/>
        <v>23295</v>
      </c>
      <c r="T36" s="21">
        <f t="shared" si="126"/>
        <v>17323</v>
      </c>
      <c r="U36" s="21">
        <f t="shared" si="126"/>
        <v>25580</v>
      </c>
      <c r="V36" s="21">
        <f t="shared" si="126"/>
        <v>29687</v>
      </c>
      <c r="W36" s="21">
        <f t="shared" si="126"/>
        <v>33482</v>
      </c>
      <c r="X36" s="21">
        <f t="shared" si="126"/>
        <v>32126</v>
      </c>
      <c r="Y36" s="21">
        <f t="shared" si="126"/>
        <v>31320</v>
      </c>
      <c r="Z36" s="21">
        <f t="shared" si="126"/>
        <v>31386</v>
      </c>
      <c r="AA36" s="21">
        <f t="shared" si="126"/>
        <v>30843</v>
      </c>
      <c r="AB36" s="21">
        <f>AB27+AB30+AB33</f>
        <v>319594</v>
      </c>
      <c r="AC36" s="21">
        <f t="shared" ref="AC36:AN36" si="127">AC27+AC30</f>
        <v>29214</v>
      </c>
      <c r="AD36" s="21">
        <f t="shared" si="127"/>
        <v>24991</v>
      </c>
      <c r="AE36" s="21">
        <f t="shared" si="127"/>
        <v>26768</v>
      </c>
      <c r="AF36" s="21">
        <f t="shared" si="127"/>
        <v>27496</v>
      </c>
      <c r="AG36" s="21">
        <f t="shared" si="127"/>
        <v>29364</v>
      </c>
      <c r="AH36" s="21">
        <f t="shared" si="127"/>
        <v>29155</v>
      </c>
      <c r="AI36" s="21">
        <f t="shared" si="127"/>
        <v>29375</v>
      </c>
      <c r="AJ36" s="21">
        <f t="shared" si="127"/>
        <v>37602</v>
      </c>
      <c r="AK36" s="21">
        <f t="shared" si="127"/>
        <v>36562</v>
      </c>
      <c r="AL36" s="21">
        <f t="shared" si="127"/>
        <v>35732</v>
      </c>
      <c r="AM36" s="21">
        <f t="shared" si="127"/>
        <v>34677</v>
      </c>
      <c r="AN36" s="21">
        <f t="shared" si="127"/>
        <v>32714</v>
      </c>
      <c r="AO36" s="21">
        <f>AO27+AO30+AO33</f>
        <v>373650</v>
      </c>
      <c r="AP36" s="21">
        <f t="shared" si="114"/>
        <v>28910</v>
      </c>
      <c r="AQ36" s="21">
        <f t="shared" si="114"/>
        <v>25627</v>
      </c>
      <c r="AR36" s="21">
        <f t="shared" si="114"/>
        <v>28555</v>
      </c>
      <c r="AS36" s="21">
        <f t="shared" si="114"/>
        <v>30578</v>
      </c>
      <c r="AT36" s="21">
        <f t="shared" si="114"/>
        <v>31754</v>
      </c>
      <c r="AU36" s="21">
        <f t="shared" si="114"/>
        <v>25168</v>
      </c>
      <c r="AV36" s="21">
        <f t="shared" ref="AV36:BV36" si="128">AV27+AV30</f>
        <v>10084</v>
      </c>
      <c r="AW36" s="21">
        <f t="shared" si="128"/>
        <v>32579</v>
      </c>
      <c r="AX36" s="21">
        <f t="shared" si="128"/>
        <v>32871</v>
      </c>
      <c r="AY36" s="21">
        <f t="shared" si="128"/>
        <v>35057</v>
      </c>
      <c r="AZ36" s="21">
        <f t="shared" si="128"/>
        <v>33869</v>
      </c>
      <c r="BA36" s="21">
        <f t="shared" si="128"/>
        <v>31559</v>
      </c>
      <c r="BB36" s="21">
        <f t="shared" si="128"/>
        <v>346611</v>
      </c>
      <c r="BC36" s="21">
        <f t="shared" si="128"/>
        <v>28678</v>
      </c>
      <c r="BD36" s="21">
        <f t="shared" si="128"/>
        <v>25926</v>
      </c>
      <c r="BE36" s="21">
        <f t="shared" si="128"/>
        <v>27297</v>
      </c>
      <c r="BF36" s="21">
        <f t="shared" si="128"/>
        <v>29896</v>
      </c>
      <c r="BG36" s="21">
        <f t="shared" si="128"/>
        <v>31367</v>
      </c>
      <c r="BH36" s="21">
        <f t="shared" si="128"/>
        <v>29763</v>
      </c>
      <c r="BI36" s="21">
        <f t="shared" si="128"/>
        <v>32187</v>
      </c>
      <c r="BJ36" s="21">
        <f t="shared" si="128"/>
        <v>33338</v>
      </c>
      <c r="BK36" s="21">
        <f t="shared" si="128"/>
        <v>35337</v>
      </c>
      <c r="BL36" s="21">
        <f t="shared" si="128"/>
        <v>40030</v>
      </c>
      <c r="BM36" s="21">
        <f t="shared" si="128"/>
        <v>29710</v>
      </c>
      <c r="BN36" s="21">
        <f t="shared" si="128"/>
        <v>34247</v>
      </c>
      <c r="BO36" s="21">
        <f t="shared" si="128"/>
        <v>377776</v>
      </c>
      <c r="BP36" s="21">
        <f t="shared" si="128"/>
        <v>28800</v>
      </c>
      <c r="BQ36" s="21">
        <f t="shared" si="128"/>
        <v>29119</v>
      </c>
      <c r="BR36" s="21">
        <f t="shared" si="128"/>
        <v>28066</v>
      </c>
      <c r="BS36" s="21">
        <f t="shared" si="128"/>
        <v>30991</v>
      </c>
      <c r="BT36" s="21">
        <f t="shared" si="128"/>
        <v>35339</v>
      </c>
      <c r="BU36" s="21">
        <f t="shared" si="128"/>
        <v>34672</v>
      </c>
      <c r="BV36" s="21">
        <f t="shared" si="128"/>
        <v>36926</v>
      </c>
      <c r="BW36" s="21">
        <f t="shared" ref="BW36:CC36" si="129">BW27+BW30+BW33</f>
        <v>64270</v>
      </c>
      <c r="BX36" s="21">
        <f t="shared" si="129"/>
        <v>71515</v>
      </c>
      <c r="BY36" s="21">
        <f t="shared" si="129"/>
        <v>78601</v>
      </c>
      <c r="BZ36" s="21">
        <f t="shared" si="129"/>
        <v>73159</v>
      </c>
      <c r="CA36" s="21">
        <f t="shared" si="129"/>
        <v>74329</v>
      </c>
      <c r="CB36" s="21">
        <f t="shared" si="129"/>
        <v>585787</v>
      </c>
      <c r="CC36" s="21">
        <f t="shared" si="129"/>
        <v>59876</v>
      </c>
      <c r="CD36" s="21">
        <v>59940</v>
      </c>
      <c r="CE36" s="21">
        <f t="shared" si="117"/>
        <v>71587</v>
      </c>
      <c r="CF36" s="21">
        <f t="shared" si="117"/>
        <v>71447</v>
      </c>
      <c r="CG36" s="21">
        <f t="shared" si="117"/>
        <v>73890</v>
      </c>
      <c r="CH36" s="21">
        <f t="shared" si="118"/>
        <v>72297</v>
      </c>
      <c r="CI36" s="21">
        <f t="shared" si="118"/>
        <v>77256</v>
      </c>
      <c r="CJ36" s="21">
        <f t="shared" si="118"/>
        <v>87083</v>
      </c>
      <c r="CK36" s="21">
        <f t="shared" si="118"/>
        <v>91464</v>
      </c>
      <c r="CL36" s="21">
        <f t="shared" si="118"/>
        <v>90936</v>
      </c>
      <c r="CM36" s="21">
        <f t="shared" si="118"/>
        <v>87717</v>
      </c>
      <c r="CN36" s="21">
        <f t="shared" si="118"/>
        <v>88630</v>
      </c>
      <c r="CO36" s="21">
        <f t="shared" si="80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9"/>
        <v>81485</v>
      </c>
      <c r="CV36" s="21">
        <f t="shared" si="119"/>
        <v>84843</v>
      </c>
      <c r="CW36" s="21">
        <f t="shared" si="119"/>
        <v>91817</v>
      </c>
      <c r="CX36" s="21">
        <f t="shared" si="119"/>
        <v>85139</v>
      </c>
      <c r="CY36" s="21">
        <f t="shared" si="119"/>
        <v>77471</v>
      </c>
      <c r="CZ36" s="21">
        <f t="shared" si="119"/>
        <v>78630</v>
      </c>
      <c r="DA36" s="21">
        <f t="shared" si="119"/>
        <v>82315</v>
      </c>
      <c r="DB36" s="21">
        <f t="shared" si="81"/>
        <v>968559</v>
      </c>
      <c r="DC36" s="21">
        <f t="shared" ref="DC36:DN36" si="130">DC27+DC30+DC33</f>
        <v>75267</v>
      </c>
      <c r="DD36" s="21">
        <f t="shared" si="130"/>
        <v>74948</v>
      </c>
      <c r="DE36" s="21">
        <f t="shared" si="130"/>
        <v>78914</v>
      </c>
      <c r="DF36" s="21">
        <f t="shared" si="130"/>
        <v>70196</v>
      </c>
      <c r="DG36" s="21">
        <f t="shared" si="130"/>
        <v>88155</v>
      </c>
      <c r="DH36" s="21">
        <f t="shared" si="130"/>
        <v>91562</v>
      </c>
      <c r="DI36" s="21">
        <f t="shared" si="130"/>
        <v>92088</v>
      </c>
      <c r="DJ36" s="21">
        <f t="shared" si="130"/>
        <v>102391</v>
      </c>
      <c r="DK36" s="21">
        <f t="shared" si="130"/>
        <v>95785</v>
      </c>
      <c r="DL36" s="21">
        <f t="shared" si="130"/>
        <v>98772</v>
      </c>
      <c r="DM36" s="21">
        <f t="shared" si="130"/>
        <v>86472</v>
      </c>
      <c r="DN36" s="21">
        <f t="shared" si="130"/>
        <v>90294</v>
      </c>
      <c r="DO36" s="21">
        <f t="shared" si="89"/>
        <v>1044844</v>
      </c>
      <c r="DP36" s="21">
        <f t="shared" ref="DP36:EA36" si="131">DP27+DP30+DP33</f>
        <v>77183</v>
      </c>
      <c r="DQ36" s="21">
        <f t="shared" si="131"/>
        <v>80804</v>
      </c>
      <c r="DR36" s="21">
        <f t="shared" si="131"/>
        <v>62357</v>
      </c>
      <c r="DS36" s="21">
        <f t="shared" si="131"/>
        <v>24921</v>
      </c>
      <c r="DT36" s="21">
        <f t="shared" si="131"/>
        <v>43213</v>
      </c>
      <c r="DU36" s="21">
        <f t="shared" si="131"/>
        <v>56560</v>
      </c>
      <c r="DV36" s="21">
        <f t="shared" si="131"/>
        <v>75623</v>
      </c>
      <c r="DW36" s="21">
        <f t="shared" si="131"/>
        <v>79776</v>
      </c>
      <c r="DX36" s="21">
        <f t="shared" si="131"/>
        <v>85236</v>
      </c>
      <c r="DY36" s="21">
        <f t="shared" si="131"/>
        <v>105904</v>
      </c>
      <c r="DZ36" s="21">
        <f t="shared" si="131"/>
        <v>104100</v>
      </c>
      <c r="EA36" s="21">
        <f t="shared" si="131"/>
        <v>122700</v>
      </c>
      <c r="EB36" s="21">
        <f t="shared" si="90"/>
        <v>918377</v>
      </c>
      <c r="EC36" s="21">
        <f t="shared" si="122"/>
        <v>100280</v>
      </c>
      <c r="ED36" s="21">
        <f t="shared" si="122"/>
        <v>85888</v>
      </c>
      <c r="EE36" s="21">
        <f t="shared" si="122"/>
        <v>93985</v>
      </c>
      <c r="EF36" s="21">
        <f t="shared" si="122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91"/>
        <v>1288404</v>
      </c>
      <c r="EP36" s="21">
        <f t="shared" ref="EP36:ES36" si="132">EP27+EP30+EP33</f>
        <v>94241</v>
      </c>
      <c r="EQ36" s="21">
        <v>90454</v>
      </c>
      <c r="ER36" s="21">
        <v>99716</v>
      </c>
      <c r="ES36" s="21">
        <f t="shared" si="132"/>
        <v>0</v>
      </c>
      <c r="ET36" s="21">
        <f t="shared" ref="ET36:FA36" si="133">ET27+ET30+ET33</f>
        <v>0</v>
      </c>
      <c r="EU36" s="21">
        <f t="shared" si="133"/>
        <v>0</v>
      </c>
      <c r="EV36" s="21">
        <f t="shared" si="133"/>
        <v>0</v>
      </c>
      <c r="EW36" s="21">
        <f t="shared" si="133"/>
        <v>0</v>
      </c>
      <c r="EX36" s="21">
        <f t="shared" si="133"/>
        <v>0</v>
      </c>
      <c r="EY36" s="21">
        <f t="shared" si="133"/>
        <v>0</v>
      </c>
      <c r="EZ36" s="21">
        <f t="shared" si="133"/>
        <v>0</v>
      </c>
      <c r="FA36" s="21">
        <f t="shared" si="133"/>
        <v>0</v>
      </c>
      <c r="FB36" s="21">
        <f t="shared" si="110"/>
        <v>284411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34">SUM(C43:C44)</f>
        <v>0</v>
      </c>
      <c r="D42" s="19">
        <f t="shared" si="134"/>
        <v>0</v>
      </c>
      <c r="E42" s="19">
        <f t="shared" si="134"/>
        <v>0</v>
      </c>
      <c r="F42" s="19">
        <f t="shared" si="134"/>
        <v>0</v>
      </c>
      <c r="G42" s="19">
        <f t="shared" si="134"/>
        <v>0</v>
      </c>
      <c r="H42" s="19">
        <f t="shared" si="134"/>
        <v>0</v>
      </c>
      <c r="I42" s="19">
        <f t="shared" si="134"/>
        <v>0</v>
      </c>
      <c r="J42" s="19">
        <f t="shared" si="134"/>
        <v>0</v>
      </c>
      <c r="K42" s="19">
        <f t="shared" si="134"/>
        <v>0</v>
      </c>
      <c r="L42" s="19">
        <f t="shared" si="134"/>
        <v>218167.59999999998</v>
      </c>
      <c r="M42" s="19">
        <f t="shared" si="134"/>
        <v>198499</v>
      </c>
      <c r="N42" s="19">
        <f t="shared" si="134"/>
        <v>165188.80000000002</v>
      </c>
      <c r="O42" s="19">
        <f>SUM(C42:N42)</f>
        <v>581855.4</v>
      </c>
      <c r="P42" s="19">
        <f t="shared" si="134"/>
        <v>115644.90000000001</v>
      </c>
      <c r="Q42" s="19">
        <f t="shared" si="134"/>
        <v>143099.6</v>
      </c>
      <c r="R42" s="19">
        <f t="shared" si="134"/>
        <v>151944.1</v>
      </c>
      <c r="S42" s="19">
        <f t="shared" si="134"/>
        <v>149784.80000000002</v>
      </c>
      <c r="T42" s="19">
        <f t="shared" si="134"/>
        <v>115201</v>
      </c>
      <c r="U42" s="19">
        <f t="shared" si="134"/>
        <v>155986.5</v>
      </c>
      <c r="V42" s="19">
        <f t="shared" si="134"/>
        <v>179995.40000000002</v>
      </c>
      <c r="W42" s="19">
        <f t="shared" si="134"/>
        <v>201646.7</v>
      </c>
      <c r="X42" s="19">
        <f t="shared" si="134"/>
        <v>190231.29999999996</v>
      </c>
      <c r="Y42" s="19">
        <f t="shared" si="134"/>
        <v>187998.39999999997</v>
      </c>
      <c r="Z42" s="19">
        <f t="shared" si="134"/>
        <v>185502.3</v>
      </c>
      <c r="AA42" s="19">
        <f t="shared" si="134"/>
        <v>183183.2</v>
      </c>
      <c r="AB42" s="19">
        <f>SUM(P42:AA42)</f>
        <v>1960218.2</v>
      </c>
      <c r="AC42" s="19">
        <f t="shared" si="134"/>
        <v>165814.70000000001</v>
      </c>
      <c r="AD42" s="19">
        <f t="shared" si="134"/>
        <v>151796.4</v>
      </c>
      <c r="AE42" s="19">
        <f t="shared" si="134"/>
        <v>154752.20000000001</v>
      </c>
      <c r="AF42" s="19">
        <f t="shared" si="134"/>
        <v>151411.1</v>
      </c>
      <c r="AG42" s="19">
        <f t="shared" si="134"/>
        <v>164823.5</v>
      </c>
      <c r="AH42" s="19">
        <f t="shared" si="134"/>
        <v>162332.29999999999</v>
      </c>
      <c r="AI42" s="19">
        <f t="shared" si="134"/>
        <v>173537.9</v>
      </c>
      <c r="AJ42" s="19">
        <f t="shared" si="134"/>
        <v>218368.80000000002</v>
      </c>
      <c r="AK42" s="19">
        <f t="shared" si="134"/>
        <v>208106.80000000002</v>
      </c>
      <c r="AL42" s="19">
        <f t="shared" si="134"/>
        <v>200544.60000000003</v>
      </c>
      <c r="AM42" s="19">
        <f t="shared" si="134"/>
        <v>196528.3</v>
      </c>
      <c r="AN42" s="19">
        <f t="shared" si="134"/>
        <v>189356.2</v>
      </c>
      <c r="AO42" s="19">
        <f>SUM(AC42:AN42)</f>
        <v>2137372.8000000003</v>
      </c>
      <c r="AP42" s="19">
        <f t="shared" si="134"/>
        <v>178296.80000000002</v>
      </c>
      <c r="AQ42" s="19">
        <f t="shared" si="134"/>
        <v>158640.1</v>
      </c>
      <c r="AR42" s="19">
        <f t="shared" si="134"/>
        <v>177343</v>
      </c>
      <c r="AS42" s="19">
        <f t="shared" si="134"/>
        <v>185370.59999999998</v>
      </c>
      <c r="AT42" s="19">
        <f t="shared" si="134"/>
        <v>193619.4</v>
      </c>
      <c r="AU42" s="19">
        <f t="shared" si="134"/>
        <v>155217.20000000001</v>
      </c>
      <c r="AV42" s="19">
        <f t="shared" si="134"/>
        <v>82458.3</v>
      </c>
      <c r="AW42" s="19">
        <f t="shared" si="134"/>
        <v>199068.7</v>
      </c>
      <c r="AX42" s="19">
        <f t="shared" si="134"/>
        <v>197107.90000000002</v>
      </c>
      <c r="AY42" s="19">
        <f t="shared" si="134"/>
        <v>212093.69999999998</v>
      </c>
      <c r="AZ42" s="19">
        <f t="shared" si="134"/>
        <v>203425.90000000002</v>
      </c>
      <c r="BA42" s="19">
        <f t="shared" si="134"/>
        <v>197340.1</v>
      </c>
      <c r="BB42" s="19">
        <f>SUM(AP42:BA42)</f>
        <v>2139981.7000000002</v>
      </c>
      <c r="BC42" s="19">
        <f t="shared" si="134"/>
        <v>196159.09999999998</v>
      </c>
      <c r="BD42" s="19">
        <f t="shared" si="134"/>
        <v>174728.05</v>
      </c>
      <c r="BE42" s="19">
        <f t="shared" si="134"/>
        <v>183372.44999999998</v>
      </c>
      <c r="BF42" s="19">
        <f t="shared" si="134"/>
        <v>195640.34999999998</v>
      </c>
      <c r="BG42" s="19">
        <f t="shared" si="134"/>
        <v>200293.35</v>
      </c>
      <c r="BH42" s="19">
        <f t="shared" si="134"/>
        <v>191603.55</v>
      </c>
      <c r="BI42" s="19">
        <f t="shared" si="134"/>
        <v>212465.34999999998</v>
      </c>
      <c r="BJ42" s="19">
        <f t="shared" si="134"/>
        <v>219753.1</v>
      </c>
      <c r="BK42" s="19">
        <f t="shared" si="134"/>
        <v>226348</v>
      </c>
      <c r="BL42" s="19">
        <f t="shared" si="134"/>
        <v>247595.14999999997</v>
      </c>
      <c r="BM42" s="19">
        <f t="shared" si="134"/>
        <v>189656.49999999997</v>
      </c>
      <c r="BN42" s="19">
        <f t="shared" si="134"/>
        <v>220173.5</v>
      </c>
      <c r="BO42" s="19">
        <f>SUM(BC42:BN42)</f>
        <v>2457788.4499999997</v>
      </c>
      <c r="BP42" s="19">
        <f t="shared" si="134"/>
        <v>207975.95</v>
      </c>
      <c r="BQ42" s="19">
        <f t="shared" si="134"/>
        <v>214651.80000000002</v>
      </c>
      <c r="BR42" s="19">
        <f t="shared" si="134"/>
        <v>205925</v>
      </c>
      <c r="BS42" s="19">
        <f t="shared" si="13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35">SUM(BV43:BV44)</f>
        <v>263996.90000000002</v>
      </c>
      <c r="BW42" s="19">
        <f t="shared" si="135"/>
        <v>446563.79999999993</v>
      </c>
      <c r="BX42" s="19">
        <f t="shared" si="135"/>
        <v>493683.19999999995</v>
      </c>
      <c r="BY42" s="19">
        <f t="shared" si="135"/>
        <v>537131</v>
      </c>
      <c r="BZ42" s="19">
        <f t="shared" si="135"/>
        <v>497013.7</v>
      </c>
      <c r="CA42" s="19">
        <f t="shared" si="13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36">SUM(CE43:CE44)</f>
        <v>550873.4</v>
      </c>
      <c r="CF42" s="19">
        <f t="shared" si="136"/>
        <v>533264.5</v>
      </c>
      <c r="CG42" s="19">
        <f t="shared" si="136"/>
        <v>564076.19999999995</v>
      </c>
      <c r="CH42" s="19">
        <f t="shared" si="136"/>
        <v>545236</v>
      </c>
      <c r="CI42" s="19">
        <f t="shared" si="136"/>
        <v>592369.30000000005</v>
      </c>
      <c r="CJ42" s="19">
        <f t="shared" si="136"/>
        <v>656067.5</v>
      </c>
      <c r="CK42" s="19">
        <f t="shared" si="136"/>
        <v>655069.39999999991</v>
      </c>
      <c r="CL42" s="19">
        <f t="shared" si="136"/>
        <v>676573.1</v>
      </c>
      <c r="CM42" s="19">
        <f t="shared" si="136"/>
        <v>660131.19999999995</v>
      </c>
      <c r="CN42" s="19">
        <f t="shared" si="13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37">SUM(CR43:CR44)</f>
        <v>638287.5</v>
      </c>
      <c r="CS42" s="19">
        <f t="shared" si="137"/>
        <v>601652.5</v>
      </c>
      <c r="CT42" s="19">
        <f t="shared" si="137"/>
        <v>627795.5</v>
      </c>
      <c r="CU42" s="19">
        <f t="shared" si="137"/>
        <v>608184</v>
      </c>
      <c r="CV42" s="19">
        <f t="shared" si="137"/>
        <v>665601</v>
      </c>
      <c r="CW42" s="19">
        <f t="shared" si="137"/>
        <v>719523.5</v>
      </c>
      <c r="CX42" s="19">
        <f t="shared" si="137"/>
        <v>655018</v>
      </c>
      <c r="CY42" s="19">
        <f t="shared" si="137"/>
        <v>617750</v>
      </c>
      <c r="CZ42" s="19">
        <f t="shared" si="137"/>
        <v>614286.5</v>
      </c>
      <c r="DA42" s="19">
        <f t="shared" si="13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38">SUM(DE43:DE44)</f>
        <v>690921.39999999991</v>
      </c>
      <c r="DF42" s="19">
        <f t="shared" si="138"/>
        <v>579800.79999999993</v>
      </c>
      <c r="DG42" s="19">
        <f t="shared" si="138"/>
        <v>715757.7</v>
      </c>
      <c r="DH42" s="19">
        <f t="shared" si="138"/>
        <v>714600.8</v>
      </c>
      <c r="DI42" s="19">
        <f t="shared" si="138"/>
        <v>736035.6</v>
      </c>
      <c r="DJ42" s="19">
        <f t="shared" si="138"/>
        <v>805538.20000000007</v>
      </c>
      <c r="DK42" s="19">
        <f t="shared" si="138"/>
        <v>737850.3</v>
      </c>
      <c r="DL42" s="19">
        <f>SUM(DL43:DL44)</f>
        <v>764755.79999999993</v>
      </c>
      <c r="DM42" s="19">
        <f t="shared" si="138"/>
        <v>678296.39999999991</v>
      </c>
      <c r="DN42" s="19">
        <f t="shared" si="138"/>
        <v>743799.7</v>
      </c>
      <c r="DO42" s="19">
        <f>+SUM(DC42:DN42)</f>
        <v>8451996.4999999981</v>
      </c>
      <c r="DP42" s="19">
        <f t="shared" si="138"/>
        <v>657318.29999999993</v>
      </c>
      <c r="DQ42" s="19">
        <f t="shared" si="138"/>
        <v>654392.4</v>
      </c>
      <c r="DR42" s="19">
        <f t="shared" si="138"/>
        <v>508767.39999999997</v>
      </c>
      <c r="DS42" s="19">
        <f>SUM(DS43:DS44)</f>
        <v>14286.600000000002</v>
      </c>
      <c r="DT42" s="19">
        <f t="shared" si="138"/>
        <v>0</v>
      </c>
      <c r="DU42" s="19">
        <f t="shared" si="138"/>
        <v>0</v>
      </c>
      <c r="DV42" s="19">
        <f t="shared" si="138"/>
        <v>685381.5</v>
      </c>
      <c r="DW42" s="19">
        <f t="shared" si="138"/>
        <v>685864.10000000009</v>
      </c>
      <c r="DX42" s="19">
        <f t="shared" si="138"/>
        <v>743989</v>
      </c>
      <c r="DY42" s="19">
        <f t="shared" si="138"/>
        <v>921776.40000000014</v>
      </c>
      <c r="DZ42" s="19">
        <f t="shared" si="138"/>
        <v>912111.3</v>
      </c>
      <c r="EA42" s="19">
        <f t="shared" si="138"/>
        <v>1076740.1000000001</v>
      </c>
      <c r="EB42" s="19">
        <f>+SUM(DP42:EA42)</f>
        <v>6860627.0999999996</v>
      </c>
      <c r="EC42" s="19">
        <f t="shared" si="138"/>
        <v>919414.1</v>
      </c>
      <c r="ED42" s="19">
        <f t="shared" si="138"/>
        <v>802748.6</v>
      </c>
      <c r="EE42" s="19">
        <f t="shared" si="138"/>
        <v>896042.89999999991</v>
      </c>
      <c r="EF42" s="19">
        <f t="shared" si="138"/>
        <v>912721.6</v>
      </c>
      <c r="EG42" s="19">
        <f t="shared" si="138"/>
        <v>999881.9</v>
      </c>
      <c r="EH42" s="19">
        <f t="shared" si="138"/>
        <v>1018887.1999999997</v>
      </c>
      <c r="EI42" s="19">
        <f t="shared" si="138"/>
        <v>1132767.7</v>
      </c>
      <c r="EJ42" s="19">
        <f t="shared" si="138"/>
        <v>1171116</v>
      </c>
      <c r="EK42" s="179">
        <f t="shared" si="138"/>
        <v>1105450</v>
      </c>
      <c r="EL42" s="19">
        <f t="shared" si="138"/>
        <v>1143748.3999999999</v>
      </c>
      <c r="EM42" s="19">
        <f t="shared" si="138"/>
        <v>1042185.7999999999</v>
      </c>
      <c r="EN42" s="19">
        <f t="shared" si="138"/>
        <v>1096178.7</v>
      </c>
      <c r="EO42" s="19">
        <f>+SUM(EC42:EN42)</f>
        <v>12241142.9</v>
      </c>
      <c r="EP42" s="19">
        <f t="shared" ref="EP42:FA42" si="139">SUM(EP43:EP44)</f>
        <v>1042418.4</v>
      </c>
      <c r="EQ42" s="19">
        <f t="shared" si="139"/>
        <v>1012770.8999999999</v>
      </c>
      <c r="ER42" s="19">
        <f t="shared" si="139"/>
        <v>1113058.6000000001</v>
      </c>
      <c r="ES42" s="19">
        <f t="shared" si="139"/>
        <v>0</v>
      </c>
      <c r="ET42" s="19">
        <f t="shared" si="139"/>
        <v>0</v>
      </c>
      <c r="EU42" s="19">
        <f t="shared" si="139"/>
        <v>0</v>
      </c>
      <c r="EV42" s="19">
        <f t="shared" si="139"/>
        <v>0</v>
      </c>
      <c r="EW42" s="19">
        <f t="shared" si="139"/>
        <v>0</v>
      </c>
      <c r="EX42" s="179">
        <f t="shared" si="139"/>
        <v>0</v>
      </c>
      <c r="EY42" s="19">
        <f t="shared" si="139"/>
        <v>0</v>
      </c>
      <c r="EZ42" s="19">
        <f t="shared" si="139"/>
        <v>0</v>
      </c>
      <c r="FA42" s="19">
        <f t="shared" si="139"/>
        <v>0</v>
      </c>
      <c r="FB42" s="19">
        <f>+SUM(EP42:FA42)</f>
        <v>3168247.9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/>
      <c r="ET43" s="21"/>
      <c r="EU43" s="21"/>
      <c r="EV43" s="21"/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/>
      <c r="ET44" s="21"/>
      <c r="EU44" s="21"/>
      <c r="EV44" s="21"/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R67" sqref="GR67:GR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4" t="s">
        <v>162</v>
      </c>
      <c r="B2" s="195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6" t="s">
        <v>0</v>
      </c>
      <c r="C6" s="211">
        <v>2007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750956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/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150374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/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360986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/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/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105512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/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/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416152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/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/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/>
      <c r="GT23" s="14"/>
      <c r="GU23" s="14"/>
      <c r="GV23" s="14"/>
      <c r="GW23" s="14"/>
      <c r="GX23" s="14"/>
      <c r="GY23" s="14"/>
      <c r="GZ23" s="14"/>
      <c r="HA23" s="14"/>
      <c r="HB23" s="14">
        <f>+SUM(GP23:HA23)</f>
        <v>249788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/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/>
      <c r="GT25" s="17"/>
      <c r="GU25" s="17"/>
      <c r="GV25" s="17"/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/>
      <c r="GT26" s="14"/>
      <c r="GU26" s="14"/>
      <c r="GV26" s="14"/>
      <c r="GW26" s="14"/>
      <c r="GX26" s="14"/>
      <c r="GY26" s="14"/>
      <c r="GZ26" s="14"/>
      <c r="HA26" s="14"/>
      <c r="HB26" s="14">
        <f>+SUM(GP26:HA26)</f>
        <v>891727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/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/>
      <c r="GT28" s="17"/>
      <c r="GU28" s="17"/>
      <c r="GV28" s="17"/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/>
      <c r="GT29" s="59"/>
      <c r="GU29" s="59"/>
      <c r="GV29" s="59"/>
      <c r="GW29" s="59"/>
      <c r="GX29" s="59"/>
      <c r="GY29" s="59"/>
      <c r="GZ29" s="59"/>
      <c r="HA29" s="59"/>
      <c r="HB29" s="59">
        <f>+SUM(GP29:HA29)</f>
        <v>2925500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/>
      <c r="GT30" s="79"/>
      <c r="GU30" s="79"/>
      <c r="GV30" s="79"/>
      <c r="GW30" s="79"/>
      <c r="GX30" s="79"/>
      <c r="GY30" s="79"/>
      <c r="GZ30" s="79"/>
      <c r="HA30" s="79"/>
      <c r="HB30" s="79">
        <f>+SUM(GP30:HA30)</f>
        <v>2074576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/>
      <c r="GT31" s="79"/>
      <c r="GU31" s="79"/>
      <c r="GV31" s="79"/>
      <c r="GW31" s="79"/>
      <c r="GX31" s="79"/>
      <c r="GY31" s="79"/>
      <c r="GZ31" s="79"/>
      <c r="HA31" s="79"/>
      <c r="HB31" s="79">
        <f>+SUM(GP31:HA31)</f>
        <v>850919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6" t="s">
        <v>0</v>
      </c>
      <c r="C35" s="211">
        <v>2007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7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/>
      <c r="GT37" s="14"/>
      <c r="GU37" s="14"/>
      <c r="GV37" s="14"/>
      <c r="GW37" s="14"/>
      <c r="GX37" s="14"/>
      <c r="GY37" s="14"/>
      <c r="GZ37" s="14"/>
      <c r="HA37" s="14"/>
      <c r="HB37" s="14">
        <f>+SUM(GP37:HA37)</f>
        <v>952480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/>
      <c r="GT38" s="16"/>
      <c r="GU38" s="16"/>
      <c r="GV38" s="16"/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/>
      <c r="GT39" s="17"/>
      <c r="GU39" s="17"/>
      <c r="GV39" s="17"/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/>
      <c r="GT40" s="14"/>
      <c r="GU40" s="14"/>
      <c r="GV40" s="14"/>
      <c r="GW40" s="14"/>
      <c r="GX40" s="14"/>
      <c r="GY40" s="14"/>
      <c r="GZ40" s="14"/>
      <c r="HA40" s="14"/>
      <c r="HB40" s="14">
        <f>+SUM(GP40:HA40)</f>
        <v>254717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/>
      <c r="GT41" s="16"/>
      <c r="GU41" s="16"/>
      <c r="GV41" s="16"/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/>
      <c r="GT42" s="17"/>
      <c r="GU42" s="17"/>
      <c r="GV42" s="17"/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/>
      <c r="GT43" s="14"/>
      <c r="GU43" s="14"/>
      <c r="GV43" s="14"/>
      <c r="GW43" s="14"/>
      <c r="GX43" s="14"/>
      <c r="GY43" s="14"/>
      <c r="GZ43" s="14"/>
      <c r="HA43" s="14"/>
      <c r="HB43" s="14">
        <f>+SUM(GP43:HA43)</f>
        <v>724562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/>
      <c r="GT44" s="16"/>
      <c r="GU44" s="16"/>
      <c r="GV44" s="16"/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/>
      <c r="GT45" s="17"/>
      <c r="GU45" s="17"/>
      <c r="GV45" s="17"/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/>
      <c r="GT46" s="14"/>
      <c r="GU46" s="14"/>
      <c r="GV46" s="14"/>
      <c r="GW46" s="14"/>
      <c r="GX46" s="14"/>
      <c r="GY46" s="14"/>
      <c r="GZ46" s="14"/>
      <c r="HA46" s="14"/>
      <c r="HB46" s="14">
        <f>+SUM(GP46:HA46)</f>
        <v>262692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/>
      <c r="GT47" s="16"/>
      <c r="GU47" s="16"/>
      <c r="GV47" s="16"/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/>
      <c r="GT48" s="17"/>
      <c r="GU48" s="17"/>
      <c r="GV48" s="17"/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/>
      <c r="GT49" s="14"/>
      <c r="GU49" s="14"/>
      <c r="GV49" s="14"/>
      <c r="GW49" s="14"/>
      <c r="GX49" s="14"/>
      <c r="GY49" s="14"/>
      <c r="GZ49" s="14"/>
      <c r="HA49" s="14"/>
      <c r="HB49" s="14">
        <f>+SUM(GP49:HA49)</f>
        <v>999024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/>
      <c r="GT50" s="16"/>
      <c r="GU50" s="16"/>
      <c r="GV50" s="16"/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/>
      <c r="GT51" s="17"/>
      <c r="GU51" s="17"/>
      <c r="GV51" s="17"/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/>
      <c r="GT52" s="14"/>
      <c r="GU52" s="14"/>
      <c r="GV52" s="14"/>
      <c r="GW52" s="14"/>
      <c r="GX52" s="14"/>
      <c r="GY52" s="14"/>
      <c r="GZ52" s="14"/>
      <c r="HA52" s="14"/>
      <c r="HB52" s="14">
        <f>+SUM(GP52:HA52)</f>
        <v>590010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/>
      <c r="GT53" s="16"/>
      <c r="GU53" s="16"/>
      <c r="GV53" s="16"/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/>
      <c r="GT54" s="17"/>
      <c r="GU54" s="17"/>
      <c r="GV54" s="17"/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/>
      <c r="GT55" s="14"/>
      <c r="GU55" s="14"/>
      <c r="GV55" s="14"/>
      <c r="GW55" s="14"/>
      <c r="GX55" s="14"/>
      <c r="GY55" s="14"/>
      <c r="GZ55" s="14"/>
      <c r="HA55" s="14"/>
      <c r="HB55" s="14">
        <f>+SUM(GP55:HA55)</f>
        <v>1907386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/>
      <c r="GT56" s="16"/>
      <c r="GU56" s="16"/>
      <c r="GV56" s="16"/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/>
      <c r="GT57" s="17"/>
      <c r="GU57" s="17"/>
      <c r="GV57" s="17"/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/>
      <c r="GT58" s="59"/>
      <c r="GU58" s="59"/>
      <c r="GV58" s="59"/>
      <c r="GW58" s="59"/>
      <c r="GX58" s="59"/>
      <c r="GY58" s="59"/>
      <c r="GZ58" s="59"/>
      <c r="HA58" s="59"/>
      <c r="HB58" s="59">
        <f>+SUM(GP58:HA58)</f>
        <v>5690871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/>
      <c r="GT59" s="79"/>
      <c r="GU59" s="79"/>
      <c r="GV59" s="79"/>
      <c r="GW59" s="79"/>
      <c r="GX59" s="79"/>
      <c r="GY59" s="79"/>
      <c r="GZ59" s="79"/>
      <c r="HA59" s="79"/>
      <c r="HB59" s="79">
        <f>+SUM(GP59:HA59)</f>
        <v>2074576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/>
      <c r="GT60" s="79"/>
      <c r="GU60" s="79"/>
      <c r="GV60" s="79"/>
      <c r="GW60" s="79"/>
      <c r="GX60" s="79"/>
      <c r="GY60" s="79"/>
      <c r="GZ60" s="79"/>
      <c r="HA60" s="79"/>
      <c r="HB60" s="79">
        <f>+SUM(GP60:HA60)</f>
        <v>3616295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1">
        <v>2007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188" t="s">
        <v>100</v>
      </c>
      <c r="P64" s="212">
        <v>2008</v>
      </c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188" t="s">
        <v>101</v>
      </c>
      <c r="AC64" s="212">
        <v>2009</v>
      </c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188" t="s">
        <v>86</v>
      </c>
      <c r="AP64" s="212">
        <v>2010</v>
      </c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188" t="s">
        <v>87</v>
      </c>
      <c r="BC64" s="212">
        <v>2011</v>
      </c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188" t="s">
        <v>88</v>
      </c>
      <c r="BP64" s="212">
        <v>2012</v>
      </c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188" t="s">
        <v>89</v>
      </c>
      <c r="CC64" s="212">
        <v>2013</v>
      </c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188" t="s">
        <v>90</v>
      </c>
      <c r="CP64" s="212">
        <v>2014</v>
      </c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188" t="s">
        <v>91</v>
      </c>
      <c r="DC64" s="212">
        <v>2015</v>
      </c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188" t="s">
        <v>92</v>
      </c>
      <c r="DP64" s="212">
        <v>2016</v>
      </c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0</v>
      </c>
      <c r="GT66" s="59">
        <f t="shared" si="246"/>
        <v>0</v>
      </c>
      <c r="GU66" s="59">
        <f t="shared" si="246"/>
        <v>0</v>
      </c>
      <c r="GV66" s="59">
        <f t="shared" si="246"/>
        <v>0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22630116.5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/>
      <c r="GT67" s="79"/>
      <c r="GU67" s="79"/>
      <c r="GV67" s="79"/>
      <c r="GW67" s="79"/>
      <c r="GX67" s="79"/>
      <c r="GY67" s="79"/>
      <c r="GZ67" s="79"/>
      <c r="HA67" s="79"/>
      <c r="HB67" s="14">
        <f>+SUM(GP67:HA67)</f>
        <v>8510256.5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/>
      <c r="GT68" s="79"/>
      <c r="GU68" s="79"/>
      <c r="GV68" s="79"/>
      <c r="GW68" s="79"/>
      <c r="GX68" s="79"/>
      <c r="GY68" s="79"/>
      <c r="GZ68" s="79"/>
      <c r="HA68" s="79"/>
      <c r="HB68" s="14">
        <f>+SUM(GP68:HA68)</f>
        <v>14119860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GP6:HA6"/>
    <mergeCell ref="HB6:HB7"/>
    <mergeCell ref="GP35:HA35"/>
    <mergeCell ref="HB35:HB36"/>
    <mergeCell ref="GP64:HA64"/>
    <mergeCell ref="HB64:HB65"/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4" t="s">
        <v>157</v>
      </c>
      <c r="B2" s="195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6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7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/>
      <c r="BE8" s="14"/>
      <c r="BF8" s="14"/>
      <c r="BG8" s="14"/>
      <c r="BH8" s="14"/>
      <c r="BI8" s="14"/>
      <c r="BJ8" s="14"/>
      <c r="BK8" s="14"/>
      <c r="BL8" s="14"/>
      <c r="BM8" s="14">
        <f t="shared" ref="BM8:BM13" si="6">+SUM(BA8:BL8)</f>
        <v>61389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/>
      <c r="BE9" s="16"/>
      <c r="BF9" s="16"/>
      <c r="BG9" s="16"/>
      <c r="BH9" s="16"/>
      <c r="BI9" s="16"/>
      <c r="BJ9" s="16"/>
      <c r="BK9" s="16"/>
      <c r="BL9" s="16"/>
      <c r="BM9" s="14">
        <f t="shared" si="6"/>
        <v>55998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/>
      <c r="BE10" s="17"/>
      <c r="BF10" s="17"/>
      <c r="BG10" s="17"/>
      <c r="BH10" s="17"/>
      <c r="BI10" s="17"/>
      <c r="BJ10" s="17"/>
      <c r="BK10" s="17"/>
      <c r="BL10" s="17"/>
      <c r="BM10" s="14">
        <f t="shared" si="6"/>
        <v>5391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/>
      <c r="BE11" s="96"/>
      <c r="BF11" s="96"/>
      <c r="BG11" s="96"/>
      <c r="BH11" s="96"/>
      <c r="BI11" s="96"/>
      <c r="BJ11" s="96"/>
      <c r="BK11" s="96"/>
      <c r="BL11" s="96"/>
      <c r="BM11" s="59">
        <f t="shared" si="6"/>
        <v>61389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/>
      <c r="BE12" s="17"/>
      <c r="BF12" s="17"/>
      <c r="BG12" s="17"/>
      <c r="BH12" s="17"/>
      <c r="BI12" s="17"/>
      <c r="BJ12" s="17"/>
      <c r="BK12" s="17"/>
      <c r="BL12" s="17"/>
      <c r="BM12" s="14">
        <f t="shared" si="6"/>
        <v>55998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/>
      <c r="BE13" s="17"/>
      <c r="BF13" s="17"/>
      <c r="BG13" s="17"/>
      <c r="BH13" s="17"/>
      <c r="BI13" s="14"/>
      <c r="BJ13" s="14"/>
      <c r="BK13" s="14"/>
      <c r="BL13" s="14"/>
      <c r="BM13" s="14">
        <f t="shared" si="6"/>
        <v>5391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6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7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3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4">+SUM(AN19:AY19)</f>
        <v>278454</v>
      </c>
      <c r="BA19" s="14">
        <v>23639</v>
      </c>
      <c r="BB19" s="14">
        <v>21479</v>
      </c>
      <c r="BC19" s="14">
        <v>22682</v>
      </c>
      <c r="BD19" s="14"/>
      <c r="BE19" s="14"/>
      <c r="BF19" s="14"/>
      <c r="BG19" s="14"/>
      <c r="BH19" s="14"/>
      <c r="BI19" s="14"/>
      <c r="BJ19" s="14"/>
      <c r="BK19" s="14"/>
      <c r="BL19" s="14"/>
      <c r="BM19" s="14">
        <f t="shared" ref="BM19:BM24" si="25">+SUM(BA19:BL19)</f>
        <v>67800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4"/>
        <v>224638</v>
      </c>
      <c r="BA20" s="16">
        <v>19496</v>
      </c>
      <c r="BB20" s="16">
        <v>17571</v>
      </c>
      <c r="BC20" s="16">
        <v>18931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4">
        <f t="shared" si="25"/>
        <v>55998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4"/>
        <v>53816</v>
      </c>
      <c r="BA21" s="17">
        <v>4143</v>
      </c>
      <c r="BB21" s="17">
        <v>3908</v>
      </c>
      <c r="BC21" s="17">
        <v>3751</v>
      </c>
      <c r="BD21" s="17"/>
      <c r="BE21" s="17"/>
      <c r="BF21" s="17"/>
      <c r="BG21" s="17"/>
      <c r="BH21" s="17"/>
      <c r="BI21" s="17"/>
      <c r="BJ21" s="17"/>
      <c r="BK21" s="17"/>
      <c r="BL21" s="17"/>
      <c r="BM21" s="14">
        <f t="shared" si="25"/>
        <v>11802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6">+D19</f>
        <v>19795</v>
      </c>
      <c r="E22" s="96">
        <f t="shared" si="26"/>
        <v>22941</v>
      </c>
      <c r="F22" s="96">
        <f t="shared" si="26"/>
        <v>22069</v>
      </c>
      <c r="G22" s="96">
        <f t="shared" si="26"/>
        <v>28471</v>
      </c>
      <c r="H22" s="96">
        <f t="shared" si="26"/>
        <v>27679</v>
      </c>
      <c r="I22" s="96">
        <f t="shared" si="26"/>
        <v>24955</v>
      </c>
      <c r="J22" s="96">
        <f t="shared" si="26"/>
        <v>26995</v>
      </c>
      <c r="K22" s="96">
        <f t="shared" si="26"/>
        <v>23501</v>
      </c>
      <c r="L22" s="96">
        <f t="shared" si="26"/>
        <v>24266</v>
      </c>
      <c r="M22" s="96">
        <f t="shared" si="19"/>
        <v>228530</v>
      </c>
      <c r="N22" s="96">
        <f t="shared" ref="N22:P24" si="27">+N19</f>
        <v>22671</v>
      </c>
      <c r="O22" s="96">
        <f t="shared" si="27"/>
        <v>20320</v>
      </c>
      <c r="P22" s="96">
        <f t="shared" si="27"/>
        <v>20753</v>
      </c>
      <c r="Q22" s="96">
        <f t="shared" ref="Q22:Y22" si="28">+Q19</f>
        <v>24304</v>
      </c>
      <c r="R22" s="96">
        <f t="shared" si="28"/>
        <v>24050</v>
      </c>
      <c r="S22" s="96">
        <f t="shared" si="28"/>
        <v>24789</v>
      </c>
      <c r="T22" s="96">
        <f t="shared" si="28"/>
        <v>29028</v>
      </c>
      <c r="U22" s="96">
        <f t="shared" si="28"/>
        <v>27520</v>
      </c>
      <c r="V22" s="96">
        <f t="shared" si="28"/>
        <v>25027</v>
      </c>
      <c r="W22" s="96">
        <v>25352</v>
      </c>
      <c r="X22" s="96">
        <f t="shared" si="28"/>
        <v>23428</v>
      </c>
      <c r="Y22" s="96">
        <f t="shared" si="28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9">+AB19</f>
        <v>20788</v>
      </c>
      <c r="AC22" s="96">
        <f t="shared" si="29"/>
        <v>16129</v>
      </c>
      <c r="AD22" s="96">
        <f t="shared" si="29"/>
        <v>6398</v>
      </c>
      <c r="AE22" s="96">
        <f t="shared" si="29"/>
        <v>8469</v>
      </c>
      <c r="AF22" s="96">
        <f t="shared" si="29"/>
        <v>8014</v>
      </c>
      <c r="AG22" s="96">
        <f t="shared" si="29"/>
        <v>16260</v>
      </c>
      <c r="AH22" s="96">
        <f t="shared" si="29"/>
        <v>16756</v>
      </c>
      <c r="AI22" s="96">
        <f t="shared" si="29"/>
        <v>17735</v>
      </c>
      <c r="AJ22" s="96">
        <f t="shared" si="29"/>
        <v>21723</v>
      </c>
      <c r="AK22" s="96">
        <f t="shared" si="29"/>
        <v>23301</v>
      </c>
      <c r="AL22" s="96">
        <f t="shared" si="29"/>
        <v>24208</v>
      </c>
      <c r="AM22" s="59">
        <f t="shared" si="22"/>
        <v>203276</v>
      </c>
      <c r="AN22" s="96">
        <f t="shared" ref="AN22:AQ24" si="30">+AN19</f>
        <v>21973</v>
      </c>
      <c r="AO22" s="96">
        <f t="shared" si="30"/>
        <v>15596</v>
      </c>
      <c r="AP22" s="96">
        <f t="shared" si="30"/>
        <v>19744</v>
      </c>
      <c r="AQ22" s="96">
        <f t="shared" si="30"/>
        <v>19211</v>
      </c>
      <c r="AR22" s="96">
        <v>21769</v>
      </c>
      <c r="AS22" s="96">
        <f t="shared" ref="AS22" si="31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4"/>
        <v>278454</v>
      </c>
      <c r="BA22" s="96">
        <v>23639</v>
      </c>
      <c r="BB22" s="96">
        <v>21479</v>
      </c>
      <c r="BC22" s="96">
        <v>22682</v>
      </c>
      <c r="BD22" s="96"/>
      <c r="BE22" s="96"/>
      <c r="BF22" s="96"/>
      <c r="BG22" s="96"/>
      <c r="BH22" s="96"/>
      <c r="BI22" s="96"/>
      <c r="BJ22" s="96"/>
      <c r="BK22" s="96"/>
      <c r="BL22" s="96"/>
      <c r="BM22" s="59">
        <f t="shared" si="25"/>
        <v>67800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19"/>
        <v>185566</v>
      </c>
      <c r="N23" s="17">
        <f t="shared" si="27"/>
        <v>18938</v>
      </c>
      <c r="O23" s="17">
        <f t="shared" si="27"/>
        <v>16997</v>
      </c>
      <c r="P23" s="17">
        <f t="shared" si="27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2"/>
        <v>162111</v>
      </c>
      <c r="AN23" s="17">
        <f t="shared" si="30"/>
        <v>17583</v>
      </c>
      <c r="AO23" s="17">
        <f t="shared" si="30"/>
        <v>11406</v>
      </c>
      <c r="AP23" s="17">
        <f t="shared" si="30"/>
        <v>15806</v>
      </c>
      <c r="AQ23" s="17">
        <f t="shared" si="30"/>
        <v>15719</v>
      </c>
      <c r="AR23" s="17">
        <v>17881</v>
      </c>
      <c r="AS23" s="17">
        <f t="shared" ref="AS23:AS24" si="35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4"/>
        <v>224638</v>
      </c>
      <c r="BA23" s="17">
        <v>19496</v>
      </c>
      <c r="BB23" s="17">
        <v>17571</v>
      </c>
      <c r="BC23" s="17">
        <v>18931</v>
      </c>
      <c r="BD23" s="17"/>
      <c r="BE23" s="17"/>
      <c r="BF23" s="17"/>
      <c r="BG23" s="17"/>
      <c r="BH23" s="17"/>
      <c r="BI23" s="17"/>
      <c r="BJ23" s="17"/>
      <c r="BK23" s="17"/>
      <c r="BL23" s="17"/>
      <c r="BM23" s="14">
        <f t="shared" si="25"/>
        <v>55998</v>
      </c>
    </row>
    <row r="24" spans="2:65" x14ac:dyDescent="0.2">
      <c r="B24" s="15" t="s">
        <v>3</v>
      </c>
      <c r="C24" s="17">
        <f>+C21</f>
        <v>800</v>
      </c>
      <c r="D24" s="17">
        <f t="shared" ref="D24:L24" si="36">+D21</f>
        <v>2997</v>
      </c>
      <c r="E24" s="17">
        <f t="shared" si="36"/>
        <v>3890</v>
      </c>
      <c r="F24" s="17">
        <f t="shared" si="36"/>
        <v>3544</v>
      </c>
      <c r="G24" s="17">
        <f t="shared" si="36"/>
        <v>6358</v>
      </c>
      <c r="H24" s="17">
        <f t="shared" si="36"/>
        <v>5689</v>
      </c>
      <c r="I24" s="17">
        <f t="shared" si="36"/>
        <v>4708</v>
      </c>
      <c r="J24" s="17">
        <f t="shared" si="36"/>
        <v>5985</v>
      </c>
      <c r="K24" s="17">
        <f t="shared" si="36"/>
        <v>4677</v>
      </c>
      <c r="L24" s="17">
        <f t="shared" si="36"/>
        <v>4316</v>
      </c>
      <c r="M24" s="17">
        <f t="shared" si="19"/>
        <v>42964</v>
      </c>
      <c r="N24" s="17">
        <f t="shared" si="27"/>
        <v>3733</v>
      </c>
      <c r="O24" s="17">
        <f t="shared" si="27"/>
        <v>3323</v>
      </c>
      <c r="P24" s="17">
        <f t="shared" si="27"/>
        <v>3302</v>
      </c>
      <c r="Q24" s="17">
        <f t="shared" ref="Q24:Y24" si="37">+Q21</f>
        <v>3777</v>
      </c>
      <c r="R24" s="17">
        <f t="shared" si="37"/>
        <v>4225</v>
      </c>
      <c r="S24" s="17">
        <f t="shared" si="37"/>
        <v>4682</v>
      </c>
      <c r="T24" s="17">
        <f t="shared" si="37"/>
        <v>4874</v>
      </c>
      <c r="U24" s="17">
        <f t="shared" si="37"/>
        <v>4357</v>
      </c>
      <c r="V24" s="17">
        <f t="shared" si="37"/>
        <v>4116</v>
      </c>
      <c r="W24" s="17">
        <v>4418</v>
      </c>
      <c r="X24" s="17">
        <f t="shared" si="37"/>
        <v>4143</v>
      </c>
      <c r="Y24" s="17">
        <f t="shared" si="37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2"/>
        <v>41165</v>
      </c>
      <c r="AN24" s="17">
        <f t="shared" si="30"/>
        <v>4390</v>
      </c>
      <c r="AO24" s="17">
        <f t="shared" si="30"/>
        <v>4190</v>
      </c>
      <c r="AP24" s="17">
        <f t="shared" si="30"/>
        <v>3938</v>
      </c>
      <c r="AQ24" s="17">
        <f t="shared" si="30"/>
        <v>3492</v>
      </c>
      <c r="AR24" s="17">
        <v>3888</v>
      </c>
      <c r="AS24" s="17">
        <f t="shared" si="35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4"/>
        <v>53816</v>
      </c>
      <c r="BA24" s="17">
        <v>4143</v>
      </c>
      <c r="BB24" s="17">
        <v>3908</v>
      </c>
      <c r="BC24" s="17">
        <v>3751</v>
      </c>
      <c r="BD24" s="17"/>
      <c r="BE24" s="17"/>
      <c r="BF24" s="17"/>
      <c r="BG24" s="17"/>
      <c r="BH24" s="14"/>
      <c r="BI24" s="14"/>
      <c r="BJ24" s="14"/>
      <c r="BK24" s="14"/>
      <c r="BL24" s="14"/>
      <c r="BM24" s="14">
        <f t="shared" si="25"/>
        <v>11802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8">+C31+C32</f>
        <v>15716</v>
      </c>
      <c r="D30" s="59">
        <f t="shared" si="38"/>
        <v>39590</v>
      </c>
      <c r="E30" s="59">
        <f t="shared" si="38"/>
        <v>45882</v>
      </c>
      <c r="F30" s="59">
        <f t="shared" si="38"/>
        <v>44138</v>
      </c>
      <c r="G30" s="59">
        <f t="shared" si="38"/>
        <v>56942</v>
      </c>
      <c r="H30" s="59">
        <f t="shared" si="38"/>
        <v>55358</v>
      </c>
      <c r="I30" s="59">
        <f t="shared" si="38"/>
        <v>49910</v>
      </c>
      <c r="J30" s="59">
        <f t="shared" si="38"/>
        <v>53990</v>
      </c>
      <c r="K30" s="59">
        <f t="shared" si="38"/>
        <v>47002</v>
      </c>
      <c r="L30" s="59">
        <f t="shared" si="38"/>
        <v>48572</v>
      </c>
      <c r="M30" s="59">
        <f>+SUM(C30:L30)</f>
        <v>457100</v>
      </c>
      <c r="N30" s="59">
        <f t="shared" ref="N30:W30" si="39">+N31+N32</f>
        <v>45342</v>
      </c>
      <c r="O30" s="59">
        <f t="shared" si="39"/>
        <v>40640</v>
      </c>
      <c r="P30" s="59">
        <f t="shared" si="39"/>
        <v>41506</v>
      </c>
      <c r="Q30" s="59">
        <f t="shared" si="39"/>
        <v>56305.599999999999</v>
      </c>
      <c r="R30" s="59">
        <f t="shared" si="39"/>
        <v>57720</v>
      </c>
      <c r="S30" s="59">
        <f t="shared" si="39"/>
        <v>59493.599999999999</v>
      </c>
      <c r="T30" s="59">
        <f t="shared" si="39"/>
        <v>69667.199999999997</v>
      </c>
      <c r="U30" s="59">
        <f t="shared" si="39"/>
        <v>66048</v>
      </c>
      <c r="V30" s="59">
        <f t="shared" si="39"/>
        <v>60064.799999999996</v>
      </c>
      <c r="W30" s="59">
        <f t="shared" si="39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40">+AA31+AA32</f>
        <v>56388</v>
      </c>
      <c r="AB30" s="59">
        <f t="shared" si="40"/>
        <v>49891.199999999997</v>
      </c>
      <c r="AC30" s="59">
        <f t="shared" si="40"/>
        <v>38709.600000000006</v>
      </c>
      <c r="AD30" s="59">
        <f t="shared" si="40"/>
        <v>1464</v>
      </c>
      <c r="AE30" s="59">
        <f t="shared" si="40"/>
        <v>0</v>
      </c>
      <c r="AF30" s="59">
        <f t="shared" si="40"/>
        <v>0</v>
      </c>
      <c r="AG30" s="59">
        <f t="shared" si="40"/>
        <v>39023.999999999993</v>
      </c>
      <c r="AH30" s="59">
        <f t="shared" si="40"/>
        <v>40214.400000000001</v>
      </c>
      <c r="AI30" s="59">
        <f t="shared" ref="AI30:AY30" si="41">+AI31+AI32</f>
        <v>42563.999999999993</v>
      </c>
      <c r="AJ30" s="59">
        <f t="shared" si="41"/>
        <v>52135.19999999999</v>
      </c>
      <c r="AK30" s="59">
        <f t="shared" si="41"/>
        <v>55922.399999999994</v>
      </c>
      <c r="AL30" s="59">
        <f t="shared" si="41"/>
        <v>58099.199999999997</v>
      </c>
      <c r="AM30" s="59">
        <f>+SUM(AA30:AL30)</f>
        <v>434411.99999999994</v>
      </c>
      <c r="AN30" s="59">
        <f t="shared" si="41"/>
        <v>52735.199999999997</v>
      </c>
      <c r="AO30" s="59">
        <f t="shared" si="41"/>
        <v>37430.400000000001</v>
      </c>
      <c r="AP30" s="59">
        <f t="shared" si="41"/>
        <v>47385.600000000006</v>
      </c>
      <c r="AQ30" s="59">
        <f t="shared" si="41"/>
        <v>47188.800000000003</v>
      </c>
      <c r="AR30" s="59">
        <f t="shared" si="41"/>
        <v>54422.5</v>
      </c>
      <c r="AS30" s="59">
        <f t="shared" si="41"/>
        <v>57497.5</v>
      </c>
      <c r="AT30" s="59">
        <f t="shared" si="41"/>
        <v>65652.5</v>
      </c>
      <c r="AU30" s="59">
        <f t="shared" si="41"/>
        <v>68345</v>
      </c>
      <c r="AV30" s="59">
        <f t="shared" si="41"/>
        <v>65007.5</v>
      </c>
      <c r="AW30" s="59">
        <f t="shared" si="41"/>
        <v>69887.5</v>
      </c>
      <c r="AX30" s="59">
        <f t="shared" si="41"/>
        <v>62205</v>
      </c>
      <c r="AY30" s="59">
        <f t="shared" si="41"/>
        <v>61805</v>
      </c>
      <c r="AZ30" s="59">
        <f>+SUM(AN30:AY30)</f>
        <v>689562.5</v>
      </c>
      <c r="BA30" s="59">
        <f t="shared" ref="BA30:BL30" si="42">+BA31+BA32</f>
        <v>59097.5</v>
      </c>
      <c r="BB30" s="59">
        <f t="shared" si="42"/>
        <v>53697.5</v>
      </c>
      <c r="BC30" s="59">
        <f t="shared" si="42"/>
        <v>57396.4</v>
      </c>
      <c r="BD30" s="59">
        <f t="shared" si="42"/>
        <v>0</v>
      </c>
      <c r="BE30" s="59">
        <f t="shared" si="42"/>
        <v>0</v>
      </c>
      <c r="BF30" s="59">
        <f t="shared" si="42"/>
        <v>0</v>
      </c>
      <c r="BG30" s="59">
        <f t="shared" si="42"/>
        <v>0</v>
      </c>
      <c r="BH30" s="59">
        <f t="shared" si="42"/>
        <v>0</v>
      </c>
      <c r="BI30" s="59">
        <f t="shared" si="42"/>
        <v>0</v>
      </c>
      <c r="BJ30" s="59">
        <f t="shared" si="42"/>
        <v>0</v>
      </c>
      <c r="BK30" s="59">
        <f t="shared" si="42"/>
        <v>0</v>
      </c>
      <c r="BL30" s="59">
        <f t="shared" si="42"/>
        <v>0</v>
      </c>
      <c r="BM30" s="59">
        <f>+SUM(BA30:BL30)</f>
        <v>170191.4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/>
      <c r="BE31" s="57"/>
      <c r="BF31" s="57"/>
      <c r="BG31" s="57"/>
      <c r="BH31" s="57"/>
      <c r="BI31" s="57"/>
      <c r="BJ31" s="57"/>
      <c r="BK31" s="57"/>
      <c r="BL31" s="57"/>
      <c r="BM31" s="59">
        <f>+SUM(BA31:BL31)</f>
        <v>140565.4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/>
      <c r="BE32" s="58"/>
      <c r="BF32" s="58"/>
      <c r="BG32" s="58"/>
      <c r="BH32" s="58"/>
      <c r="BI32" s="58"/>
      <c r="BJ32" s="58"/>
      <c r="BK32" s="58"/>
      <c r="BL32" s="58"/>
      <c r="BM32" s="59">
        <f>+SUM(BA32:BL32)</f>
        <v>29626</v>
      </c>
    </row>
  </sheetData>
  <mergeCells count="28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4" t="s">
        <v>165</v>
      </c>
      <c r="B2" s="195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6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7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/>
      <c r="AT8" s="14"/>
      <c r="AU8" s="14"/>
      <c r="AV8" s="14"/>
      <c r="AW8" s="14"/>
      <c r="AX8" s="14"/>
      <c r="AY8" s="14"/>
      <c r="AZ8" s="172"/>
      <c r="BA8" s="14"/>
      <c r="BB8" s="59">
        <f t="shared" ref="BB8:BB13" si="3">+SUM(AP8:BA8)</f>
        <v>140402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/>
      <c r="AT9" s="16"/>
      <c r="AU9" s="16"/>
      <c r="AV9" s="16"/>
      <c r="AW9" s="16"/>
      <c r="AX9" s="16"/>
      <c r="AY9" s="16"/>
      <c r="AZ9" s="174"/>
      <c r="BA9" s="16"/>
      <c r="BB9" s="14">
        <f t="shared" si="3"/>
        <v>119134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/>
      <c r="AT10" s="17"/>
      <c r="AU10" s="17"/>
      <c r="AV10" s="17"/>
      <c r="AW10" s="17"/>
      <c r="AX10" s="17"/>
      <c r="AY10" s="17"/>
      <c r="AZ10" s="175"/>
      <c r="BA10" s="17"/>
      <c r="BB10" s="14">
        <f t="shared" si="3"/>
        <v>21268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/>
      <c r="AT11" s="96"/>
      <c r="AU11" s="96"/>
      <c r="AV11" s="96"/>
      <c r="AW11" s="96"/>
      <c r="AX11" s="96"/>
      <c r="AY11" s="96"/>
      <c r="AZ11" s="176"/>
      <c r="BA11" s="96"/>
      <c r="BB11" s="59">
        <f t="shared" si="3"/>
        <v>140402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/>
      <c r="AT12" s="17"/>
      <c r="AU12" s="17"/>
      <c r="AV12" s="17"/>
      <c r="AW12" s="17"/>
      <c r="AX12" s="17"/>
      <c r="AY12" s="17"/>
      <c r="AZ12" s="173"/>
      <c r="BA12" s="17"/>
      <c r="BB12" s="14">
        <f t="shared" si="3"/>
        <v>119134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/>
      <c r="AT13" s="17"/>
      <c r="AU13" s="17"/>
      <c r="AV13" s="17"/>
      <c r="AW13" s="17"/>
      <c r="AX13" s="17"/>
      <c r="AY13" s="17"/>
      <c r="AZ13" s="173"/>
      <c r="BA13" s="17"/>
      <c r="BB13" s="14">
        <f t="shared" si="3"/>
        <v>21268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6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7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/>
      <c r="AT19" s="14"/>
      <c r="AU19" s="14"/>
      <c r="AV19" s="14"/>
      <c r="AW19" s="14"/>
      <c r="AX19" s="14"/>
      <c r="AY19" s="14"/>
      <c r="AZ19" s="172"/>
      <c r="BA19" s="14"/>
      <c r="BB19" s="59">
        <f t="shared" ref="BB19:BB24" si="14">+SUM(AP19:BA19)</f>
        <v>175543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/>
      <c r="AT20" s="16"/>
      <c r="AU20" s="16"/>
      <c r="AV20" s="16"/>
      <c r="AW20" s="16"/>
      <c r="AX20" s="16"/>
      <c r="AY20" s="16"/>
      <c r="AZ20" s="174"/>
      <c r="BA20" s="16"/>
      <c r="BB20" s="14">
        <f t="shared" si="14"/>
        <v>119134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/>
      <c r="AT21" s="17"/>
      <c r="AU21" s="17"/>
      <c r="AV21" s="17"/>
      <c r="AW21" s="17"/>
      <c r="AX21" s="17"/>
      <c r="AY21" s="17"/>
      <c r="AZ21" s="175"/>
      <c r="BA21" s="17"/>
      <c r="BB21" s="14">
        <f t="shared" si="14"/>
        <v>56409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/>
      <c r="AT22" s="59"/>
      <c r="AU22" s="59"/>
      <c r="AV22" s="59"/>
      <c r="AW22" s="59"/>
      <c r="AX22" s="59"/>
      <c r="AY22" s="59"/>
      <c r="AZ22" s="176"/>
      <c r="BA22" s="59"/>
      <c r="BB22" s="59">
        <f t="shared" si="14"/>
        <v>175543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/>
      <c r="AT23" s="17"/>
      <c r="AU23" s="17"/>
      <c r="AV23" s="17"/>
      <c r="AW23" s="17"/>
      <c r="AX23" s="17"/>
      <c r="AY23" s="17"/>
      <c r="AZ23" s="173"/>
      <c r="BA23" s="17"/>
      <c r="BB23" s="14">
        <f t="shared" si="14"/>
        <v>119134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/>
      <c r="AT24" s="17"/>
      <c r="AU24" s="17"/>
      <c r="AV24" s="17"/>
      <c r="AW24" s="17"/>
      <c r="AX24" s="17"/>
      <c r="AY24" s="17"/>
      <c r="AZ24" s="173"/>
      <c r="BA24" s="17"/>
      <c r="BB24" s="14">
        <f t="shared" si="14"/>
        <v>56409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/>
      <c r="AT30" s="59"/>
      <c r="AU30" s="59"/>
      <c r="AV30" s="59"/>
      <c r="AW30" s="59"/>
      <c r="AX30" s="59"/>
      <c r="AY30" s="59"/>
      <c r="AZ30" s="59"/>
      <c r="BA30" s="59"/>
      <c r="BB30" s="59">
        <f>+SUM(AP30:BA30)</f>
        <v>455015.80000000005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/>
      <c r="AT31" s="16"/>
      <c r="AU31" s="16"/>
      <c r="AV31" s="16"/>
      <c r="AW31" s="16"/>
      <c r="AX31" s="16"/>
      <c r="AY31" s="16"/>
      <c r="AZ31" s="177"/>
      <c r="BA31" s="16"/>
      <c r="BB31" s="14">
        <f>+SUM(AP31:BA31)</f>
        <v>308352.40000000002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/>
      <c r="AT32" s="17"/>
      <c r="AU32" s="17"/>
      <c r="AV32" s="17"/>
      <c r="AW32" s="17"/>
      <c r="AX32" s="17"/>
      <c r="AY32" s="17"/>
      <c r="AZ32" s="177"/>
      <c r="BA32" s="17"/>
      <c r="BB32" s="14">
        <f>+SUM(AP32:BA32)</f>
        <v>146663.40000000002</v>
      </c>
    </row>
  </sheetData>
  <mergeCells count="22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2022-05-31T18:05:53Z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