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RE PRACTICAS\JEE\DATA\ENCARGADA\CARRETERAS\Boletin nov\Formatos\"/>
    </mc:Choice>
  </mc:AlternateContent>
  <xr:revisionPtr revIDLastSave="0" documentId="8_{0AC33F79-219A-411C-8945-780DA37846E9}" xr6:coauthVersionLast="47" xr6:coauthVersionMax="47" xr10:uidLastSave="{00000000-0000-0000-0000-000000000000}"/>
  <bookViews>
    <workbookView xWindow="-120" yWindow="-120" windowWidth="20730" windowHeight="11160" tabRatio="715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HN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G54" i="13" l="1"/>
  <c r="FH54" i="13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BB57" i="6"/>
  <c r="AT57" i="6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BB55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BB86" i="8"/>
  <c r="AS86" i="8"/>
  <c r="AO86" i="8"/>
  <c r="AO85" i="8" s="1"/>
  <c r="AB86" i="8"/>
  <c r="O86" i="8"/>
  <c r="HB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F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F36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F35" i="10"/>
  <c r="IO35" i="10" s="1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F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F18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D48" i="13"/>
  <c r="FC48" i="13"/>
  <c r="FO48" i="13" s="1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D47" i="13"/>
  <c r="FC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FD46" i="13"/>
  <c r="FC46" i="13"/>
  <c r="FO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D43" i="13"/>
  <c r="FC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D40" i="13"/>
  <c r="FC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D37" i="13"/>
  <c r="FC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D34" i="13"/>
  <c r="FC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D31" i="13"/>
  <c r="FC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D25" i="13"/>
  <c r="FC25" i="13"/>
  <c r="FO25" i="13" s="1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D24" i="13"/>
  <c r="FC24" i="13"/>
  <c r="FO24" i="13" s="1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D23" i="13"/>
  <c r="FC23" i="13"/>
  <c r="FO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D20" i="13"/>
  <c r="FC20" i="13"/>
  <c r="FO20" i="13" s="1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D17" i="13"/>
  <c r="FC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D14" i="13"/>
  <c r="FC14" i="13"/>
  <c r="FO14" i="13" s="1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D11" i="13"/>
  <c r="FC11" i="13"/>
  <c r="FO11" i="13" s="1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D8" i="13"/>
  <c r="FO8" i="13" s="1"/>
  <c r="FC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O48" i="3" s="1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M8" i="16" l="1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IO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<sst xmlns="http://schemas.openxmlformats.org/spreadsheetml/2006/main" count="7962" uniqueCount="171">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</sst>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6" fillId="0" borderId="29" xfId="2" quotePrefix="1" applyNumberFormat="1" applyFont="1" applyFill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 vertic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</cellXfs>
  <cellStyles count="84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2" xfId="82" xr:uid="{E166E6A2-E844-4A39-8A14-A55B5DE3B646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tabSelected="1" zoomScale="85" zoomScaleNormal="85" workbookViewId="0">
      <pane xSplit="2" ySplit="3" topLeftCell="DC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M44" sqref="DM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19" ht="15" x14ac:dyDescent="0.25">
      <c r="A1" s="177" t="s">
        <v>136</v>
      </c>
      <c r="B1" s="177"/>
    </row>
    <row r="2" spans="1:119" ht="30" customHeight="1" x14ac:dyDescent="0.2">
      <c r="A2" s="178" t="s">
        <v>142</v>
      </c>
      <c r="B2" s="179"/>
    </row>
    <row r="3" spans="1:119" x14ac:dyDescent="0.2">
      <c r="A3" s="99" t="s">
        <v>69</v>
      </c>
    </row>
    <row r="5" spans="1:119" ht="15" x14ac:dyDescent="0.25">
      <c r="B5" s="5" t="s">
        <v>67</v>
      </c>
    </row>
    <row r="6" spans="1:119" ht="15" customHeight="1" x14ac:dyDescent="0.25">
      <c r="B6" s="180" t="s">
        <v>0</v>
      </c>
      <c r="C6" s="174">
        <v>2013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80" t="s">
        <v>90</v>
      </c>
      <c r="P6" s="174">
        <v>2014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80" t="s">
        <v>91</v>
      </c>
      <c r="AC6" s="174">
        <v>2015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80" t="s">
        <v>92</v>
      </c>
      <c r="AP6" s="174">
        <v>2016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80" t="s">
        <v>93</v>
      </c>
      <c r="BC6" s="174">
        <v>2017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104</v>
      </c>
      <c r="BP6" s="174">
        <v>2018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137</v>
      </c>
      <c r="CC6" s="174">
        <v>2019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161</v>
      </c>
      <c r="CP6" s="169">
        <v>2020</v>
      </c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1"/>
      <c r="DB6" s="172" t="s">
        <v>169</v>
      </c>
      <c r="DC6" s="169">
        <v>2021</v>
      </c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1"/>
      <c r="DO6" s="172" t="s">
        <v>170</v>
      </c>
    </row>
    <row r="7" spans="1:119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1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1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1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1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73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73"/>
    </row>
    <row r="8" spans="1:119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/>
      <c r="DO8" s="14">
        <f>+SUM(DC8:DN8)</f>
        <v>1011602</v>
      </c>
    </row>
    <row r="9" spans="1:119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/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/>
      <c r="DO10" s="17"/>
    </row>
    <row r="11" spans="1:119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/>
      <c r="DO11" s="14">
        <f t="shared" ref="DO11:DO22" si="18">+SUM(DC11:DN11)</f>
        <v>442544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/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/>
      <c r="DO13" s="17"/>
    </row>
    <row r="14" spans="1:119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/>
      <c r="DO14" s="14">
        <f t="shared" si="18"/>
        <v>502484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/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/>
      <c r="DO16" s="17"/>
    </row>
    <row r="17" spans="2:119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/>
      <c r="DO17" s="14">
        <f t="shared" si="18"/>
        <v>554907</v>
      </c>
    </row>
    <row r="18" spans="2:119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/>
      <c r="DO18" s="16"/>
    </row>
    <row r="19" spans="2:119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/>
      <c r="DO19" s="17"/>
    </row>
    <row r="20" spans="2:119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/>
      <c r="DO20" s="19">
        <f t="shared" si="18"/>
        <v>2511537</v>
      </c>
    </row>
    <row r="21" spans="2:119" x14ac:dyDescent="0.2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/>
      <c r="DO21" s="20">
        <f t="shared" si="18"/>
        <v>1527573</v>
      </c>
    </row>
    <row r="22" spans="2:119" x14ac:dyDescent="0.2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/>
      <c r="DO22" s="20">
        <f t="shared" si="18"/>
        <v>983964</v>
      </c>
    </row>
    <row r="25" spans="2:119" ht="15" x14ac:dyDescent="0.25">
      <c r="B25" s="5" t="s">
        <v>68</v>
      </c>
    </row>
    <row r="26" spans="2:119" ht="15" customHeight="1" x14ac:dyDescent="0.25">
      <c r="B26" s="180" t="s">
        <v>0</v>
      </c>
      <c r="C26" s="174">
        <v>2013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180" t="s">
        <v>90</v>
      </c>
      <c r="P26" s="174">
        <v>2014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80" t="s">
        <v>91</v>
      </c>
      <c r="AC26" s="174">
        <v>2015</v>
      </c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80" t="s">
        <v>92</v>
      </c>
      <c r="AP26" s="174">
        <v>2016</v>
      </c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6"/>
      <c r="BB26" s="180" t="s">
        <v>93</v>
      </c>
      <c r="BC26" s="174">
        <v>2017</v>
      </c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6"/>
      <c r="BO26" s="172" t="s">
        <v>104</v>
      </c>
      <c r="BP26" s="174">
        <v>2018</v>
      </c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6"/>
      <c r="CB26" s="172" t="s">
        <v>137</v>
      </c>
      <c r="CC26" s="174">
        <v>2019</v>
      </c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6"/>
      <c r="CO26" s="172" t="s">
        <v>161</v>
      </c>
      <c r="CP26" s="169">
        <v>2020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1"/>
      <c r="DB26" s="172" t="s">
        <v>169</v>
      </c>
      <c r="DC26" s="169">
        <v>2021</v>
      </c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1"/>
      <c r="DO26" s="172" t="s">
        <v>170</v>
      </c>
    </row>
    <row r="27" spans="2:119" ht="15" x14ac:dyDescent="0.25">
      <c r="B27" s="181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81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81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81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81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73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73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73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73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73"/>
    </row>
    <row r="28" spans="2:119" ht="1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/>
      <c r="DO28" s="14">
        <f>+SUM(DC28:DN28)</f>
        <v>2683597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/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/>
      <c r="DO30" s="17"/>
    </row>
    <row r="31" spans="2:119" ht="1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/>
      <c r="DO31" s="14">
        <f t="shared" ref="DO31:DO42" si="68">+SUM(DC31:DN31)</f>
        <v>1130241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/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/>
      <c r="DO33" s="17"/>
    </row>
    <row r="34" spans="2:119" ht="1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/>
      <c r="DO34" s="14">
        <f t="shared" si="68"/>
        <v>1222173</v>
      </c>
    </row>
    <row r="35" spans="2:119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/>
      <c r="DO35" s="16"/>
    </row>
    <row r="36" spans="2:119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/>
      <c r="DO36" s="17"/>
    </row>
    <row r="37" spans="2:119" ht="1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/>
      <c r="DO37" s="14">
        <f t="shared" si="68"/>
        <v>893429</v>
      </c>
    </row>
    <row r="38" spans="2:119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/>
      <c r="DO38" s="16"/>
    </row>
    <row r="39" spans="2:119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/>
      <c r="DO39" s="17"/>
    </row>
    <row r="40" spans="2:119" ht="15" x14ac:dyDescent="0.2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/>
      <c r="DO40" s="19">
        <f t="shared" si="68"/>
        <v>5929440</v>
      </c>
    </row>
    <row r="41" spans="2:119" x14ac:dyDescent="0.2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/>
      <c r="DO41" s="20">
        <f t="shared" si="68"/>
        <v>1527573</v>
      </c>
    </row>
    <row r="42" spans="2:119" x14ac:dyDescent="0.2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/>
      <c r="DO42" s="20">
        <f t="shared" si="68"/>
        <v>4401867</v>
      </c>
    </row>
    <row r="45" spans="2:119" ht="15" x14ac:dyDescent="0.25">
      <c r="B45" s="5" t="s">
        <v>82</v>
      </c>
    </row>
    <row r="46" spans="2:119" ht="15" customHeight="1" x14ac:dyDescent="0.25">
      <c r="B46" s="23" t="s">
        <v>158</v>
      </c>
      <c r="C46" s="174">
        <v>2013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80" t="s">
        <v>90</v>
      </c>
      <c r="P46" s="174">
        <v>2014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180" t="s">
        <v>91</v>
      </c>
      <c r="AC46" s="174">
        <v>2015</v>
      </c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6"/>
      <c r="AO46" s="180" t="s">
        <v>92</v>
      </c>
      <c r="AP46" s="174">
        <v>2016</v>
      </c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6"/>
      <c r="BB46" s="180" t="s">
        <v>93</v>
      </c>
      <c r="BC46" s="174">
        <v>2017</v>
      </c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6"/>
      <c r="BO46" s="172" t="s">
        <v>104</v>
      </c>
      <c r="BP46" s="174">
        <v>2018</v>
      </c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6"/>
      <c r="CB46" s="172" t="s">
        <v>137</v>
      </c>
      <c r="CC46" s="174">
        <v>2019</v>
      </c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6"/>
      <c r="CO46" s="172" t="s">
        <v>161</v>
      </c>
      <c r="CP46" s="169">
        <v>2020</v>
      </c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1"/>
      <c r="DB46" s="172" t="s">
        <v>169</v>
      </c>
      <c r="DC46" s="169">
        <v>2021</v>
      </c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1"/>
      <c r="DO46" s="172" t="s">
        <v>170</v>
      </c>
    </row>
    <row r="47" spans="2:119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81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81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81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81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73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73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73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73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73"/>
    </row>
    <row r="48" spans="2:119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55">
        <f t="shared" si="104"/>
        <v>3582471.6000000006</v>
      </c>
      <c r="DL48" s="29">
        <f t="shared" si="104"/>
        <v>3757679.1999999993</v>
      </c>
      <c r="DM48" s="29">
        <f t="shared" si="104"/>
        <v>3672120.8000000003</v>
      </c>
      <c r="DN48" s="29">
        <f t="shared" si="104"/>
        <v>0</v>
      </c>
      <c r="DO48" s="29">
        <f>+SUM(DC48:DN48)</f>
        <v>37567462.200000003</v>
      </c>
    </row>
    <row r="49" spans="2:119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/>
      <c r="DO49" s="35">
        <f>+SUM(DC49:DN49)</f>
        <v>9614711.6999999993</v>
      </c>
    </row>
    <row r="50" spans="2:119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2717544.8000000003</v>
      </c>
      <c r="DN50" s="35"/>
      <c r="DO50" s="35">
        <f>+SUM(DC50:DN50)</f>
        <v>27952750.500000004</v>
      </c>
    </row>
    <row r="52" spans="2:119" ht="15" x14ac:dyDescent="0.25">
      <c r="B52" s="5"/>
    </row>
    <row r="54" spans="2:119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M4" activePane="bottomRight" state="frozen"/>
      <selection pane="topRight" activeCell="C1" sqref="C1"/>
      <selection pane="bottomLeft" activeCell="A4" sqref="A4"/>
      <selection pane="bottomRight" activeCell="ER24" sqref="ER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58" ht="15" x14ac:dyDescent="0.25">
      <c r="A1" s="177" t="s">
        <v>136</v>
      </c>
      <c r="B1" s="177"/>
    </row>
    <row r="2" spans="1:158" ht="30" customHeight="1" x14ac:dyDescent="0.25">
      <c r="A2" s="178" t="s">
        <v>146</v>
      </c>
      <c r="B2" s="179"/>
    </row>
    <row r="3" spans="1:158" x14ac:dyDescent="0.2">
      <c r="A3" s="99" t="s">
        <v>79</v>
      </c>
    </row>
    <row r="5" spans="1:158" ht="15" x14ac:dyDescent="0.25">
      <c r="B5" s="5" t="s">
        <v>67</v>
      </c>
    </row>
    <row r="6" spans="1:158" ht="15" x14ac:dyDescent="0.25">
      <c r="B6" s="180" t="s">
        <v>0</v>
      </c>
      <c r="C6" s="182">
        <v>2010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2" t="s">
        <v>87</v>
      </c>
      <c r="P6" s="182">
        <v>2011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2" t="s">
        <v>88</v>
      </c>
      <c r="AC6" s="182">
        <v>2012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2" t="s">
        <v>89</v>
      </c>
      <c r="AP6" s="182">
        <v>2013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2" t="s">
        <v>90</v>
      </c>
      <c r="BC6" s="182">
        <v>2014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2" t="s">
        <v>91</v>
      </c>
      <c r="BP6" s="182">
        <v>2015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2" t="s">
        <v>92</v>
      </c>
      <c r="CC6" s="182">
        <v>2016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2" t="s">
        <v>93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104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137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72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72" t="s">
        <v>170</v>
      </c>
    </row>
    <row r="7" spans="1:158" ht="15" x14ac:dyDescent="0.25">
      <c r="B7" s="181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3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73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73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73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73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73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73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73"/>
    </row>
    <row r="8" spans="1:158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22573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/>
      <c r="FB8" s="47">
        <f>+SUM(EP8:FA8)</f>
        <v>181235</v>
      </c>
    </row>
    <row r="9" spans="1:158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/>
      <c r="FB9" s="47"/>
    </row>
    <row r="10" spans="1:158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10661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/>
      <c r="FB10" s="48"/>
    </row>
    <row r="11" spans="1:158" ht="15" x14ac:dyDescent="0.2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22573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/>
      <c r="FB11" s="49">
        <f>+SUM(EP11:FA11)</f>
        <v>181235</v>
      </c>
    </row>
    <row r="12" spans="1:158" x14ac:dyDescent="0.2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/>
      <c r="FB12" s="47">
        <f>+SUM(EP12:FA12)</f>
        <v>129708</v>
      </c>
    </row>
    <row r="13" spans="1:158" x14ac:dyDescent="0.2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10661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/>
      <c r="FB13" s="47">
        <f>+SUM(EP13:FA13)</f>
        <v>51527</v>
      </c>
    </row>
    <row r="14" spans="1:158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ht="15" x14ac:dyDescent="0.25">
      <c r="B16" s="5" t="s">
        <v>68</v>
      </c>
    </row>
    <row r="17" spans="1:158" ht="15" customHeight="1" x14ac:dyDescent="0.25">
      <c r="B17" s="180" t="s">
        <v>0</v>
      </c>
      <c r="C17" s="182">
        <v>2010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  <c r="O17" s="172" t="s">
        <v>87</v>
      </c>
      <c r="P17" s="182">
        <v>2011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4"/>
      <c r="AB17" s="172" t="s">
        <v>88</v>
      </c>
      <c r="AC17" s="182">
        <v>2012</v>
      </c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4"/>
      <c r="AO17" s="172" t="s">
        <v>89</v>
      </c>
      <c r="AP17" s="182">
        <v>2013</v>
      </c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4"/>
      <c r="BB17" s="172" t="s">
        <v>90</v>
      </c>
      <c r="BC17" s="182">
        <v>2014</v>
      </c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4"/>
      <c r="BO17" s="172" t="s">
        <v>91</v>
      </c>
      <c r="BP17" s="182">
        <v>2015</v>
      </c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4"/>
      <c r="CB17" s="172" t="s">
        <v>92</v>
      </c>
      <c r="CC17" s="182">
        <v>2016</v>
      </c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4"/>
      <c r="CO17" s="172" t="s">
        <v>93</v>
      </c>
      <c r="CP17" s="174">
        <v>2017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104</v>
      </c>
      <c r="DC17" s="174">
        <v>2018</v>
      </c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6"/>
      <c r="DO17" s="172" t="s">
        <v>137</v>
      </c>
      <c r="DP17" s="174">
        <v>2019</v>
      </c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6"/>
      <c r="EB17" s="172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72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72" t="s">
        <v>170</v>
      </c>
    </row>
    <row r="18" spans="1:158" ht="15" x14ac:dyDescent="0.25">
      <c r="B18" s="181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73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73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73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73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73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73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7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73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73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73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73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73"/>
    </row>
    <row r="19" spans="1:158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/>
      <c r="FB19" s="47">
        <f>+SUM(EP19:FA19)</f>
        <v>239078</v>
      </c>
    </row>
    <row r="20" spans="1:158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/>
      <c r="FB20" s="48"/>
    </row>
    <row r="21" spans="1:158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/>
      <c r="FB21" s="48"/>
    </row>
    <row r="22" spans="1:158" ht="15" x14ac:dyDescent="0.2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/>
      <c r="FB22" s="49">
        <f>+SUM(EP22:FA22)</f>
        <v>239078</v>
      </c>
    </row>
    <row r="23" spans="1:158" x14ac:dyDescent="0.2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/>
      <c r="FB23" s="47">
        <f>+SUM(EP23:FA23)</f>
        <v>129708</v>
      </c>
    </row>
    <row r="24" spans="1:158" x14ac:dyDescent="0.2">
      <c r="B24" s="15" t="s">
        <v>3</v>
      </c>
      <c r="C24" s="47">
        <f>C21</f>
        <v>0</v>
      </c>
      <c r="D24" s="47">
        <f t="shared" ref="D24:BT24" si="57">D21</f>
        <v>0</v>
      </c>
      <c r="E24" s="47">
        <f t="shared" si="57"/>
        <v>4555</v>
      </c>
      <c r="F24" s="47">
        <f t="shared" si="57"/>
        <v>4467</v>
      </c>
      <c r="G24" s="47">
        <f t="shared" si="57"/>
        <v>4870</v>
      </c>
      <c r="H24" s="47">
        <f t="shared" si="57"/>
        <v>5581</v>
      </c>
      <c r="I24" s="47">
        <f t="shared" si="57"/>
        <v>7020</v>
      </c>
      <c r="J24" s="47">
        <f t="shared" si="57"/>
        <v>7681</v>
      </c>
      <c r="K24" s="47">
        <f t="shared" si="57"/>
        <v>9626</v>
      </c>
      <c r="L24" s="47">
        <f t="shared" si="57"/>
        <v>10288</v>
      </c>
      <c r="M24" s="47">
        <f t="shared" si="57"/>
        <v>11185</v>
      </c>
      <c r="N24" s="47">
        <f t="shared" si="57"/>
        <v>13650</v>
      </c>
      <c r="O24" s="47">
        <f t="shared" si="49"/>
        <v>78923</v>
      </c>
      <c r="P24" s="47">
        <f t="shared" si="57"/>
        <v>9823</v>
      </c>
      <c r="Q24" s="47">
        <f t="shared" si="57"/>
        <v>7469</v>
      </c>
      <c r="R24" s="47">
        <f t="shared" si="57"/>
        <v>10036</v>
      </c>
      <c r="S24" s="47">
        <f t="shared" si="57"/>
        <v>6196</v>
      </c>
      <c r="T24" s="47">
        <f t="shared" si="57"/>
        <v>6149</v>
      </c>
      <c r="U24" s="47">
        <f t="shared" si="57"/>
        <v>5523</v>
      </c>
      <c r="V24" s="47">
        <f t="shared" si="57"/>
        <v>6110</v>
      </c>
      <c r="W24" s="47">
        <f t="shared" si="57"/>
        <v>5803</v>
      </c>
      <c r="X24" s="47">
        <f t="shared" si="57"/>
        <v>5658</v>
      </c>
      <c r="Y24" s="47">
        <f t="shared" si="57"/>
        <v>6074</v>
      </c>
      <c r="Z24" s="47">
        <f t="shared" si="57"/>
        <v>5868</v>
      </c>
      <c r="AA24" s="47">
        <f t="shared" si="57"/>
        <v>6063</v>
      </c>
      <c r="AB24" s="47">
        <f t="shared" si="57"/>
        <v>80772</v>
      </c>
      <c r="AC24" s="47">
        <f t="shared" si="57"/>
        <v>5733</v>
      </c>
      <c r="AD24" s="47">
        <f t="shared" si="57"/>
        <v>4821</v>
      </c>
      <c r="AE24" s="47">
        <f t="shared" si="57"/>
        <v>5111</v>
      </c>
      <c r="AF24" s="47">
        <f t="shared" si="57"/>
        <v>5064</v>
      </c>
      <c r="AG24" s="47">
        <f t="shared" si="57"/>
        <v>6051</v>
      </c>
      <c r="AH24" s="47">
        <f t="shared" si="57"/>
        <v>6693</v>
      </c>
      <c r="AI24" s="47">
        <f t="shared" si="57"/>
        <v>8110</v>
      </c>
      <c r="AJ24" s="47">
        <f t="shared" si="57"/>
        <v>7240</v>
      </c>
      <c r="AK24" s="47">
        <f t="shared" si="57"/>
        <v>6565</v>
      </c>
      <c r="AL24" s="47">
        <f t="shared" si="57"/>
        <v>7308</v>
      </c>
      <c r="AM24" s="47">
        <f t="shared" si="57"/>
        <v>7214</v>
      </c>
      <c r="AN24" s="47">
        <f t="shared" si="57"/>
        <v>7350</v>
      </c>
      <c r="AO24" s="47">
        <f>AO21</f>
        <v>77260</v>
      </c>
      <c r="AP24" s="47">
        <f t="shared" si="57"/>
        <v>8271</v>
      </c>
      <c r="AQ24" s="47">
        <f t="shared" si="57"/>
        <v>7462</v>
      </c>
      <c r="AR24" s="47">
        <f t="shared" si="57"/>
        <v>6822</v>
      </c>
      <c r="AS24" s="47">
        <f t="shared" si="57"/>
        <v>8628</v>
      </c>
      <c r="AT24" s="47">
        <f t="shared" si="57"/>
        <v>9283</v>
      </c>
      <c r="AU24" s="47">
        <f t="shared" si="57"/>
        <v>7769</v>
      </c>
      <c r="AV24" s="47">
        <f t="shared" si="57"/>
        <v>9731</v>
      </c>
      <c r="AW24" s="47">
        <f t="shared" si="57"/>
        <v>9238</v>
      </c>
      <c r="AX24" s="47">
        <f t="shared" si="57"/>
        <v>8106</v>
      </c>
      <c r="AY24" s="47">
        <f t="shared" si="57"/>
        <v>7284</v>
      </c>
      <c r="AZ24" s="47">
        <f t="shared" si="57"/>
        <v>7596</v>
      </c>
      <c r="BA24" s="47">
        <f t="shared" si="57"/>
        <v>8731</v>
      </c>
      <c r="BB24" s="47">
        <f>BB21</f>
        <v>98921</v>
      </c>
      <c r="BC24" s="47">
        <f t="shared" si="57"/>
        <v>7388</v>
      </c>
      <c r="BD24" s="47">
        <f t="shared" si="57"/>
        <v>5974</v>
      </c>
      <c r="BE24" s="47">
        <f t="shared" si="57"/>
        <v>5795</v>
      </c>
      <c r="BF24" s="47">
        <f t="shared" si="57"/>
        <v>5852</v>
      </c>
      <c r="BG24" s="47">
        <f t="shared" si="57"/>
        <v>6665</v>
      </c>
      <c r="BH24" s="47">
        <f t="shared" si="57"/>
        <v>6731</v>
      </c>
      <c r="BI24" s="47">
        <f t="shared" si="57"/>
        <v>6965</v>
      </c>
      <c r="BJ24" s="47">
        <f t="shared" si="57"/>
        <v>6827</v>
      </c>
      <c r="BK24" s="47">
        <f t="shared" si="57"/>
        <v>7206</v>
      </c>
      <c r="BL24" s="47">
        <f t="shared" si="57"/>
        <v>6971</v>
      </c>
      <c r="BM24" s="47">
        <f t="shared" si="57"/>
        <v>6776</v>
      </c>
      <c r="BN24" s="47">
        <f t="shared" si="57"/>
        <v>8114</v>
      </c>
      <c r="BO24" s="47">
        <f t="shared" si="49"/>
        <v>81264</v>
      </c>
      <c r="BP24" s="47">
        <f t="shared" si="57"/>
        <v>6538</v>
      </c>
      <c r="BQ24" s="47">
        <f t="shared" si="57"/>
        <v>5658</v>
      </c>
      <c r="BR24" s="47">
        <f t="shared" si="57"/>
        <v>5785</v>
      </c>
      <c r="BS24" s="47">
        <f t="shared" si="57"/>
        <v>5442</v>
      </c>
      <c r="BT24" s="47">
        <f t="shared" si="57"/>
        <v>5915</v>
      </c>
      <c r="BU24" s="47">
        <f t="shared" ref="BU24:CN24" si="58">BU21</f>
        <v>6716</v>
      </c>
      <c r="BV24" s="47">
        <f t="shared" si="58"/>
        <v>8356</v>
      </c>
      <c r="BW24" s="47">
        <f t="shared" si="58"/>
        <v>7706</v>
      </c>
      <c r="BX24" s="47">
        <f t="shared" si="58"/>
        <v>9575</v>
      </c>
      <c r="BY24" s="47">
        <f t="shared" si="58"/>
        <v>12788</v>
      </c>
      <c r="BZ24" s="47">
        <f t="shared" si="58"/>
        <v>12874</v>
      </c>
      <c r="CA24" s="47">
        <f t="shared" si="58"/>
        <v>9136</v>
      </c>
      <c r="CB24" s="47">
        <f t="shared" si="58"/>
        <v>96489</v>
      </c>
      <c r="CC24" s="47">
        <f t="shared" si="58"/>
        <v>8553</v>
      </c>
      <c r="CD24" s="47">
        <f t="shared" si="58"/>
        <v>7237</v>
      </c>
      <c r="CE24" s="47">
        <f t="shared" si="58"/>
        <v>6895</v>
      </c>
      <c r="CF24" s="47">
        <f t="shared" si="58"/>
        <v>7869</v>
      </c>
      <c r="CG24" s="47">
        <f t="shared" si="58"/>
        <v>8875</v>
      </c>
      <c r="CH24" s="47">
        <f t="shared" si="58"/>
        <v>8483</v>
      </c>
      <c r="CI24" s="47">
        <f t="shared" si="58"/>
        <v>9019</v>
      </c>
      <c r="CJ24" s="47">
        <f t="shared" si="58"/>
        <v>9034</v>
      </c>
      <c r="CK24" s="47">
        <f t="shared" si="58"/>
        <v>8594</v>
      </c>
      <c r="CL24" s="47">
        <f t="shared" si="58"/>
        <v>8586</v>
      </c>
      <c r="CM24" s="47">
        <f t="shared" si="58"/>
        <v>8809</v>
      </c>
      <c r="CN24" s="47">
        <f t="shared" si="5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59">IF($B24="","",DE21)</f>
        <v>9120</v>
      </c>
      <c r="DF24" s="47">
        <f t="shared" si="59"/>
        <v>8152</v>
      </c>
      <c r="DG24" s="47">
        <f t="shared" si="59"/>
        <v>9042</v>
      </c>
      <c r="DH24" s="47">
        <f t="shared" si="59"/>
        <v>7984</v>
      </c>
      <c r="DI24" s="47">
        <f t="shared" si="59"/>
        <v>10157</v>
      </c>
      <c r="DJ24" s="47">
        <f t="shared" si="59"/>
        <v>10094</v>
      </c>
      <c r="DK24" s="47">
        <f t="shared" si="59"/>
        <v>9292</v>
      </c>
      <c r="DL24" s="47">
        <f t="shared" si="59"/>
        <v>10064</v>
      </c>
      <c r="DM24" s="47">
        <f t="shared" si="59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0">IF($B24="","",DR21)</f>
        <v>8699</v>
      </c>
      <c r="DS24" s="47">
        <f t="shared" si="60"/>
        <v>9026</v>
      </c>
      <c r="DT24" s="47">
        <f t="shared" si="60"/>
        <v>11476</v>
      </c>
      <c r="DU24" s="47">
        <f t="shared" si="60"/>
        <v>12982</v>
      </c>
      <c r="DV24" s="47">
        <f t="shared" si="60"/>
        <v>15018</v>
      </c>
      <c r="DW24" s="47">
        <f t="shared" si="60"/>
        <v>15484</v>
      </c>
      <c r="DX24" s="47">
        <f t="shared" si="60"/>
        <v>14079</v>
      </c>
      <c r="DY24" s="47">
        <f t="shared" si="60"/>
        <v>12638</v>
      </c>
      <c r="DZ24" s="47">
        <f t="shared" si="60"/>
        <v>11445</v>
      </c>
      <c r="EA24" s="47">
        <f t="shared" si="60"/>
        <v>10249</v>
      </c>
      <c r="EB24" s="47">
        <f>+SUM(DP24:EA24)</f>
        <v>140452</v>
      </c>
      <c r="EC24" s="47">
        <f t="shared" ref="EC24:EK24" si="61">IF($B24="","",EC21)</f>
        <v>9903</v>
      </c>
      <c r="ED24" s="47">
        <f t="shared" si="61"/>
        <v>8719</v>
      </c>
      <c r="EE24" s="47">
        <f t="shared" si="61"/>
        <v>6060</v>
      </c>
      <c r="EF24" s="47">
        <f t="shared" si="61"/>
        <v>2408</v>
      </c>
      <c r="EG24" s="47">
        <f t="shared" si="61"/>
        <v>2419</v>
      </c>
      <c r="EH24" s="47">
        <f t="shared" si="61"/>
        <v>3857</v>
      </c>
      <c r="EI24" s="47">
        <f t="shared" si="61"/>
        <v>4923</v>
      </c>
      <c r="EJ24" s="47">
        <f t="shared" si="61"/>
        <v>6056</v>
      </c>
      <c r="EK24" s="47">
        <f t="shared" si="61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/>
      <c r="FB24" s="47">
        <f>+SUM(EP24:FA24)</f>
        <v>109370</v>
      </c>
    </row>
    <row r="27" spans="1:158" ht="15" x14ac:dyDescent="0.25">
      <c r="B27" s="5" t="s">
        <v>82</v>
      </c>
    </row>
    <row r="28" spans="1:158" ht="15" customHeight="1" x14ac:dyDescent="0.25">
      <c r="B28" s="23" t="s">
        <v>158</v>
      </c>
      <c r="C28" s="182">
        <v>2010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O28" s="172" t="s">
        <v>87</v>
      </c>
      <c r="P28" s="182">
        <v>2011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4"/>
      <c r="AB28" s="172" t="s">
        <v>88</v>
      </c>
      <c r="AC28" s="182">
        <v>2012</v>
      </c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4"/>
      <c r="AO28" s="172" t="s">
        <v>89</v>
      </c>
      <c r="AP28" s="182">
        <v>2013</v>
      </c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4"/>
      <c r="BB28" s="172" t="s">
        <v>90</v>
      </c>
      <c r="BC28" s="182">
        <v>2014</v>
      </c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4"/>
      <c r="BO28" s="172" t="s">
        <v>91</v>
      </c>
      <c r="BP28" s="182">
        <v>2015</v>
      </c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4"/>
      <c r="CB28" s="172" t="s">
        <v>92</v>
      </c>
      <c r="CC28" s="182">
        <v>2016</v>
      </c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4"/>
      <c r="CO28" s="172" t="s">
        <v>93</v>
      </c>
      <c r="CP28" s="174">
        <v>2017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104</v>
      </c>
      <c r="DC28" s="174">
        <v>2018</v>
      </c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6"/>
      <c r="DO28" s="172" t="s">
        <v>137</v>
      </c>
      <c r="DP28" s="174">
        <v>2019</v>
      </c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6"/>
      <c r="EB28" s="172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72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72" t="s">
        <v>170</v>
      </c>
    </row>
    <row r="29" spans="1:158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73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73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73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73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73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73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7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73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73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73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73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73"/>
    </row>
    <row r="30" spans="1:158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2">SUM(F31:F32)</f>
        <v>12756</v>
      </c>
      <c r="G30" s="53">
        <f t="shared" si="62"/>
        <v>13996</v>
      </c>
      <c r="H30" s="53">
        <f t="shared" si="62"/>
        <v>16018</v>
      </c>
      <c r="I30" s="53">
        <f t="shared" si="62"/>
        <v>20300</v>
      </c>
      <c r="J30" s="53">
        <f t="shared" si="62"/>
        <v>21694</v>
      </c>
      <c r="K30" s="53">
        <f t="shared" si="62"/>
        <v>26356</v>
      </c>
      <c r="L30" s="53">
        <f t="shared" si="62"/>
        <v>28122</v>
      </c>
      <c r="M30" s="53">
        <f t="shared" si="62"/>
        <v>29414</v>
      </c>
      <c r="N30" s="53">
        <f t="shared" si="62"/>
        <v>34244</v>
      </c>
      <c r="O30" s="53">
        <f>SUM(O31:O32)</f>
        <v>215656</v>
      </c>
      <c r="P30" s="53">
        <f t="shared" si="62"/>
        <v>26086</v>
      </c>
      <c r="Q30" s="53">
        <f t="shared" si="62"/>
        <v>20040</v>
      </c>
      <c r="R30" s="53">
        <f t="shared" si="62"/>
        <v>25390</v>
      </c>
      <c r="S30" s="53">
        <f t="shared" si="62"/>
        <v>17838</v>
      </c>
      <c r="T30" s="53">
        <f t="shared" si="62"/>
        <v>17632</v>
      </c>
      <c r="U30" s="53">
        <f t="shared" si="62"/>
        <v>17250</v>
      </c>
      <c r="V30" s="53">
        <f t="shared" si="62"/>
        <v>19872</v>
      </c>
      <c r="W30" s="53">
        <f t="shared" si="62"/>
        <v>18542</v>
      </c>
      <c r="X30" s="53">
        <f t="shared" si="62"/>
        <v>17510</v>
      </c>
      <c r="Y30" s="53">
        <f t="shared" si="62"/>
        <v>19026</v>
      </c>
      <c r="Z30" s="53">
        <f t="shared" si="62"/>
        <v>18460</v>
      </c>
      <c r="AA30" s="53">
        <f t="shared" si="62"/>
        <v>19466</v>
      </c>
      <c r="AB30" s="53">
        <f>SUM(AB31:AB32)</f>
        <v>237112</v>
      </c>
      <c r="AC30" s="53">
        <f t="shared" si="62"/>
        <v>17848</v>
      </c>
      <c r="AD30" s="53">
        <f t="shared" si="62"/>
        <v>13728</v>
      </c>
      <c r="AE30" s="53">
        <f t="shared" si="62"/>
        <v>15288</v>
      </c>
      <c r="AF30" s="53">
        <f t="shared" si="62"/>
        <v>15945.3</v>
      </c>
      <c r="AG30" s="53">
        <f t="shared" si="62"/>
        <v>19120.5</v>
      </c>
      <c r="AH30" s="53">
        <f t="shared" si="62"/>
        <v>21182.7</v>
      </c>
      <c r="AI30" s="53">
        <f t="shared" si="62"/>
        <v>26071.499999999996</v>
      </c>
      <c r="AJ30" s="53">
        <f t="shared" si="62"/>
        <v>23358.3</v>
      </c>
      <c r="AK30" s="53">
        <f t="shared" si="62"/>
        <v>20976.9</v>
      </c>
      <c r="AL30" s="53">
        <f t="shared" si="62"/>
        <v>23767.800000000003</v>
      </c>
      <c r="AM30" s="53">
        <f t="shared" si="62"/>
        <v>23251.200000000001</v>
      </c>
      <c r="AN30" s="53">
        <f t="shared" si="62"/>
        <v>23971.5</v>
      </c>
      <c r="AO30" s="53">
        <f>SUM(AO31:AO32)</f>
        <v>244509.7</v>
      </c>
      <c r="AP30" s="53">
        <f t="shared" si="62"/>
        <v>25063.500000000007</v>
      </c>
      <c r="AQ30" s="53">
        <f t="shared" si="62"/>
        <v>22037.399999999998</v>
      </c>
      <c r="AR30" s="53">
        <f t="shared" si="62"/>
        <v>22059.100000000002</v>
      </c>
      <c r="AS30" s="53">
        <f t="shared" si="62"/>
        <v>26771.8</v>
      </c>
      <c r="AT30" s="53">
        <f t="shared" si="62"/>
        <v>29018.000000000004</v>
      </c>
      <c r="AU30" s="53">
        <f t="shared" si="62"/>
        <v>26023.800000000003</v>
      </c>
      <c r="AV30" s="53">
        <f t="shared" si="62"/>
        <v>32760.200000000004</v>
      </c>
      <c r="AW30" s="53">
        <f t="shared" si="62"/>
        <v>30800.000000000004</v>
      </c>
      <c r="AX30" s="53">
        <f t="shared" si="62"/>
        <v>27392.200000000004</v>
      </c>
      <c r="AY30" s="53">
        <f t="shared" si="62"/>
        <v>25821.4</v>
      </c>
      <c r="AZ30" s="53">
        <f t="shared" si="62"/>
        <v>27522.000000000007</v>
      </c>
      <c r="BA30" s="53">
        <f t="shared" si="62"/>
        <v>29150</v>
      </c>
      <c r="BB30" s="53">
        <f>SUM(BB31:BB32)</f>
        <v>324419.40000000002</v>
      </c>
      <c r="BC30" s="53">
        <f t="shared" si="62"/>
        <v>26301</v>
      </c>
      <c r="BD30" s="53">
        <f t="shared" si="62"/>
        <v>21381.8</v>
      </c>
      <c r="BE30" s="53">
        <f t="shared" si="62"/>
        <v>20974.800000000003</v>
      </c>
      <c r="BF30" s="53">
        <f t="shared" si="62"/>
        <v>22563.199999999997</v>
      </c>
      <c r="BG30" s="53">
        <f t="shared" si="62"/>
        <v>24332</v>
      </c>
      <c r="BH30" s="53">
        <f t="shared" si="62"/>
        <v>24065.800000000003</v>
      </c>
      <c r="BI30" s="53">
        <f t="shared" si="62"/>
        <v>27557.200000000001</v>
      </c>
      <c r="BJ30" s="53">
        <f t="shared" si="62"/>
        <v>26061.199999999997</v>
      </c>
      <c r="BK30" s="53">
        <f t="shared" si="62"/>
        <v>26589.200000000001</v>
      </c>
      <c r="BL30" s="53">
        <f t="shared" si="62"/>
        <v>26923.600000000006</v>
      </c>
      <c r="BM30" s="53">
        <f t="shared" si="62"/>
        <v>25506.800000000003</v>
      </c>
      <c r="BN30" s="53">
        <f t="shared" si="6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2"/>
        <v>22239.799999999996</v>
      </c>
      <c r="BR30" s="53">
        <f t="shared" si="62"/>
        <v>23518.9</v>
      </c>
      <c r="BS30" s="53">
        <f>SUM(BS31:BS32)</f>
        <v>21560.2</v>
      </c>
      <c r="BT30" s="53">
        <f t="shared" si="62"/>
        <v>25895.7</v>
      </c>
      <c r="BU30" s="53">
        <f t="shared" si="62"/>
        <v>27986.400000000001</v>
      </c>
      <c r="BV30" s="53">
        <f t="shared" si="62"/>
        <v>35944.399999999994</v>
      </c>
      <c r="BW30" s="53">
        <f t="shared" ref="BW30:CN30" si="63">SUM(BW31:BW32)</f>
        <v>31990.699999999997</v>
      </c>
      <c r="BX30" s="53">
        <f t="shared" si="63"/>
        <v>35049.699999999997</v>
      </c>
      <c r="BY30" s="53">
        <f t="shared" si="63"/>
        <v>42713.3</v>
      </c>
      <c r="BZ30" s="53">
        <f t="shared" si="63"/>
        <v>43713.8</v>
      </c>
      <c r="CA30" s="53">
        <f t="shared" si="63"/>
        <v>34854.199999999997</v>
      </c>
      <c r="CB30" s="53">
        <f>SUM(CB31:CB32)</f>
        <v>372106.89999999997</v>
      </c>
      <c r="CC30" s="53">
        <f t="shared" si="63"/>
        <v>33361.5</v>
      </c>
      <c r="CD30" s="53">
        <f t="shared" si="63"/>
        <v>26367.199999999997</v>
      </c>
      <c r="CE30" s="53">
        <f t="shared" si="63"/>
        <v>26630.1</v>
      </c>
      <c r="CF30" s="53">
        <f t="shared" si="63"/>
        <v>31392</v>
      </c>
      <c r="CG30" s="53">
        <f t="shared" si="63"/>
        <v>35647.199999999997</v>
      </c>
      <c r="CH30" s="53">
        <f t="shared" si="63"/>
        <v>35136</v>
      </c>
      <c r="CI30" s="53">
        <f t="shared" si="63"/>
        <v>41234.399999999994</v>
      </c>
      <c r="CJ30" s="53">
        <f t="shared" si="63"/>
        <v>38911.199999999997</v>
      </c>
      <c r="CK30" s="53">
        <f t="shared" si="63"/>
        <v>37459.199999999997</v>
      </c>
      <c r="CL30" s="53">
        <f t="shared" si="63"/>
        <v>38152.799999999996</v>
      </c>
      <c r="CM30" s="53">
        <f t="shared" si="63"/>
        <v>37219.199999999997</v>
      </c>
      <c r="CN30" s="53">
        <f t="shared" si="6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64">SUM(CR31:CR32)</f>
        <v>18011.099999999999</v>
      </c>
      <c r="CS30" s="53">
        <f t="shared" si="64"/>
        <v>22645</v>
      </c>
      <c r="CT30" s="53">
        <f t="shared" si="64"/>
        <v>33405</v>
      </c>
      <c r="CU30" s="53">
        <f t="shared" si="64"/>
        <v>35757.5</v>
      </c>
      <c r="CV30" s="53">
        <f t="shared" si="64"/>
        <v>43695</v>
      </c>
      <c r="CW30" s="53">
        <f t="shared" si="64"/>
        <v>43035</v>
      </c>
      <c r="CX30" s="53">
        <f t="shared" si="64"/>
        <v>40157.5</v>
      </c>
      <c r="CY30" s="53">
        <f t="shared" si="64"/>
        <v>41622.5</v>
      </c>
      <c r="CZ30" s="53">
        <f t="shared" si="64"/>
        <v>41622.5</v>
      </c>
      <c r="DA30" s="53">
        <f t="shared" si="6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65">SUM(DE31:DE32)</f>
        <v>40865</v>
      </c>
      <c r="DF30" s="53">
        <f t="shared" si="65"/>
        <v>36250</v>
      </c>
      <c r="DG30" s="53">
        <f t="shared" si="65"/>
        <v>40707.5</v>
      </c>
      <c r="DH30" s="53">
        <f t="shared" si="65"/>
        <v>37067.5</v>
      </c>
      <c r="DI30" s="53">
        <f t="shared" si="65"/>
        <v>47160</v>
      </c>
      <c r="DJ30" s="53">
        <f t="shared" si="65"/>
        <v>45712.5</v>
      </c>
      <c r="DK30" s="53">
        <f t="shared" si="65"/>
        <v>42682.5</v>
      </c>
      <c r="DL30" s="53">
        <f t="shared" si="65"/>
        <v>45662.5</v>
      </c>
      <c r="DM30" s="53">
        <f t="shared" si="65"/>
        <v>48225</v>
      </c>
      <c r="DN30" s="53">
        <f t="shared" si="6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66">SUM(DR31:DR32)</f>
        <v>36523.5</v>
      </c>
      <c r="DS30" s="53">
        <f t="shared" si="66"/>
        <v>40261</v>
      </c>
      <c r="DT30" s="53">
        <f t="shared" si="66"/>
        <v>48510.8</v>
      </c>
      <c r="DU30" s="53">
        <f t="shared" si="66"/>
        <v>52694</v>
      </c>
      <c r="DV30" s="53">
        <f t="shared" si="66"/>
        <v>63510.2</v>
      </c>
      <c r="DW30" s="53">
        <f t="shared" si="66"/>
        <v>64048.4</v>
      </c>
      <c r="DX30" s="53">
        <f t="shared" si="66"/>
        <v>56776.2</v>
      </c>
      <c r="DY30" s="53">
        <f>SUM(DY31:DY32)</f>
        <v>53047.8</v>
      </c>
      <c r="DZ30" s="53">
        <f t="shared" si="66"/>
        <v>50502.400000000001</v>
      </c>
      <c r="EA30" s="53">
        <f t="shared" si="66"/>
        <v>48058.400000000001</v>
      </c>
      <c r="EB30" s="53">
        <f>+SUM(DP30:EA30)</f>
        <v>598492.70000000007</v>
      </c>
      <c r="EC30" s="53">
        <f t="shared" si="66"/>
        <v>49080.2</v>
      </c>
      <c r="ED30" s="53">
        <f t="shared" si="66"/>
        <v>42359.199999999997</v>
      </c>
      <c r="EE30" s="53">
        <f t="shared" si="66"/>
        <v>29055</v>
      </c>
      <c r="EF30" s="53">
        <f t="shared" si="66"/>
        <v>639.6</v>
      </c>
      <c r="EG30" s="53">
        <f t="shared" si="66"/>
        <v>0</v>
      </c>
      <c r="EH30" s="53">
        <f t="shared" si="66"/>
        <v>0</v>
      </c>
      <c r="EI30" s="53">
        <f t="shared" si="66"/>
        <v>32804.199999999997</v>
      </c>
      <c r="EJ30" s="53">
        <f t="shared" si="66"/>
        <v>38344.800000000003</v>
      </c>
      <c r="EK30" s="53">
        <f t="shared" si="66"/>
        <v>43537</v>
      </c>
      <c r="EL30" s="53">
        <f t="shared" si="66"/>
        <v>54262.000000000007</v>
      </c>
      <c r="EM30" s="53">
        <f t="shared" si="66"/>
        <v>55907.8</v>
      </c>
      <c r="EN30" s="53">
        <f t="shared" si="6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67">SUM(EQ31:EQ32)</f>
        <v>45135.999999999993</v>
      </c>
      <c r="ER30" s="53">
        <f t="shared" si="67"/>
        <v>38428.5</v>
      </c>
      <c r="ES30" s="53">
        <f t="shared" si="67"/>
        <v>41706.899999999994</v>
      </c>
      <c r="ET30" s="53">
        <f t="shared" si="67"/>
        <v>54912.600000000006</v>
      </c>
      <c r="EU30" s="53">
        <f t="shared" si="67"/>
        <v>60947.10000000002</v>
      </c>
      <c r="EV30" s="53">
        <f t="shared" si="67"/>
        <v>73523.7</v>
      </c>
      <c r="EW30" s="53">
        <f t="shared" si="67"/>
        <v>74220.300000000017</v>
      </c>
      <c r="EX30" s="53">
        <f t="shared" si="67"/>
        <v>70035.299999999988</v>
      </c>
      <c r="EY30" s="53">
        <f t="shared" si="67"/>
        <v>65064.6</v>
      </c>
      <c r="EZ30" s="53">
        <f t="shared" si="67"/>
        <v>66530.699999999983</v>
      </c>
      <c r="FA30" s="53">
        <f t="shared" si="67"/>
        <v>0</v>
      </c>
      <c r="FB30" s="53">
        <f>+SUM(EP30:FA30)</f>
        <v>641673.70000000007</v>
      </c>
    </row>
    <row r="31" spans="1:158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36433.799999999996</v>
      </c>
      <c r="FA31" s="47"/>
      <c r="FB31" s="72">
        <f>+SUM(EP31:FA31)</f>
        <v>348098.39999999997</v>
      </c>
    </row>
    <row r="32" spans="1:158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30096.899999999991</v>
      </c>
      <c r="FA32" s="47"/>
      <c r="FB32" s="72">
        <f>+SUM(EP32:FA32)</f>
        <v>293575.3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M4" activePane="bottomRight" state="frozen"/>
      <selection pane="topRight" activeCell="C1" sqref="C1"/>
      <selection pane="bottomLeft" activeCell="A4" sqref="A4"/>
      <selection pane="bottomRight" activeCell="CO36" sqref="CO36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06" ht="15" x14ac:dyDescent="0.25">
      <c r="A1" s="177" t="s">
        <v>136</v>
      </c>
      <c r="B1" s="177"/>
    </row>
    <row r="2" spans="1:106" ht="30" customHeight="1" x14ac:dyDescent="0.2">
      <c r="A2" s="178" t="s">
        <v>147</v>
      </c>
      <c r="B2" s="179"/>
    </row>
    <row r="3" spans="1:106" x14ac:dyDescent="0.2">
      <c r="A3" s="99" t="s">
        <v>81</v>
      </c>
    </row>
    <row r="5" spans="1:106" ht="15" x14ac:dyDescent="0.25">
      <c r="B5" s="5" t="s">
        <v>67</v>
      </c>
    </row>
    <row r="6" spans="1:106" ht="15" customHeight="1" x14ac:dyDescent="0.25">
      <c r="B6" s="180" t="s">
        <v>0</v>
      </c>
      <c r="C6" s="174">
        <v>2014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91</v>
      </c>
      <c r="P6" s="174">
        <v>2015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92</v>
      </c>
      <c r="AC6" s="174">
        <v>2016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93</v>
      </c>
      <c r="AP6" s="174">
        <v>2017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104</v>
      </c>
      <c r="BC6" s="174">
        <v>2018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137</v>
      </c>
      <c r="BP6" s="174">
        <v>2019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72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72" t="s">
        <v>170</v>
      </c>
    </row>
    <row r="7" spans="1:106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73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73"/>
    </row>
    <row r="8" spans="1:106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/>
      <c r="DB8" s="56">
        <f>+SUM(CP8:DA8)</f>
        <v>678046</v>
      </c>
    </row>
    <row r="9" spans="1:106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/>
      <c r="DB9" s="56">
        <f t="shared" ref="DB9:DB16" si="9">+SUM(CP9:DA9)</f>
        <v>393536</v>
      </c>
    </row>
    <row r="10" spans="1:106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/>
      <c r="DB10" s="56">
        <f t="shared" si="9"/>
        <v>284510</v>
      </c>
    </row>
    <row r="11" spans="1:106" ht="15" x14ac:dyDescent="0.25">
      <c r="B11" s="13" t="s">
        <v>65</v>
      </c>
      <c r="C11" s="14">
        <f>SUM(C12:C13)</f>
        <v>0</v>
      </c>
      <c r="D11" s="14">
        <f t="shared" ref="D11:N11" si="10">SUM(D12:D13)</f>
        <v>0</v>
      </c>
      <c r="E11" s="14">
        <f t="shared" si="10"/>
        <v>0</v>
      </c>
      <c r="F11" s="14">
        <f t="shared" si="10"/>
        <v>0</v>
      </c>
      <c r="G11" s="14">
        <f t="shared" si="10"/>
        <v>0</v>
      </c>
      <c r="H11" s="14">
        <f t="shared" si="10"/>
        <v>0</v>
      </c>
      <c r="I11" s="14">
        <f t="shared" si="10"/>
        <v>0</v>
      </c>
      <c r="J11" s="14">
        <f t="shared" si="10"/>
        <v>0</v>
      </c>
      <c r="K11" s="14">
        <f t="shared" si="10"/>
        <v>88520</v>
      </c>
      <c r="L11" s="14">
        <f t="shared" si="10"/>
        <v>103004</v>
      </c>
      <c r="M11" s="14">
        <f t="shared" si="10"/>
        <v>98462</v>
      </c>
      <c r="N11" s="14">
        <f t="shared" si="10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1">SUM(AQ12:AQ13)</f>
        <v>102116</v>
      </c>
      <c r="AR11" s="14">
        <f t="shared" si="11"/>
        <v>56984</v>
      </c>
      <c r="AS11" s="14">
        <f t="shared" si="11"/>
        <v>0</v>
      </c>
      <c r="AT11" s="14">
        <f t="shared" si="11"/>
        <v>0</v>
      </c>
      <c r="AU11" s="14">
        <f t="shared" si="11"/>
        <v>0</v>
      </c>
      <c r="AV11" s="14">
        <f t="shared" si="11"/>
        <v>0</v>
      </c>
      <c r="AW11" s="14">
        <f t="shared" si="11"/>
        <v>36160</v>
      </c>
      <c r="AX11" s="14">
        <f t="shared" si="11"/>
        <v>117516</v>
      </c>
      <c r="AY11" s="14">
        <f t="shared" si="11"/>
        <v>118206</v>
      </c>
      <c r="AZ11" s="14">
        <f t="shared" si="11"/>
        <v>115248</v>
      </c>
      <c r="BA11" s="14">
        <f t="shared" si="11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2">SUM(BD12:BD13)</f>
        <v>108082</v>
      </c>
      <c r="BE11" s="14">
        <f t="shared" si="12"/>
        <v>117732</v>
      </c>
      <c r="BF11" s="14">
        <f t="shared" si="12"/>
        <v>104192</v>
      </c>
      <c r="BG11" s="14">
        <f t="shared" si="12"/>
        <v>118312</v>
      </c>
      <c r="BH11" s="14">
        <f t="shared" si="12"/>
        <v>103662</v>
      </c>
      <c r="BI11" s="14">
        <f t="shared" si="12"/>
        <v>116698</v>
      </c>
      <c r="BJ11" s="14">
        <f t="shared" si="12"/>
        <v>122564</v>
      </c>
      <c r="BK11" s="14">
        <f t="shared" si="12"/>
        <v>112534</v>
      </c>
      <c r="BL11" s="14">
        <f t="shared" si="12"/>
        <v>110434</v>
      </c>
      <c r="BM11" s="14">
        <f t="shared" si="12"/>
        <v>100388</v>
      </c>
      <c r="BN11" s="14">
        <f t="shared" si="12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3">SUM(BQ12:BQ13)</f>
        <v>92210</v>
      </c>
      <c r="BR11" s="14">
        <f t="shared" si="13"/>
        <v>100442</v>
      </c>
      <c r="BS11" s="14">
        <f t="shared" si="13"/>
        <v>100992</v>
      </c>
      <c r="BT11" s="14">
        <f t="shared" si="13"/>
        <v>118586</v>
      </c>
      <c r="BU11" s="14">
        <f t="shared" si="13"/>
        <v>137646</v>
      </c>
      <c r="BV11" s="14">
        <f t="shared" si="13"/>
        <v>149690</v>
      </c>
      <c r="BW11" s="14">
        <f t="shared" si="13"/>
        <v>155760</v>
      </c>
      <c r="BX11" s="14">
        <f t="shared" si="13"/>
        <v>137576</v>
      </c>
      <c r="BY11" s="14">
        <f t="shared" si="13"/>
        <v>139138</v>
      </c>
      <c r="BZ11" s="14">
        <f t="shared" si="13"/>
        <v>127988</v>
      </c>
      <c r="CA11" s="14">
        <v>150198</v>
      </c>
      <c r="CB11" s="56">
        <f t="shared" ref="CB11:CB16" si="14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5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/>
      <c r="DB11" s="56">
        <f t="shared" si="9"/>
        <v>1461006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5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/>
      <c r="DB12" s="56">
        <f t="shared" si="9"/>
        <v>1075560</v>
      </c>
    </row>
    <row r="13" spans="1:106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5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/>
      <c r="DB13" s="56">
        <f t="shared" si="9"/>
        <v>385446</v>
      </c>
    </row>
    <row r="14" spans="1:106" ht="15" x14ac:dyDescent="0.25">
      <c r="B14" s="18" t="s">
        <v>10</v>
      </c>
      <c r="C14" s="59">
        <f>SUM(C15:C16)</f>
        <v>0</v>
      </c>
      <c r="D14" s="59">
        <f t="shared" ref="D14:N14" si="16">SUM(D15:D16)</f>
        <v>0</v>
      </c>
      <c r="E14" s="59">
        <f t="shared" si="16"/>
        <v>0</v>
      </c>
      <c r="F14" s="59">
        <f t="shared" si="16"/>
        <v>0</v>
      </c>
      <c r="G14" s="59">
        <f t="shared" si="16"/>
        <v>0</v>
      </c>
      <c r="H14" s="59">
        <f t="shared" si="16"/>
        <v>0</v>
      </c>
      <c r="I14" s="59">
        <f t="shared" si="16"/>
        <v>0</v>
      </c>
      <c r="J14" s="59">
        <f t="shared" si="16"/>
        <v>0</v>
      </c>
      <c r="K14" s="59">
        <f t="shared" si="16"/>
        <v>147654</v>
      </c>
      <c r="L14" s="59">
        <f t="shared" si="16"/>
        <v>165654</v>
      </c>
      <c r="M14" s="59">
        <f t="shared" si="16"/>
        <v>158246</v>
      </c>
      <c r="N14" s="59">
        <f t="shared" si="16"/>
        <v>181864</v>
      </c>
      <c r="O14" s="60">
        <f>SUM(O15:O16)</f>
        <v>653418</v>
      </c>
      <c r="P14" s="59">
        <f t="shared" ref="P14:AN14" si="17">SUM(P15:P16)</f>
        <v>176904</v>
      </c>
      <c r="Q14" s="59">
        <f t="shared" si="17"/>
        <v>162634</v>
      </c>
      <c r="R14" s="59">
        <f t="shared" si="17"/>
        <v>158554</v>
      </c>
      <c r="S14" s="59">
        <f t="shared" si="17"/>
        <v>156732</v>
      </c>
      <c r="T14" s="59">
        <f t="shared" si="17"/>
        <v>174820</v>
      </c>
      <c r="U14" s="59">
        <f t="shared" si="17"/>
        <v>164158</v>
      </c>
      <c r="V14" s="59">
        <f t="shared" si="17"/>
        <v>185230</v>
      </c>
      <c r="W14" s="59">
        <f t="shared" si="17"/>
        <v>182732</v>
      </c>
      <c r="X14" s="59">
        <f t="shared" si="17"/>
        <v>159060</v>
      </c>
      <c r="Y14" s="59">
        <f t="shared" si="17"/>
        <v>167972</v>
      </c>
      <c r="Z14" s="59">
        <f t="shared" si="17"/>
        <v>160828</v>
      </c>
      <c r="AA14" s="59">
        <f t="shared" si="17"/>
        <v>190682</v>
      </c>
      <c r="AB14" s="60">
        <f>SUM(AB15:AB16)</f>
        <v>2040306</v>
      </c>
      <c r="AC14" s="59">
        <f t="shared" si="17"/>
        <v>188744</v>
      </c>
      <c r="AD14" s="59">
        <f t="shared" si="17"/>
        <v>174546</v>
      </c>
      <c r="AE14" s="59">
        <f t="shared" si="17"/>
        <v>176160</v>
      </c>
      <c r="AF14" s="59">
        <f t="shared" si="17"/>
        <v>166576</v>
      </c>
      <c r="AG14" s="59">
        <f t="shared" si="17"/>
        <v>180600</v>
      </c>
      <c r="AH14" s="59">
        <f t="shared" si="17"/>
        <v>163830</v>
      </c>
      <c r="AI14" s="59">
        <f t="shared" si="17"/>
        <v>188480</v>
      </c>
      <c r="AJ14" s="59">
        <f t="shared" si="17"/>
        <v>189428</v>
      </c>
      <c r="AK14" s="59">
        <f t="shared" si="17"/>
        <v>166218</v>
      </c>
      <c r="AL14" s="59">
        <f t="shared" si="17"/>
        <v>177782</v>
      </c>
      <c r="AM14" s="59">
        <f t="shared" si="17"/>
        <v>172290</v>
      </c>
      <c r="AN14" s="59">
        <f t="shared" si="17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8">SUM(AQ15:AQ16)</f>
        <v>164348</v>
      </c>
      <c r="AR14" s="59">
        <f t="shared" si="18"/>
        <v>91080</v>
      </c>
      <c r="AS14" s="59">
        <f t="shared" si="18"/>
        <v>0</v>
      </c>
      <c r="AT14" s="59">
        <f t="shared" si="18"/>
        <v>0</v>
      </c>
      <c r="AU14" s="59">
        <f t="shared" si="18"/>
        <v>0</v>
      </c>
      <c r="AV14" s="59">
        <f t="shared" si="18"/>
        <v>0</v>
      </c>
      <c r="AW14" s="59">
        <f t="shared" si="18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19">SUM(BD15:BD16)</f>
        <v>180322</v>
      </c>
      <c r="BE14" s="59">
        <f t="shared" si="19"/>
        <v>186194</v>
      </c>
      <c r="BF14" s="59">
        <f>SUM(BF15:BF16)</f>
        <v>169678</v>
      </c>
      <c r="BG14" s="59">
        <f t="shared" si="19"/>
        <v>188184</v>
      </c>
      <c r="BH14" s="59">
        <f t="shared" si="19"/>
        <v>170140</v>
      </c>
      <c r="BI14" s="59">
        <f t="shared" si="19"/>
        <v>191720</v>
      </c>
      <c r="BJ14" s="59">
        <f t="shared" si="19"/>
        <v>199440</v>
      </c>
      <c r="BK14" s="59">
        <f t="shared" si="19"/>
        <v>182856</v>
      </c>
      <c r="BL14" s="59">
        <f t="shared" si="19"/>
        <v>178484</v>
      </c>
      <c r="BM14" s="59">
        <f t="shared" si="19"/>
        <v>160936</v>
      </c>
      <c r="BN14" s="59">
        <f t="shared" si="19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0">SUM(BT15:BT16)</f>
        <v>186576</v>
      </c>
      <c r="BU14" s="59">
        <f t="shared" si="20"/>
        <v>203200</v>
      </c>
      <c r="BV14" s="59">
        <f t="shared" si="20"/>
        <v>228566</v>
      </c>
      <c r="BW14" s="59">
        <f t="shared" si="20"/>
        <v>235900</v>
      </c>
      <c r="BX14" s="59">
        <f t="shared" si="20"/>
        <v>208444</v>
      </c>
      <c r="BY14" s="59">
        <f t="shared" si="20"/>
        <v>211044</v>
      </c>
      <c r="BZ14" s="59">
        <f t="shared" si="20"/>
        <v>198198</v>
      </c>
      <c r="CA14" s="59">
        <f t="shared" si="20"/>
        <v>227102</v>
      </c>
      <c r="CB14" s="60">
        <f t="shared" si="14"/>
        <v>2376954</v>
      </c>
      <c r="CC14" s="59">
        <f t="shared" ref="CC14:CN14" si="21">SUM(CC15:CC16)</f>
        <v>224908</v>
      </c>
      <c r="CD14" s="59">
        <f t="shared" si="21"/>
        <v>217856</v>
      </c>
      <c r="CE14" s="59">
        <f t="shared" si="21"/>
        <v>132020</v>
      </c>
      <c r="CF14" s="59">
        <f t="shared" si="21"/>
        <v>49838</v>
      </c>
      <c r="CG14" s="59">
        <f t="shared" si="21"/>
        <v>75264</v>
      </c>
      <c r="CH14" s="59">
        <f t="shared" si="21"/>
        <v>102558</v>
      </c>
      <c r="CI14" s="59">
        <f t="shared" si="21"/>
        <v>131806</v>
      </c>
      <c r="CJ14" s="59">
        <f t="shared" si="21"/>
        <v>142516</v>
      </c>
      <c r="CK14" s="59">
        <f t="shared" si="21"/>
        <v>145648</v>
      </c>
      <c r="CL14" s="59">
        <f t="shared" si="21"/>
        <v>199506</v>
      </c>
      <c r="CM14" s="59">
        <f t="shared" si="21"/>
        <v>203434</v>
      </c>
      <c r="CN14" s="59">
        <f t="shared" si="21"/>
        <v>214006</v>
      </c>
      <c r="CO14" s="60">
        <f t="shared" si="15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/>
      <c r="DB14" s="60">
        <f t="shared" si="9"/>
        <v>2139052</v>
      </c>
    </row>
    <row r="15" spans="1:106" x14ac:dyDescent="0.2">
      <c r="B15" s="15" t="s">
        <v>2</v>
      </c>
      <c r="C15" s="61">
        <f>C9+C12</f>
        <v>0</v>
      </c>
      <c r="D15" s="61">
        <f t="shared" ref="D15:N16" si="22">D9+D12</f>
        <v>0</v>
      </c>
      <c r="E15" s="61">
        <f t="shared" si="22"/>
        <v>0</v>
      </c>
      <c r="F15" s="61">
        <f t="shared" si="22"/>
        <v>0</v>
      </c>
      <c r="G15" s="61">
        <f t="shared" si="22"/>
        <v>0</v>
      </c>
      <c r="H15" s="61">
        <f t="shared" si="22"/>
        <v>0</v>
      </c>
      <c r="I15" s="61">
        <f t="shared" si="22"/>
        <v>0</v>
      </c>
      <c r="J15" s="61">
        <f t="shared" si="22"/>
        <v>0</v>
      </c>
      <c r="K15" s="61">
        <f t="shared" si="22"/>
        <v>91732</v>
      </c>
      <c r="L15" s="61">
        <f t="shared" si="22"/>
        <v>106150</v>
      </c>
      <c r="M15" s="61">
        <f t="shared" si="22"/>
        <v>101246</v>
      </c>
      <c r="N15" s="61">
        <f t="shared" si="22"/>
        <v>122526</v>
      </c>
      <c r="O15" s="20">
        <f>O9+O12</f>
        <v>421654</v>
      </c>
      <c r="P15" s="61">
        <f t="shared" ref="P15:AN15" si="23">P9+P12</f>
        <v>119776</v>
      </c>
      <c r="Q15" s="61">
        <f t="shared" si="23"/>
        <v>109088</v>
      </c>
      <c r="R15" s="61">
        <f t="shared" si="23"/>
        <v>105296</v>
      </c>
      <c r="S15" s="61">
        <f t="shared" si="23"/>
        <v>101722</v>
      </c>
      <c r="T15" s="61">
        <f t="shared" si="23"/>
        <v>112860</v>
      </c>
      <c r="U15" s="61">
        <f t="shared" si="23"/>
        <v>102754</v>
      </c>
      <c r="V15" s="61">
        <f t="shared" si="23"/>
        <v>122234</v>
      </c>
      <c r="W15" s="61">
        <f t="shared" si="23"/>
        <v>121706</v>
      </c>
      <c r="X15" s="61">
        <f t="shared" si="23"/>
        <v>101424</v>
      </c>
      <c r="Y15" s="61">
        <f t="shared" si="23"/>
        <v>106844</v>
      </c>
      <c r="Z15" s="61">
        <f t="shared" si="23"/>
        <v>103862</v>
      </c>
      <c r="AA15" s="61">
        <f t="shared" si="23"/>
        <v>131026</v>
      </c>
      <c r="AB15" s="20">
        <f>AB9+AB12</f>
        <v>1338592</v>
      </c>
      <c r="AC15" s="61">
        <f t="shared" si="23"/>
        <v>130386</v>
      </c>
      <c r="AD15" s="61">
        <f t="shared" si="23"/>
        <v>118922</v>
      </c>
      <c r="AE15" s="61">
        <f t="shared" si="23"/>
        <v>121570</v>
      </c>
      <c r="AF15" s="61">
        <f t="shared" si="23"/>
        <v>108740</v>
      </c>
      <c r="AG15" s="61">
        <f t="shared" si="23"/>
        <v>119490</v>
      </c>
      <c r="AH15" s="61">
        <f t="shared" si="23"/>
        <v>111328</v>
      </c>
      <c r="AI15" s="61">
        <f t="shared" si="23"/>
        <v>134566</v>
      </c>
      <c r="AJ15" s="61">
        <f t="shared" si="23"/>
        <v>133624</v>
      </c>
      <c r="AK15" s="61">
        <f t="shared" si="23"/>
        <v>113734</v>
      </c>
      <c r="AL15" s="61">
        <f t="shared" si="23"/>
        <v>121672</v>
      </c>
      <c r="AM15" s="61">
        <f t="shared" si="23"/>
        <v>112404</v>
      </c>
      <c r="AN15" s="61">
        <f t="shared" si="23"/>
        <v>133212</v>
      </c>
      <c r="AO15" s="20">
        <f>AO9+AO12</f>
        <v>1459648</v>
      </c>
      <c r="AP15" s="61">
        <f>AP9+AP12</f>
        <v>130288</v>
      </c>
      <c r="AQ15" s="61">
        <f t="shared" ref="AQ15:AW15" si="24">AQ9+AQ12</f>
        <v>110788</v>
      </c>
      <c r="AR15" s="61">
        <f t="shared" si="24"/>
        <v>61198</v>
      </c>
      <c r="AS15" s="61">
        <f t="shared" si="24"/>
        <v>0</v>
      </c>
      <c r="AT15" s="61">
        <f t="shared" si="24"/>
        <v>0</v>
      </c>
      <c r="AU15" s="61">
        <f t="shared" si="24"/>
        <v>0</v>
      </c>
      <c r="AV15" s="61">
        <f t="shared" si="24"/>
        <v>0</v>
      </c>
      <c r="AW15" s="61">
        <f t="shared" si="24"/>
        <v>25332</v>
      </c>
      <c r="AX15" s="61">
        <f t="shared" ref="AX15:BA16" si="25">AX9+AX12</f>
        <v>80818</v>
      </c>
      <c r="AY15" s="61">
        <f t="shared" si="25"/>
        <v>83396</v>
      </c>
      <c r="AZ15" s="61">
        <f t="shared" si="25"/>
        <v>81240</v>
      </c>
      <c r="BA15" s="61">
        <f t="shared" si="25"/>
        <v>99820</v>
      </c>
      <c r="BB15" s="20">
        <f t="shared" si="7"/>
        <v>672880</v>
      </c>
      <c r="BC15" s="61">
        <f>BC9+BC12</f>
        <v>97454</v>
      </c>
      <c r="BD15" s="61">
        <f t="shared" ref="BD15:BN15" si="26">BD9+BD12</f>
        <v>119578</v>
      </c>
      <c r="BE15" s="61">
        <f t="shared" si="26"/>
        <v>122108</v>
      </c>
      <c r="BF15" s="61">
        <f t="shared" si="26"/>
        <v>108428</v>
      </c>
      <c r="BG15" s="61">
        <f t="shared" si="26"/>
        <v>121324</v>
      </c>
      <c r="BH15" s="61">
        <f t="shared" si="26"/>
        <v>106508</v>
      </c>
      <c r="BI15" s="61">
        <f t="shared" si="26"/>
        <v>125958</v>
      </c>
      <c r="BJ15" s="61">
        <f t="shared" si="26"/>
        <v>131950</v>
      </c>
      <c r="BK15" s="61">
        <f t="shared" si="26"/>
        <v>117012</v>
      </c>
      <c r="BL15" s="61">
        <f t="shared" si="26"/>
        <v>117542</v>
      </c>
      <c r="BM15" s="61">
        <f t="shared" si="26"/>
        <v>108506</v>
      </c>
      <c r="BN15" s="61">
        <f t="shared" si="26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7">BQ9+BQ12</f>
        <v>102580</v>
      </c>
      <c r="BR15" s="61">
        <f t="shared" si="27"/>
        <v>113978</v>
      </c>
      <c r="BS15" s="61">
        <f t="shared" si="27"/>
        <v>112904</v>
      </c>
      <c r="BT15" s="61">
        <f t="shared" si="27"/>
        <v>124994</v>
      </c>
      <c r="BU15" s="61">
        <f t="shared" si="27"/>
        <v>137474</v>
      </c>
      <c r="BV15" s="61">
        <f t="shared" si="27"/>
        <v>155182</v>
      </c>
      <c r="BW15" s="61">
        <f t="shared" si="27"/>
        <v>161726</v>
      </c>
      <c r="BX15" s="61">
        <f t="shared" si="27"/>
        <v>137720</v>
      </c>
      <c r="BY15" s="61">
        <f t="shared" si="27"/>
        <v>140890</v>
      </c>
      <c r="BZ15" s="61">
        <f t="shared" si="27"/>
        <v>133140</v>
      </c>
      <c r="CA15" s="61">
        <f t="shared" si="27"/>
        <v>160200</v>
      </c>
      <c r="CB15" s="20">
        <f t="shared" si="14"/>
        <v>1611264</v>
      </c>
      <c r="CC15" s="61">
        <f t="shared" ref="CC15:CN15" si="28">CC9+CC12</f>
        <v>162254</v>
      </c>
      <c r="CD15" s="61">
        <f t="shared" si="28"/>
        <v>155838</v>
      </c>
      <c r="CE15" s="61">
        <f t="shared" si="28"/>
        <v>94082</v>
      </c>
      <c r="CF15" s="61">
        <f t="shared" si="28"/>
        <v>25084</v>
      </c>
      <c r="CG15" s="61">
        <f t="shared" si="28"/>
        <v>44662</v>
      </c>
      <c r="CH15" s="61">
        <f t="shared" si="28"/>
        <v>65792</v>
      </c>
      <c r="CI15" s="61">
        <f t="shared" si="28"/>
        <v>89154</v>
      </c>
      <c r="CJ15" s="61">
        <f t="shared" si="28"/>
        <v>97678</v>
      </c>
      <c r="CK15" s="61">
        <f t="shared" si="28"/>
        <v>96092</v>
      </c>
      <c r="CL15" s="61">
        <f t="shared" si="28"/>
        <v>136874</v>
      </c>
      <c r="CM15" s="61">
        <f t="shared" si="28"/>
        <v>140784</v>
      </c>
      <c r="CN15" s="61">
        <f t="shared" si="28"/>
        <v>155124</v>
      </c>
      <c r="CO15" s="20">
        <f t="shared" si="15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/>
      <c r="DB15" s="20">
        <f t="shared" si="9"/>
        <v>1469096</v>
      </c>
    </row>
    <row r="16" spans="1:106" x14ac:dyDescent="0.2">
      <c r="B16" s="15" t="s">
        <v>3</v>
      </c>
      <c r="C16" s="61">
        <f>C10+C13</f>
        <v>0</v>
      </c>
      <c r="D16" s="61">
        <f t="shared" si="22"/>
        <v>0</v>
      </c>
      <c r="E16" s="61">
        <f t="shared" si="22"/>
        <v>0</v>
      </c>
      <c r="F16" s="61">
        <f t="shared" si="22"/>
        <v>0</v>
      </c>
      <c r="G16" s="61">
        <f t="shared" si="22"/>
        <v>0</v>
      </c>
      <c r="H16" s="61">
        <f t="shared" si="22"/>
        <v>0</v>
      </c>
      <c r="I16" s="61">
        <f t="shared" si="22"/>
        <v>0</v>
      </c>
      <c r="J16" s="61">
        <f t="shared" si="22"/>
        <v>0</v>
      </c>
      <c r="K16" s="61">
        <f t="shared" si="22"/>
        <v>55922</v>
      </c>
      <c r="L16" s="61">
        <f t="shared" si="22"/>
        <v>59504</v>
      </c>
      <c r="M16" s="61">
        <f t="shared" si="22"/>
        <v>57000</v>
      </c>
      <c r="N16" s="61">
        <f t="shared" si="22"/>
        <v>59338</v>
      </c>
      <c r="O16" s="20">
        <f t="shared" ref="O16:AO16" si="29">O10+O13</f>
        <v>231764</v>
      </c>
      <c r="P16" s="61">
        <f t="shared" si="29"/>
        <v>57128</v>
      </c>
      <c r="Q16" s="61">
        <f t="shared" si="29"/>
        <v>53546</v>
      </c>
      <c r="R16" s="61">
        <f t="shared" si="29"/>
        <v>53258</v>
      </c>
      <c r="S16" s="61">
        <f t="shared" si="29"/>
        <v>55010</v>
      </c>
      <c r="T16" s="61">
        <f t="shared" si="29"/>
        <v>61960</v>
      </c>
      <c r="U16" s="61">
        <f t="shared" si="29"/>
        <v>61404</v>
      </c>
      <c r="V16" s="61">
        <f t="shared" si="29"/>
        <v>62996</v>
      </c>
      <c r="W16" s="61">
        <f t="shared" si="29"/>
        <v>61026</v>
      </c>
      <c r="X16" s="61">
        <f t="shared" si="29"/>
        <v>57636</v>
      </c>
      <c r="Y16" s="61">
        <f t="shared" si="29"/>
        <v>61128</v>
      </c>
      <c r="Z16" s="61">
        <f t="shared" si="29"/>
        <v>56966</v>
      </c>
      <c r="AA16" s="61">
        <f t="shared" si="29"/>
        <v>59656</v>
      </c>
      <c r="AB16" s="20">
        <f>AB10+AB13</f>
        <v>701714</v>
      </c>
      <c r="AC16" s="61">
        <f t="shared" si="29"/>
        <v>58358</v>
      </c>
      <c r="AD16" s="61">
        <f t="shared" si="29"/>
        <v>55624</v>
      </c>
      <c r="AE16" s="61">
        <f t="shared" si="29"/>
        <v>54590</v>
      </c>
      <c r="AF16" s="61">
        <f t="shared" si="29"/>
        <v>57836</v>
      </c>
      <c r="AG16" s="61">
        <f t="shared" si="29"/>
        <v>61110</v>
      </c>
      <c r="AH16" s="61">
        <f t="shared" si="29"/>
        <v>52502</v>
      </c>
      <c r="AI16" s="61">
        <f t="shared" si="29"/>
        <v>53914</v>
      </c>
      <c r="AJ16" s="61">
        <f t="shared" si="29"/>
        <v>55804</v>
      </c>
      <c r="AK16" s="61">
        <f t="shared" si="29"/>
        <v>52484</v>
      </c>
      <c r="AL16" s="61">
        <f t="shared" si="29"/>
        <v>56110</v>
      </c>
      <c r="AM16" s="61">
        <f t="shared" si="29"/>
        <v>59886</v>
      </c>
      <c r="AN16" s="61">
        <f t="shared" si="29"/>
        <v>63016</v>
      </c>
      <c r="AO16" s="20">
        <f t="shared" si="29"/>
        <v>681234</v>
      </c>
      <c r="AP16" s="61">
        <f t="shared" ref="AP16:AW16" si="30">AP10+AP13</f>
        <v>61322</v>
      </c>
      <c r="AQ16" s="61">
        <f t="shared" si="30"/>
        <v>53560</v>
      </c>
      <c r="AR16" s="61">
        <f t="shared" si="30"/>
        <v>29882</v>
      </c>
      <c r="AS16" s="61">
        <f t="shared" si="30"/>
        <v>0</v>
      </c>
      <c r="AT16" s="61">
        <f t="shared" si="30"/>
        <v>0</v>
      </c>
      <c r="AU16" s="61">
        <f t="shared" si="30"/>
        <v>0</v>
      </c>
      <c r="AV16" s="61">
        <f t="shared" si="30"/>
        <v>0</v>
      </c>
      <c r="AW16" s="61">
        <f t="shared" si="30"/>
        <v>10828</v>
      </c>
      <c r="AX16" s="61">
        <f t="shared" si="25"/>
        <v>36698</v>
      </c>
      <c r="AY16" s="61">
        <f t="shared" si="25"/>
        <v>34810</v>
      </c>
      <c r="AZ16" s="61">
        <f t="shared" si="25"/>
        <v>34008</v>
      </c>
      <c r="BA16" s="61">
        <f t="shared" si="25"/>
        <v>34388</v>
      </c>
      <c r="BB16" s="20">
        <f t="shared" si="7"/>
        <v>295496</v>
      </c>
      <c r="BC16" s="61">
        <f t="shared" ref="BC16:BN16" si="31">BC10+BC13</f>
        <v>38576</v>
      </c>
      <c r="BD16" s="61">
        <f t="shared" si="31"/>
        <v>60744</v>
      </c>
      <c r="BE16" s="61">
        <f t="shared" si="31"/>
        <v>64086</v>
      </c>
      <c r="BF16" s="61">
        <f t="shared" si="31"/>
        <v>61250</v>
      </c>
      <c r="BG16" s="61">
        <f t="shared" si="31"/>
        <v>66860</v>
      </c>
      <c r="BH16" s="61">
        <f t="shared" si="31"/>
        <v>63632</v>
      </c>
      <c r="BI16" s="61">
        <f t="shared" si="31"/>
        <v>65762</v>
      </c>
      <c r="BJ16" s="61">
        <f t="shared" si="31"/>
        <v>67490</v>
      </c>
      <c r="BK16" s="61">
        <f t="shared" si="31"/>
        <v>65844</v>
      </c>
      <c r="BL16" s="61">
        <f t="shared" si="31"/>
        <v>60942</v>
      </c>
      <c r="BM16" s="61">
        <f t="shared" si="31"/>
        <v>52430</v>
      </c>
      <c r="BN16" s="61">
        <f t="shared" si="31"/>
        <v>56546</v>
      </c>
      <c r="BO16" s="20">
        <f t="shared" si="8"/>
        <v>724162</v>
      </c>
      <c r="BP16" s="61">
        <f t="shared" ref="BP16:CA16" si="32">BP10+BP13</f>
        <v>57696</v>
      </c>
      <c r="BQ16" s="61">
        <f t="shared" si="32"/>
        <v>50166</v>
      </c>
      <c r="BR16" s="61">
        <f t="shared" si="32"/>
        <v>57184</v>
      </c>
      <c r="BS16" s="61">
        <f t="shared" si="32"/>
        <v>52940</v>
      </c>
      <c r="BT16" s="61">
        <f t="shared" si="32"/>
        <v>61582</v>
      </c>
      <c r="BU16" s="61">
        <f t="shared" si="32"/>
        <v>65726</v>
      </c>
      <c r="BV16" s="61">
        <f t="shared" si="32"/>
        <v>73384</v>
      </c>
      <c r="BW16" s="61">
        <f t="shared" si="32"/>
        <v>74174</v>
      </c>
      <c r="BX16" s="61">
        <f t="shared" si="32"/>
        <v>70724</v>
      </c>
      <c r="BY16" s="61">
        <f t="shared" si="32"/>
        <v>70154</v>
      </c>
      <c r="BZ16" s="61">
        <f t="shared" si="32"/>
        <v>65058</v>
      </c>
      <c r="CA16" s="61">
        <f t="shared" si="32"/>
        <v>66902</v>
      </c>
      <c r="CB16" s="20">
        <f t="shared" si="14"/>
        <v>765690</v>
      </c>
      <c r="CC16" s="61">
        <f t="shared" ref="CC16:CN16" si="33">CC10+CC13</f>
        <v>62654</v>
      </c>
      <c r="CD16" s="61">
        <f t="shared" si="33"/>
        <v>62018</v>
      </c>
      <c r="CE16" s="61">
        <f t="shared" si="33"/>
        <v>37938</v>
      </c>
      <c r="CF16" s="61">
        <f t="shared" si="33"/>
        <v>24754</v>
      </c>
      <c r="CG16" s="61">
        <f t="shared" si="33"/>
        <v>30602</v>
      </c>
      <c r="CH16" s="61">
        <f t="shared" si="33"/>
        <v>36766</v>
      </c>
      <c r="CI16" s="61">
        <f t="shared" si="33"/>
        <v>42652</v>
      </c>
      <c r="CJ16" s="61">
        <f t="shared" si="33"/>
        <v>44838</v>
      </c>
      <c r="CK16" s="61">
        <f t="shared" si="33"/>
        <v>49556</v>
      </c>
      <c r="CL16" s="61">
        <f t="shared" si="33"/>
        <v>62632</v>
      </c>
      <c r="CM16" s="61">
        <f t="shared" si="33"/>
        <v>62650</v>
      </c>
      <c r="CN16" s="61">
        <f t="shared" si="33"/>
        <v>58882</v>
      </c>
      <c r="CO16" s="20">
        <f t="shared" si="15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/>
      <c r="DB16" s="20">
        <f t="shared" si="9"/>
        <v>669956</v>
      </c>
    </row>
    <row r="19" spans="2:106" ht="15" x14ac:dyDescent="0.25">
      <c r="B19" s="5" t="s">
        <v>68</v>
      </c>
    </row>
    <row r="20" spans="2:106" ht="15" customHeight="1" x14ac:dyDescent="0.25">
      <c r="B20" s="180" t="s">
        <v>0</v>
      </c>
      <c r="C20" s="174">
        <v>2014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172" t="s">
        <v>91</v>
      </c>
      <c r="P20" s="174">
        <v>2015</v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6"/>
      <c r="AB20" s="172" t="s">
        <v>92</v>
      </c>
      <c r="AC20" s="174">
        <v>2016</v>
      </c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  <c r="AO20" s="172" t="s">
        <v>93</v>
      </c>
      <c r="AP20" s="174">
        <v>2017</v>
      </c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6"/>
      <c r="BB20" s="172" t="s">
        <v>104</v>
      </c>
      <c r="BC20" s="174">
        <v>2018</v>
      </c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6"/>
      <c r="BO20" s="172" t="s">
        <v>137</v>
      </c>
      <c r="BP20" s="174">
        <v>2019</v>
      </c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6"/>
      <c r="CB20" s="172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72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72" t="s">
        <v>170</v>
      </c>
    </row>
    <row r="21" spans="2:106" ht="15" x14ac:dyDescent="0.25">
      <c r="B21" s="181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73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73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73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73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73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73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73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73"/>
    </row>
    <row r="22" spans="2:106" ht="15" x14ac:dyDescent="0.25">
      <c r="B22" s="13" t="s">
        <v>64</v>
      </c>
      <c r="C22" s="14">
        <f>SUM(C23:C24)</f>
        <v>0</v>
      </c>
      <c r="D22" s="14">
        <f t="shared" ref="D22:N22" si="34">SUM(D23:D24)</f>
        <v>0</v>
      </c>
      <c r="E22" s="14">
        <f t="shared" si="34"/>
        <v>0</v>
      </c>
      <c r="F22" s="14">
        <f t="shared" si="34"/>
        <v>0</v>
      </c>
      <c r="G22" s="14">
        <f t="shared" si="34"/>
        <v>0</v>
      </c>
      <c r="H22" s="14">
        <f t="shared" si="34"/>
        <v>0</v>
      </c>
      <c r="I22" s="14">
        <f t="shared" si="34"/>
        <v>0</v>
      </c>
      <c r="J22" s="14">
        <f t="shared" si="34"/>
        <v>0</v>
      </c>
      <c r="K22" s="14">
        <f t="shared" si="34"/>
        <v>157784</v>
      </c>
      <c r="L22" s="14">
        <f t="shared" si="34"/>
        <v>162832</v>
      </c>
      <c r="M22" s="14">
        <f t="shared" si="34"/>
        <v>157628</v>
      </c>
      <c r="N22" s="14">
        <f t="shared" si="34"/>
        <v>162112</v>
      </c>
      <c r="O22" s="56">
        <f t="shared" ref="O22:O27" si="3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3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37">SUM(AC22:AN22)</f>
        <v>1698782</v>
      </c>
      <c r="AP22" s="14">
        <f>SUM(AP23:AP24)</f>
        <v>170996</v>
      </c>
      <c r="AQ22" s="14">
        <v>148810</v>
      </c>
      <c r="AR22" s="14">
        <f t="shared" ref="AR22:BA22" si="38">SUM(AR23:AR24)</f>
        <v>82876</v>
      </c>
      <c r="AS22" s="14">
        <f t="shared" si="38"/>
        <v>0</v>
      </c>
      <c r="AT22" s="14">
        <f t="shared" si="38"/>
        <v>0</v>
      </c>
      <c r="AU22" s="14">
        <f t="shared" si="38"/>
        <v>0</v>
      </c>
      <c r="AV22" s="14">
        <f t="shared" si="38"/>
        <v>0</v>
      </c>
      <c r="AW22" s="14">
        <f t="shared" si="38"/>
        <v>0</v>
      </c>
      <c r="AX22" s="14">
        <f t="shared" si="38"/>
        <v>0</v>
      </c>
      <c r="AY22" s="14">
        <f t="shared" si="38"/>
        <v>0</v>
      </c>
      <c r="AZ22" s="14">
        <f t="shared" si="38"/>
        <v>0</v>
      </c>
      <c r="BA22" s="14">
        <f t="shared" si="3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39">SUM(BE23:BE24)</f>
        <v>174484</v>
      </c>
      <c r="BF22" s="14">
        <f t="shared" si="39"/>
        <v>169938</v>
      </c>
      <c r="BG22" s="14">
        <f t="shared" si="39"/>
        <v>182036</v>
      </c>
      <c r="BH22" s="14">
        <f t="shared" si="39"/>
        <v>170278</v>
      </c>
      <c r="BI22" s="14">
        <f t="shared" si="39"/>
        <v>182486</v>
      </c>
      <c r="BJ22" s="14">
        <f t="shared" si="39"/>
        <v>189126</v>
      </c>
      <c r="BK22" s="14">
        <f t="shared" si="39"/>
        <v>181844</v>
      </c>
      <c r="BL22" s="14">
        <f t="shared" si="39"/>
        <v>155156</v>
      </c>
      <c r="BM22" s="14">
        <f t="shared" si="39"/>
        <v>120270</v>
      </c>
      <c r="BN22" s="14">
        <f t="shared" si="3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0">SUM(BR23:BR24)</f>
        <v>166030</v>
      </c>
      <c r="BS22" s="14">
        <f t="shared" si="40"/>
        <v>139244</v>
      </c>
      <c r="BT22" s="14">
        <f t="shared" si="40"/>
        <v>156564</v>
      </c>
      <c r="BU22" s="14">
        <f t="shared" si="40"/>
        <v>151238</v>
      </c>
      <c r="BV22" s="14">
        <f t="shared" si="40"/>
        <v>183352</v>
      </c>
      <c r="BW22" s="14">
        <f t="shared" si="40"/>
        <v>186490</v>
      </c>
      <c r="BX22" s="14">
        <f t="shared" si="40"/>
        <v>174540</v>
      </c>
      <c r="BY22" s="14">
        <f t="shared" si="40"/>
        <v>168522</v>
      </c>
      <c r="BZ22" s="14">
        <f t="shared" si="4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1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/>
      <c r="DB22" s="56">
        <f>+SUM(CP22:DA22)</f>
        <v>1711476</v>
      </c>
    </row>
    <row r="23" spans="2:106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3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3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2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3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1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/>
      <c r="DB23" s="56">
        <f t="shared" ref="DB23:DB30" si="44">+SUM(CP23:DA23)</f>
        <v>393536</v>
      </c>
    </row>
    <row r="24" spans="2:106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3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3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2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3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1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/>
      <c r="DB24" s="56">
        <f t="shared" si="44"/>
        <v>1317940</v>
      </c>
    </row>
    <row r="25" spans="2:106" ht="15" x14ac:dyDescent="0.25">
      <c r="B25" s="13" t="s">
        <v>65</v>
      </c>
      <c r="C25" s="14">
        <f>SUM(C26:C27)</f>
        <v>0</v>
      </c>
      <c r="D25" s="14">
        <f t="shared" ref="D25:N25" si="45">SUM(D26:D27)</f>
        <v>0</v>
      </c>
      <c r="E25" s="14">
        <f t="shared" si="45"/>
        <v>0</v>
      </c>
      <c r="F25" s="14">
        <f t="shared" si="45"/>
        <v>0</v>
      </c>
      <c r="G25" s="14">
        <f t="shared" si="45"/>
        <v>0</v>
      </c>
      <c r="H25" s="14">
        <f t="shared" si="45"/>
        <v>0</v>
      </c>
      <c r="I25" s="14">
        <f t="shared" si="45"/>
        <v>0</v>
      </c>
      <c r="J25" s="14">
        <f t="shared" si="45"/>
        <v>0</v>
      </c>
      <c r="K25" s="14">
        <f t="shared" si="45"/>
        <v>134594</v>
      </c>
      <c r="L25" s="14">
        <f t="shared" si="45"/>
        <v>152856</v>
      </c>
      <c r="M25" s="14">
        <f t="shared" si="45"/>
        <v>145734</v>
      </c>
      <c r="N25" s="14">
        <f t="shared" si="45"/>
        <v>167116</v>
      </c>
      <c r="O25" s="56">
        <f t="shared" si="3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3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37"/>
        <v>1985768</v>
      </c>
      <c r="AP25" s="14">
        <f>SUM(AP26:AP27)</f>
        <v>173264</v>
      </c>
      <c r="AQ25" s="14">
        <v>146912</v>
      </c>
      <c r="AR25" s="14">
        <f t="shared" ref="AR25:BA25" si="46">SUM(AR26:AR27)</f>
        <v>81180</v>
      </c>
      <c r="AS25" s="14">
        <f t="shared" si="46"/>
        <v>0</v>
      </c>
      <c r="AT25" s="14">
        <f t="shared" si="46"/>
        <v>0</v>
      </c>
      <c r="AU25" s="14">
        <f t="shared" si="46"/>
        <v>0</v>
      </c>
      <c r="AV25" s="14">
        <f t="shared" si="46"/>
        <v>0</v>
      </c>
      <c r="AW25" s="14">
        <f t="shared" si="46"/>
        <v>53036</v>
      </c>
      <c r="AX25" s="14">
        <f t="shared" si="46"/>
        <v>176876</v>
      </c>
      <c r="AY25" s="14">
        <f t="shared" si="46"/>
        <v>174448</v>
      </c>
      <c r="AZ25" s="14">
        <f t="shared" si="46"/>
        <v>170952</v>
      </c>
      <c r="BA25" s="14">
        <f t="shared" si="46"/>
        <v>189426</v>
      </c>
      <c r="BB25" s="56">
        <f t="shared" si="42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7">SUM(BE26:BE27)</f>
        <v>173314</v>
      </c>
      <c r="BF25" s="14">
        <f t="shared" si="47"/>
        <v>156706</v>
      </c>
      <c r="BG25" s="14">
        <f t="shared" si="47"/>
        <v>176776</v>
      </c>
      <c r="BH25" s="14">
        <f t="shared" si="47"/>
        <v>160988</v>
      </c>
      <c r="BI25" s="14">
        <f t="shared" si="47"/>
        <v>176000</v>
      </c>
      <c r="BJ25" s="14">
        <f t="shared" si="47"/>
        <v>182036</v>
      </c>
      <c r="BK25" s="14">
        <f t="shared" si="47"/>
        <v>172758</v>
      </c>
      <c r="BL25" s="14">
        <f t="shared" si="47"/>
        <v>168822</v>
      </c>
      <c r="BM25" s="14">
        <f t="shared" si="47"/>
        <v>154288</v>
      </c>
      <c r="BN25" s="14">
        <f t="shared" si="47"/>
        <v>178446</v>
      </c>
      <c r="BO25" s="56">
        <f t="shared" si="43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48">SUM(BR26:BR27)</f>
        <v>147660</v>
      </c>
      <c r="BS25" s="14">
        <f t="shared" si="48"/>
        <v>150156</v>
      </c>
      <c r="BT25" s="14">
        <f t="shared" si="48"/>
        <v>177382</v>
      </c>
      <c r="BU25" s="14">
        <f t="shared" si="48"/>
        <v>203460</v>
      </c>
      <c r="BV25" s="14">
        <f t="shared" si="48"/>
        <v>220958</v>
      </c>
      <c r="BW25" s="14">
        <f t="shared" si="48"/>
        <v>226378</v>
      </c>
      <c r="BX25" s="14">
        <f t="shared" si="48"/>
        <v>207036</v>
      </c>
      <c r="BY25" s="14">
        <f t="shared" si="48"/>
        <v>208492</v>
      </c>
      <c r="BZ25" s="14">
        <f t="shared" si="48"/>
        <v>189538</v>
      </c>
      <c r="CA25" s="14">
        <v>211662</v>
      </c>
      <c r="CB25" s="56">
        <f t="shared" ref="CB25:CB30" si="49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1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/>
      <c r="DB25" s="56">
        <f t="shared" si="44"/>
        <v>2127758</v>
      </c>
    </row>
    <row r="26" spans="2:106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3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3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2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3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1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/>
      <c r="DB26" s="56">
        <f t="shared" si="44"/>
        <v>1075560</v>
      </c>
    </row>
    <row r="27" spans="2:106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3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3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2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3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1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/>
      <c r="DB27" s="56">
        <f t="shared" si="44"/>
        <v>1052198</v>
      </c>
    </row>
    <row r="28" spans="2:106" ht="15" x14ac:dyDescent="0.25">
      <c r="B28" s="18" t="s">
        <v>10</v>
      </c>
      <c r="C28" s="59">
        <f>SUM(C29:C30)</f>
        <v>0</v>
      </c>
      <c r="D28" s="59">
        <f t="shared" ref="D28:N28" si="50">SUM(D29:D30)</f>
        <v>0</v>
      </c>
      <c r="E28" s="59">
        <f t="shared" si="50"/>
        <v>0</v>
      </c>
      <c r="F28" s="59">
        <f t="shared" si="50"/>
        <v>0</v>
      </c>
      <c r="G28" s="59">
        <f t="shared" si="50"/>
        <v>0</v>
      </c>
      <c r="H28" s="59">
        <f t="shared" si="50"/>
        <v>0</v>
      </c>
      <c r="I28" s="59">
        <f t="shared" si="50"/>
        <v>0</v>
      </c>
      <c r="J28" s="59">
        <f t="shared" si="50"/>
        <v>0</v>
      </c>
      <c r="K28" s="59">
        <f t="shared" si="50"/>
        <v>292378</v>
      </c>
      <c r="L28" s="59">
        <f t="shared" si="50"/>
        <v>315688</v>
      </c>
      <c r="M28" s="59">
        <f t="shared" si="50"/>
        <v>303362</v>
      </c>
      <c r="N28" s="59">
        <f t="shared" si="50"/>
        <v>329228</v>
      </c>
      <c r="O28" s="60">
        <f t="shared" ref="O28:AO28" si="51">SUM(O29:O30)</f>
        <v>1240656</v>
      </c>
      <c r="P28" s="59">
        <f t="shared" si="51"/>
        <v>322888</v>
      </c>
      <c r="Q28" s="59">
        <f t="shared" si="51"/>
        <v>297842</v>
      </c>
      <c r="R28" s="59">
        <f t="shared" si="51"/>
        <v>289574</v>
      </c>
      <c r="S28" s="59">
        <f t="shared" si="51"/>
        <v>288708</v>
      </c>
      <c r="T28" s="59">
        <f t="shared" si="51"/>
        <v>326180</v>
      </c>
      <c r="U28" s="59">
        <f t="shared" si="51"/>
        <v>315032</v>
      </c>
      <c r="V28" s="59">
        <f t="shared" si="51"/>
        <v>339778</v>
      </c>
      <c r="W28" s="59">
        <f t="shared" si="51"/>
        <v>328998</v>
      </c>
      <c r="X28" s="59">
        <f t="shared" si="51"/>
        <v>300674</v>
      </c>
      <c r="Y28" s="59">
        <f t="shared" si="51"/>
        <v>316100</v>
      </c>
      <c r="Z28" s="59">
        <f t="shared" si="51"/>
        <v>301732</v>
      </c>
      <c r="AA28" s="59">
        <f t="shared" si="51"/>
        <v>335650</v>
      </c>
      <c r="AB28" s="60">
        <f>SUM(AB29:AB30)</f>
        <v>3763156</v>
      </c>
      <c r="AC28" s="59">
        <f t="shared" si="51"/>
        <v>332858</v>
      </c>
      <c r="AD28" s="59">
        <f t="shared" si="51"/>
        <v>308750</v>
      </c>
      <c r="AE28" s="59">
        <f t="shared" si="51"/>
        <v>298172</v>
      </c>
      <c r="AF28" s="59">
        <f t="shared" si="51"/>
        <v>305336</v>
      </c>
      <c r="AG28" s="59">
        <f t="shared" si="51"/>
        <v>328002</v>
      </c>
      <c r="AH28" s="59">
        <f t="shared" si="51"/>
        <v>271262</v>
      </c>
      <c r="AI28" s="59">
        <f t="shared" si="51"/>
        <v>297048</v>
      </c>
      <c r="AJ28" s="59">
        <f t="shared" si="51"/>
        <v>303714</v>
      </c>
      <c r="AK28" s="59">
        <f t="shared" si="51"/>
        <v>276850</v>
      </c>
      <c r="AL28" s="59">
        <f t="shared" si="51"/>
        <v>300030</v>
      </c>
      <c r="AM28" s="59">
        <v>314812</v>
      </c>
      <c r="AN28" s="59">
        <f t="shared" si="51"/>
        <v>346586</v>
      </c>
      <c r="AO28" s="60">
        <f t="shared" si="51"/>
        <v>3683420</v>
      </c>
      <c r="AP28" s="59">
        <f>SUM(AP29:AP30)</f>
        <v>344260</v>
      </c>
      <c r="AQ28" s="59">
        <v>295722</v>
      </c>
      <c r="AR28" s="59">
        <f t="shared" ref="AR28:BA28" si="52">SUM(AR29:AR30)</f>
        <v>164056</v>
      </c>
      <c r="AS28" s="59">
        <f t="shared" si="52"/>
        <v>0</v>
      </c>
      <c r="AT28" s="59">
        <f t="shared" si="52"/>
        <v>0</v>
      </c>
      <c r="AU28" s="59">
        <f t="shared" si="52"/>
        <v>0</v>
      </c>
      <c r="AV28" s="59">
        <f t="shared" si="52"/>
        <v>0</v>
      </c>
      <c r="AW28" s="59">
        <f t="shared" si="52"/>
        <v>53036</v>
      </c>
      <c r="AX28" s="59">
        <f t="shared" si="52"/>
        <v>176876</v>
      </c>
      <c r="AY28" s="59">
        <f t="shared" si="52"/>
        <v>174448</v>
      </c>
      <c r="AZ28" s="59">
        <f t="shared" si="52"/>
        <v>170952</v>
      </c>
      <c r="BA28" s="59">
        <f t="shared" si="52"/>
        <v>189426</v>
      </c>
      <c r="BB28" s="60">
        <f t="shared" si="42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3">SUM(BE29:BE30)</f>
        <v>347798</v>
      </c>
      <c r="BF28" s="59">
        <f t="shared" si="53"/>
        <v>326644</v>
      </c>
      <c r="BG28" s="59">
        <f t="shared" si="53"/>
        <v>358812</v>
      </c>
      <c r="BH28" s="59">
        <f t="shared" si="53"/>
        <v>331266</v>
      </c>
      <c r="BI28" s="59">
        <f t="shared" si="53"/>
        <v>358486</v>
      </c>
      <c r="BJ28" s="59">
        <f t="shared" si="53"/>
        <v>371162</v>
      </c>
      <c r="BK28" s="59">
        <f t="shared" si="53"/>
        <v>354602</v>
      </c>
      <c r="BL28" s="59">
        <f t="shared" si="53"/>
        <v>323978</v>
      </c>
      <c r="BM28" s="59">
        <f t="shared" si="53"/>
        <v>274558</v>
      </c>
      <c r="BN28" s="59">
        <f t="shared" si="53"/>
        <v>325692</v>
      </c>
      <c r="BO28" s="60">
        <f t="shared" si="43"/>
        <v>3916264</v>
      </c>
      <c r="BP28" s="59">
        <f t="shared" ref="BP28:CA28" si="54">SUM(BP29:BP30)</f>
        <v>328674</v>
      </c>
      <c r="BQ28" s="59">
        <f t="shared" si="54"/>
        <v>274480</v>
      </c>
      <c r="BR28" s="59">
        <f t="shared" si="54"/>
        <v>313690</v>
      </c>
      <c r="BS28" s="59">
        <f t="shared" si="54"/>
        <v>289400</v>
      </c>
      <c r="BT28" s="59">
        <f t="shared" si="54"/>
        <v>333946</v>
      </c>
      <c r="BU28" s="59">
        <f t="shared" si="54"/>
        <v>354698</v>
      </c>
      <c r="BV28" s="59">
        <f t="shared" si="54"/>
        <v>404310</v>
      </c>
      <c r="BW28" s="59">
        <f t="shared" si="54"/>
        <v>412868</v>
      </c>
      <c r="BX28" s="59">
        <f t="shared" si="54"/>
        <v>381576</v>
      </c>
      <c r="BY28" s="59">
        <f t="shared" si="54"/>
        <v>377014</v>
      </c>
      <c r="BZ28" s="59">
        <f t="shared" si="54"/>
        <v>353526</v>
      </c>
      <c r="CA28" s="59">
        <f t="shared" si="54"/>
        <v>387386</v>
      </c>
      <c r="CB28" s="60">
        <f t="shared" si="49"/>
        <v>4211568</v>
      </c>
      <c r="CC28" s="59">
        <f t="shared" ref="CC28:CN28" si="55">SUM(CC29:CC30)</f>
        <v>379330</v>
      </c>
      <c r="CD28" s="59">
        <f t="shared" si="55"/>
        <v>367298</v>
      </c>
      <c r="CE28" s="59">
        <f t="shared" si="55"/>
        <v>221368</v>
      </c>
      <c r="CF28" s="59">
        <f t="shared" si="55"/>
        <v>91428</v>
      </c>
      <c r="CG28" s="59">
        <f t="shared" si="55"/>
        <v>136366</v>
      </c>
      <c r="CH28" s="59">
        <f t="shared" si="55"/>
        <v>182392</v>
      </c>
      <c r="CI28" s="59">
        <f t="shared" si="55"/>
        <v>227860</v>
      </c>
      <c r="CJ28" s="59">
        <f t="shared" si="55"/>
        <v>243482</v>
      </c>
      <c r="CK28" s="59">
        <f t="shared" si="55"/>
        <v>261324</v>
      </c>
      <c r="CL28" s="59">
        <f t="shared" si="55"/>
        <v>357282</v>
      </c>
      <c r="CM28" s="59">
        <f t="shared" si="55"/>
        <v>362178</v>
      </c>
      <c r="CN28" s="59">
        <f t="shared" si="55"/>
        <v>361506</v>
      </c>
      <c r="CO28" s="60">
        <f t="shared" si="41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/>
      <c r="DB28" s="60">
        <f t="shared" si="44"/>
        <v>3839234</v>
      </c>
    </row>
    <row r="29" spans="2:106" x14ac:dyDescent="0.2">
      <c r="B29" s="15" t="s">
        <v>2</v>
      </c>
      <c r="C29" s="61">
        <f>C23+C26</f>
        <v>0</v>
      </c>
      <c r="D29" s="61">
        <f t="shared" ref="D29:N30" si="56">D23+D26</f>
        <v>0</v>
      </c>
      <c r="E29" s="61">
        <f t="shared" si="56"/>
        <v>0</v>
      </c>
      <c r="F29" s="61">
        <f t="shared" si="56"/>
        <v>0</v>
      </c>
      <c r="G29" s="61">
        <f t="shared" si="56"/>
        <v>0</v>
      </c>
      <c r="H29" s="61">
        <f t="shared" si="56"/>
        <v>0</v>
      </c>
      <c r="I29" s="61">
        <f t="shared" si="56"/>
        <v>0</v>
      </c>
      <c r="J29" s="61">
        <f t="shared" si="56"/>
        <v>0</v>
      </c>
      <c r="K29" s="61">
        <f t="shared" si="56"/>
        <v>91732</v>
      </c>
      <c r="L29" s="61">
        <f t="shared" si="56"/>
        <v>106150</v>
      </c>
      <c r="M29" s="61">
        <f t="shared" si="56"/>
        <v>101246</v>
      </c>
      <c r="N29" s="61">
        <f t="shared" si="56"/>
        <v>122526</v>
      </c>
      <c r="O29" s="20">
        <f t="shared" ref="O29:AL29" si="57">O23+O26</f>
        <v>421654</v>
      </c>
      <c r="P29" s="61">
        <f t="shared" si="57"/>
        <v>119776</v>
      </c>
      <c r="Q29" s="61">
        <f t="shared" si="57"/>
        <v>109088</v>
      </c>
      <c r="R29" s="61">
        <f t="shared" si="57"/>
        <v>105296</v>
      </c>
      <c r="S29" s="61">
        <f t="shared" si="57"/>
        <v>101722</v>
      </c>
      <c r="T29" s="61">
        <f t="shared" si="57"/>
        <v>112860</v>
      </c>
      <c r="U29" s="61">
        <f t="shared" si="57"/>
        <v>102754</v>
      </c>
      <c r="V29" s="61">
        <f t="shared" si="57"/>
        <v>122234</v>
      </c>
      <c r="W29" s="61">
        <f t="shared" si="57"/>
        <v>121706</v>
      </c>
      <c r="X29" s="61">
        <f t="shared" si="57"/>
        <v>101424</v>
      </c>
      <c r="Y29" s="61">
        <f t="shared" si="57"/>
        <v>106844</v>
      </c>
      <c r="Z29" s="61">
        <f t="shared" si="57"/>
        <v>103862</v>
      </c>
      <c r="AA29" s="61">
        <f t="shared" si="57"/>
        <v>131026</v>
      </c>
      <c r="AB29" s="20">
        <f t="shared" si="57"/>
        <v>1338592</v>
      </c>
      <c r="AC29" s="61">
        <f t="shared" si="57"/>
        <v>130386</v>
      </c>
      <c r="AD29" s="61">
        <f t="shared" si="57"/>
        <v>118922</v>
      </c>
      <c r="AE29" s="61">
        <f t="shared" si="57"/>
        <v>121570</v>
      </c>
      <c r="AF29" s="61">
        <f t="shared" si="57"/>
        <v>108740</v>
      </c>
      <c r="AG29" s="61">
        <f t="shared" si="57"/>
        <v>119490</v>
      </c>
      <c r="AH29" s="61">
        <f t="shared" si="57"/>
        <v>111328</v>
      </c>
      <c r="AI29" s="61">
        <f t="shared" si="57"/>
        <v>134566</v>
      </c>
      <c r="AJ29" s="61">
        <f t="shared" si="57"/>
        <v>133624</v>
      </c>
      <c r="AK29" s="61">
        <f t="shared" si="57"/>
        <v>113734</v>
      </c>
      <c r="AL29" s="61">
        <f t="shared" si="57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58">AR23+AR26</f>
        <v>61198</v>
      </c>
      <c r="AS29" s="61">
        <f t="shared" si="58"/>
        <v>0</v>
      </c>
      <c r="AT29" s="61">
        <f t="shared" si="58"/>
        <v>0</v>
      </c>
      <c r="AU29" s="61">
        <f t="shared" si="58"/>
        <v>0</v>
      </c>
      <c r="AV29" s="61">
        <f t="shared" si="58"/>
        <v>0</v>
      </c>
      <c r="AW29" s="61">
        <f t="shared" si="58"/>
        <v>25332</v>
      </c>
      <c r="AX29" s="61">
        <f t="shared" si="58"/>
        <v>80818</v>
      </c>
      <c r="AY29" s="61">
        <f t="shared" si="58"/>
        <v>83396</v>
      </c>
      <c r="AZ29" s="61">
        <f t="shared" si="58"/>
        <v>81240</v>
      </c>
      <c r="BA29" s="61">
        <f t="shared" si="58"/>
        <v>99820</v>
      </c>
      <c r="BB29" s="20">
        <f t="shared" si="42"/>
        <v>672880</v>
      </c>
      <c r="BC29" s="61">
        <f>BC23+BC26</f>
        <v>97454</v>
      </c>
      <c r="BD29" s="61">
        <f>BD23+BD26</f>
        <v>119578</v>
      </c>
      <c r="BE29" s="61">
        <f t="shared" ref="BE29:BN30" si="59">BE23+BE26</f>
        <v>122108</v>
      </c>
      <c r="BF29" s="61">
        <f t="shared" si="59"/>
        <v>108428</v>
      </c>
      <c r="BG29" s="61">
        <f t="shared" si="59"/>
        <v>121324</v>
      </c>
      <c r="BH29" s="61">
        <f t="shared" si="59"/>
        <v>106508</v>
      </c>
      <c r="BI29" s="61">
        <f t="shared" si="59"/>
        <v>125958</v>
      </c>
      <c r="BJ29" s="61">
        <f t="shared" si="59"/>
        <v>131950</v>
      </c>
      <c r="BK29" s="61">
        <f t="shared" si="59"/>
        <v>117012</v>
      </c>
      <c r="BL29" s="61">
        <f t="shared" si="59"/>
        <v>117542</v>
      </c>
      <c r="BM29" s="61">
        <f t="shared" si="59"/>
        <v>108506</v>
      </c>
      <c r="BN29" s="61">
        <f t="shared" si="59"/>
        <v>139370</v>
      </c>
      <c r="BO29" s="20">
        <f t="shared" si="43"/>
        <v>1415738</v>
      </c>
      <c r="BP29" s="61">
        <f t="shared" ref="BP29:CA29" si="60">BP23+BP26</f>
        <v>130476</v>
      </c>
      <c r="BQ29" s="61">
        <f t="shared" si="60"/>
        <v>102580</v>
      </c>
      <c r="BR29" s="61">
        <f t="shared" si="60"/>
        <v>113978</v>
      </c>
      <c r="BS29" s="61">
        <f t="shared" si="60"/>
        <v>112904</v>
      </c>
      <c r="BT29" s="61">
        <f t="shared" si="60"/>
        <v>124994</v>
      </c>
      <c r="BU29" s="61">
        <f t="shared" si="60"/>
        <v>137474</v>
      </c>
      <c r="BV29" s="61">
        <f t="shared" si="60"/>
        <v>155182</v>
      </c>
      <c r="BW29" s="61">
        <f t="shared" si="60"/>
        <v>161726</v>
      </c>
      <c r="BX29" s="61">
        <f t="shared" si="60"/>
        <v>137720</v>
      </c>
      <c r="BY29" s="61">
        <f t="shared" si="60"/>
        <v>140890</v>
      </c>
      <c r="BZ29" s="61">
        <f t="shared" si="60"/>
        <v>133140</v>
      </c>
      <c r="CA29" s="61">
        <f t="shared" si="60"/>
        <v>160200</v>
      </c>
      <c r="CB29" s="20">
        <f t="shared" si="49"/>
        <v>1611264</v>
      </c>
      <c r="CC29" s="61">
        <f t="shared" ref="CC29:CN29" si="61">CC23+CC26</f>
        <v>162254</v>
      </c>
      <c r="CD29" s="61">
        <f t="shared" si="61"/>
        <v>155838</v>
      </c>
      <c r="CE29" s="61">
        <f t="shared" si="61"/>
        <v>94082</v>
      </c>
      <c r="CF29" s="61">
        <f t="shared" si="61"/>
        <v>25084</v>
      </c>
      <c r="CG29" s="61">
        <f t="shared" si="61"/>
        <v>44662</v>
      </c>
      <c r="CH29" s="61">
        <f t="shared" si="61"/>
        <v>65792</v>
      </c>
      <c r="CI29" s="61">
        <f t="shared" si="61"/>
        <v>89154</v>
      </c>
      <c r="CJ29" s="61">
        <f t="shared" si="61"/>
        <v>97678</v>
      </c>
      <c r="CK29" s="61">
        <f t="shared" si="61"/>
        <v>96092</v>
      </c>
      <c r="CL29" s="61">
        <f t="shared" si="61"/>
        <v>136874</v>
      </c>
      <c r="CM29" s="61">
        <f t="shared" si="61"/>
        <v>140784</v>
      </c>
      <c r="CN29" s="61">
        <f t="shared" si="61"/>
        <v>155124</v>
      </c>
      <c r="CO29" s="20">
        <f t="shared" si="41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/>
      <c r="DB29" s="20">
        <f t="shared" si="44"/>
        <v>1469096</v>
      </c>
    </row>
    <row r="30" spans="2:106" x14ac:dyDescent="0.2">
      <c r="B30" s="15" t="s">
        <v>3</v>
      </c>
      <c r="C30" s="61">
        <f>C24+C27</f>
        <v>0</v>
      </c>
      <c r="D30" s="61">
        <f t="shared" si="56"/>
        <v>0</v>
      </c>
      <c r="E30" s="61">
        <f t="shared" si="56"/>
        <v>0</v>
      </c>
      <c r="F30" s="61">
        <f t="shared" si="56"/>
        <v>0</v>
      </c>
      <c r="G30" s="61">
        <f t="shared" si="56"/>
        <v>0</v>
      </c>
      <c r="H30" s="61">
        <f t="shared" si="56"/>
        <v>0</v>
      </c>
      <c r="I30" s="61">
        <f t="shared" si="56"/>
        <v>0</v>
      </c>
      <c r="J30" s="61">
        <f t="shared" si="56"/>
        <v>0</v>
      </c>
      <c r="K30" s="61">
        <f t="shared" si="56"/>
        <v>200646</v>
      </c>
      <c r="L30" s="61">
        <f t="shared" si="56"/>
        <v>209538</v>
      </c>
      <c r="M30" s="61">
        <f t="shared" si="56"/>
        <v>202116</v>
      </c>
      <c r="N30" s="61">
        <f t="shared" si="56"/>
        <v>206702</v>
      </c>
      <c r="O30" s="20">
        <f t="shared" ref="O30:AN30" si="62">O24+O27</f>
        <v>819002</v>
      </c>
      <c r="P30" s="61">
        <f t="shared" si="62"/>
        <v>203112</v>
      </c>
      <c r="Q30" s="61">
        <f t="shared" si="62"/>
        <v>188754</v>
      </c>
      <c r="R30" s="61">
        <f t="shared" si="62"/>
        <v>184278</v>
      </c>
      <c r="S30" s="61">
        <f t="shared" si="62"/>
        <v>186986</v>
      </c>
      <c r="T30" s="61">
        <f t="shared" si="62"/>
        <v>213320</v>
      </c>
      <c r="U30" s="61">
        <f t="shared" si="62"/>
        <v>212278</v>
      </c>
      <c r="V30" s="61">
        <f t="shared" si="62"/>
        <v>217544</v>
      </c>
      <c r="W30" s="61">
        <f t="shared" si="62"/>
        <v>207292</v>
      </c>
      <c r="X30" s="61">
        <f t="shared" si="62"/>
        <v>199250</v>
      </c>
      <c r="Y30" s="61">
        <f t="shared" si="62"/>
        <v>209256</v>
      </c>
      <c r="Z30" s="61">
        <f t="shared" si="62"/>
        <v>197870</v>
      </c>
      <c r="AA30" s="61">
        <f t="shared" si="62"/>
        <v>204624</v>
      </c>
      <c r="AB30" s="20">
        <f>AB24+AB27</f>
        <v>2424564</v>
      </c>
      <c r="AC30" s="61">
        <f t="shared" si="62"/>
        <v>202472</v>
      </c>
      <c r="AD30" s="61">
        <f t="shared" si="62"/>
        <v>189828</v>
      </c>
      <c r="AE30" s="61">
        <f t="shared" si="62"/>
        <v>176602</v>
      </c>
      <c r="AF30" s="61">
        <f t="shared" si="62"/>
        <v>196596</v>
      </c>
      <c r="AG30" s="61">
        <f t="shared" si="62"/>
        <v>208512</v>
      </c>
      <c r="AH30" s="61">
        <f t="shared" si="62"/>
        <v>159934</v>
      </c>
      <c r="AI30" s="61">
        <f t="shared" si="62"/>
        <v>162482</v>
      </c>
      <c r="AJ30" s="61">
        <f t="shared" si="62"/>
        <v>170090</v>
      </c>
      <c r="AK30" s="61">
        <f t="shared" si="62"/>
        <v>163116</v>
      </c>
      <c r="AL30" s="61">
        <f t="shared" si="62"/>
        <v>178358</v>
      </c>
      <c r="AM30" s="61">
        <v>202408</v>
      </c>
      <c r="AN30" s="61">
        <f t="shared" si="62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63">AR24+AR27</f>
        <v>102858</v>
      </c>
      <c r="AS30" s="61">
        <f t="shared" si="63"/>
        <v>0</v>
      </c>
      <c r="AT30" s="61">
        <f t="shared" si="63"/>
        <v>0</v>
      </c>
      <c r="AU30" s="61">
        <f t="shared" si="63"/>
        <v>0</v>
      </c>
      <c r="AV30" s="61">
        <f t="shared" si="63"/>
        <v>0</v>
      </c>
      <c r="AW30" s="61">
        <f t="shared" si="63"/>
        <v>27704</v>
      </c>
      <c r="AX30" s="61">
        <f t="shared" si="63"/>
        <v>96058</v>
      </c>
      <c r="AY30" s="61">
        <f t="shared" si="63"/>
        <v>91052</v>
      </c>
      <c r="AZ30" s="61">
        <f t="shared" si="63"/>
        <v>89712</v>
      </c>
      <c r="BA30" s="61">
        <f t="shared" si="63"/>
        <v>89606</v>
      </c>
      <c r="BB30" s="20">
        <f t="shared" si="42"/>
        <v>895896</v>
      </c>
      <c r="BC30" s="61">
        <f>BC24+BC27</f>
        <v>110356</v>
      </c>
      <c r="BD30" s="61">
        <f>BD24+BD27</f>
        <v>215878</v>
      </c>
      <c r="BE30" s="61">
        <f t="shared" si="59"/>
        <v>225690</v>
      </c>
      <c r="BF30" s="61">
        <f t="shared" si="59"/>
        <v>218216</v>
      </c>
      <c r="BG30" s="61">
        <f t="shared" si="59"/>
        <v>237488</v>
      </c>
      <c r="BH30" s="61">
        <f t="shared" si="59"/>
        <v>224758</v>
      </c>
      <c r="BI30" s="61">
        <f t="shared" si="59"/>
        <v>232528</v>
      </c>
      <c r="BJ30" s="61">
        <f t="shared" si="59"/>
        <v>239212</v>
      </c>
      <c r="BK30" s="61">
        <f t="shared" si="59"/>
        <v>237590</v>
      </c>
      <c r="BL30" s="61">
        <f t="shared" si="59"/>
        <v>206436</v>
      </c>
      <c r="BM30" s="61">
        <f t="shared" si="59"/>
        <v>166052</v>
      </c>
      <c r="BN30" s="61">
        <f t="shared" si="59"/>
        <v>186322</v>
      </c>
      <c r="BO30" s="20">
        <f t="shared" si="43"/>
        <v>2500526</v>
      </c>
      <c r="BP30" s="61">
        <f t="shared" ref="BP30:CA30" si="64">BP24+BP27</f>
        <v>198198</v>
      </c>
      <c r="BQ30" s="61">
        <f t="shared" si="64"/>
        <v>171900</v>
      </c>
      <c r="BR30" s="61">
        <f t="shared" si="64"/>
        <v>199712</v>
      </c>
      <c r="BS30" s="61">
        <f t="shared" si="64"/>
        <v>176496</v>
      </c>
      <c r="BT30" s="61">
        <f t="shared" si="64"/>
        <v>208952</v>
      </c>
      <c r="BU30" s="61">
        <f t="shared" si="64"/>
        <v>217224</v>
      </c>
      <c r="BV30" s="61">
        <f t="shared" si="64"/>
        <v>249128</v>
      </c>
      <c r="BW30" s="61">
        <f t="shared" si="64"/>
        <v>251142</v>
      </c>
      <c r="BX30" s="61">
        <f t="shared" si="64"/>
        <v>243856</v>
      </c>
      <c r="BY30" s="61">
        <f t="shared" si="64"/>
        <v>236124</v>
      </c>
      <c r="BZ30" s="61">
        <f t="shared" si="64"/>
        <v>220386</v>
      </c>
      <c r="CA30" s="61">
        <f t="shared" si="64"/>
        <v>227186</v>
      </c>
      <c r="CB30" s="20">
        <f t="shared" si="49"/>
        <v>2600304</v>
      </c>
      <c r="CC30" s="61">
        <f t="shared" ref="CC30:CN30" si="65">CC24+CC27</f>
        <v>217076</v>
      </c>
      <c r="CD30" s="61">
        <f t="shared" si="65"/>
        <v>211460</v>
      </c>
      <c r="CE30" s="61">
        <f t="shared" si="65"/>
        <v>127286</v>
      </c>
      <c r="CF30" s="61">
        <f t="shared" si="65"/>
        <v>66344</v>
      </c>
      <c r="CG30" s="61">
        <f t="shared" si="65"/>
        <v>91704</v>
      </c>
      <c r="CH30" s="61">
        <f t="shared" si="65"/>
        <v>116600</v>
      </c>
      <c r="CI30" s="61">
        <f t="shared" si="65"/>
        <v>138706</v>
      </c>
      <c r="CJ30" s="61">
        <f t="shared" si="65"/>
        <v>145804</v>
      </c>
      <c r="CK30" s="61">
        <f t="shared" si="65"/>
        <v>165232</v>
      </c>
      <c r="CL30" s="61">
        <f t="shared" si="65"/>
        <v>220408</v>
      </c>
      <c r="CM30" s="61">
        <f t="shared" si="65"/>
        <v>221394</v>
      </c>
      <c r="CN30" s="61">
        <f t="shared" si="65"/>
        <v>206382</v>
      </c>
      <c r="CO30" s="20">
        <f t="shared" si="41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/>
      <c r="DB30" s="20">
        <f t="shared" si="44"/>
        <v>2370138</v>
      </c>
    </row>
    <row r="34" spans="2:106" ht="15" customHeight="1" x14ac:dyDescent="0.25">
      <c r="B34" s="23" t="s">
        <v>158</v>
      </c>
      <c r="C34" s="174">
        <v>2014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2" t="s">
        <v>91</v>
      </c>
      <c r="P34" s="174">
        <v>2015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6"/>
      <c r="AB34" s="172" t="s">
        <v>92</v>
      </c>
      <c r="AC34" s="174">
        <v>2016</v>
      </c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  <c r="AO34" s="172" t="s">
        <v>93</v>
      </c>
      <c r="AP34" s="174">
        <v>2017</v>
      </c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6"/>
      <c r="BB34" s="172" t="s">
        <v>104</v>
      </c>
      <c r="BC34" s="174">
        <v>2018</v>
      </c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6"/>
      <c r="BO34" s="172" t="s">
        <v>137</v>
      </c>
      <c r="BP34" s="174">
        <v>2019</v>
      </c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6"/>
      <c r="CB34" s="172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72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72" t="s">
        <v>170</v>
      </c>
    </row>
    <row r="35" spans="2:106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73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73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73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73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73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73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73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73"/>
    </row>
    <row r="36" spans="2:106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66">SUM(K37:K38)</f>
        <v>1077576.3500000001</v>
      </c>
      <c r="L36" s="62">
        <f t="shared" si="66"/>
        <v>1167070.7000000002</v>
      </c>
      <c r="M36" s="62">
        <f t="shared" si="66"/>
        <v>1120315.25</v>
      </c>
      <c r="N36" s="62">
        <f t="shared" si="66"/>
        <v>1221746.8499999999</v>
      </c>
      <c r="O36" s="62">
        <f t="shared" si="66"/>
        <v>4586709.1500000004</v>
      </c>
      <c r="P36" s="62">
        <f t="shared" si="66"/>
        <v>1198424.8</v>
      </c>
      <c r="Q36" s="62">
        <f t="shared" si="66"/>
        <v>1099972.0999999999</v>
      </c>
      <c r="R36" s="62">
        <f t="shared" ref="R36:AN36" si="67">SUM(R37:R38)</f>
        <v>1061715.8500000001</v>
      </c>
      <c r="S36" s="62">
        <f t="shared" si="67"/>
        <v>1050142.1499999999</v>
      </c>
      <c r="T36" s="62">
        <f t="shared" si="67"/>
        <v>1189961.1499999999</v>
      </c>
      <c r="U36" s="62">
        <f t="shared" si="67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67"/>
        <v>1151507.0999999999</v>
      </c>
      <c r="Z36" s="62">
        <f t="shared" si="67"/>
        <v>1091352.95</v>
      </c>
      <c r="AA36" s="62">
        <f t="shared" si="67"/>
        <v>1224588.05</v>
      </c>
      <c r="AB36" s="62">
        <f t="shared" si="67"/>
        <v>13757447.399999999</v>
      </c>
      <c r="AC36" s="62">
        <f t="shared" si="67"/>
        <v>1212028.7999999998</v>
      </c>
      <c r="AD36" s="62">
        <f t="shared" si="67"/>
        <v>1126141.9000000001</v>
      </c>
      <c r="AE36" s="62">
        <f t="shared" si="67"/>
        <v>1082155.5499999998</v>
      </c>
      <c r="AF36" s="62">
        <f t="shared" si="67"/>
        <v>1097819.5500000003</v>
      </c>
      <c r="AG36" s="62">
        <f t="shared" si="67"/>
        <v>1181878.9500000002</v>
      </c>
      <c r="AH36" s="62">
        <f t="shared" si="67"/>
        <v>971082.45000000007</v>
      </c>
      <c r="AI36" s="62">
        <f t="shared" si="67"/>
        <v>1071189.8</v>
      </c>
      <c r="AJ36" s="62">
        <f t="shared" si="67"/>
        <v>1095192.7999999998</v>
      </c>
      <c r="AK36" s="62">
        <f t="shared" si="67"/>
        <v>989026.1</v>
      </c>
      <c r="AL36" s="62">
        <f t="shared" si="67"/>
        <v>1079892.8999999999</v>
      </c>
      <c r="AM36" s="62">
        <f t="shared" si="67"/>
        <v>1145071.3</v>
      </c>
      <c r="AN36" s="62">
        <f t="shared" si="67"/>
        <v>1267311.7</v>
      </c>
      <c r="AO36" s="62">
        <f t="shared" ref="AO36:AT36" si="68">SUM(AO37:AO38)</f>
        <v>13318791.800000001</v>
      </c>
      <c r="AP36" s="62">
        <f t="shared" si="68"/>
        <v>1262141</v>
      </c>
      <c r="AQ36" s="62">
        <f t="shared" si="68"/>
        <v>1083979.8499999999</v>
      </c>
      <c r="AR36" s="62">
        <f t="shared" si="68"/>
        <v>593107.55000000005</v>
      </c>
      <c r="AS36" s="62">
        <f t="shared" si="68"/>
        <v>0</v>
      </c>
      <c r="AT36" s="62">
        <f t="shared" si="68"/>
        <v>0</v>
      </c>
      <c r="AU36" s="62">
        <f t="shared" ref="AU36:BA36" si="69">SUM(AU37:AU38)</f>
        <v>0</v>
      </c>
      <c r="AV36" s="62">
        <f t="shared" si="69"/>
        <v>0</v>
      </c>
      <c r="AW36" s="62">
        <f t="shared" si="69"/>
        <v>203276</v>
      </c>
      <c r="AX36" s="62">
        <f t="shared" si="69"/>
        <v>672797.1</v>
      </c>
      <c r="AY36" s="62">
        <f t="shared" si="69"/>
        <v>667453.79999999993</v>
      </c>
      <c r="AZ36" s="62">
        <f t="shared" si="69"/>
        <v>652324.35000000009</v>
      </c>
      <c r="BA36" s="62">
        <f t="shared" si="69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0">SUM(BE37:BE38)</f>
        <v>1273458.6500000001</v>
      </c>
      <c r="BF36" s="62">
        <f t="shared" si="70"/>
        <v>1180980.1000000001</v>
      </c>
      <c r="BG36" s="62">
        <f t="shared" si="70"/>
        <v>1301249.2999999998</v>
      </c>
      <c r="BH36" s="62">
        <f t="shared" si="70"/>
        <v>1192850.6499999999</v>
      </c>
      <c r="BI36" s="62">
        <f t="shared" si="70"/>
        <v>1301342.7999999998</v>
      </c>
      <c r="BJ36" s="62">
        <f t="shared" si="70"/>
        <v>1350794.8499999996</v>
      </c>
      <c r="BK36" s="62">
        <f t="shared" si="70"/>
        <v>1284280.6499999999</v>
      </c>
      <c r="BL36" s="62">
        <f t="shared" si="70"/>
        <v>1167972.7499999998</v>
      </c>
      <c r="BM36" s="62">
        <f t="shared" si="70"/>
        <v>975333</v>
      </c>
      <c r="BN36" s="62">
        <f t="shared" si="70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1">SUM(BR37:BR38)</f>
        <v>1121939.1000000001</v>
      </c>
      <c r="BS36" s="62">
        <f t="shared" si="71"/>
        <v>1023230.7</v>
      </c>
      <c r="BT36" s="62">
        <f t="shared" si="71"/>
        <v>1191389.8999999999</v>
      </c>
      <c r="BU36" s="62">
        <f t="shared" si="71"/>
        <v>1284070.8</v>
      </c>
      <c r="BV36" s="62">
        <f t="shared" si="71"/>
        <v>1472430.6</v>
      </c>
      <c r="BW36" s="62">
        <f t="shared" si="71"/>
        <v>1502950.5000000002</v>
      </c>
      <c r="BX36" s="62">
        <f t="shared" si="71"/>
        <v>1377329.9</v>
      </c>
      <c r="BY36" s="62">
        <f t="shared" si="71"/>
        <v>1361797.8000000003</v>
      </c>
      <c r="BZ36" s="62">
        <f t="shared" si="71"/>
        <v>1275098.3</v>
      </c>
      <c r="CA36" s="62">
        <f t="shared" si="71"/>
        <v>1410201.2</v>
      </c>
      <c r="CB36" s="62">
        <f>+SUM(BP36:CA36)</f>
        <v>15194857.000000002</v>
      </c>
      <c r="CC36" s="62">
        <f t="shared" si="71"/>
        <v>1395828.2000000002</v>
      </c>
      <c r="CD36" s="62">
        <f t="shared" si="71"/>
        <v>1369019.7000000002</v>
      </c>
      <c r="CE36" s="62">
        <f t="shared" si="71"/>
        <v>825623.50000000023</v>
      </c>
      <c r="CF36" s="62">
        <f t="shared" si="71"/>
        <v>16147.3</v>
      </c>
      <c r="CG36" s="62">
        <f t="shared" si="71"/>
        <v>0</v>
      </c>
      <c r="CH36" s="62">
        <f t="shared" si="71"/>
        <v>0</v>
      </c>
      <c r="CI36" s="62">
        <f t="shared" si="71"/>
        <v>889226.39999999991</v>
      </c>
      <c r="CJ36" s="62">
        <f t="shared" si="71"/>
        <v>950561.89999999851</v>
      </c>
      <c r="CK36" s="62">
        <f t="shared" si="71"/>
        <v>1011233.1999999998</v>
      </c>
      <c r="CL36" s="62">
        <f t="shared" si="71"/>
        <v>1387721.3999999934</v>
      </c>
      <c r="CM36" s="62">
        <f t="shared" si="71"/>
        <v>1406817.4999999905</v>
      </c>
      <c r="CN36" s="62">
        <f t="shared" si="71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72">SUM(CQ37:CQ38)</f>
        <v>1169787.9000000001</v>
      </c>
      <c r="CR36" s="62">
        <f t="shared" si="72"/>
        <v>1214875.8</v>
      </c>
      <c r="CS36" s="62">
        <f t="shared" si="72"/>
        <v>1140724.5999999999</v>
      </c>
      <c r="CT36" s="62">
        <f t="shared" si="72"/>
        <v>1331844.9999999939</v>
      </c>
      <c r="CU36" s="62">
        <f t="shared" si="72"/>
        <v>1353062.3999999999</v>
      </c>
      <c r="CV36" s="62">
        <f t="shared" si="72"/>
        <v>1542649.7</v>
      </c>
      <c r="CW36" s="62">
        <f t="shared" si="72"/>
        <v>1580770.7999999858</v>
      </c>
      <c r="CX36" s="158">
        <f t="shared" si="72"/>
        <v>1462055.2000000002</v>
      </c>
      <c r="CY36" s="62">
        <f t="shared" si="72"/>
        <v>1493327.0999999887</v>
      </c>
      <c r="CZ36" s="62">
        <f t="shared" si="72"/>
        <v>1302679.8999999929</v>
      </c>
      <c r="DA36" s="62">
        <f t="shared" si="72"/>
        <v>0</v>
      </c>
      <c r="DB36" s="62">
        <f>+SUM(CP36:DA36)</f>
        <v>14958342.599999961</v>
      </c>
    </row>
    <row r="37" spans="2:106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488092.79999999219</v>
      </c>
      <c r="DA37" s="63"/>
      <c r="DB37" s="63">
        <f>+SUM(CP37:DA37)</f>
        <v>5894926.1999999601</v>
      </c>
    </row>
    <row r="38" spans="2:106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814587.10000000068</v>
      </c>
      <c r="DA38" s="63"/>
      <c r="DB38" s="63">
        <f>+SUM(CP38:DA38)</f>
        <v>9063416.4000000022</v>
      </c>
    </row>
    <row r="41" spans="2:106" ht="15" x14ac:dyDescent="0.25">
      <c r="B41" s="5"/>
    </row>
    <row r="42" spans="2:106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B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F9" sqref="FF9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6384" width="11.42578125" style="2"/>
  </cols>
  <sheetData>
    <row r="1" spans="1:171" ht="15" x14ac:dyDescent="0.25">
      <c r="A1" s="177" t="s">
        <v>136</v>
      </c>
      <c r="B1" s="177"/>
    </row>
    <row r="2" spans="1:171" ht="30" customHeight="1" x14ac:dyDescent="0.2">
      <c r="A2" s="178" t="s">
        <v>148</v>
      </c>
      <c r="B2" s="179"/>
    </row>
    <row r="3" spans="1:171" x14ac:dyDescent="0.2">
      <c r="A3" s="99" t="s">
        <v>80</v>
      </c>
    </row>
    <row r="4" spans="1:171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ht="15" x14ac:dyDescent="0.25">
      <c r="B5" s="5" t="s">
        <v>67</v>
      </c>
    </row>
    <row r="6" spans="1:171" ht="15" customHeight="1" x14ac:dyDescent="0.25">
      <c r="B6" s="180" t="s">
        <v>0</v>
      </c>
      <c r="C6" s="174">
        <v>2009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86</v>
      </c>
      <c r="P6" s="174">
        <v>2010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87</v>
      </c>
      <c r="AC6" s="174">
        <v>2011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88</v>
      </c>
      <c r="AP6" s="174">
        <v>2012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89</v>
      </c>
      <c r="BC6" s="174">
        <v>2013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90</v>
      </c>
      <c r="BP6" s="174">
        <v>2014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91</v>
      </c>
      <c r="CC6" s="174">
        <v>2015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92</v>
      </c>
      <c r="CP6" s="174">
        <v>2016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104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137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161</v>
      </c>
      <c r="EP6" s="169">
        <v>2020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169</v>
      </c>
      <c r="FC6" s="169">
        <v>2021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170</v>
      </c>
    </row>
    <row r="7" spans="1:171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73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73"/>
    </row>
    <row r="8" spans="1:171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>SUM(FD9:FD10)</f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/>
      <c r="FO8" s="67">
        <f>+SUM(FC8:FN8)</f>
        <v>3703711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247283</v>
      </c>
      <c r="FK9" s="161">
        <v>218196</v>
      </c>
      <c r="FL9" s="48">
        <v>238631</v>
      </c>
      <c r="FM9" s="48">
        <v>215701</v>
      </c>
      <c r="FN9" s="48"/>
      <c r="FO9" s="67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127710</v>
      </c>
      <c r="FK10" s="161">
        <v>131292</v>
      </c>
      <c r="FL10" s="48">
        <v>135738</v>
      </c>
      <c r="FM10" s="48">
        <v>136003</v>
      </c>
      <c r="FN10" s="48"/>
      <c r="FO10" s="67"/>
    </row>
    <row r="11" spans="1:171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f>SUM(FC12:FC13)</f>
        <v>195820</v>
      </c>
      <c r="FD11" s="66">
        <f>SUM(FD12:FD13)</f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195053</v>
      </c>
      <c r="FJ11" s="66">
        <v>213181</v>
      </c>
      <c r="FK11" s="160">
        <v>193179</v>
      </c>
      <c r="FL11" s="66">
        <v>210262</v>
      </c>
      <c r="FM11" s="66">
        <v>196874</v>
      </c>
      <c r="FN11" s="66"/>
      <c r="FO11" s="67">
        <f t="shared" ref="FO11:FO17" si="24">+SUM(FC11:FN11)</f>
        <v>2055465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111252</v>
      </c>
      <c r="FJ12" s="48">
        <v>124848</v>
      </c>
      <c r="FK12" s="161">
        <v>106494</v>
      </c>
      <c r="FL12" s="48">
        <v>118918</v>
      </c>
      <c r="FM12" s="48">
        <v>106049</v>
      </c>
      <c r="FN12" s="48"/>
      <c r="FO12" s="67"/>
    </row>
    <row r="13" spans="1:171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83801</v>
      </c>
      <c r="FJ13" s="48">
        <v>88333</v>
      </c>
      <c r="FK13" s="161">
        <v>86685</v>
      </c>
      <c r="FL13" s="48">
        <v>91344</v>
      </c>
      <c r="FM13" s="48">
        <v>90825</v>
      </c>
      <c r="FN13" s="48"/>
      <c r="FO13" s="67"/>
    </row>
    <row r="14" spans="1:171" ht="15" x14ac:dyDescent="0.25">
      <c r="B14" s="13" t="s">
        <v>60</v>
      </c>
      <c r="C14" s="66">
        <f>SUM(C15:C16)</f>
        <v>0</v>
      </c>
      <c r="D14" s="66">
        <f t="shared" ref="D14:J14" si="25">SUM(D15:D16)</f>
        <v>0</v>
      </c>
      <c r="E14" s="66">
        <f t="shared" si="25"/>
        <v>0</v>
      </c>
      <c r="F14" s="66">
        <f t="shared" si="25"/>
        <v>0</v>
      </c>
      <c r="G14" s="66">
        <f t="shared" si="25"/>
        <v>0</v>
      </c>
      <c r="H14" s="66">
        <f t="shared" si="25"/>
        <v>0</v>
      </c>
      <c r="I14" s="66">
        <f t="shared" si="25"/>
        <v>0</v>
      </c>
      <c r="J14" s="66">
        <f t="shared" si="25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6">SUM(DC15:DC16)</f>
        <v>95578</v>
      </c>
      <c r="DD14" s="66">
        <f t="shared" si="26"/>
        <v>78324</v>
      </c>
      <c r="DE14" s="66">
        <f t="shared" si="26"/>
        <v>41678</v>
      </c>
      <c r="DF14" s="66">
        <f t="shared" si="26"/>
        <v>0</v>
      </c>
      <c r="DG14" s="66">
        <f t="shared" si="26"/>
        <v>83768</v>
      </c>
      <c r="DH14" s="66">
        <f t="shared" si="26"/>
        <v>81822</v>
      </c>
      <c r="DI14" s="66">
        <f t="shared" ref="DI14:DN14" si="27">SUM(DI15:DI16)</f>
        <v>92458</v>
      </c>
      <c r="DJ14" s="66">
        <f t="shared" si="27"/>
        <v>92580</v>
      </c>
      <c r="DK14" s="66">
        <f t="shared" si="27"/>
        <v>84506</v>
      </c>
      <c r="DL14" s="66">
        <f t="shared" si="27"/>
        <v>87544</v>
      </c>
      <c r="DM14" s="66">
        <f t="shared" si="27"/>
        <v>88276</v>
      </c>
      <c r="DN14" s="66">
        <f t="shared" si="27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8">SUM(DQ15:DQ16)</f>
        <v>95034</v>
      </c>
      <c r="DR14" s="66">
        <f t="shared" si="28"/>
        <v>100326</v>
      </c>
      <c r="DS14" s="66">
        <f t="shared" si="28"/>
        <v>89596</v>
      </c>
      <c r="DT14" s="66">
        <f>SUM(DT15:DT16)</f>
        <v>93428</v>
      </c>
      <c r="DU14" s="66">
        <f t="shared" si="28"/>
        <v>91574</v>
      </c>
      <c r="DV14" s="66">
        <f t="shared" si="28"/>
        <v>102052</v>
      </c>
      <c r="DW14" s="66">
        <f t="shared" si="28"/>
        <v>101334</v>
      </c>
      <c r="DX14" s="66">
        <f t="shared" si="28"/>
        <v>88062</v>
      </c>
      <c r="DY14" s="66">
        <f t="shared" si="28"/>
        <v>94022</v>
      </c>
      <c r="DZ14" s="66">
        <f t="shared" si="28"/>
        <v>92182</v>
      </c>
      <c r="EA14" s="66">
        <f t="shared" si="28"/>
        <v>105186</v>
      </c>
      <c r="EB14" s="67">
        <f t="shared" si="14"/>
        <v>1155638</v>
      </c>
      <c r="EC14" s="66">
        <f t="shared" ref="EC14:EL14" si="29">SUM(EC15:EC16)</f>
        <v>105162</v>
      </c>
      <c r="ED14" s="66">
        <f t="shared" si="29"/>
        <v>92568</v>
      </c>
      <c r="EE14" s="66">
        <f t="shared" si="29"/>
        <v>96210</v>
      </c>
      <c r="EF14" s="66">
        <f t="shared" si="29"/>
        <v>92694</v>
      </c>
      <c r="EG14" s="66">
        <f t="shared" si="29"/>
        <v>93326</v>
      </c>
      <c r="EH14" s="66">
        <f t="shared" si="29"/>
        <v>95578</v>
      </c>
      <c r="EI14" s="66">
        <f t="shared" si="29"/>
        <v>101744</v>
      </c>
      <c r="EJ14" s="66">
        <f t="shared" si="29"/>
        <v>101424</v>
      </c>
      <c r="EK14" s="66">
        <f t="shared" si="29"/>
        <v>92696</v>
      </c>
      <c r="EL14" s="66">
        <f t="shared" si="29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0">SUM(ER15:ER16)</f>
        <v>68252</v>
      </c>
      <c r="ES14" s="66">
        <f t="shared" si="30"/>
        <v>31512</v>
      </c>
      <c r="ET14" s="66">
        <f t="shared" si="30"/>
        <v>51636</v>
      </c>
      <c r="EU14" s="66">
        <f t="shared" si="30"/>
        <v>79304</v>
      </c>
      <c r="EV14" s="66">
        <f t="shared" si="30"/>
        <v>93856</v>
      </c>
      <c r="EW14" s="66">
        <f t="shared" si="30"/>
        <v>93722</v>
      </c>
      <c r="EX14" s="66">
        <f t="shared" si="30"/>
        <v>93754</v>
      </c>
      <c r="EY14" s="66">
        <f t="shared" si="30"/>
        <v>114770</v>
      </c>
      <c r="EZ14" s="66">
        <f t="shared" si="30"/>
        <v>116468</v>
      </c>
      <c r="FA14" s="66">
        <f t="shared" si="30"/>
        <v>113866</v>
      </c>
      <c r="FB14" s="67">
        <f t="shared" si="23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>
        <v>108128</v>
      </c>
      <c r="FH14" s="66">
        <v>106164</v>
      </c>
      <c r="FI14" s="66">
        <v>126827</v>
      </c>
      <c r="FJ14" s="66">
        <v>57778</v>
      </c>
      <c r="FK14" s="160">
        <v>50165</v>
      </c>
      <c r="FL14" s="66">
        <v>53286</v>
      </c>
      <c r="FM14" s="66">
        <v>51072</v>
      </c>
      <c r="FN14" s="66"/>
      <c r="FO14" s="67">
        <f t="shared" si="24"/>
        <v>1016337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>
        <v>44706</v>
      </c>
      <c r="FH15" s="48">
        <v>43082</v>
      </c>
      <c r="FI15" s="48">
        <v>59098</v>
      </c>
      <c r="FJ15" s="48">
        <v>26010</v>
      </c>
      <c r="FK15" s="161">
        <v>21304</v>
      </c>
      <c r="FL15" s="48">
        <v>24050</v>
      </c>
      <c r="FM15" s="48">
        <v>21723</v>
      </c>
      <c r="FN15" s="48"/>
      <c r="FO15" s="67"/>
    </row>
    <row r="16" spans="1:171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>
        <v>63422</v>
      </c>
      <c r="FH16" s="48">
        <v>63082</v>
      </c>
      <c r="FI16" s="48">
        <v>67729</v>
      </c>
      <c r="FJ16" s="48">
        <v>31768</v>
      </c>
      <c r="FK16" s="161">
        <v>28861</v>
      </c>
      <c r="FL16" s="48">
        <v>29236</v>
      </c>
      <c r="FM16" s="48">
        <v>29349</v>
      </c>
      <c r="FN16" s="48"/>
      <c r="FO16" s="67"/>
    </row>
    <row r="17" spans="2:171" ht="15" x14ac:dyDescent="0.25">
      <c r="B17" s="13" t="s">
        <v>61</v>
      </c>
      <c r="C17" s="66">
        <f>SUM(C18:C19)</f>
        <v>0</v>
      </c>
      <c r="D17" s="66">
        <f t="shared" ref="D17:J17" si="31">SUM(D18:D19)</f>
        <v>0</v>
      </c>
      <c r="E17" s="66">
        <f t="shared" si="31"/>
        <v>0</v>
      </c>
      <c r="F17" s="66">
        <f t="shared" si="31"/>
        <v>0</v>
      </c>
      <c r="G17" s="66">
        <f t="shared" si="31"/>
        <v>0</v>
      </c>
      <c r="H17" s="66">
        <f t="shared" si="31"/>
        <v>0</v>
      </c>
      <c r="I17" s="66">
        <f t="shared" si="31"/>
        <v>0</v>
      </c>
      <c r="J17" s="66">
        <f t="shared" si="31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2">SUM(DC18:DC19)</f>
        <v>79710</v>
      </c>
      <c r="DD17" s="66">
        <f t="shared" si="32"/>
        <v>66884</v>
      </c>
      <c r="DE17" s="66">
        <f t="shared" si="32"/>
        <v>36956</v>
      </c>
      <c r="DF17" s="66">
        <f t="shared" si="32"/>
        <v>0</v>
      </c>
      <c r="DG17" s="66">
        <f t="shared" si="32"/>
        <v>65666</v>
      </c>
      <c r="DH17" s="66">
        <f t="shared" si="32"/>
        <v>63082</v>
      </c>
      <c r="DI17" s="66">
        <f t="shared" ref="DI17:DN17" si="33">SUM(DI18:DI19)</f>
        <v>72104</v>
      </c>
      <c r="DJ17" s="66">
        <f t="shared" si="33"/>
        <v>70788</v>
      </c>
      <c r="DK17" s="66">
        <f t="shared" si="33"/>
        <v>65016</v>
      </c>
      <c r="DL17" s="66">
        <f t="shared" si="33"/>
        <v>67706</v>
      </c>
      <c r="DM17" s="66">
        <f t="shared" si="33"/>
        <v>68758</v>
      </c>
      <c r="DN17" s="66">
        <f t="shared" si="33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4">SUM(DQ18:DQ19)</f>
        <v>77122</v>
      </c>
      <c r="DR17" s="66">
        <f t="shared" si="34"/>
        <v>83572</v>
      </c>
      <c r="DS17" s="66">
        <f t="shared" si="34"/>
        <v>74030</v>
      </c>
      <c r="DT17" s="66">
        <f t="shared" si="34"/>
        <v>80018</v>
      </c>
      <c r="DU17" s="66">
        <f t="shared" si="34"/>
        <v>81080</v>
      </c>
      <c r="DV17" s="66">
        <f t="shared" si="34"/>
        <v>89398</v>
      </c>
      <c r="DW17" s="66">
        <f t="shared" si="34"/>
        <v>87142</v>
      </c>
      <c r="DX17" s="66">
        <f t="shared" si="34"/>
        <v>72070</v>
      </c>
      <c r="DY17" s="66">
        <f t="shared" si="34"/>
        <v>81494</v>
      </c>
      <c r="DZ17" s="66">
        <f t="shared" si="34"/>
        <v>83522</v>
      </c>
      <c r="EA17" s="66">
        <f t="shared" si="34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5">SUM(ED18:ED19)</f>
        <v>79390</v>
      </c>
      <c r="EE17" s="66">
        <f t="shared" si="35"/>
        <v>81860</v>
      </c>
      <c r="EF17" s="66">
        <f t="shared" si="35"/>
        <v>78418</v>
      </c>
      <c r="EG17" s="66">
        <f t="shared" si="35"/>
        <v>79484</v>
      </c>
      <c r="EH17" s="66">
        <f t="shared" si="35"/>
        <v>83864</v>
      </c>
      <c r="EI17" s="66">
        <f t="shared" si="35"/>
        <v>90474</v>
      </c>
      <c r="EJ17" s="66">
        <f t="shared" si="35"/>
        <v>89322</v>
      </c>
      <c r="EK17" s="66">
        <f t="shared" si="35"/>
        <v>79024</v>
      </c>
      <c r="EL17" s="66">
        <f t="shared" si="35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6">SUM(EQ18:EQ19)</f>
        <v>89828</v>
      </c>
      <c r="ER17" s="66">
        <f t="shared" si="36"/>
        <v>57034</v>
      </c>
      <c r="ES17" s="66">
        <f t="shared" si="36"/>
        <v>26330</v>
      </c>
      <c r="ET17" s="66">
        <f t="shared" si="36"/>
        <v>49042</v>
      </c>
      <c r="EU17" s="66">
        <f t="shared" si="36"/>
        <v>72908</v>
      </c>
      <c r="EV17" s="66">
        <f t="shared" si="36"/>
        <v>79146</v>
      </c>
      <c r="EW17" s="66">
        <f t="shared" si="36"/>
        <v>78864</v>
      </c>
      <c r="EX17" s="66">
        <f t="shared" si="36"/>
        <v>76850</v>
      </c>
      <c r="EY17" s="66">
        <f t="shared" si="36"/>
        <v>95536</v>
      </c>
      <c r="EZ17" s="66">
        <f t="shared" si="36"/>
        <v>97842</v>
      </c>
      <c r="FA17" s="66">
        <f t="shared" si="36"/>
        <v>99732</v>
      </c>
      <c r="FB17" s="67">
        <f t="shared" si="23"/>
        <v>915938</v>
      </c>
      <c r="FC17" s="66">
        <f>SUM(FC18:FC19)</f>
        <v>94566</v>
      </c>
      <c r="FD17" s="66">
        <f>SUM(FD18:FD19)</f>
        <v>82084</v>
      </c>
      <c r="FE17" s="66">
        <v>73234</v>
      </c>
      <c r="FF17" s="66">
        <v>38400</v>
      </c>
      <c r="FG17" s="66">
        <v>91986</v>
      </c>
      <c r="FH17" s="66">
        <v>89434</v>
      </c>
      <c r="FI17" s="66">
        <v>95794</v>
      </c>
      <c r="FJ17" s="66">
        <v>47583</v>
      </c>
      <c r="FK17" s="160">
        <v>43342</v>
      </c>
      <c r="FL17" s="66">
        <v>48679</v>
      </c>
      <c r="FM17" s="66">
        <v>47030</v>
      </c>
      <c r="FN17" s="66"/>
      <c r="FO17" s="67">
        <f t="shared" si="24"/>
        <v>752132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>
        <v>26374</v>
      </c>
      <c r="FH18" s="48">
        <v>25920</v>
      </c>
      <c r="FI18" s="48">
        <v>35464</v>
      </c>
      <c r="FJ18" s="48">
        <v>16995</v>
      </c>
      <c r="FK18" s="161">
        <v>13336</v>
      </c>
      <c r="FL18" s="48">
        <v>16612</v>
      </c>
      <c r="FM18" s="48">
        <v>13637</v>
      </c>
      <c r="FN18" s="48"/>
      <c r="FO18" s="67"/>
    </row>
    <row r="19" spans="2:171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>
        <v>65612</v>
      </c>
      <c r="FH19" s="48">
        <v>63514</v>
      </c>
      <c r="FI19" s="48">
        <v>60330</v>
      </c>
      <c r="FJ19" s="48">
        <v>30588</v>
      </c>
      <c r="FK19" s="161">
        <v>30006</v>
      </c>
      <c r="FL19" s="48">
        <v>32067</v>
      </c>
      <c r="FM19" s="48">
        <v>33393</v>
      </c>
      <c r="FN19" s="48"/>
      <c r="FO19" s="67"/>
    </row>
    <row r="20" spans="2:171" ht="15" x14ac:dyDescent="0.25">
      <c r="B20" s="13" t="s">
        <v>62</v>
      </c>
      <c r="C20" s="66">
        <f>SUM(C21:C22)</f>
        <v>0</v>
      </c>
      <c r="D20" s="66">
        <f t="shared" ref="D20:J20" si="37">SUM(D21:D22)</f>
        <v>0</v>
      </c>
      <c r="E20" s="66">
        <f t="shared" si="37"/>
        <v>0</v>
      </c>
      <c r="F20" s="66">
        <f t="shared" si="37"/>
        <v>0</v>
      </c>
      <c r="G20" s="66">
        <f t="shared" si="37"/>
        <v>0</v>
      </c>
      <c r="H20" s="66">
        <f t="shared" si="37"/>
        <v>0</v>
      </c>
      <c r="I20" s="66">
        <f t="shared" si="37"/>
        <v>0</v>
      </c>
      <c r="J20" s="66">
        <f t="shared" si="37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8">SUM(DC21:DC22)</f>
        <v>232285</v>
      </c>
      <c r="DD20" s="66">
        <f t="shared" si="38"/>
        <v>194090</v>
      </c>
      <c r="DE20" s="66">
        <f t="shared" si="38"/>
        <v>133599</v>
      </c>
      <c r="DF20" s="66">
        <f t="shared" si="38"/>
        <v>0</v>
      </c>
      <c r="DG20" s="66">
        <f t="shared" si="38"/>
        <v>202140</v>
      </c>
      <c r="DH20" s="66">
        <f t="shared" si="38"/>
        <v>199438</v>
      </c>
      <c r="DI20" s="66">
        <f t="shared" ref="DI20:DN20" si="39">SUM(DI21:DI22)</f>
        <v>216144</v>
      </c>
      <c r="DJ20" s="66">
        <f t="shared" si="39"/>
        <v>218304</v>
      </c>
      <c r="DK20" s="66">
        <f t="shared" si="39"/>
        <v>206325</v>
      </c>
      <c r="DL20" s="66">
        <f t="shared" si="39"/>
        <v>213588</v>
      </c>
      <c r="DM20" s="66">
        <f t="shared" si="39"/>
        <v>218360</v>
      </c>
      <c r="DN20" s="66">
        <f t="shared" si="39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0">SUM(DQ21:DQ22)</f>
        <v>225051</v>
      </c>
      <c r="DR20" s="66">
        <f t="shared" si="40"/>
        <v>232314</v>
      </c>
      <c r="DS20" s="66">
        <f t="shared" si="40"/>
        <v>219028</v>
      </c>
      <c r="DT20" s="66">
        <f t="shared" si="40"/>
        <v>223373</v>
      </c>
      <c r="DU20" s="66">
        <f>SUM(DU21:DU22)</f>
        <v>210253</v>
      </c>
      <c r="DV20" s="66">
        <f t="shared" si="40"/>
        <v>229736</v>
      </c>
      <c r="DW20" s="66">
        <f t="shared" si="40"/>
        <v>232203</v>
      </c>
      <c r="DX20" s="66">
        <f t="shared" si="40"/>
        <v>214436</v>
      </c>
      <c r="DY20" s="66">
        <f t="shared" si="40"/>
        <v>226283</v>
      </c>
      <c r="DZ20" s="66">
        <f t="shared" si="40"/>
        <v>223280</v>
      </c>
      <c r="EA20" s="66">
        <f t="shared" si="40"/>
        <v>243698</v>
      </c>
      <c r="EB20" s="67">
        <f t="shared" ref="EB20:EB25" si="41">+SUM(DP20:EA20)</f>
        <v>2721476</v>
      </c>
      <c r="EC20" s="66">
        <f t="shared" ref="EC20:EL20" si="42">SUM(EC21:EC22)</f>
        <v>242299</v>
      </c>
      <c r="ED20" s="66">
        <f t="shared" si="42"/>
        <v>208123</v>
      </c>
      <c r="EE20" s="66">
        <f t="shared" si="42"/>
        <v>216101</v>
      </c>
      <c r="EF20" s="66">
        <f t="shared" si="42"/>
        <v>207581</v>
      </c>
      <c r="EG20" s="66">
        <f t="shared" si="42"/>
        <v>210451</v>
      </c>
      <c r="EH20" s="66">
        <f t="shared" si="42"/>
        <v>208919</v>
      </c>
      <c r="EI20" s="66">
        <f t="shared" si="42"/>
        <v>227880</v>
      </c>
      <c r="EJ20" s="66">
        <f t="shared" si="42"/>
        <v>229739</v>
      </c>
      <c r="EK20" s="66">
        <f t="shared" si="42"/>
        <v>213716</v>
      </c>
      <c r="EL20" s="66">
        <f t="shared" si="42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3">SUM(EQ21:EQ22)</f>
        <v>229769</v>
      </c>
      <c r="ER20" s="66">
        <f t="shared" si="43"/>
        <v>142379</v>
      </c>
      <c r="ES20" s="66">
        <f t="shared" si="43"/>
        <v>57298</v>
      </c>
      <c r="ET20" s="66">
        <f t="shared" si="43"/>
        <v>93256</v>
      </c>
      <c r="EU20" s="66">
        <f t="shared" si="43"/>
        <v>154569</v>
      </c>
      <c r="EV20" s="66">
        <f t="shared" si="43"/>
        <v>210583</v>
      </c>
      <c r="EW20" s="66">
        <f t="shared" si="43"/>
        <v>205540</v>
      </c>
      <c r="EX20" s="66">
        <f t="shared" si="43"/>
        <v>212295</v>
      </c>
      <c r="EY20" s="66">
        <f t="shared" si="43"/>
        <v>250091</v>
      </c>
      <c r="EZ20" s="66">
        <f t="shared" si="43"/>
        <v>253801</v>
      </c>
      <c r="FA20" s="66">
        <f t="shared" si="43"/>
        <v>269410</v>
      </c>
      <c r="FB20" s="67">
        <f>+SUM(EP20:FA20)</f>
        <v>2322711</v>
      </c>
      <c r="FC20" s="66">
        <f>SUM(FC21:FC22)</f>
        <v>242104</v>
      </c>
      <c r="FD20" s="66">
        <f>SUM(FD21:FD22)</f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281924</v>
      </c>
      <c r="FK20" s="160">
        <v>266895</v>
      </c>
      <c r="FL20" s="66">
        <v>283587</v>
      </c>
      <c r="FM20" s="66">
        <v>272468</v>
      </c>
      <c r="FN20" s="66"/>
      <c r="FO20" s="67">
        <f>+SUM(FC20:FN20)</f>
        <v>2787352</v>
      </c>
    </row>
    <row r="21" spans="2:171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1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202885</v>
      </c>
      <c r="FK21" s="161">
        <v>188792</v>
      </c>
      <c r="FL21" s="48">
        <v>202175</v>
      </c>
      <c r="FM21" s="48">
        <v>190498</v>
      </c>
      <c r="FN21" s="48"/>
      <c r="FO21" s="67"/>
    </row>
    <row r="22" spans="2:171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1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/>
      <c r="FO22" s="67"/>
    </row>
    <row r="23" spans="2:171" ht="15" x14ac:dyDescent="0.2">
      <c r="B23" s="18" t="s">
        <v>10</v>
      </c>
      <c r="C23" s="68">
        <f>SUM(C24:C25)</f>
        <v>0</v>
      </c>
      <c r="D23" s="68">
        <f t="shared" ref="D23:BS23" si="44">SUM(D24:D25)</f>
        <v>0</v>
      </c>
      <c r="E23" s="68">
        <f>SUM(E24:E25)</f>
        <v>0</v>
      </c>
      <c r="F23" s="68">
        <f t="shared" si="44"/>
        <v>0</v>
      </c>
      <c r="G23" s="68">
        <f t="shared" si="44"/>
        <v>0</v>
      </c>
      <c r="H23" s="68">
        <f t="shared" si="44"/>
        <v>0</v>
      </c>
      <c r="I23" s="68">
        <f t="shared" si="44"/>
        <v>0</v>
      </c>
      <c r="J23" s="68">
        <f t="shared" si="44"/>
        <v>0</v>
      </c>
      <c r="K23" s="68">
        <f t="shared" si="44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4"/>
        <v>1644570</v>
      </c>
      <c r="P23" s="68">
        <f t="shared" si="44"/>
        <v>540356</v>
      </c>
      <c r="Q23" s="68">
        <f t="shared" si="44"/>
        <v>497078</v>
      </c>
      <c r="R23" s="68">
        <f>SUM(R24:R25)</f>
        <v>506286</v>
      </c>
      <c r="S23" s="68">
        <f t="shared" si="44"/>
        <v>474294</v>
      </c>
      <c r="T23" s="68">
        <f t="shared" si="44"/>
        <v>486654</v>
      </c>
      <c r="U23" s="68">
        <f t="shared" si="44"/>
        <v>487304</v>
      </c>
      <c r="V23" s="68">
        <f t="shared" si="44"/>
        <v>535448</v>
      </c>
      <c r="W23" s="68">
        <f t="shared" si="44"/>
        <v>534226</v>
      </c>
      <c r="X23" s="68">
        <f t="shared" si="44"/>
        <v>498234</v>
      </c>
      <c r="Y23" s="68">
        <f>SUM(Y24:Y25)</f>
        <v>541774</v>
      </c>
      <c r="Z23" s="68">
        <f>SUM(Z24:Z25)</f>
        <v>533806</v>
      </c>
      <c r="AA23" s="68">
        <f t="shared" si="44"/>
        <v>619350</v>
      </c>
      <c r="AB23" s="68">
        <f>SUM(AB24:AB25)</f>
        <v>6254810</v>
      </c>
      <c r="AC23" s="68">
        <f t="shared" si="44"/>
        <v>604436</v>
      </c>
      <c r="AD23" s="68">
        <f t="shared" si="44"/>
        <v>566552</v>
      </c>
      <c r="AE23" s="68">
        <f>SUM(AE24:AE25)</f>
        <v>571676</v>
      </c>
      <c r="AF23" s="68">
        <f t="shared" si="44"/>
        <v>552926</v>
      </c>
      <c r="AG23" s="68">
        <f t="shared" si="44"/>
        <v>556028</v>
      </c>
      <c r="AH23" s="68">
        <f t="shared" si="44"/>
        <v>550432</v>
      </c>
      <c r="AI23" s="68">
        <f t="shared" si="44"/>
        <v>606060</v>
      </c>
      <c r="AJ23" s="68">
        <f t="shared" si="44"/>
        <v>602316</v>
      </c>
      <c r="AK23" s="68">
        <f t="shared" si="44"/>
        <v>561296</v>
      </c>
      <c r="AL23" s="68">
        <f>SUM(AL24:AL25)</f>
        <v>600096</v>
      </c>
      <c r="AM23" s="68">
        <f>SUM(AM24:AM25)</f>
        <v>575164</v>
      </c>
      <c r="AN23" s="68">
        <f t="shared" si="44"/>
        <v>668684</v>
      </c>
      <c r="AO23" s="68">
        <f t="shared" si="44"/>
        <v>7015666</v>
      </c>
      <c r="AP23" s="68">
        <f t="shared" si="44"/>
        <v>651968</v>
      </c>
      <c r="AQ23" s="68">
        <f t="shared" si="44"/>
        <v>608470</v>
      </c>
      <c r="AR23" s="68">
        <f>SUM(AR24:AR25)</f>
        <v>607880</v>
      </c>
      <c r="AS23" s="68">
        <f t="shared" si="44"/>
        <v>581054</v>
      </c>
      <c r="AT23" s="68">
        <f t="shared" si="44"/>
        <v>590310</v>
      </c>
      <c r="AU23" s="68">
        <f t="shared" si="44"/>
        <v>581818</v>
      </c>
      <c r="AV23" s="68">
        <f t="shared" si="44"/>
        <v>626604</v>
      </c>
      <c r="AW23" s="68">
        <f t="shared" si="44"/>
        <v>643880</v>
      </c>
      <c r="AX23" s="68">
        <f t="shared" si="44"/>
        <v>597632</v>
      </c>
      <c r="AY23" s="68">
        <f>SUM(AY24:AY25)</f>
        <v>633434</v>
      </c>
      <c r="AZ23" s="68">
        <f>SUM(AZ24:AZ25)</f>
        <v>623780</v>
      </c>
      <c r="BA23" s="68">
        <f t="shared" si="44"/>
        <v>687158</v>
      </c>
      <c r="BB23" s="68">
        <f>SUM(BB24:BB25)</f>
        <v>7433988</v>
      </c>
      <c r="BC23" s="68">
        <f t="shared" si="44"/>
        <v>670758</v>
      </c>
      <c r="BD23" s="68">
        <f t="shared" si="44"/>
        <v>622358</v>
      </c>
      <c r="BE23" s="68">
        <f>SUM(BE24:BE25)</f>
        <v>650910</v>
      </c>
      <c r="BF23" s="68">
        <f t="shared" si="44"/>
        <v>596672</v>
      </c>
      <c r="BG23" s="68">
        <f t="shared" si="44"/>
        <v>615724</v>
      </c>
      <c r="BH23" s="68">
        <f t="shared" si="44"/>
        <v>599931</v>
      </c>
      <c r="BI23" s="68">
        <f t="shared" si="44"/>
        <v>673870</v>
      </c>
      <c r="BJ23" s="68">
        <f t="shared" si="44"/>
        <v>684978</v>
      </c>
      <c r="BK23" s="68">
        <f t="shared" si="44"/>
        <v>628288</v>
      </c>
      <c r="BL23" s="68">
        <f>SUM(BL24:BL25)</f>
        <v>672014</v>
      </c>
      <c r="BM23" s="68">
        <f>SUM(BM24:BM25)</f>
        <v>672769</v>
      </c>
      <c r="BN23" s="68">
        <f t="shared" si="44"/>
        <v>747571</v>
      </c>
      <c r="BO23" s="68">
        <f t="shared" si="44"/>
        <v>7835843</v>
      </c>
      <c r="BP23" s="68">
        <f t="shared" si="44"/>
        <v>727795</v>
      </c>
      <c r="BQ23" s="68">
        <f t="shared" si="44"/>
        <v>672170</v>
      </c>
      <c r="BR23" s="68">
        <f>SUM(BR24:BR25)</f>
        <v>661937</v>
      </c>
      <c r="BS23" s="68">
        <f t="shared" si="44"/>
        <v>633033</v>
      </c>
      <c r="BT23" s="68">
        <f t="shared" ref="BT23:CN23" si="45">SUM(BT24:BT25)</f>
        <v>646640</v>
      </c>
      <c r="BU23" s="68">
        <f t="shared" si="45"/>
        <v>620273</v>
      </c>
      <c r="BV23" s="68">
        <f t="shared" si="45"/>
        <v>692140</v>
      </c>
      <c r="BW23" s="68">
        <f t="shared" si="45"/>
        <v>702187</v>
      </c>
      <c r="BX23" s="68">
        <f t="shared" si="45"/>
        <v>638717</v>
      </c>
      <c r="BY23" s="68">
        <f>SUM(BY24:BY25)</f>
        <v>688802</v>
      </c>
      <c r="BZ23" s="68">
        <f>SUM(BZ24:BZ25)</f>
        <v>666488</v>
      </c>
      <c r="CA23" s="68">
        <f t="shared" si="45"/>
        <v>767288</v>
      </c>
      <c r="CB23" s="68">
        <f t="shared" si="45"/>
        <v>8117470</v>
      </c>
      <c r="CC23" s="68">
        <f t="shared" si="45"/>
        <v>752291</v>
      </c>
      <c r="CD23" s="68">
        <f t="shared" si="45"/>
        <v>714197</v>
      </c>
      <c r="CE23" s="68">
        <f t="shared" si="45"/>
        <v>713372</v>
      </c>
      <c r="CF23" s="68">
        <f t="shared" si="45"/>
        <v>676077</v>
      </c>
      <c r="CG23" s="68">
        <f t="shared" si="45"/>
        <v>698254</v>
      </c>
      <c r="CH23" s="68">
        <f t="shared" si="45"/>
        <v>671166</v>
      </c>
      <c r="CI23" s="68">
        <f t="shared" si="45"/>
        <v>751104</v>
      </c>
      <c r="CJ23" s="68">
        <f t="shared" si="45"/>
        <v>767877</v>
      </c>
      <c r="CK23" s="68">
        <f t="shared" si="45"/>
        <v>710388</v>
      </c>
      <c r="CL23" s="68">
        <f t="shared" si="45"/>
        <v>771580</v>
      </c>
      <c r="CM23" s="68">
        <f t="shared" si="45"/>
        <v>751318</v>
      </c>
      <c r="CN23" s="68">
        <f t="shared" si="45"/>
        <v>858626</v>
      </c>
      <c r="CO23" s="68">
        <f t="shared" ref="CO23:CW23" si="46">SUM(CO24:CO25)</f>
        <v>8836250</v>
      </c>
      <c r="CP23" s="68">
        <f t="shared" si="46"/>
        <v>813363</v>
      </c>
      <c r="CQ23" s="68">
        <f t="shared" si="46"/>
        <v>770376</v>
      </c>
      <c r="CR23" s="68">
        <f t="shared" si="46"/>
        <v>769393</v>
      </c>
      <c r="CS23" s="68">
        <f t="shared" si="46"/>
        <v>716272</v>
      </c>
      <c r="CT23" s="68">
        <f t="shared" si="46"/>
        <v>731161</v>
      </c>
      <c r="CU23" s="68">
        <f t="shared" si="46"/>
        <v>703279</v>
      </c>
      <c r="CV23" s="68">
        <f t="shared" si="46"/>
        <v>805238</v>
      </c>
      <c r="CW23" s="68">
        <f t="shared" si="46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7">SUM(DA24:DA25)</f>
        <v>902440</v>
      </c>
      <c r="DB23" s="68">
        <f t="shared" si="47"/>
        <v>9343793</v>
      </c>
      <c r="DC23" s="68">
        <f t="shared" si="47"/>
        <v>866335</v>
      </c>
      <c r="DD23" s="68">
        <f t="shared" si="47"/>
        <v>734144</v>
      </c>
      <c r="DE23" s="68">
        <f t="shared" si="47"/>
        <v>442533</v>
      </c>
      <c r="DF23" s="68">
        <f t="shared" si="47"/>
        <v>0</v>
      </c>
      <c r="DG23" s="68">
        <f t="shared" si="47"/>
        <v>746776</v>
      </c>
      <c r="DH23" s="68">
        <f t="shared" si="47"/>
        <v>736892</v>
      </c>
      <c r="DI23" s="68">
        <f t="shared" si="47"/>
        <v>818286</v>
      </c>
      <c r="DJ23" s="68">
        <f t="shared" si="47"/>
        <v>811826</v>
      </c>
      <c r="DK23" s="68">
        <f t="shared" si="47"/>
        <v>758545</v>
      </c>
      <c r="DL23" s="68">
        <f t="shared" si="47"/>
        <v>779042</v>
      </c>
      <c r="DM23" s="68">
        <f t="shared" si="47"/>
        <v>794718</v>
      </c>
      <c r="DN23" s="68">
        <f t="shared" si="47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8">SUM(DQ24:DQ25)</f>
        <v>847284</v>
      </c>
      <c r="DR23" s="68">
        <f t="shared" si="48"/>
        <v>876681</v>
      </c>
      <c r="DS23" s="68">
        <f t="shared" si="48"/>
        <v>838864</v>
      </c>
      <c r="DT23" s="68">
        <f t="shared" si="48"/>
        <v>834734</v>
      </c>
      <c r="DU23" s="68">
        <f t="shared" si="48"/>
        <v>799851</v>
      </c>
      <c r="DV23" s="68">
        <f t="shared" si="48"/>
        <v>879418</v>
      </c>
      <c r="DW23" s="68">
        <f t="shared" si="48"/>
        <v>888027</v>
      </c>
      <c r="DX23" s="68">
        <f t="shared" si="48"/>
        <v>789775</v>
      </c>
      <c r="DY23" s="68">
        <f t="shared" si="48"/>
        <v>841826</v>
      </c>
      <c r="DZ23" s="68">
        <f t="shared" si="48"/>
        <v>833230</v>
      </c>
      <c r="EA23" s="68">
        <f t="shared" si="48"/>
        <v>945471</v>
      </c>
      <c r="EB23" s="101">
        <f t="shared" si="41"/>
        <v>10301781</v>
      </c>
      <c r="EC23" s="68">
        <f>SUM(EC24:EC25)</f>
        <v>934804</v>
      </c>
      <c r="ED23" s="68">
        <f t="shared" ref="ED23:EM23" si="49">SUM(ED24:ED25)</f>
        <v>816509</v>
      </c>
      <c r="EE23" s="68">
        <f t="shared" si="49"/>
        <v>842308</v>
      </c>
      <c r="EF23" s="68">
        <f t="shared" si="49"/>
        <v>796259</v>
      </c>
      <c r="EG23" s="68">
        <f t="shared" si="49"/>
        <v>815912</v>
      </c>
      <c r="EH23" s="68">
        <f t="shared" si="49"/>
        <v>827441</v>
      </c>
      <c r="EI23" s="68">
        <f t="shared" si="49"/>
        <v>897394</v>
      </c>
      <c r="EJ23" s="68">
        <f t="shared" si="49"/>
        <v>912108</v>
      </c>
      <c r="EK23" s="68">
        <f t="shared" si="49"/>
        <v>823094</v>
      </c>
      <c r="EL23" s="68">
        <f t="shared" si="49"/>
        <v>876655</v>
      </c>
      <c r="EM23" s="68">
        <f t="shared" si="49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0">SUM(EP24:EP25)</f>
        <v>962715</v>
      </c>
      <c r="EQ23" s="68">
        <f t="shared" si="50"/>
        <v>917621</v>
      </c>
      <c r="ER23" s="68">
        <f>SUM(ER24:ER25)</f>
        <v>595318</v>
      </c>
      <c r="ES23" s="68">
        <f t="shared" si="50"/>
        <v>250465</v>
      </c>
      <c r="ET23" s="68">
        <f t="shared" si="50"/>
        <v>414495</v>
      </c>
      <c r="EU23" s="68">
        <f t="shared" si="50"/>
        <v>615385</v>
      </c>
      <c r="EV23" s="68">
        <f t="shared" si="50"/>
        <v>820672</v>
      </c>
      <c r="EW23" s="68">
        <f t="shared" si="50"/>
        <v>808220</v>
      </c>
      <c r="EX23" s="68">
        <f t="shared" si="50"/>
        <v>810259</v>
      </c>
      <c r="EY23" s="68">
        <f>SUM(EY24:EY25)</f>
        <v>955678</v>
      </c>
      <c r="EZ23" s="68">
        <f>SUM(EZ24:EZ25)</f>
        <v>979283</v>
      </c>
      <c r="FA23" s="68">
        <f t="shared" si="50"/>
        <v>1028670</v>
      </c>
      <c r="FB23" s="68">
        <f>+SUM(EP23:FA23)</f>
        <v>9158781</v>
      </c>
      <c r="FC23" s="68">
        <f>SUM(FC24:FC25)</f>
        <v>991544</v>
      </c>
      <c r="FD23" s="68">
        <f>SUM(FD24:FD25)</f>
        <v>846835</v>
      </c>
      <c r="FE23" s="68">
        <v>910844</v>
      </c>
      <c r="FF23" s="68">
        <v>853031</v>
      </c>
      <c r="FG23" s="68">
        <v>949209</v>
      </c>
      <c r="FH23" s="68">
        <v>938577</v>
      </c>
      <c r="FI23" s="68">
        <v>1057098</v>
      </c>
      <c r="FJ23" s="68">
        <v>975459</v>
      </c>
      <c r="FK23" s="162">
        <v>903069</v>
      </c>
      <c r="FL23" s="68">
        <v>970183</v>
      </c>
      <c r="FM23" s="68">
        <v>919148</v>
      </c>
      <c r="FN23" s="68"/>
      <c r="FO23" s="68">
        <f>+SUM(FC23:FN23)</f>
        <v>10314997</v>
      </c>
    </row>
    <row r="24" spans="2:171" x14ac:dyDescent="0.2">
      <c r="B24" s="15" t="s">
        <v>2</v>
      </c>
      <c r="C24" s="67">
        <f>IF($B24="","",C9+C12+C15+C18+C21)</f>
        <v>0</v>
      </c>
      <c r="D24" s="67">
        <f t="shared" ref="D24:N25" si="51">IF($B24="","",D9+D12+D15+D18+D21)</f>
        <v>0</v>
      </c>
      <c r="E24" s="67">
        <f>IF($B24="","",E9+E12+E15+E18+E21)</f>
        <v>0</v>
      </c>
      <c r="F24" s="67">
        <f t="shared" si="51"/>
        <v>0</v>
      </c>
      <c r="G24" s="67">
        <f t="shared" si="51"/>
        <v>0</v>
      </c>
      <c r="H24" s="67">
        <f t="shared" si="51"/>
        <v>0</v>
      </c>
      <c r="I24" s="67">
        <f t="shared" si="51"/>
        <v>0</v>
      </c>
      <c r="J24" s="67">
        <f t="shared" si="51"/>
        <v>0</v>
      </c>
      <c r="K24" s="67">
        <f t="shared" si="51"/>
        <v>40024</v>
      </c>
      <c r="L24" s="67">
        <f>IF($B24="","",L9+L12+L15+L18+L21)</f>
        <v>207772</v>
      </c>
      <c r="M24" s="67">
        <f t="shared" si="51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2">IF($B24="","",Q9+Q12+Q15+Q18+Q21)</f>
        <v>213910</v>
      </c>
      <c r="R24" s="67">
        <f>IF($B24="","",R9+R12+R15+R18+R21)</f>
        <v>212414</v>
      </c>
      <c r="S24" s="67">
        <f t="shared" si="52"/>
        <v>210324</v>
      </c>
      <c r="T24" s="67">
        <f t="shared" si="52"/>
        <v>211692</v>
      </c>
      <c r="U24" s="67">
        <f t="shared" si="52"/>
        <v>207418</v>
      </c>
      <c r="V24" s="67">
        <f t="shared" si="52"/>
        <v>246866</v>
      </c>
      <c r="W24" s="67">
        <f t="shared" si="52"/>
        <v>238384</v>
      </c>
      <c r="X24" s="67">
        <f t="shared" si="52"/>
        <v>208296</v>
      </c>
      <c r="Y24" s="67">
        <f>IF($B24="","",Y9+Y12+Y15+Y18+Y21)</f>
        <v>239334</v>
      </c>
      <c r="Z24" s="67">
        <f t="shared" si="52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3">IF($B24="","",AD9+AD12+AD15+AD18+AD21)</f>
        <v>258142</v>
      </c>
      <c r="AE24" s="67">
        <f>IF($B24="","",AE9+AE12+AE15+AE18+AE21)</f>
        <v>252628</v>
      </c>
      <c r="AF24" s="67">
        <f t="shared" si="53"/>
        <v>256392</v>
      </c>
      <c r="AG24" s="67">
        <f t="shared" si="53"/>
        <v>243336</v>
      </c>
      <c r="AH24" s="67">
        <f t="shared" si="53"/>
        <v>241102</v>
      </c>
      <c r="AI24" s="67">
        <f t="shared" si="53"/>
        <v>289812</v>
      </c>
      <c r="AJ24" s="67">
        <f t="shared" si="53"/>
        <v>272358</v>
      </c>
      <c r="AK24" s="67">
        <f t="shared" si="53"/>
        <v>242506</v>
      </c>
      <c r="AL24" s="67">
        <f>IF($B24="","",AL9+AL12+AL15+AL18+AL21)</f>
        <v>268442</v>
      </c>
      <c r="AM24" s="67">
        <f t="shared" si="53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4">IF($B24="","",AQ9+AQ12+AQ15+AQ18+AQ21)</f>
        <v>287196</v>
      </c>
      <c r="AR24" s="67">
        <f>IF($B24="","",AR9+AR12+AR15+AR18+AR21)</f>
        <v>272312</v>
      </c>
      <c r="AS24" s="67">
        <f t="shared" si="54"/>
        <v>274980</v>
      </c>
      <c r="AT24" s="67">
        <f t="shared" si="54"/>
        <v>266754</v>
      </c>
      <c r="AU24" s="67">
        <f t="shared" si="54"/>
        <v>261394</v>
      </c>
      <c r="AV24" s="67">
        <f t="shared" si="54"/>
        <v>298692</v>
      </c>
      <c r="AW24" s="67">
        <f t="shared" si="54"/>
        <v>296576</v>
      </c>
      <c r="AX24" s="67">
        <f t="shared" si="54"/>
        <v>266700</v>
      </c>
      <c r="AY24" s="67">
        <f>IF($B24="","",AY9+AY12+AY15+AY18+AY21)</f>
        <v>286484</v>
      </c>
      <c r="AZ24" s="67">
        <f t="shared" si="54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5">IF($B24="","",BD9+BD12+BD15+BD18+BD21)</f>
        <v>300650</v>
      </c>
      <c r="BE24" s="67">
        <f>IF($B24="","",BE9+BE12+BE15+BE18+BE21)</f>
        <v>310936</v>
      </c>
      <c r="BF24" s="67">
        <f t="shared" si="55"/>
        <v>268776</v>
      </c>
      <c r="BG24" s="67">
        <f t="shared" si="55"/>
        <v>286146</v>
      </c>
      <c r="BH24" s="67">
        <f t="shared" si="55"/>
        <v>281946</v>
      </c>
      <c r="BI24" s="67">
        <f t="shared" si="55"/>
        <v>330704</v>
      </c>
      <c r="BJ24" s="67">
        <f t="shared" si="55"/>
        <v>324297</v>
      </c>
      <c r="BK24" s="67">
        <f t="shared" si="55"/>
        <v>285550</v>
      </c>
      <c r="BL24" s="67">
        <f>IF($B24="","",BL9+BL12+BL15+BL18+BL21)</f>
        <v>312590</v>
      </c>
      <c r="BM24" s="67">
        <f t="shared" si="55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6">IF($B24="","",BQ9+BQ12+BQ15+BQ18+BQ21)</f>
        <v>314697</v>
      </c>
      <c r="BR24" s="67">
        <f>IF($B24="","",BR9+BR12+BR15+BR18+BR21)</f>
        <v>303370</v>
      </c>
      <c r="BS24" s="67">
        <f t="shared" si="56"/>
        <v>302738</v>
      </c>
      <c r="BT24" s="67">
        <f t="shared" si="56"/>
        <v>295009</v>
      </c>
      <c r="BU24" s="67">
        <f t="shared" si="56"/>
        <v>283899</v>
      </c>
      <c r="BV24" s="67">
        <f t="shared" si="56"/>
        <v>342439</v>
      </c>
      <c r="BW24" s="67">
        <f t="shared" si="56"/>
        <v>337825</v>
      </c>
      <c r="BX24" s="67">
        <f t="shared" si="56"/>
        <v>298012</v>
      </c>
      <c r="BY24" s="67">
        <f>IF($B24="","",BY9+BY12+BY15+BY18+BY21)</f>
        <v>327632</v>
      </c>
      <c r="BZ24" s="67">
        <f t="shared" si="56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7">IF($B24="","",CC9+CC12+CC15+CC18+CC21)</f>
        <v>387551</v>
      </c>
      <c r="CD24" s="67">
        <f t="shared" si="57"/>
        <v>368681</v>
      </c>
      <c r="CE24" s="67">
        <f t="shared" si="57"/>
        <v>346786</v>
      </c>
      <c r="CF24" s="67">
        <f t="shared" si="57"/>
        <v>343617</v>
      </c>
      <c r="CG24" s="67">
        <f t="shared" si="57"/>
        <v>348317</v>
      </c>
      <c r="CH24" s="67">
        <f t="shared" si="57"/>
        <v>327334</v>
      </c>
      <c r="CI24" s="67">
        <f t="shared" si="57"/>
        <v>401367</v>
      </c>
      <c r="CJ24" s="67">
        <f t="shared" si="57"/>
        <v>388410</v>
      </c>
      <c r="CK24" s="67">
        <f t="shared" si="57"/>
        <v>347746</v>
      </c>
      <c r="CL24" s="67">
        <f t="shared" si="57"/>
        <v>378605</v>
      </c>
      <c r="CM24" s="67">
        <f t="shared" si="57"/>
        <v>359244</v>
      </c>
      <c r="CN24" s="67">
        <f t="shared" si="57"/>
        <v>463141</v>
      </c>
      <c r="CO24" s="67">
        <f t="shared" ref="CO24:CV25" si="58">IF($B24="","",CO9+CO12+CO15+CO18+CO21)</f>
        <v>4460799</v>
      </c>
      <c r="CP24" s="67">
        <f t="shared" si="58"/>
        <v>432346</v>
      </c>
      <c r="CQ24" s="67">
        <f t="shared" si="58"/>
        <v>404590</v>
      </c>
      <c r="CR24" s="67">
        <f t="shared" si="58"/>
        <v>393631</v>
      </c>
      <c r="CS24" s="67">
        <f t="shared" si="58"/>
        <v>349731</v>
      </c>
      <c r="CT24" s="67">
        <f t="shared" si="58"/>
        <v>362145</v>
      </c>
      <c r="CU24" s="67">
        <f t="shared" si="58"/>
        <v>350991</v>
      </c>
      <c r="CV24" s="67">
        <f t="shared" si="58"/>
        <v>435962</v>
      </c>
      <c r="CW24" s="67">
        <f t="shared" ref="CW24:DA25" si="59">IF($B24="","",CW9+CW12+CW15+CW18+CW21)</f>
        <v>415619</v>
      </c>
      <c r="CX24" s="67">
        <f>IF($B24="","",CX9+CX12+CX15+CX18+CX21)</f>
        <v>370336</v>
      </c>
      <c r="CY24" s="67">
        <f t="shared" si="59"/>
        <v>408468</v>
      </c>
      <c r="CZ24" s="67">
        <v>389508</v>
      </c>
      <c r="DA24" s="67">
        <f t="shared" si="59"/>
        <v>507221</v>
      </c>
      <c r="DB24" s="67">
        <f t="shared" ref="DB24:DN24" si="60">IF($B24="","",DB9+DB12+DB15+DB18+DB21)</f>
        <v>4820548</v>
      </c>
      <c r="DC24" s="67">
        <f t="shared" si="60"/>
        <v>463109</v>
      </c>
      <c r="DD24" s="67">
        <f t="shared" si="60"/>
        <v>394091</v>
      </c>
      <c r="DE24" s="67">
        <f t="shared" si="60"/>
        <v>243504</v>
      </c>
      <c r="DF24" s="67">
        <f t="shared" si="60"/>
        <v>0</v>
      </c>
      <c r="DG24" s="67">
        <f t="shared" si="60"/>
        <v>368976</v>
      </c>
      <c r="DH24" s="67">
        <f t="shared" si="60"/>
        <v>368246</v>
      </c>
      <c r="DI24" s="67">
        <f t="shared" si="60"/>
        <v>437410</v>
      </c>
      <c r="DJ24" s="67">
        <f t="shared" si="60"/>
        <v>414285</v>
      </c>
      <c r="DK24" s="67">
        <f t="shared" si="60"/>
        <v>379879</v>
      </c>
      <c r="DL24" s="67">
        <f t="shared" si="60"/>
        <v>390542</v>
      </c>
      <c r="DM24" s="67">
        <f t="shared" si="60"/>
        <v>385487</v>
      </c>
      <c r="DN24" s="67">
        <f t="shared" si="60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1">IF($B24="","",DQ9+DQ12+DQ15+DQ18+DQ21)</f>
        <v>452807</v>
      </c>
      <c r="DR24" s="67">
        <f t="shared" si="61"/>
        <v>456554</v>
      </c>
      <c r="DS24" s="67">
        <f t="shared" si="61"/>
        <v>435108</v>
      </c>
      <c r="DT24" s="67">
        <f t="shared" si="61"/>
        <v>414681</v>
      </c>
      <c r="DU24" s="67">
        <f>IF($B24="","",DU9+DU12+DU15+DU18+DU21)</f>
        <v>385258</v>
      </c>
      <c r="DV24" s="67">
        <f t="shared" si="61"/>
        <v>452632</v>
      </c>
      <c r="DW24" s="67">
        <f t="shared" si="61"/>
        <v>457455</v>
      </c>
      <c r="DX24" s="67">
        <f t="shared" si="61"/>
        <v>399504</v>
      </c>
      <c r="DY24" s="67">
        <f t="shared" si="61"/>
        <v>422940</v>
      </c>
      <c r="DZ24" s="67">
        <f t="shared" si="61"/>
        <v>410532</v>
      </c>
      <c r="EA24" s="67">
        <f t="shared" si="61"/>
        <v>501271</v>
      </c>
      <c r="EB24" s="67">
        <f t="shared" si="41"/>
        <v>5287294</v>
      </c>
      <c r="EC24" s="67">
        <f t="shared" ref="EC24:EN24" si="62">IF($B24="","",EC9+EC12+EC15+EC18+EC21)</f>
        <v>495441</v>
      </c>
      <c r="ED24" s="67">
        <f t="shared" si="62"/>
        <v>429320</v>
      </c>
      <c r="EE24" s="67">
        <f t="shared" si="62"/>
        <v>421890</v>
      </c>
      <c r="EF24" s="67">
        <f t="shared" si="62"/>
        <v>416412</v>
      </c>
      <c r="EG24" s="67">
        <f t="shared" si="62"/>
        <v>406320</v>
      </c>
      <c r="EH24" s="67">
        <f t="shared" si="62"/>
        <v>399917</v>
      </c>
      <c r="EI24" s="67">
        <f t="shared" si="62"/>
        <v>469214</v>
      </c>
      <c r="EJ24" s="67">
        <f t="shared" si="62"/>
        <v>472544</v>
      </c>
      <c r="EK24" s="67">
        <f t="shared" si="62"/>
        <v>410758</v>
      </c>
      <c r="EL24" s="67">
        <f t="shared" si="62"/>
        <v>438075</v>
      </c>
      <c r="EM24" s="67">
        <f t="shared" si="62"/>
        <v>437944</v>
      </c>
      <c r="EN24" s="67">
        <f t="shared" si="62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3">IF($B24="","",EQ9+EQ12+EQ15+EQ18+EQ21)</f>
        <v>501510</v>
      </c>
      <c r="ER24" s="67">
        <f>IF($B24="","",ER9+ER12+ER15+ER18+ER21)</f>
        <v>301511</v>
      </c>
      <c r="ES24" s="67">
        <f t="shared" si="63"/>
        <v>107272</v>
      </c>
      <c r="ET24" s="67">
        <f t="shared" si="63"/>
        <v>206248</v>
      </c>
      <c r="EU24" s="67">
        <f t="shared" si="63"/>
        <v>337872</v>
      </c>
      <c r="EV24" s="67">
        <f t="shared" si="63"/>
        <v>491907</v>
      </c>
      <c r="EW24" s="67">
        <f t="shared" si="63"/>
        <v>456895</v>
      </c>
      <c r="EX24" s="67">
        <f t="shared" si="63"/>
        <v>457578</v>
      </c>
      <c r="EY24" s="67">
        <f>IF($B24="","",EY9+EY12+EY15+EY18+EY21)</f>
        <v>537085</v>
      </c>
      <c r="EZ24" s="67">
        <f t="shared" si="63"/>
        <v>537384</v>
      </c>
      <c r="FA24" s="67">
        <f>IF($B24="","",FA9+FA12+FA15+FA18+FA21)</f>
        <v>598384</v>
      </c>
      <c r="FB24" s="67">
        <f>+SUM(EP24:FA24)</f>
        <v>5068673</v>
      </c>
      <c r="FC24" s="67">
        <f>IF($B24="","",FC9+FC12+FC15+FC18+FC21)</f>
        <v>560179</v>
      </c>
      <c r="FD24" s="67">
        <f>IF($B24="","",FD9+FD12+FD15+FD18+FD21)</f>
        <v>474114</v>
      </c>
      <c r="FE24" s="67">
        <v>533139</v>
      </c>
      <c r="FF24" s="67">
        <v>497209</v>
      </c>
      <c r="FG24" s="67">
        <v>534599</v>
      </c>
      <c r="FH24" s="67">
        <v>528780</v>
      </c>
      <c r="FI24" s="67">
        <v>635173</v>
      </c>
      <c r="FJ24" s="67">
        <v>618021</v>
      </c>
      <c r="FK24" s="163">
        <v>548122</v>
      </c>
      <c r="FL24" s="67">
        <v>600386</v>
      </c>
      <c r="FM24" s="67">
        <v>547608</v>
      </c>
      <c r="FN24" s="67"/>
      <c r="FO24" s="67">
        <f>+SUM(FC24:FN24)</f>
        <v>6077330</v>
      </c>
    </row>
    <row r="25" spans="2:171" x14ac:dyDescent="0.2">
      <c r="B25" s="15" t="s">
        <v>3</v>
      </c>
      <c r="C25" s="67">
        <f>IF($B25="","",C10+C13+C16+C19+C22)</f>
        <v>0</v>
      </c>
      <c r="D25" s="67">
        <f t="shared" si="51"/>
        <v>0</v>
      </c>
      <c r="E25" s="67">
        <f>IF($B25="","",E10+E13+E16+E19+E22)</f>
        <v>0</v>
      </c>
      <c r="F25" s="67">
        <f t="shared" si="51"/>
        <v>0</v>
      </c>
      <c r="G25" s="67">
        <f t="shared" si="51"/>
        <v>0</v>
      </c>
      <c r="H25" s="67">
        <f t="shared" si="51"/>
        <v>0</v>
      </c>
      <c r="I25" s="67">
        <f t="shared" si="51"/>
        <v>0</v>
      </c>
      <c r="J25" s="67">
        <f t="shared" si="51"/>
        <v>0</v>
      </c>
      <c r="K25" s="67">
        <f t="shared" si="51"/>
        <v>56190</v>
      </c>
      <c r="L25" s="67">
        <f>IF($B25="","",L10+L13+L16+L19+L22)</f>
        <v>286510</v>
      </c>
      <c r="M25" s="67">
        <f t="shared" si="51"/>
        <v>289672</v>
      </c>
      <c r="N25" s="67">
        <f t="shared" si="51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2"/>
        <v>283168</v>
      </c>
      <c r="R25" s="67">
        <f>IF($B25="","",R10+R13+R16+R19+R22)</f>
        <v>293872</v>
      </c>
      <c r="S25" s="67">
        <f t="shared" si="52"/>
        <v>263970</v>
      </c>
      <c r="T25" s="67">
        <f t="shared" si="52"/>
        <v>274962</v>
      </c>
      <c r="U25" s="67">
        <f t="shared" si="52"/>
        <v>279886</v>
      </c>
      <c r="V25" s="67">
        <f t="shared" si="52"/>
        <v>288582</v>
      </c>
      <c r="W25" s="67">
        <f t="shared" si="52"/>
        <v>295842</v>
      </c>
      <c r="X25" s="67">
        <f t="shared" si="52"/>
        <v>289938</v>
      </c>
      <c r="Y25" s="67">
        <f>IF($B25="","",Y10+Y13+Y16+Y19+Y22)</f>
        <v>302440</v>
      </c>
      <c r="Z25" s="67">
        <f t="shared" si="52"/>
        <v>307684</v>
      </c>
      <c r="AA25" s="67">
        <f t="shared" si="52"/>
        <v>330312</v>
      </c>
      <c r="AB25" s="67">
        <f t="shared" si="52"/>
        <v>3509952</v>
      </c>
      <c r="AC25" s="67">
        <f>IF($B25="","",AC10+AC13+AC16+AC19+AC22)</f>
        <v>329544</v>
      </c>
      <c r="AD25" s="67">
        <f t="shared" si="53"/>
        <v>308410</v>
      </c>
      <c r="AE25" s="67">
        <f>IF($B25="","",AE10+AE13+AE16+AE19+AE22)</f>
        <v>319048</v>
      </c>
      <c r="AF25" s="67">
        <f t="shared" si="53"/>
        <v>296534</v>
      </c>
      <c r="AG25" s="67">
        <f t="shared" si="53"/>
        <v>312692</v>
      </c>
      <c r="AH25" s="67">
        <f t="shared" si="53"/>
        <v>309330</v>
      </c>
      <c r="AI25" s="67">
        <f t="shared" si="53"/>
        <v>316248</v>
      </c>
      <c r="AJ25" s="67">
        <f t="shared" si="53"/>
        <v>329958</v>
      </c>
      <c r="AK25" s="67">
        <f t="shared" si="53"/>
        <v>318790</v>
      </c>
      <c r="AL25" s="67">
        <f>IF($B25="","",AL10+AL13+AL16+AL19+AL22)</f>
        <v>331654</v>
      </c>
      <c r="AM25" s="67">
        <f t="shared" si="53"/>
        <v>323440</v>
      </c>
      <c r="AN25" s="67">
        <f t="shared" si="53"/>
        <v>350776</v>
      </c>
      <c r="AO25" s="67">
        <f t="shared" si="53"/>
        <v>3846424</v>
      </c>
      <c r="AP25" s="67">
        <f>IF($B25="","",AP10+AP13+AP16+AP19+AP22)</f>
        <v>347044</v>
      </c>
      <c r="AQ25" s="67">
        <f t="shared" si="54"/>
        <v>321274</v>
      </c>
      <c r="AR25" s="67">
        <f>IF($B25="","",AR10+AR13+AR16+AR19+AR22)</f>
        <v>335568</v>
      </c>
      <c r="AS25" s="67">
        <f t="shared" si="54"/>
        <v>306074</v>
      </c>
      <c r="AT25" s="67">
        <f t="shared" si="54"/>
        <v>323556</v>
      </c>
      <c r="AU25" s="67">
        <f t="shared" si="54"/>
        <v>320424</v>
      </c>
      <c r="AV25" s="67">
        <f t="shared" si="54"/>
        <v>327912</v>
      </c>
      <c r="AW25" s="67">
        <f t="shared" si="54"/>
        <v>347304</v>
      </c>
      <c r="AX25" s="67">
        <f t="shared" si="54"/>
        <v>330932</v>
      </c>
      <c r="AY25" s="67">
        <f>IF($B25="","",AY10+AY13+AY16+AY19+AY22)</f>
        <v>346950</v>
      </c>
      <c r="AZ25" s="67">
        <f t="shared" si="54"/>
        <v>347172</v>
      </c>
      <c r="BA25" s="67">
        <f t="shared" si="54"/>
        <v>350314</v>
      </c>
      <c r="BB25" s="67">
        <f t="shared" si="54"/>
        <v>4004524</v>
      </c>
      <c r="BC25" s="67">
        <f>IF($B25="","",BC10+BC13+BC16+BC19+BC22)</f>
        <v>352444</v>
      </c>
      <c r="BD25" s="67">
        <f t="shared" si="55"/>
        <v>321708</v>
      </c>
      <c r="BE25" s="67">
        <f>IF($B25="","",BE10+BE13+BE16+BE19+BE22)</f>
        <v>339974</v>
      </c>
      <c r="BF25" s="67">
        <f t="shared" si="55"/>
        <v>327896</v>
      </c>
      <c r="BG25" s="67">
        <f t="shared" si="55"/>
        <v>329578</v>
      </c>
      <c r="BH25" s="67">
        <f t="shared" si="55"/>
        <v>317985</v>
      </c>
      <c r="BI25" s="67">
        <f t="shared" si="55"/>
        <v>343166</v>
      </c>
      <c r="BJ25" s="67">
        <f t="shared" si="55"/>
        <v>360681</v>
      </c>
      <c r="BK25" s="67">
        <f t="shared" si="55"/>
        <v>342738</v>
      </c>
      <c r="BL25" s="67">
        <f>IF($B25="","",BL10+BL13+BL16+BL19+BL22)</f>
        <v>359424</v>
      </c>
      <c r="BM25" s="67">
        <f t="shared" si="55"/>
        <v>366339</v>
      </c>
      <c r="BN25" s="67">
        <f t="shared" si="55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6"/>
        <v>357473</v>
      </c>
      <c r="BR25" s="67">
        <f>IF($B25="","",BR10+BR13+BR16+BR19+BR22)</f>
        <v>358567</v>
      </c>
      <c r="BS25" s="67">
        <f t="shared" si="56"/>
        <v>330295</v>
      </c>
      <c r="BT25" s="67">
        <f t="shared" si="56"/>
        <v>351631</v>
      </c>
      <c r="BU25" s="67">
        <f t="shared" si="56"/>
        <v>336374</v>
      </c>
      <c r="BV25" s="67">
        <f t="shared" si="56"/>
        <v>349701</v>
      </c>
      <c r="BW25" s="67">
        <f t="shared" si="56"/>
        <v>364362</v>
      </c>
      <c r="BX25" s="67">
        <f t="shared" si="56"/>
        <v>340705</v>
      </c>
      <c r="BY25" s="67">
        <f>IF($B25="","",BY10+BY13+BY16+BY19+BY22)</f>
        <v>361170</v>
      </c>
      <c r="BZ25" s="67">
        <f t="shared" si="56"/>
        <v>353857</v>
      </c>
      <c r="CA25" s="67">
        <f t="shared" si="56"/>
        <v>366307</v>
      </c>
      <c r="CB25" s="67">
        <f t="shared" si="56"/>
        <v>4258202</v>
      </c>
      <c r="CC25" s="67">
        <f t="shared" si="56"/>
        <v>364740</v>
      </c>
      <c r="CD25" s="67">
        <f t="shared" si="56"/>
        <v>345516</v>
      </c>
      <c r="CE25" s="67">
        <f t="shared" si="56"/>
        <v>366586</v>
      </c>
      <c r="CF25" s="67">
        <f t="shared" si="56"/>
        <v>332460</v>
      </c>
      <c r="CG25" s="67">
        <f t="shared" ref="CG25:CN25" si="64">IF($B25="","",CG10+CG13+CG16+CG19+CG22)</f>
        <v>349937</v>
      </c>
      <c r="CH25" s="67">
        <f t="shared" si="64"/>
        <v>343832</v>
      </c>
      <c r="CI25" s="67">
        <f t="shared" si="64"/>
        <v>349737</v>
      </c>
      <c r="CJ25" s="67">
        <f t="shared" si="64"/>
        <v>379467</v>
      </c>
      <c r="CK25" s="67">
        <f t="shared" si="64"/>
        <v>362642</v>
      </c>
      <c r="CL25" s="67">
        <f t="shared" si="64"/>
        <v>392975</v>
      </c>
      <c r="CM25" s="67">
        <f t="shared" si="64"/>
        <v>392074</v>
      </c>
      <c r="CN25" s="67">
        <f t="shared" si="64"/>
        <v>395485</v>
      </c>
      <c r="CO25" s="67">
        <f t="shared" si="58"/>
        <v>4375451</v>
      </c>
      <c r="CP25" s="67">
        <f t="shared" si="58"/>
        <v>381017</v>
      </c>
      <c r="CQ25" s="67">
        <f t="shared" si="58"/>
        <v>365786</v>
      </c>
      <c r="CR25" s="67">
        <f t="shared" si="58"/>
        <v>375762</v>
      </c>
      <c r="CS25" s="67">
        <f t="shared" si="58"/>
        <v>366541</v>
      </c>
      <c r="CT25" s="67">
        <f t="shared" si="58"/>
        <v>369016</v>
      </c>
      <c r="CU25" s="67">
        <f t="shared" si="58"/>
        <v>352288</v>
      </c>
      <c r="CV25" s="67">
        <f t="shared" si="58"/>
        <v>369276</v>
      </c>
      <c r="CW25" s="67">
        <f t="shared" si="59"/>
        <v>386072</v>
      </c>
      <c r="CX25" s="67">
        <f t="shared" si="59"/>
        <v>378938</v>
      </c>
      <c r="CY25" s="67">
        <f t="shared" si="59"/>
        <v>396136</v>
      </c>
      <c r="CZ25" s="67">
        <v>387194</v>
      </c>
      <c r="DA25" s="67">
        <f t="shared" si="59"/>
        <v>395219</v>
      </c>
      <c r="DB25" s="67">
        <f t="shared" ref="DB25:DN25" si="65">IF($B25="","",DB10+DB13+DB16+DB19+DB22)</f>
        <v>4523245</v>
      </c>
      <c r="DC25" s="67">
        <f t="shared" si="65"/>
        <v>403226</v>
      </c>
      <c r="DD25" s="67">
        <f t="shared" si="65"/>
        <v>340053</v>
      </c>
      <c r="DE25" s="67">
        <f t="shared" si="65"/>
        <v>199029</v>
      </c>
      <c r="DF25" s="67">
        <f t="shared" si="65"/>
        <v>0</v>
      </c>
      <c r="DG25" s="67">
        <f t="shared" si="65"/>
        <v>377800</v>
      </c>
      <c r="DH25" s="67">
        <f t="shared" si="65"/>
        <v>368646</v>
      </c>
      <c r="DI25" s="67">
        <f t="shared" si="65"/>
        <v>380876</v>
      </c>
      <c r="DJ25" s="67">
        <f t="shared" si="65"/>
        <v>397541</v>
      </c>
      <c r="DK25" s="67">
        <f t="shared" si="65"/>
        <v>378666</v>
      </c>
      <c r="DL25" s="67">
        <f t="shared" si="65"/>
        <v>388500</v>
      </c>
      <c r="DM25" s="67">
        <f t="shared" si="65"/>
        <v>409231</v>
      </c>
      <c r="DN25" s="67">
        <f t="shared" si="65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6">IF($B25="","",DQ10+DQ13+DQ16+DQ19+DQ22)</f>
        <v>394477</v>
      </c>
      <c r="DR25" s="67">
        <f t="shared" si="66"/>
        <v>420127</v>
      </c>
      <c r="DS25" s="67">
        <f t="shared" si="66"/>
        <v>403756</v>
      </c>
      <c r="DT25" s="67">
        <f t="shared" si="66"/>
        <v>420053</v>
      </c>
      <c r="DU25" s="67">
        <f>IF($B25="","",DU10+DU13+DU16+DU19+DU22)</f>
        <v>414593</v>
      </c>
      <c r="DV25" s="67">
        <f t="shared" si="66"/>
        <v>426786</v>
      </c>
      <c r="DW25" s="67">
        <f t="shared" si="66"/>
        <v>430572</v>
      </c>
      <c r="DX25" s="67">
        <f t="shared" si="66"/>
        <v>390271</v>
      </c>
      <c r="DY25" s="67">
        <f t="shared" si="66"/>
        <v>418886</v>
      </c>
      <c r="DZ25" s="67">
        <f t="shared" si="66"/>
        <v>422698</v>
      </c>
      <c r="EA25" s="67">
        <f t="shared" si="66"/>
        <v>444200</v>
      </c>
      <c r="EB25" s="67">
        <f t="shared" si="41"/>
        <v>5014487</v>
      </c>
      <c r="EC25" s="67">
        <f t="shared" ref="EC25:EN25" si="67">IF($B25="","",EC10+EC13+EC16+EC19+EC22)</f>
        <v>439363</v>
      </c>
      <c r="ED25" s="67">
        <f t="shared" si="67"/>
        <v>387189</v>
      </c>
      <c r="EE25" s="67">
        <f t="shared" si="67"/>
        <v>420418</v>
      </c>
      <c r="EF25" s="67">
        <f t="shared" si="67"/>
        <v>379847</v>
      </c>
      <c r="EG25" s="67">
        <f t="shared" si="67"/>
        <v>409592</v>
      </c>
      <c r="EH25" s="67">
        <f t="shared" si="67"/>
        <v>427524</v>
      </c>
      <c r="EI25" s="67">
        <f t="shared" si="67"/>
        <v>428180</v>
      </c>
      <c r="EJ25" s="67">
        <f t="shared" si="67"/>
        <v>439564</v>
      </c>
      <c r="EK25" s="67">
        <f t="shared" si="67"/>
        <v>412336</v>
      </c>
      <c r="EL25" s="67">
        <f t="shared" si="67"/>
        <v>438580</v>
      </c>
      <c r="EM25" s="67">
        <f t="shared" si="67"/>
        <v>436578</v>
      </c>
      <c r="EN25" s="67">
        <f t="shared" si="67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3"/>
        <v>416111</v>
      </c>
      <c r="ER25" s="67">
        <f>IF($B25="","",ER10+ER13+ER16+ER19+ER22)</f>
        <v>293807</v>
      </c>
      <c r="ES25" s="67">
        <f t="shared" si="63"/>
        <v>143193</v>
      </c>
      <c r="ET25" s="67">
        <f t="shared" si="63"/>
        <v>208247</v>
      </c>
      <c r="EU25" s="67">
        <f t="shared" si="63"/>
        <v>277513</v>
      </c>
      <c r="EV25" s="67">
        <f t="shared" si="63"/>
        <v>328765</v>
      </c>
      <c r="EW25" s="67">
        <f t="shared" si="63"/>
        <v>351325</v>
      </c>
      <c r="EX25" s="67">
        <f t="shared" si="63"/>
        <v>352681</v>
      </c>
      <c r="EY25" s="67">
        <f>IF($B25="","",EY10+EY13+EY16+EY19+EY22)</f>
        <v>418593</v>
      </c>
      <c r="EZ25" s="67">
        <f t="shared" si="63"/>
        <v>441899</v>
      </c>
      <c r="FA25" s="67">
        <f t="shared" si="63"/>
        <v>430286</v>
      </c>
      <c r="FB25" s="67">
        <f>+SUM(EP25:FA25)</f>
        <v>4090108</v>
      </c>
      <c r="FC25" s="67">
        <f>IF($B25="","",FC10+FC13+FC16+FC19+FC22)</f>
        <v>431365</v>
      </c>
      <c r="FD25" s="67">
        <f>IF($B25="","",FD10+FD13+FD16+FD19+FD22)</f>
        <v>372721</v>
      </c>
      <c r="FE25" s="67">
        <v>377705</v>
      </c>
      <c r="FF25" s="67">
        <v>355822</v>
      </c>
      <c r="FG25" s="67">
        <v>414610</v>
      </c>
      <c r="FH25" s="67">
        <v>409797</v>
      </c>
      <c r="FI25" s="67">
        <v>421925</v>
      </c>
      <c r="FJ25" s="67">
        <v>357438</v>
      </c>
      <c r="FK25" s="163">
        <v>354947</v>
      </c>
      <c r="FL25" s="67">
        <v>369797</v>
      </c>
      <c r="FM25" s="67">
        <v>371540</v>
      </c>
      <c r="FN25" s="67"/>
      <c r="FO25" s="67">
        <f>+SUM(FC25:FN25)</f>
        <v>4237667</v>
      </c>
    </row>
    <row r="27" spans="2:171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</row>
    <row r="28" spans="2:171" ht="15" x14ac:dyDescent="0.25">
      <c r="B28" s="5" t="s">
        <v>68</v>
      </c>
      <c r="CP28" s="2">
        <v>249994</v>
      </c>
      <c r="EQ28" s="112">
        <f>FB25/EO25-1</f>
        <v>-0.19383912252592506</v>
      </c>
    </row>
    <row r="29" spans="2:171" ht="15" customHeight="1" x14ac:dyDescent="0.25">
      <c r="B29" s="180" t="s">
        <v>0</v>
      </c>
      <c r="C29" s="174">
        <v>2009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172" t="s">
        <v>86</v>
      </c>
      <c r="P29" s="174">
        <v>2010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172" t="s">
        <v>87</v>
      </c>
      <c r="AC29" s="174">
        <v>2011</v>
      </c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6"/>
      <c r="AO29" s="172" t="s">
        <v>88</v>
      </c>
      <c r="AP29" s="174">
        <v>2012</v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6"/>
      <c r="BB29" s="172" t="s">
        <v>89</v>
      </c>
      <c r="BC29" s="174">
        <v>2013</v>
      </c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6"/>
      <c r="BO29" s="172" t="s">
        <v>90</v>
      </c>
      <c r="BP29" s="174">
        <v>2014</v>
      </c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6"/>
      <c r="CB29" s="172" t="s">
        <v>91</v>
      </c>
      <c r="CC29" s="174">
        <v>2015</v>
      </c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6"/>
      <c r="CO29" s="172" t="s">
        <v>92</v>
      </c>
      <c r="CP29" s="174">
        <v>2016</v>
      </c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6"/>
      <c r="DB29" s="172" t="s">
        <v>93</v>
      </c>
      <c r="DC29" s="174">
        <v>2017</v>
      </c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6"/>
      <c r="DO29" s="172" t="s">
        <v>104</v>
      </c>
      <c r="DP29" s="174">
        <v>2018</v>
      </c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6"/>
      <c r="EB29" s="172" t="s">
        <v>137</v>
      </c>
      <c r="EC29" s="174">
        <v>2019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6"/>
      <c r="EO29" s="172" t="s">
        <v>161</v>
      </c>
      <c r="EP29" s="169">
        <v>2020</v>
      </c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1"/>
      <c r="FB29" s="172" t="s">
        <v>169</v>
      </c>
      <c r="FC29" s="169">
        <v>2021</v>
      </c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1"/>
      <c r="FO29" s="172" t="s">
        <v>170</v>
      </c>
    </row>
    <row r="30" spans="2:171" ht="15" x14ac:dyDescent="0.25">
      <c r="B30" s="181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73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73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73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73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73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73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73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73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73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73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73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73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73"/>
    </row>
    <row r="31" spans="2:171" ht="15" x14ac:dyDescent="0.25">
      <c r="B31" s="13" t="s">
        <v>58</v>
      </c>
      <c r="C31" s="66">
        <f>SUM(C32:C33)</f>
        <v>0</v>
      </c>
      <c r="D31" s="66">
        <f t="shared" ref="D31:J31" si="68">SUM(D32:D33)</f>
        <v>0</v>
      </c>
      <c r="E31" s="66">
        <f>SUM(E32:E33)</f>
        <v>0</v>
      </c>
      <c r="F31" s="66">
        <f t="shared" si="68"/>
        <v>0</v>
      </c>
      <c r="G31" s="66">
        <f>SUM(G32:G33)</f>
        <v>0</v>
      </c>
      <c r="H31" s="66">
        <f t="shared" si="68"/>
        <v>0</v>
      </c>
      <c r="I31" s="66">
        <f t="shared" si="68"/>
        <v>0</v>
      </c>
      <c r="J31" s="66">
        <f t="shared" si="68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69">SUM(DI32:DI33)</f>
        <v>617186</v>
      </c>
      <c r="DJ31" s="66">
        <f t="shared" si="69"/>
        <v>624834</v>
      </c>
      <c r="DK31" s="66">
        <f t="shared" si="69"/>
        <v>597378</v>
      </c>
      <c r="DL31" s="66">
        <f t="shared" si="69"/>
        <v>600514</v>
      </c>
      <c r="DM31" s="66">
        <f t="shared" si="69"/>
        <v>626894</v>
      </c>
      <c r="DN31" s="66">
        <f t="shared" si="69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0">SUM(DS32:DS33)</f>
        <v>627038</v>
      </c>
      <c r="DT31" s="66">
        <v>139294</v>
      </c>
      <c r="DU31" s="66">
        <f t="shared" si="70"/>
        <v>611236</v>
      </c>
      <c r="DV31" s="66">
        <f t="shared" si="70"/>
        <v>641725</v>
      </c>
      <c r="DW31" s="66">
        <f t="shared" si="70"/>
        <v>656749</v>
      </c>
      <c r="DX31" s="66">
        <f t="shared" si="70"/>
        <v>593680</v>
      </c>
      <c r="DY31" s="66">
        <f t="shared" si="70"/>
        <v>629850</v>
      </c>
      <c r="DZ31" s="66">
        <f t="shared" si="70"/>
        <v>632851</v>
      </c>
      <c r="EA31" s="66">
        <f t="shared" si="70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1">SUM(EQ32:EQ33)</f>
        <v>673505</v>
      </c>
      <c r="ER31" s="66">
        <f>SUM(ER32:ER33)</f>
        <v>473614</v>
      </c>
      <c r="ES31" s="66">
        <f t="shared" si="71"/>
        <v>232280</v>
      </c>
      <c r="ET31" s="66">
        <f>SUM(ET32:ET33)</f>
        <v>367705</v>
      </c>
      <c r="EU31" s="66">
        <f t="shared" si="71"/>
        <v>485064</v>
      </c>
      <c r="EV31" s="66">
        <f t="shared" si="71"/>
        <v>593404</v>
      </c>
      <c r="EW31" s="66">
        <f t="shared" si="71"/>
        <v>609769</v>
      </c>
      <c r="EX31" s="66">
        <f t="shared" si="71"/>
        <v>601708</v>
      </c>
      <c r="EY31" s="66">
        <f t="shared" si="71"/>
        <v>697334</v>
      </c>
      <c r="EZ31" s="66">
        <f t="shared" si="71"/>
        <v>729963</v>
      </c>
      <c r="FA31" s="66">
        <f t="shared" si="71"/>
        <v>748348</v>
      </c>
      <c r="FB31" s="67">
        <f>+SUM(EP31:FA31)</f>
        <v>6909818</v>
      </c>
      <c r="FC31" s="66">
        <f>SUM(FC32:FC33)</f>
        <v>756849</v>
      </c>
      <c r="FD31" s="66">
        <f>SUM(FD32:FD33)</f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747281</v>
      </c>
      <c r="FL31" s="66">
        <v>783550</v>
      </c>
      <c r="FM31" s="66">
        <v>766876</v>
      </c>
      <c r="FN31" s="66"/>
      <c r="FO31" s="67">
        <f>+SUM(FC31:FN31)</f>
        <v>7983849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2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3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4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5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6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7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8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79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0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1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218196</v>
      </c>
      <c r="FL32" s="48">
        <v>238631</v>
      </c>
      <c r="FM32" s="48">
        <v>215701</v>
      </c>
      <c r="FN32" s="48"/>
      <c r="FO32" s="67"/>
    </row>
    <row r="33" spans="2:171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2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3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4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5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6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7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8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79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0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1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529085</v>
      </c>
      <c r="FL33" s="48">
        <v>544919</v>
      </c>
      <c r="FM33" s="48">
        <v>551175</v>
      </c>
      <c r="FN33" s="48"/>
      <c r="FO33" s="67"/>
    </row>
    <row r="34" spans="2:171" ht="15" x14ac:dyDescent="0.25">
      <c r="B34" s="13" t="s">
        <v>59</v>
      </c>
      <c r="C34" s="66">
        <f>SUM(C35:C36)</f>
        <v>0</v>
      </c>
      <c r="D34" s="66">
        <f t="shared" ref="D34:J34" si="82">SUM(D35:D36)</f>
        <v>0</v>
      </c>
      <c r="E34" s="66">
        <f t="shared" si="82"/>
        <v>0</v>
      </c>
      <c r="F34" s="66">
        <f t="shared" si="82"/>
        <v>0</v>
      </c>
      <c r="G34" s="66">
        <f t="shared" si="82"/>
        <v>0</v>
      </c>
      <c r="H34" s="66">
        <f t="shared" si="82"/>
        <v>0</v>
      </c>
      <c r="I34" s="66">
        <f t="shared" si="82"/>
        <v>0</v>
      </c>
      <c r="J34" s="66">
        <f t="shared" si="82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2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3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4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5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6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7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8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79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3">SUM(DI35:DI36)</f>
        <v>389092</v>
      </c>
      <c r="DJ34" s="66">
        <f t="shared" si="83"/>
        <v>409122</v>
      </c>
      <c r="DK34" s="66">
        <f t="shared" si="83"/>
        <v>391438</v>
      </c>
      <c r="DL34" s="66">
        <f t="shared" si="83"/>
        <v>394422</v>
      </c>
      <c r="DM34" s="66">
        <f t="shared" si="83"/>
        <v>395594</v>
      </c>
      <c r="DN34" s="66">
        <f t="shared" si="83"/>
        <v>450374</v>
      </c>
      <c r="DO34" s="67">
        <f t="shared" si="80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4">SUM(DS35:DS36)</f>
        <v>401296</v>
      </c>
      <c r="DT34" s="66">
        <f t="shared" si="84"/>
        <v>410732</v>
      </c>
      <c r="DU34" s="66">
        <f t="shared" si="84"/>
        <v>405182</v>
      </c>
      <c r="DV34" s="66">
        <f t="shared" si="84"/>
        <v>430576</v>
      </c>
      <c r="DW34" s="66">
        <f t="shared" si="84"/>
        <v>435608</v>
      </c>
      <c r="DX34" s="66">
        <f t="shared" si="84"/>
        <v>392488</v>
      </c>
      <c r="DY34" s="66">
        <f t="shared" si="84"/>
        <v>421330</v>
      </c>
      <c r="DZ34" s="66">
        <f t="shared" si="84"/>
        <v>427921</v>
      </c>
      <c r="EA34" s="66">
        <f t="shared" si="84"/>
        <v>464488</v>
      </c>
      <c r="EB34" s="67">
        <f t="shared" si="81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5">SUM(EF35:EF36)</f>
        <v>382323</v>
      </c>
      <c r="EG34" s="66">
        <f t="shared" si="85"/>
        <v>408789</v>
      </c>
      <c r="EH34" s="66">
        <f t="shared" si="85"/>
        <v>422159</v>
      </c>
      <c r="EI34" s="66">
        <f t="shared" si="85"/>
        <v>438681</v>
      </c>
      <c r="EJ34" s="66">
        <f t="shared" si="85"/>
        <v>458920</v>
      </c>
      <c r="EK34" s="66">
        <f t="shared" si="85"/>
        <v>410778</v>
      </c>
      <c r="EL34" s="66">
        <f t="shared" si="85"/>
        <v>435919</v>
      </c>
      <c r="EM34" s="66">
        <v>436679</v>
      </c>
      <c r="EN34" s="66">
        <v>463353</v>
      </c>
      <c r="EO34" s="67">
        <f t="shared" ref="EO34:EO40" si="86">+SUM(EC34:EN34)</f>
        <v>5144873</v>
      </c>
      <c r="EP34" s="66">
        <f>SUM(EP35:EP36)</f>
        <v>452328</v>
      </c>
      <c r="EQ34" s="66">
        <f t="shared" ref="EQ34:EZ34" si="87">SUM(EQ35:EQ36)</f>
        <v>432987</v>
      </c>
      <c r="ER34" s="66">
        <f t="shared" si="87"/>
        <v>310345</v>
      </c>
      <c r="ES34" s="66">
        <f t="shared" si="87"/>
        <v>164633</v>
      </c>
      <c r="ET34" s="66">
        <f t="shared" si="87"/>
        <v>234304</v>
      </c>
      <c r="EU34" s="66">
        <f t="shared" si="87"/>
        <v>311148</v>
      </c>
      <c r="EV34" s="66">
        <f t="shared" si="87"/>
        <v>419154</v>
      </c>
      <c r="EW34" s="66">
        <f t="shared" si="87"/>
        <v>425704</v>
      </c>
      <c r="EX34" s="66">
        <f t="shared" si="87"/>
        <v>413900</v>
      </c>
      <c r="EY34" s="66">
        <f t="shared" si="87"/>
        <v>456253</v>
      </c>
      <c r="EZ34" s="66">
        <f t="shared" si="87"/>
        <v>469334</v>
      </c>
      <c r="FA34" s="66">
        <f>SUM(FA35:FA36)</f>
        <v>459476</v>
      </c>
      <c r="FB34" s="67">
        <f t="shared" ref="FB34:FB40" si="88">+SUM(EP34:FA34)</f>
        <v>4549566</v>
      </c>
      <c r="FC34" s="66">
        <f>SUM(FC35:FC36)</f>
        <v>481396</v>
      </c>
      <c r="FD34" s="66">
        <f>SUM(FD35:FD36)</f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/>
      <c r="FO34" s="67">
        <f t="shared" ref="FO34:FO40" si="89">+SUM(FC34:FN34)</f>
        <v>5031162</v>
      </c>
    </row>
    <row r="35" spans="2:171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2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3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4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5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6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7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8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79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0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1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/>
      <c r="FO35" s="67"/>
    </row>
    <row r="36" spans="2:171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2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3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4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5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6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7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8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79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0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1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/>
      <c r="FO36" s="67"/>
    </row>
    <row r="37" spans="2:171" ht="15" x14ac:dyDescent="0.25">
      <c r="B37" s="13" t="s">
        <v>60</v>
      </c>
      <c r="C37" s="66">
        <f>SUM(C38:C39)</f>
        <v>0</v>
      </c>
      <c r="D37" s="66">
        <f t="shared" ref="D37:J37" si="90">SUM(D38:D39)</f>
        <v>0</v>
      </c>
      <c r="E37" s="66">
        <f t="shared" si="90"/>
        <v>0</v>
      </c>
      <c r="F37" s="66">
        <f t="shared" si="90"/>
        <v>0</v>
      </c>
      <c r="G37" s="66">
        <f t="shared" si="90"/>
        <v>0</v>
      </c>
      <c r="H37" s="66">
        <f t="shared" si="90"/>
        <v>0</v>
      </c>
      <c r="I37" s="66">
        <f t="shared" si="90"/>
        <v>0</v>
      </c>
      <c r="J37" s="66">
        <f t="shared" si="90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2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3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4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5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6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7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8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79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1">SUM(DI38:DI39)</f>
        <v>256900</v>
      </c>
      <c r="DJ37" s="66">
        <f t="shared" si="91"/>
        <v>265342</v>
      </c>
      <c r="DK37" s="66">
        <f t="shared" si="91"/>
        <v>245398</v>
      </c>
      <c r="DL37" s="66">
        <f t="shared" si="91"/>
        <v>250196</v>
      </c>
      <c r="DM37" s="66">
        <f t="shared" si="91"/>
        <v>258718</v>
      </c>
      <c r="DN37" s="66">
        <f t="shared" si="91"/>
        <v>288678</v>
      </c>
      <c r="DO37" s="67">
        <f t="shared" si="80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2">SUM(DR38:DR39)</f>
        <v>274010</v>
      </c>
      <c r="DS37" s="66">
        <f t="shared" si="92"/>
        <v>253916</v>
      </c>
      <c r="DT37" s="66">
        <f t="shared" si="92"/>
        <v>266204</v>
      </c>
      <c r="DU37" s="66">
        <f t="shared" si="92"/>
        <v>272484</v>
      </c>
      <c r="DV37" s="66">
        <f t="shared" si="92"/>
        <v>287916</v>
      </c>
      <c r="DW37" s="66">
        <f t="shared" si="92"/>
        <v>285296</v>
      </c>
      <c r="DX37" s="66">
        <f t="shared" si="92"/>
        <v>251746</v>
      </c>
      <c r="DY37" s="66">
        <f t="shared" si="92"/>
        <v>264554</v>
      </c>
      <c r="DZ37" s="66">
        <f t="shared" si="92"/>
        <v>268680</v>
      </c>
      <c r="EA37" s="66">
        <f t="shared" si="92"/>
        <v>293450</v>
      </c>
      <c r="EB37" s="67">
        <f t="shared" si="81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3">SUM(EE38:EE39)</f>
        <v>274006</v>
      </c>
      <c r="EF37" s="66">
        <f t="shared" si="93"/>
        <v>258688</v>
      </c>
      <c r="EG37" s="66">
        <f t="shared" si="93"/>
        <v>271482</v>
      </c>
      <c r="EH37" s="66">
        <f t="shared" si="93"/>
        <v>284630</v>
      </c>
      <c r="EI37" s="66">
        <f t="shared" si="93"/>
        <v>280740</v>
      </c>
      <c r="EJ37" s="66">
        <f t="shared" si="93"/>
        <v>287018</v>
      </c>
      <c r="EK37" s="66">
        <f t="shared" si="93"/>
        <v>275788</v>
      </c>
      <c r="EL37" s="66">
        <f t="shared" si="93"/>
        <v>303098</v>
      </c>
      <c r="EM37" s="66">
        <v>306768</v>
      </c>
      <c r="EN37" s="66">
        <v>310406</v>
      </c>
      <c r="EO37" s="67">
        <f t="shared" si="86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4">SUM(ER38:ER39)</f>
        <v>195210</v>
      </c>
      <c r="ES37" s="66">
        <f t="shared" si="94"/>
        <v>107466</v>
      </c>
      <c r="ET37" s="66">
        <f t="shared" si="94"/>
        <v>165536</v>
      </c>
      <c r="EU37" s="66">
        <f t="shared" si="94"/>
        <v>236994</v>
      </c>
      <c r="EV37" s="66">
        <f t="shared" si="94"/>
        <v>261184</v>
      </c>
      <c r="EW37" s="66">
        <f t="shared" si="94"/>
        <v>275108</v>
      </c>
      <c r="EX37" s="66">
        <f t="shared" si="94"/>
        <v>263658</v>
      </c>
      <c r="EY37" s="66">
        <f t="shared" si="94"/>
        <v>316176</v>
      </c>
      <c r="EZ37" s="66">
        <f t="shared" si="94"/>
        <v>324774</v>
      </c>
      <c r="FA37" s="66">
        <f t="shared" si="94"/>
        <v>304452</v>
      </c>
      <c r="FB37" s="67">
        <f t="shared" si="88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>
        <v>305894</v>
      </c>
      <c r="FH37" s="66">
        <v>298434</v>
      </c>
      <c r="FI37" s="66">
        <v>320574</v>
      </c>
      <c r="FJ37" s="66">
        <v>155463</v>
      </c>
      <c r="FK37" s="160">
        <v>140814</v>
      </c>
      <c r="FL37" s="66">
        <v>147830</v>
      </c>
      <c r="FM37" s="66">
        <v>147022</v>
      </c>
      <c r="FN37" s="66"/>
      <c r="FO37" s="67">
        <f t="shared" si="89"/>
        <v>2707725</v>
      </c>
    </row>
    <row r="38" spans="2:171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2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3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4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5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6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7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8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79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0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1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>
        <v>44706</v>
      </c>
      <c r="FH38" s="48">
        <v>43082</v>
      </c>
      <c r="FI38" s="48">
        <v>53562</v>
      </c>
      <c r="FJ38" s="48">
        <v>26010</v>
      </c>
      <c r="FK38" s="161">
        <v>21304</v>
      </c>
      <c r="FL38" s="48">
        <v>24050</v>
      </c>
      <c r="FM38" s="48">
        <v>21723</v>
      </c>
      <c r="FN38" s="48"/>
      <c r="FO38" s="67"/>
    </row>
    <row r="39" spans="2:171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2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3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4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5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6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7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8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79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0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1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>
        <v>261188</v>
      </c>
      <c r="FH39" s="48">
        <v>255352</v>
      </c>
      <c r="FI39" s="48">
        <v>267012</v>
      </c>
      <c r="FJ39" s="48">
        <v>129453</v>
      </c>
      <c r="FK39" s="161">
        <v>119510</v>
      </c>
      <c r="FL39" s="48">
        <v>123780</v>
      </c>
      <c r="FM39" s="48">
        <v>125299</v>
      </c>
      <c r="FN39" s="48"/>
      <c r="FO39" s="67"/>
    </row>
    <row r="40" spans="2:171" ht="15" x14ac:dyDescent="0.25">
      <c r="B40" s="13" t="s">
        <v>61</v>
      </c>
      <c r="C40" s="66">
        <f>SUM(C41:C42)</f>
        <v>0</v>
      </c>
      <c r="D40" s="66">
        <f t="shared" ref="D40:J40" si="95">SUM(D41:D42)</f>
        <v>0</v>
      </c>
      <c r="E40" s="66">
        <f t="shared" si="95"/>
        <v>0</v>
      </c>
      <c r="F40" s="66">
        <f t="shared" si="95"/>
        <v>0</v>
      </c>
      <c r="G40" s="66">
        <f t="shared" si="95"/>
        <v>0</v>
      </c>
      <c r="H40" s="66">
        <f t="shared" si="95"/>
        <v>0</v>
      </c>
      <c r="I40" s="66">
        <f t="shared" si="95"/>
        <v>0</v>
      </c>
      <c r="J40" s="66">
        <f t="shared" si="9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2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3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4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5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6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7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8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79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6">SUM(DI41:DI42)</f>
        <v>215604</v>
      </c>
      <c r="DJ40" s="66">
        <f t="shared" si="96"/>
        <v>221706</v>
      </c>
      <c r="DK40" s="66">
        <f t="shared" si="96"/>
        <v>206652</v>
      </c>
      <c r="DL40" s="66">
        <f t="shared" si="96"/>
        <v>211030</v>
      </c>
      <c r="DM40" s="66">
        <f t="shared" si="96"/>
        <v>220022</v>
      </c>
      <c r="DN40" s="66">
        <f t="shared" si="96"/>
        <v>256660</v>
      </c>
      <c r="DO40" s="67">
        <f t="shared" si="80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7">SUM(DR41:DR42)</f>
        <v>270878</v>
      </c>
      <c r="DS40" s="66">
        <f t="shared" si="97"/>
        <v>256558</v>
      </c>
      <c r="DT40" s="66">
        <f t="shared" si="97"/>
        <v>285306</v>
      </c>
      <c r="DU40" s="66">
        <f t="shared" si="97"/>
        <v>295912</v>
      </c>
      <c r="DV40" s="66">
        <f t="shared" si="97"/>
        <v>308974</v>
      </c>
      <c r="DW40" s="66">
        <f t="shared" si="97"/>
        <v>305060</v>
      </c>
      <c r="DX40" s="66">
        <f t="shared" si="97"/>
        <v>245344</v>
      </c>
      <c r="DY40" s="66">
        <f t="shared" si="97"/>
        <v>277366</v>
      </c>
      <c r="DZ40" s="66">
        <f t="shared" si="97"/>
        <v>299410</v>
      </c>
      <c r="EA40" s="66">
        <f t="shared" si="97"/>
        <v>322494</v>
      </c>
      <c r="EB40" s="67">
        <f t="shared" si="81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98">SUM(EE41:EE42)</f>
        <v>295806</v>
      </c>
      <c r="EF40" s="66">
        <f t="shared" si="98"/>
        <v>274970</v>
      </c>
      <c r="EG40" s="66">
        <f t="shared" si="98"/>
        <v>290678</v>
      </c>
      <c r="EH40" s="66">
        <f t="shared" si="98"/>
        <v>308088</v>
      </c>
      <c r="EI40" s="66">
        <f t="shared" si="98"/>
        <v>311670</v>
      </c>
      <c r="EJ40" s="66">
        <f t="shared" si="98"/>
        <v>311814</v>
      </c>
      <c r="EK40" s="66">
        <f t="shared" si="98"/>
        <v>287890</v>
      </c>
      <c r="EL40" s="66">
        <f t="shared" si="98"/>
        <v>324698</v>
      </c>
      <c r="EM40" s="66">
        <v>314338</v>
      </c>
      <c r="EN40" s="66">
        <v>342672</v>
      </c>
      <c r="EO40" s="67">
        <f t="shared" si="86"/>
        <v>3642406</v>
      </c>
      <c r="EP40" s="66">
        <f>SUM(EP41:EP42)</f>
        <v>319016</v>
      </c>
      <c r="EQ40" s="66">
        <f t="shared" ref="EQ40:FA40" si="99">SUM(EQ41:EQ42)</f>
        <v>305344</v>
      </c>
      <c r="ER40" s="66">
        <f t="shared" si="99"/>
        <v>201328</v>
      </c>
      <c r="ES40" s="66">
        <f t="shared" si="99"/>
        <v>97282</v>
      </c>
      <c r="ET40" s="66">
        <f t="shared" si="99"/>
        <v>154568</v>
      </c>
      <c r="EU40" s="66">
        <f t="shared" si="99"/>
        <v>217226</v>
      </c>
      <c r="EV40" s="66">
        <f t="shared" si="99"/>
        <v>241856</v>
      </c>
      <c r="EW40" s="66">
        <f t="shared" si="99"/>
        <v>259528</v>
      </c>
      <c r="EX40" s="66">
        <f t="shared" si="99"/>
        <v>247822</v>
      </c>
      <c r="EY40" s="66">
        <f t="shared" si="99"/>
        <v>316436</v>
      </c>
      <c r="EZ40" s="66">
        <f t="shared" si="99"/>
        <v>334784</v>
      </c>
      <c r="FA40" s="66">
        <f t="shared" si="99"/>
        <v>334382</v>
      </c>
      <c r="FB40" s="67">
        <f t="shared" si="88"/>
        <v>3029572</v>
      </c>
      <c r="FC40" s="66">
        <f>SUM(FC41:FC42)</f>
        <v>320088</v>
      </c>
      <c r="FD40" s="66">
        <f>SUM(FD41:FD42)</f>
        <v>281958</v>
      </c>
      <c r="FE40" s="66">
        <v>243750</v>
      </c>
      <c r="FF40" s="66">
        <v>137850</v>
      </c>
      <c r="FG40" s="66">
        <v>326068</v>
      </c>
      <c r="FH40" s="66">
        <v>317962</v>
      </c>
      <c r="FI40" s="66">
        <v>314888</v>
      </c>
      <c r="FJ40" s="66">
        <v>157862</v>
      </c>
      <c r="FK40" s="160">
        <v>152756</v>
      </c>
      <c r="FL40" s="66">
        <v>167753</v>
      </c>
      <c r="FM40" s="66">
        <v>170759</v>
      </c>
      <c r="FN40" s="66"/>
      <c r="FO40" s="67">
        <f t="shared" si="89"/>
        <v>2591694</v>
      </c>
    </row>
    <row r="41" spans="2:171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2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3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4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5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6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7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8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79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0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1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>
        <v>26374</v>
      </c>
      <c r="FH41" s="48">
        <v>25920</v>
      </c>
      <c r="FI41" s="48">
        <v>35464</v>
      </c>
      <c r="FJ41" s="48">
        <v>16995</v>
      </c>
      <c r="FK41" s="161">
        <v>13336</v>
      </c>
      <c r="FL41" s="48">
        <v>16612</v>
      </c>
      <c r="FM41" s="48">
        <v>13637</v>
      </c>
      <c r="FN41" s="48"/>
      <c r="FO41" s="67"/>
    </row>
    <row r="42" spans="2:171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2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3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4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5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6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7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8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79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0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1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>
        <v>299694</v>
      </c>
      <c r="FH42" s="48">
        <v>292042</v>
      </c>
      <c r="FI42" s="48">
        <v>279424</v>
      </c>
      <c r="FJ42" s="48">
        <v>140867</v>
      </c>
      <c r="FK42" s="161">
        <v>139420</v>
      </c>
      <c r="FL42" s="48">
        <v>151141</v>
      </c>
      <c r="FM42" s="48">
        <v>157122</v>
      </c>
      <c r="FN42" s="48"/>
      <c r="FO42" s="67"/>
    </row>
    <row r="43" spans="2:171" ht="15" x14ac:dyDescent="0.25">
      <c r="B43" s="13" t="s">
        <v>62</v>
      </c>
      <c r="C43" s="66">
        <f>SUM(C44:C45)</f>
        <v>0</v>
      </c>
      <c r="D43" s="66">
        <f t="shared" ref="D43:J43" si="100">SUM(D44:D45)</f>
        <v>0</v>
      </c>
      <c r="E43" s="66">
        <f t="shared" si="100"/>
        <v>0</v>
      </c>
      <c r="F43" s="66">
        <f t="shared" si="100"/>
        <v>0</v>
      </c>
      <c r="G43" s="66">
        <f t="shared" si="100"/>
        <v>0</v>
      </c>
      <c r="H43" s="66">
        <f t="shared" si="100"/>
        <v>0</v>
      </c>
      <c r="I43" s="66">
        <f t="shared" si="100"/>
        <v>0</v>
      </c>
      <c r="J43" s="66">
        <f t="shared" si="100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2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3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4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5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6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7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8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79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1">SUM(DI44:DI45)</f>
        <v>388256</v>
      </c>
      <c r="DJ43" s="66">
        <f t="shared" si="101"/>
        <v>397612</v>
      </c>
      <c r="DK43" s="66">
        <f t="shared" si="101"/>
        <v>380203</v>
      </c>
      <c r="DL43" s="66">
        <f t="shared" si="101"/>
        <v>397342</v>
      </c>
      <c r="DM43" s="66">
        <f t="shared" si="101"/>
        <v>412348</v>
      </c>
      <c r="DN43" s="66">
        <f t="shared" si="101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2">SUM(DR44:DR45)</f>
        <v>426285</v>
      </c>
      <c r="DS43" s="66">
        <f t="shared" si="102"/>
        <v>408098</v>
      </c>
      <c r="DT43" s="66">
        <f t="shared" si="102"/>
        <v>412546</v>
      </c>
      <c r="DU43" s="66">
        <f t="shared" si="102"/>
        <v>395029</v>
      </c>
      <c r="DV43" s="66">
        <f t="shared" si="102"/>
        <v>423739</v>
      </c>
      <c r="DW43" s="66">
        <f t="shared" si="102"/>
        <v>418883</v>
      </c>
      <c r="DX43" s="66">
        <f t="shared" si="102"/>
        <v>386308</v>
      </c>
      <c r="DY43" s="66">
        <f t="shared" si="102"/>
        <v>414782</v>
      </c>
      <c r="DZ43" s="66">
        <f t="shared" si="102"/>
        <v>411762</v>
      </c>
      <c r="EA43" s="66">
        <f t="shared" si="102"/>
        <v>441699</v>
      </c>
      <c r="EB43" s="67">
        <f t="shared" ref="EB43:EB48" si="103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4">SUM(EE44:EE45)</f>
        <v>395023</v>
      </c>
      <c r="EF43" s="66">
        <f t="shared" si="104"/>
        <v>370886</v>
      </c>
      <c r="EG43" s="66">
        <f t="shared" si="104"/>
        <v>386767</v>
      </c>
      <c r="EH43" s="66">
        <f t="shared" si="104"/>
        <v>395532</v>
      </c>
      <c r="EI43" s="66">
        <f t="shared" si="104"/>
        <v>412554</v>
      </c>
      <c r="EJ43" s="66">
        <f t="shared" si="104"/>
        <v>415144</v>
      </c>
      <c r="EK43" s="66">
        <f t="shared" si="104"/>
        <v>394254</v>
      </c>
      <c r="EL43" s="66">
        <f t="shared" si="10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5">SUM(EQ44:EQ45)</f>
        <v>416011</v>
      </c>
      <c r="ER43" s="66">
        <f t="shared" si="105"/>
        <v>272480</v>
      </c>
      <c r="ES43" s="66">
        <f t="shared" si="105"/>
        <v>123136</v>
      </c>
      <c r="ET43" s="66">
        <f t="shared" si="105"/>
        <v>185717</v>
      </c>
      <c r="EU43" s="66">
        <f t="shared" si="105"/>
        <v>286936</v>
      </c>
      <c r="EV43" s="66">
        <f t="shared" si="105"/>
        <v>363344</v>
      </c>
      <c r="EW43" s="66">
        <f t="shared" si="105"/>
        <v>365890</v>
      </c>
      <c r="EX43" s="66">
        <f t="shared" si="105"/>
        <v>391263</v>
      </c>
      <c r="EY43" s="66">
        <f t="shared" si="105"/>
        <v>463785</v>
      </c>
      <c r="EZ43" s="66">
        <f t="shared" si="105"/>
        <v>478254</v>
      </c>
      <c r="FA43" s="66">
        <f t="shared" si="105"/>
        <v>486230</v>
      </c>
      <c r="FB43" s="67">
        <f>+SUM(EP43:FA43)</f>
        <v>4275202</v>
      </c>
      <c r="FC43" s="66">
        <f>SUM(FC44:FC45)</f>
        <v>444352</v>
      </c>
      <c r="FD43" s="66">
        <f>SUM(FD44:FD45)</f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/>
      <c r="FO43" s="67">
        <f>+SUM(FC43:FN43)</f>
        <v>4915538</v>
      </c>
    </row>
    <row r="44" spans="2:171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2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3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4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5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6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7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8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79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0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3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/>
      <c r="FO44" s="67"/>
    </row>
    <row r="45" spans="2:171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2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3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4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5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6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7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8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79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0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3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/>
      <c r="FO45" s="67"/>
    </row>
    <row r="46" spans="2:171" ht="15" x14ac:dyDescent="0.2">
      <c r="B46" s="18" t="s">
        <v>10</v>
      </c>
      <c r="C46" s="68">
        <f t="shared" ref="C46:BS46" si="106">SUM(C47:C48)</f>
        <v>0</v>
      </c>
      <c r="D46" s="68">
        <f t="shared" si="106"/>
        <v>0</v>
      </c>
      <c r="E46" s="68">
        <f>SUM(E47:E48)</f>
        <v>0</v>
      </c>
      <c r="F46" s="68">
        <f t="shared" si="106"/>
        <v>0</v>
      </c>
      <c r="G46" s="68">
        <f t="shared" si="106"/>
        <v>0</v>
      </c>
      <c r="H46" s="68">
        <f t="shared" si="106"/>
        <v>0</v>
      </c>
      <c r="I46" s="68">
        <f t="shared" si="106"/>
        <v>0</v>
      </c>
      <c r="J46" s="68">
        <f t="shared" si="106"/>
        <v>0</v>
      </c>
      <c r="K46" s="68">
        <f t="shared" si="106"/>
        <v>244414</v>
      </c>
      <c r="L46" s="68">
        <f>SUM(L47:L48)</f>
        <v>1249348</v>
      </c>
      <c r="M46" s="68">
        <f>SUM(M47:M48)</f>
        <v>1269162</v>
      </c>
      <c r="N46" s="68">
        <f t="shared" si="106"/>
        <v>1360614</v>
      </c>
      <c r="O46" s="68">
        <f t="shared" si="106"/>
        <v>4123538</v>
      </c>
      <c r="P46" s="68">
        <f t="shared" si="106"/>
        <v>1341254</v>
      </c>
      <c r="Q46" s="68">
        <f t="shared" si="106"/>
        <v>1246412</v>
      </c>
      <c r="R46" s="68">
        <f>SUM(R47:R48)</f>
        <v>1284106</v>
      </c>
      <c r="S46" s="68">
        <f t="shared" si="106"/>
        <v>1166236</v>
      </c>
      <c r="T46" s="68">
        <f t="shared" si="106"/>
        <v>1218288</v>
      </c>
      <c r="U46" s="68">
        <f t="shared" si="106"/>
        <v>1241464</v>
      </c>
      <c r="V46" s="68">
        <f t="shared" si="106"/>
        <v>1302244</v>
      </c>
      <c r="W46" s="68">
        <f t="shared" si="106"/>
        <v>1324000</v>
      </c>
      <c r="X46" s="68">
        <f t="shared" si="106"/>
        <v>1285626</v>
      </c>
      <c r="Y46" s="68">
        <f>SUM(Y47:Y48)</f>
        <v>1350814</v>
      </c>
      <c r="Z46" s="68">
        <f>SUM(Z47:Z48)</f>
        <v>1386890</v>
      </c>
      <c r="AA46" s="68">
        <f t="shared" si="106"/>
        <v>1520218</v>
      </c>
      <c r="AB46" s="68">
        <f>SUM(AB47:AB48)</f>
        <v>15667552</v>
      </c>
      <c r="AC46" s="68">
        <f t="shared" si="106"/>
        <v>1505710</v>
      </c>
      <c r="AD46" s="68">
        <f t="shared" si="106"/>
        <v>1403468</v>
      </c>
      <c r="AE46" s="68">
        <f>SUM(AE47:AE48)</f>
        <v>1429382</v>
      </c>
      <c r="AF46" s="68">
        <f t="shared" si="106"/>
        <v>1342198</v>
      </c>
      <c r="AG46" s="68">
        <f t="shared" si="106"/>
        <v>1404550</v>
      </c>
      <c r="AH46" s="68">
        <f t="shared" si="106"/>
        <v>1384738</v>
      </c>
      <c r="AI46" s="68">
        <f t="shared" si="106"/>
        <v>1462118</v>
      </c>
      <c r="AJ46" s="68">
        <f t="shared" si="106"/>
        <v>1492832</v>
      </c>
      <c r="AK46" s="68">
        <f t="shared" si="106"/>
        <v>1438068</v>
      </c>
      <c r="AL46" s="68">
        <f>SUM(AL47:AL48)</f>
        <v>1507346</v>
      </c>
      <c r="AM46" s="68">
        <f>SUM(AM47:AM48)</f>
        <v>1466032</v>
      </c>
      <c r="AN46" s="68">
        <f t="shared" si="106"/>
        <v>1636418</v>
      </c>
      <c r="AO46" s="68">
        <f t="shared" si="106"/>
        <v>17472860</v>
      </c>
      <c r="AP46" s="68">
        <f t="shared" si="106"/>
        <v>1613160</v>
      </c>
      <c r="AQ46" s="68">
        <f t="shared" si="106"/>
        <v>1485908</v>
      </c>
      <c r="AR46" s="68">
        <f>SUM(AR47:AR48)</f>
        <v>1536576</v>
      </c>
      <c r="AS46" s="68">
        <f t="shared" si="106"/>
        <v>1415194</v>
      </c>
      <c r="AT46" s="68">
        <f t="shared" si="106"/>
        <v>1473394</v>
      </c>
      <c r="AU46" s="68">
        <f t="shared" si="106"/>
        <v>1458658</v>
      </c>
      <c r="AV46" s="68">
        <f t="shared" si="106"/>
        <v>1519852</v>
      </c>
      <c r="AW46" s="68">
        <f t="shared" si="106"/>
        <v>1597990</v>
      </c>
      <c r="AX46" s="68">
        <f t="shared" si="106"/>
        <v>1523668</v>
      </c>
      <c r="AY46" s="68">
        <f>SUM(AY47:AY48)</f>
        <v>1593094</v>
      </c>
      <c r="AZ46" s="68">
        <f>SUM(AZ47:AZ48)</f>
        <v>1594622</v>
      </c>
      <c r="BA46" s="68">
        <f t="shared" si="106"/>
        <v>1643624</v>
      </c>
      <c r="BB46" s="68">
        <f>SUM(BB47:BB48)</f>
        <v>18455740</v>
      </c>
      <c r="BC46" s="68">
        <f t="shared" si="106"/>
        <v>1649180</v>
      </c>
      <c r="BD46" s="68">
        <f t="shared" si="106"/>
        <v>1501852</v>
      </c>
      <c r="BE46" s="68">
        <f>SUM(BE47:BE48)</f>
        <v>1573078</v>
      </c>
      <c r="BF46" s="68">
        <f t="shared" si="106"/>
        <v>1483116</v>
      </c>
      <c r="BG46" s="68">
        <f t="shared" si="106"/>
        <v>1501234</v>
      </c>
      <c r="BH46" s="68">
        <f t="shared" si="106"/>
        <v>1455411</v>
      </c>
      <c r="BI46" s="68">
        <f t="shared" si="106"/>
        <v>1610154</v>
      </c>
      <c r="BJ46" s="68">
        <f t="shared" si="106"/>
        <v>1673099</v>
      </c>
      <c r="BK46" s="68">
        <f t="shared" si="106"/>
        <v>1568172</v>
      </c>
      <c r="BL46" s="68">
        <f>SUM(BL47:BL48)</f>
        <v>1657326</v>
      </c>
      <c r="BM46" s="68">
        <f>SUM(BM47:BM48)</f>
        <v>1692717</v>
      </c>
      <c r="BN46" s="68">
        <f t="shared" si="106"/>
        <v>1801748</v>
      </c>
      <c r="BO46" s="68">
        <f t="shared" si="106"/>
        <v>19167087</v>
      </c>
      <c r="BP46" s="68">
        <f t="shared" si="106"/>
        <v>1817098</v>
      </c>
      <c r="BQ46" s="68">
        <f t="shared" si="106"/>
        <v>1676161</v>
      </c>
      <c r="BR46" s="68">
        <f>SUM(BR47:BR48)</f>
        <v>1653092</v>
      </c>
      <c r="BS46" s="68">
        <f t="shared" si="106"/>
        <v>1552370</v>
      </c>
      <c r="BT46" s="68">
        <f t="shared" ref="BT46:CN46" si="107">SUM(BT47:BT48)</f>
        <v>1631509</v>
      </c>
      <c r="BU46" s="68">
        <f t="shared" si="107"/>
        <v>1564947</v>
      </c>
      <c r="BV46" s="68">
        <f t="shared" si="107"/>
        <v>1666891</v>
      </c>
      <c r="BW46" s="68">
        <f t="shared" si="107"/>
        <v>1718791</v>
      </c>
      <c r="BX46" s="68">
        <f t="shared" si="107"/>
        <v>1587160</v>
      </c>
      <c r="BY46" s="68">
        <f>SUM(BY47:BY48)</f>
        <v>1697283</v>
      </c>
      <c r="BZ46" s="68">
        <f>SUM(BZ47:BZ48)</f>
        <v>1677152</v>
      </c>
      <c r="CA46" s="68">
        <f t="shared" si="107"/>
        <v>1786902</v>
      </c>
      <c r="CB46" s="68">
        <f t="shared" si="107"/>
        <v>20029356</v>
      </c>
      <c r="CC46" s="68">
        <f t="shared" si="107"/>
        <v>1777093</v>
      </c>
      <c r="CD46" s="68">
        <f t="shared" si="107"/>
        <v>1678516</v>
      </c>
      <c r="CE46" s="68">
        <f t="shared" si="107"/>
        <v>1737194</v>
      </c>
      <c r="CF46" s="68">
        <f t="shared" si="107"/>
        <v>1605219</v>
      </c>
      <c r="CG46" s="68">
        <f t="shared" si="107"/>
        <v>1680476</v>
      </c>
      <c r="CH46" s="68">
        <f t="shared" si="107"/>
        <v>1641451</v>
      </c>
      <c r="CI46" s="68">
        <f t="shared" si="107"/>
        <v>1716690</v>
      </c>
      <c r="CJ46" s="68">
        <f t="shared" si="107"/>
        <v>1828740</v>
      </c>
      <c r="CK46" s="68">
        <f t="shared" si="107"/>
        <v>1729849</v>
      </c>
      <c r="CL46" s="68">
        <f t="shared" si="107"/>
        <v>1889709</v>
      </c>
      <c r="CM46" s="68">
        <f t="shared" si="107"/>
        <v>1899604</v>
      </c>
      <c r="CN46" s="68">
        <f t="shared" si="107"/>
        <v>1975397</v>
      </c>
      <c r="CO46" s="68">
        <f>SUM(CO47:CO48)</f>
        <v>21159938</v>
      </c>
      <c r="CP46" s="68">
        <f t="shared" ref="CP46:DA46" si="108">SUM(CP47:CP48)</f>
        <v>1892558</v>
      </c>
      <c r="CQ46" s="68">
        <f t="shared" si="108"/>
        <v>1788460</v>
      </c>
      <c r="CR46" s="68">
        <f t="shared" si="108"/>
        <v>1829840</v>
      </c>
      <c r="CS46" s="68">
        <f t="shared" si="108"/>
        <v>1757937</v>
      </c>
      <c r="CT46" s="68">
        <f t="shared" si="108"/>
        <v>1777968</v>
      </c>
      <c r="CU46" s="68">
        <f t="shared" si="108"/>
        <v>1689587</v>
      </c>
      <c r="CV46" s="68">
        <f t="shared" si="108"/>
        <v>1838083</v>
      </c>
      <c r="CW46" s="68">
        <f t="shared" si="108"/>
        <v>1892263</v>
      </c>
      <c r="CX46" s="68">
        <f t="shared" si="108"/>
        <v>1831122</v>
      </c>
      <c r="CY46" s="68">
        <f t="shared" si="108"/>
        <v>1922067</v>
      </c>
      <c r="CZ46" s="68">
        <v>1864631</v>
      </c>
      <c r="DA46" s="68">
        <f t="shared" si="10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09">SUM(DE47:DE48)</f>
        <v>1011908</v>
      </c>
      <c r="DF46" s="68">
        <f t="shared" si="109"/>
        <v>0</v>
      </c>
      <c r="DG46" s="68">
        <f t="shared" si="109"/>
        <v>1801519</v>
      </c>
      <c r="DH46" s="68">
        <f t="shared" si="109"/>
        <v>1764608</v>
      </c>
      <c r="DI46" s="68">
        <f t="shared" si="109"/>
        <v>1867038</v>
      </c>
      <c r="DJ46" s="68">
        <f t="shared" si="109"/>
        <v>1918616</v>
      </c>
      <c r="DK46" s="68">
        <f t="shared" si="109"/>
        <v>1821069</v>
      </c>
      <c r="DL46" s="68">
        <f t="shared" si="109"/>
        <v>1853504</v>
      </c>
      <c r="DM46" s="68">
        <f t="shared" si="109"/>
        <v>1913576</v>
      </c>
      <c r="DN46" s="68">
        <f t="shared" si="109"/>
        <v>2112493</v>
      </c>
      <c r="DO46" s="68">
        <f t="shared" si="80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0">SUM(DS47:DS48)</f>
        <v>1946906</v>
      </c>
      <c r="DT46" s="68">
        <f t="shared" si="110"/>
        <v>2028639</v>
      </c>
      <c r="DU46" s="68">
        <f t="shared" si="110"/>
        <v>1979843</v>
      </c>
      <c r="DV46" s="68">
        <f t="shared" si="110"/>
        <v>2092930</v>
      </c>
      <c r="DW46" s="68">
        <f t="shared" si="110"/>
        <v>2101596</v>
      </c>
      <c r="DX46" s="68">
        <f t="shared" si="110"/>
        <v>1869566</v>
      </c>
      <c r="DY46" s="68">
        <f t="shared" si="110"/>
        <v>2007882</v>
      </c>
      <c r="DZ46" s="68">
        <f t="shared" si="110"/>
        <v>2040624</v>
      </c>
      <c r="EA46" s="68">
        <f t="shared" si="110"/>
        <v>2210022</v>
      </c>
      <c r="EB46" s="68">
        <f t="shared" si="103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1">SUM(EF47:EF48)</f>
        <v>1865617</v>
      </c>
      <c r="EG46" s="68">
        <f t="shared" si="111"/>
        <v>1987538</v>
      </c>
      <c r="EH46" s="68">
        <f t="shared" si="111"/>
        <v>2059868</v>
      </c>
      <c r="EI46" s="68">
        <f t="shared" si="111"/>
        <v>2121766</v>
      </c>
      <c r="EJ46" s="68">
        <f t="shared" si="111"/>
        <v>2161607</v>
      </c>
      <c r="EK46" s="68">
        <f t="shared" si="111"/>
        <v>2007239</v>
      </c>
      <c r="EL46" s="68">
        <f>SUM(EL47:EL48)</f>
        <v>2143110</v>
      </c>
      <c r="EM46" s="68">
        <f t="shared" si="111"/>
        <v>2150158</v>
      </c>
      <c r="EN46" s="68">
        <f t="shared" si="111"/>
        <v>2289247</v>
      </c>
      <c r="EO46" s="68">
        <f>+SUM(EC46:EN46)</f>
        <v>24913781</v>
      </c>
      <c r="EP46" s="68">
        <f t="shared" ref="EP46:FA46" si="112">SUM(EP47:EP48)</f>
        <v>2205328</v>
      </c>
      <c r="EQ46" s="68">
        <f t="shared" si="112"/>
        <v>2096011</v>
      </c>
      <c r="ER46" s="68">
        <f>SUM(ER47:ER48)</f>
        <v>1452977</v>
      </c>
      <c r="ES46" s="68">
        <f t="shared" si="112"/>
        <v>724797</v>
      </c>
      <c r="ET46" s="68">
        <f t="shared" si="112"/>
        <v>1107830</v>
      </c>
      <c r="EU46" s="68">
        <f t="shared" si="112"/>
        <v>1537368</v>
      </c>
      <c r="EV46" s="68">
        <f t="shared" si="112"/>
        <v>1878942</v>
      </c>
      <c r="EW46" s="68">
        <f t="shared" si="112"/>
        <v>1935999</v>
      </c>
      <c r="EX46" s="68">
        <f t="shared" si="112"/>
        <v>1918351</v>
      </c>
      <c r="EY46" s="68">
        <f>SUM(EY47:EY48)</f>
        <v>2249984</v>
      </c>
      <c r="EZ46" s="68">
        <f>SUM(EZ47:EZ48)</f>
        <v>2337109</v>
      </c>
      <c r="FA46" s="68">
        <f t="shared" si="112"/>
        <v>2332888</v>
      </c>
      <c r="FB46" s="68">
        <f>+SUM(EP46:FA46)</f>
        <v>21777584</v>
      </c>
      <c r="FC46" s="68">
        <f>SUM(FC47:FC48)</f>
        <v>2317229</v>
      </c>
      <c r="FD46" s="68">
        <f>SUM(FD47:FD48)</f>
        <v>2002362</v>
      </c>
      <c r="FE46" s="68">
        <v>2054429</v>
      </c>
      <c r="FF46" s="68">
        <v>1935549</v>
      </c>
      <c r="FG46" s="68">
        <v>2235065</v>
      </c>
      <c r="FH46" s="68">
        <v>2202021</v>
      </c>
      <c r="FI46" s="68">
        <v>2348473</v>
      </c>
      <c r="FJ46" s="68">
        <v>2032928</v>
      </c>
      <c r="FK46" s="162">
        <v>1967532</v>
      </c>
      <c r="FL46" s="68">
        <v>2087760</v>
      </c>
      <c r="FM46" s="68">
        <v>2046620</v>
      </c>
      <c r="FN46" s="68"/>
      <c r="FO46" s="68">
        <f>+SUM(FC46:FN46)</f>
        <v>23229968</v>
      </c>
    </row>
    <row r="47" spans="2:171" x14ac:dyDescent="0.2">
      <c r="B47" s="15" t="s">
        <v>2</v>
      </c>
      <c r="C47" s="67">
        <f>IF($B47="","",C32+C35+C38+C41+C44)</f>
        <v>0</v>
      </c>
      <c r="D47" s="67">
        <f t="shared" ref="D47:O48" si="113">IF($B47="","",D32+D35+D38+D41+D44)</f>
        <v>0</v>
      </c>
      <c r="E47" s="67">
        <f>IF($B47="","",E32+E35+E38+E41+E44)</f>
        <v>0</v>
      </c>
      <c r="F47" s="67">
        <f t="shared" si="113"/>
        <v>0</v>
      </c>
      <c r="G47" s="67">
        <f t="shared" si="113"/>
        <v>0</v>
      </c>
      <c r="H47" s="67">
        <f t="shared" si="113"/>
        <v>0</v>
      </c>
      <c r="I47" s="67">
        <f t="shared" si="113"/>
        <v>0</v>
      </c>
      <c r="J47" s="67">
        <f t="shared" si="113"/>
        <v>0</v>
      </c>
      <c r="K47" s="67">
        <f t="shared" si="113"/>
        <v>40024</v>
      </c>
      <c r="L47" s="67">
        <f>IF($B47="","",L32+L35+L38+L41+L44)</f>
        <v>207772</v>
      </c>
      <c r="M47" s="67">
        <f t="shared" si="113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4">IF($B47="","",Q32+Q35+Q38+Q41+Q44)</f>
        <v>213910</v>
      </c>
      <c r="R47" s="67">
        <f>IF($B47="","",R32+R35+R38+R41+R44)</f>
        <v>212414</v>
      </c>
      <c r="S47" s="67">
        <f t="shared" si="114"/>
        <v>210324</v>
      </c>
      <c r="T47" s="67">
        <f t="shared" si="114"/>
        <v>211692</v>
      </c>
      <c r="U47" s="67">
        <f t="shared" si="114"/>
        <v>207418</v>
      </c>
      <c r="V47" s="67">
        <f t="shared" si="114"/>
        <v>246866</v>
      </c>
      <c r="W47" s="67">
        <f t="shared" si="114"/>
        <v>238384</v>
      </c>
      <c r="X47" s="67">
        <f t="shared" si="114"/>
        <v>208296</v>
      </c>
      <c r="Y47" s="67">
        <f>IF($B47="","",Y32+Y35+Y38+Y41+Y44)</f>
        <v>239334</v>
      </c>
      <c r="Z47" s="67">
        <f t="shared" si="114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5">IF($B47="","",AD32+AD35+AD38+AD41+AD44)</f>
        <v>258142</v>
      </c>
      <c r="AE47" s="67">
        <f>IF($B47="","",AE32+AE35+AE38+AE41+AE44)</f>
        <v>252628</v>
      </c>
      <c r="AF47" s="67">
        <f t="shared" si="115"/>
        <v>256392</v>
      </c>
      <c r="AG47" s="67">
        <f t="shared" si="115"/>
        <v>243336</v>
      </c>
      <c r="AH47" s="67">
        <f t="shared" si="115"/>
        <v>241102</v>
      </c>
      <c r="AI47" s="67">
        <f t="shared" si="115"/>
        <v>289812</v>
      </c>
      <c r="AJ47" s="67">
        <f t="shared" si="115"/>
        <v>272358</v>
      </c>
      <c r="AK47" s="67">
        <f t="shared" si="115"/>
        <v>242506</v>
      </c>
      <c r="AL47" s="67">
        <f>IF($B47="","",AL32+AL35+AL38+AL41+AL44)</f>
        <v>268442</v>
      </c>
      <c r="AM47" s="67">
        <f t="shared" si="115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6">IF($B47="","",AQ32+AQ35+AQ38+AQ41+AQ44)</f>
        <v>287196</v>
      </c>
      <c r="AR47" s="67">
        <f>IF($B47="","",AR32+AR35+AR38+AR41+AR44)</f>
        <v>272312</v>
      </c>
      <c r="AS47" s="67">
        <f t="shared" si="116"/>
        <v>274980</v>
      </c>
      <c r="AT47" s="67">
        <f t="shared" si="116"/>
        <v>266754</v>
      </c>
      <c r="AU47" s="67">
        <f t="shared" si="116"/>
        <v>261394</v>
      </c>
      <c r="AV47" s="67">
        <f t="shared" si="116"/>
        <v>298692</v>
      </c>
      <c r="AW47" s="67">
        <f t="shared" si="116"/>
        <v>296576</v>
      </c>
      <c r="AX47" s="67">
        <f t="shared" si="116"/>
        <v>266700</v>
      </c>
      <c r="AY47" s="67">
        <f>IF($B47="","",AY32+AY35+AY38+AY41+AY44)</f>
        <v>286484</v>
      </c>
      <c r="AZ47" s="67">
        <f t="shared" si="116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7">IF($B47="","",BD32+BD35+BD38+BD41+BD44)</f>
        <v>300650</v>
      </c>
      <c r="BE47" s="67">
        <f>IF($B47="","",BE32+BE35+BE38+BE41+BE44)</f>
        <v>310936</v>
      </c>
      <c r="BF47" s="67">
        <f t="shared" si="117"/>
        <v>268776</v>
      </c>
      <c r="BG47" s="67">
        <f t="shared" si="117"/>
        <v>286146</v>
      </c>
      <c r="BH47" s="67">
        <f t="shared" si="117"/>
        <v>281946</v>
      </c>
      <c r="BI47" s="67">
        <f t="shared" si="117"/>
        <v>330704</v>
      </c>
      <c r="BJ47" s="67">
        <f t="shared" si="117"/>
        <v>324297</v>
      </c>
      <c r="BK47" s="67">
        <f t="shared" si="117"/>
        <v>285550</v>
      </c>
      <c r="BL47" s="67">
        <f>IF($B47="","",BL32+BL35+BL38+BL41+BL44)</f>
        <v>312590</v>
      </c>
      <c r="BM47" s="67">
        <f t="shared" si="117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18">IF($B47="","",BQ32+BQ35+BQ38+BQ41+BQ44)</f>
        <v>314697</v>
      </c>
      <c r="BR47" s="67">
        <f>IF($B47="","",BR32+BR35+BR38+BR41+BR44)</f>
        <v>303370</v>
      </c>
      <c r="BS47" s="67">
        <f t="shared" si="118"/>
        <v>302738</v>
      </c>
      <c r="BT47" s="67">
        <f t="shared" si="118"/>
        <v>295009</v>
      </c>
      <c r="BU47" s="67">
        <f t="shared" si="118"/>
        <v>283899</v>
      </c>
      <c r="BV47" s="67">
        <f t="shared" si="118"/>
        <v>342439</v>
      </c>
      <c r="BW47" s="67">
        <f t="shared" si="118"/>
        <v>337825</v>
      </c>
      <c r="BX47" s="67">
        <f t="shared" si="118"/>
        <v>298012</v>
      </c>
      <c r="BY47" s="67">
        <f>IF($B47="","",BY32+BY35+BY38+BY41+BY44)</f>
        <v>327632</v>
      </c>
      <c r="BZ47" s="67">
        <f t="shared" si="118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19">IF($B47="","",CC32+CC35+CC38+CC41+CC44)</f>
        <v>387551</v>
      </c>
      <c r="CD47" s="67">
        <f t="shared" si="119"/>
        <v>368681</v>
      </c>
      <c r="CE47" s="67">
        <f t="shared" si="119"/>
        <v>346786</v>
      </c>
      <c r="CF47" s="67">
        <f t="shared" si="119"/>
        <v>343617</v>
      </c>
      <c r="CG47" s="67">
        <f t="shared" si="119"/>
        <v>348317</v>
      </c>
      <c r="CH47" s="67">
        <f t="shared" si="119"/>
        <v>327334</v>
      </c>
      <c r="CI47" s="67">
        <f t="shared" si="119"/>
        <v>401367</v>
      </c>
      <c r="CJ47" s="67">
        <f t="shared" si="119"/>
        <v>388410</v>
      </c>
      <c r="CK47" s="67">
        <f t="shared" si="119"/>
        <v>347746</v>
      </c>
      <c r="CL47" s="67">
        <f t="shared" si="119"/>
        <v>378605</v>
      </c>
      <c r="CM47" s="67">
        <f t="shared" si="119"/>
        <v>359244</v>
      </c>
      <c r="CN47" s="67">
        <f t="shared" si="119"/>
        <v>463141</v>
      </c>
      <c r="CO47" s="67">
        <f>IF($B47="","",CO32+CO35+CO38+CO41+CO44)</f>
        <v>4460799</v>
      </c>
      <c r="CP47" s="67">
        <f t="shared" ref="CP47:DA47" si="120">IF($B47="","",CP32+CP35+CP38+CP41+CP44)</f>
        <v>432346</v>
      </c>
      <c r="CQ47" s="67">
        <f t="shared" si="120"/>
        <v>404590</v>
      </c>
      <c r="CR47" s="67">
        <f t="shared" si="120"/>
        <v>393631</v>
      </c>
      <c r="CS47" s="67">
        <f t="shared" si="120"/>
        <v>349731</v>
      </c>
      <c r="CT47" s="67">
        <f t="shared" si="120"/>
        <v>362145</v>
      </c>
      <c r="CU47" s="67">
        <f t="shared" si="120"/>
        <v>350991</v>
      </c>
      <c r="CV47" s="67">
        <f t="shared" si="120"/>
        <v>435962</v>
      </c>
      <c r="CW47" s="67">
        <f t="shared" si="120"/>
        <v>415619</v>
      </c>
      <c r="CX47" s="67">
        <f t="shared" si="120"/>
        <v>370336</v>
      </c>
      <c r="CY47" s="67">
        <f t="shared" si="120"/>
        <v>408468</v>
      </c>
      <c r="CZ47" s="67">
        <v>389508</v>
      </c>
      <c r="DA47" s="67">
        <f t="shared" si="120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1">IF($B47="","",DE32+DE35+DE38+DE41+DE44)</f>
        <v>243504</v>
      </c>
      <c r="DF47" s="67">
        <f t="shared" si="121"/>
        <v>0</v>
      </c>
      <c r="DG47" s="67">
        <f t="shared" si="121"/>
        <v>368976</v>
      </c>
      <c r="DH47" s="67">
        <f t="shared" si="121"/>
        <v>368246</v>
      </c>
      <c r="DI47" s="67">
        <f t="shared" si="121"/>
        <v>437410</v>
      </c>
      <c r="DJ47" s="67">
        <f t="shared" si="121"/>
        <v>414285</v>
      </c>
      <c r="DK47" s="67">
        <f t="shared" si="121"/>
        <v>379879</v>
      </c>
      <c r="DL47" s="67">
        <f t="shared" si="121"/>
        <v>390542</v>
      </c>
      <c r="DM47" s="67">
        <f t="shared" si="121"/>
        <v>385487</v>
      </c>
      <c r="DN47" s="67">
        <f t="shared" si="121"/>
        <v>493672</v>
      </c>
      <c r="DO47" s="67">
        <f t="shared" si="80"/>
        <v>4339201</v>
      </c>
      <c r="DP47" s="67">
        <f t="shared" ref="DP47:DR48" si="122">IF($B47="","",DP32+DP35+DP38+DP41+DP44)</f>
        <v>498552</v>
      </c>
      <c r="DQ47" s="67">
        <f t="shared" si="122"/>
        <v>452807</v>
      </c>
      <c r="DR47" s="67">
        <f t="shared" si="122"/>
        <v>456554</v>
      </c>
      <c r="DS47" s="67">
        <f t="shared" ref="DS47:EA48" si="123">IF($B47="","",DS32+DS35+DS38+DS41+DS44)</f>
        <v>435108</v>
      </c>
      <c r="DT47" s="67">
        <f t="shared" si="123"/>
        <v>414681</v>
      </c>
      <c r="DU47" s="67">
        <f t="shared" si="123"/>
        <v>385258</v>
      </c>
      <c r="DV47" s="67">
        <f t="shared" si="123"/>
        <v>452632</v>
      </c>
      <c r="DW47" s="67">
        <f t="shared" si="123"/>
        <v>457455</v>
      </c>
      <c r="DX47" s="67">
        <f t="shared" si="123"/>
        <v>399504</v>
      </c>
      <c r="DY47" s="67">
        <f t="shared" si="123"/>
        <v>422940</v>
      </c>
      <c r="DZ47" s="67">
        <f t="shared" si="123"/>
        <v>410532</v>
      </c>
      <c r="EA47" s="67">
        <f t="shared" si="123"/>
        <v>501271</v>
      </c>
      <c r="EB47" s="67">
        <f t="shared" si="103"/>
        <v>5287294</v>
      </c>
      <c r="EC47" s="67">
        <f t="shared" ref="EC47:EE48" si="124">IF($B47="","",EC32+EC35+EC38+EC41+EC44)</f>
        <v>495441</v>
      </c>
      <c r="ED47" s="67">
        <f t="shared" si="124"/>
        <v>429320</v>
      </c>
      <c r="EE47" s="67">
        <f t="shared" si="124"/>
        <v>421890</v>
      </c>
      <c r="EF47" s="67">
        <f t="shared" ref="EF47:EN47" si="125">IF($B47="","",EF32+EF35+EF38+EF41+EF44)</f>
        <v>416412</v>
      </c>
      <c r="EG47" s="67">
        <f t="shared" si="125"/>
        <v>406320</v>
      </c>
      <c r="EH47" s="67">
        <f t="shared" si="125"/>
        <v>399917</v>
      </c>
      <c r="EI47" s="67">
        <f t="shared" si="125"/>
        <v>469214</v>
      </c>
      <c r="EJ47" s="67">
        <f t="shared" si="125"/>
        <v>472544</v>
      </c>
      <c r="EK47" s="67">
        <f t="shared" si="125"/>
        <v>410758</v>
      </c>
      <c r="EL47" s="67">
        <f>IF($B47="","",EL32+EL35+EL38+EL41+EL44)</f>
        <v>438075</v>
      </c>
      <c r="EM47" s="67">
        <f t="shared" si="125"/>
        <v>437944</v>
      </c>
      <c r="EN47" s="67">
        <f t="shared" si="125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6">IF($B47="","",EQ32+EQ35+EQ38+EQ41+EQ44)</f>
        <v>501510</v>
      </c>
      <c r="ER47" s="67">
        <f>IF($B47="","",ER32+ER35+ER38+ER41+ER44)</f>
        <v>301511</v>
      </c>
      <c r="ES47" s="67">
        <f t="shared" si="126"/>
        <v>107272</v>
      </c>
      <c r="ET47" s="67">
        <f t="shared" si="126"/>
        <v>206248</v>
      </c>
      <c r="EU47" s="67">
        <f t="shared" si="126"/>
        <v>337872</v>
      </c>
      <c r="EV47" s="67">
        <f t="shared" si="126"/>
        <v>491907</v>
      </c>
      <c r="EW47" s="67">
        <f t="shared" si="126"/>
        <v>456895</v>
      </c>
      <c r="EX47" s="67">
        <f t="shared" si="126"/>
        <v>457578</v>
      </c>
      <c r="EY47" s="67">
        <f>IF($B47="","",EY32+EY35+EY38+EY41+EY44)</f>
        <v>537085</v>
      </c>
      <c r="EZ47" s="67">
        <f t="shared" si="126"/>
        <v>537384</v>
      </c>
      <c r="FA47" s="67">
        <f>IF($B47="","",FA32+FA35+FA38+FA41+FA44)</f>
        <v>598384</v>
      </c>
      <c r="FB47" s="67">
        <f>+SUM(EP47:FA47)</f>
        <v>5068673</v>
      </c>
      <c r="FC47" s="67">
        <f>IF($B47="","",FC32+FC35+FC38+FC41+FC44)</f>
        <v>560179</v>
      </c>
      <c r="FD47" s="67">
        <f>IF($B47="","",FD32+FD35+FD38+FD41+FD44)</f>
        <v>474114</v>
      </c>
      <c r="FE47" s="67">
        <v>533139</v>
      </c>
      <c r="FF47" s="67">
        <v>497209</v>
      </c>
      <c r="FG47" s="67">
        <v>534599</v>
      </c>
      <c r="FH47" s="67">
        <v>528780</v>
      </c>
      <c r="FI47" s="67">
        <v>635173</v>
      </c>
      <c r="FJ47" s="67">
        <v>618019</v>
      </c>
      <c r="FK47" s="163">
        <v>548122</v>
      </c>
      <c r="FL47" s="67">
        <v>600386</v>
      </c>
      <c r="FM47" s="67">
        <v>547608</v>
      </c>
      <c r="FN47" s="67"/>
      <c r="FO47" s="67">
        <f>+SUM(FC47:FN47)</f>
        <v>6077328</v>
      </c>
    </row>
    <row r="48" spans="2:171" x14ac:dyDescent="0.2">
      <c r="B48" s="15" t="s">
        <v>3</v>
      </c>
      <c r="C48" s="67">
        <f>IF($B48="","",C33+C36+C39+C42+C45)</f>
        <v>0</v>
      </c>
      <c r="D48" s="67">
        <f t="shared" si="113"/>
        <v>0</v>
      </c>
      <c r="E48" s="67">
        <f>IF($B48="","",E33+E36+E39+E42+E45)</f>
        <v>0</v>
      </c>
      <c r="F48" s="67">
        <f t="shared" si="113"/>
        <v>0</v>
      </c>
      <c r="G48" s="67">
        <f t="shared" si="113"/>
        <v>0</v>
      </c>
      <c r="H48" s="67">
        <f t="shared" si="113"/>
        <v>0</v>
      </c>
      <c r="I48" s="67">
        <f t="shared" si="113"/>
        <v>0</v>
      </c>
      <c r="J48" s="67">
        <f t="shared" si="113"/>
        <v>0</v>
      </c>
      <c r="K48" s="67">
        <f t="shared" si="113"/>
        <v>204390</v>
      </c>
      <c r="L48" s="67">
        <f>IF($B48="","",L33+L36+L39+L42+L45)</f>
        <v>1041576</v>
      </c>
      <c r="M48" s="67">
        <f t="shared" si="113"/>
        <v>1062570</v>
      </c>
      <c r="N48" s="67">
        <f t="shared" si="113"/>
        <v>1103820</v>
      </c>
      <c r="O48" s="67">
        <f t="shared" si="113"/>
        <v>3412356</v>
      </c>
      <c r="P48" s="67">
        <f>IF($B48="","",P33+P36+P39+P42+P45)</f>
        <v>1100194</v>
      </c>
      <c r="Q48" s="67">
        <f t="shared" si="114"/>
        <v>1032502</v>
      </c>
      <c r="R48" s="67">
        <f>IF($B48="","",R33+R36+R39+R42+R45)</f>
        <v>1071692</v>
      </c>
      <c r="S48" s="67">
        <f t="shared" si="114"/>
        <v>955912</v>
      </c>
      <c r="T48" s="67">
        <f t="shared" si="114"/>
        <v>1006596</v>
      </c>
      <c r="U48" s="67">
        <f t="shared" si="114"/>
        <v>1034046</v>
      </c>
      <c r="V48" s="67">
        <f t="shared" si="114"/>
        <v>1055378</v>
      </c>
      <c r="W48" s="67">
        <f t="shared" si="114"/>
        <v>1085616</v>
      </c>
      <c r="X48" s="67">
        <f t="shared" si="114"/>
        <v>1077330</v>
      </c>
      <c r="Y48" s="67">
        <f>IF($B48="","",Y33+Y36+Y39+Y42+Y45)</f>
        <v>1111480</v>
      </c>
      <c r="Z48" s="67">
        <f t="shared" si="114"/>
        <v>1160768</v>
      </c>
      <c r="AA48" s="67">
        <f t="shared" si="114"/>
        <v>1231180</v>
      </c>
      <c r="AB48" s="67">
        <f t="shared" si="114"/>
        <v>12922694</v>
      </c>
      <c r="AC48" s="67">
        <f>IF($B48="","",AC33+AC36+AC39+AC42+AC45)</f>
        <v>1230818</v>
      </c>
      <c r="AD48" s="67">
        <f t="shared" si="115"/>
        <v>1145326</v>
      </c>
      <c r="AE48" s="67">
        <f>IF($B48="","",AE33+AE36+AE39+AE42+AE45)</f>
        <v>1176754</v>
      </c>
      <c r="AF48" s="67">
        <f t="shared" si="115"/>
        <v>1085806</v>
      </c>
      <c r="AG48" s="67">
        <f t="shared" si="115"/>
        <v>1161214</v>
      </c>
      <c r="AH48" s="67">
        <f t="shared" si="115"/>
        <v>1143636</v>
      </c>
      <c r="AI48" s="67">
        <f t="shared" si="115"/>
        <v>1172306</v>
      </c>
      <c r="AJ48" s="67">
        <f t="shared" si="115"/>
        <v>1220474</v>
      </c>
      <c r="AK48" s="67">
        <f t="shared" si="115"/>
        <v>1195562</v>
      </c>
      <c r="AL48" s="67">
        <f>IF($B48="","",AL33+AL36+AL39+AL42+AL45)</f>
        <v>1238904</v>
      </c>
      <c r="AM48" s="67">
        <f t="shared" si="115"/>
        <v>1214308</v>
      </c>
      <c r="AN48" s="67">
        <f t="shared" si="115"/>
        <v>1318510</v>
      </c>
      <c r="AO48" s="67">
        <f t="shared" si="115"/>
        <v>14303618</v>
      </c>
      <c r="AP48" s="67">
        <f>IF($B48="","",AP33+AP36+AP39+AP42+AP45)</f>
        <v>1308236</v>
      </c>
      <c r="AQ48" s="67">
        <f t="shared" si="116"/>
        <v>1198712</v>
      </c>
      <c r="AR48" s="67">
        <f>IF($B48="","",AR33+AR36+AR39+AR42+AR45)</f>
        <v>1264264</v>
      </c>
      <c r="AS48" s="67">
        <f t="shared" si="116"/>
        <v>1140214</v>
      </c>
      <c r="AT48" s="67">
        <f t="shared" si="116"/>
        <v>1206640</v>
      </c>
      <c r="AU48" s="67">
        <f t="shared" si="116"/>
        <v>1197264</v>
      </c>
      <c r="AV48" s="67">
        <f t="shared" si="116"/>
        <v>1221160</v>
      </c>
      <c r="AW48" s="67">
        <f t="shared" si="116"/>
        <v>1301414</v>
      </c>
      <c r="AX48" s="67">
        <f t="shared" si="116"/>
        <v>1256968</v>
      </c>
      <c r="AY48" s="67">
        <f>IF($B48="","",AY33+AY36+AY39+AY42+AY45)</f>
        <v>1306610</v>
      </c>
      <c r="AZ48" s="67">
        <f t="shared" si="116"/>
        <v>1318014</v>
      </c>
      <c r="BA48" s="67">
        <f t="shared" si="116"/>
        <v>1306780</v>
      </c>
      <c r="BB48" s="67">
        <f t="shared" si="116"/>
        <v>15026276</v>
      </c>
      <c r="BC48" s="67">
        <f>IF($B48="","",BC33+BC36+BC39+BC42+BC45)</f>
        <v>1330866</v>
      </c>
      <c r="BD48" s="67">
        <f t="shared" si="117"/>
        <v>1201202</v>
      </c>
      <c r="BE48" s="67">
        <f>IF($B48="","",BE33+BE36+BE39+BE42+BE45)</f>
        <v>1262142</v>
      </c>
      <c r="BF48" s="67">
        <f t="shared" si="117"/>
        <v>1214340</v>
      </c>
      <c r="BG48" s="67">
        <f t="shared" si="117"/>
        <v>1215088</v>
      </c>
      <c r="BH48" s="67">
        <f t="shared" si="117"/>
        <v>1173465</v>
      </c>
      <c r="BI48" s="67">
        <f t="shared" si="117"/>
        <v>1279450</v>
      </c>
      <c r="BJ48" s="67">
        <f t="shared" si="117"/>
        <v>1348802</v>
      </c>
      <c r="BK48" s="67">
        <f t="shared" si="117"/>
        <v>1282622</v>
      </c>
      <c r="BL48" s="67">
        <f>IF($B48="","",BL33+BL36+BL39+BL42+BL45)</f>
        <v>1344736</v>
      </c>
      <c r="BM48" s="67">
        <f t="shared" si="117"/>
        <v>1386287</v>
      </c>
      <c r="BN48" s="67">
        <f t="shared" si="117"/>
        <v>1436200</v>
      </c>
      <c r="BO48" s="67">
        <f t="shared" si="117"/>
        <v>15475200</v>
      </c>
      <c r="BP48" s="67">
        <f>IF($B48="","",BP33+BP36+BP39+BP42+BP45)</f>
        <v>1477063</v>
      </c>
      <c r="BQ48" s="67">
        <f t="shared" si="118"/>
        <v>1361464</v>
      </c>
      <c r="BR48" s="67">
        <f>IF($B48="","",BR33+BR36+BR39+BR42+BR45)</f>
        <v>1349722</v>
      </c>
      <c r="BS48" s="67">
        <f t="shared" si="118"/>
        <v>1249632</v>
      </c>
      <c r="BT48" s="67">
        <f t="shared" si="118"/>
        <v>1336500</v>
      </c>
      <c r="BU48" s="67">
        <f t="shared" si="118"/>
        <v>1281048</v>
      </c>
      <c r="BV48" s="67">
        <f t="shared" si="118"/>
        <v>1324452</v>
      </c>
      <c r="BW48" s="67">
        <f t="shared" si="118"/>
        <v>1380966</v>
      </c>
      <c r="BX48" s="67">
        <f t="shared" si="118"/>
        <v>1289148</v>
      </c>
      <c r="BY48" s="67">
        <f>IF($B48="","",BY33+BY36+BY39+BY42+BY45)</f>
        <v>1369651</v>
      </c>
      <c r="BZ48" s="67">
        <f t="shared" si="118"/>
        <v>1364521</v>
      </c>
      <c r="CA48" s="67">
        <f t="shared" si="118"/>
        <v>1385921</v>
      </c>
      <c r="CB48" s="67">
        <f t="shared" si="118"/>
        <v>16170088</v>
      </c>
      <c r="CC48" s="67">
        <f t="shared" si="119"/>
        <v>1389542</v>
      </c>
      <c r="CD48" s="67">
        <f t="shared" si="119"/>
        <v>1309835</v>
      </c>
      <c r="CE48" s="67">
        <f t="shared" si="119"/>
        <v>1390408</v>
      </c>
      <c r="CF48" s="67">
        <f t="shared" si="119"/>
        <v>1261602</v>
      </c>
      <c r="CG48" s="67">
        <f t="shared" si="119"/>
        <v>1332159</v>
      </c>
      <c r="CH48" s="67">
        <f t="shared" si="119"/>
        <v>1314117</v>
      </c>
      <c r="CI48" s="67">
        <f t="shared" si="119"/>
        <v>1315323</v>
      </c>
      <c r="CJ48" s="67">
        <f t="shared" si="119"/>
        <v>1440330</v>
      </c>
      <c r="CK48" s="67">
        <f t="shared" si="119"/>
        <v>1382103</v>
      </c>
      <c r="CL48" s="67">
        <f t="shared" si="119"/>
        <v>1511104</v>
      </c>
      <c r="CM48" s="67">
        <f t="shared" si="119"/>
        <v>1540360</v>
      </c>
      <c r="CN48" s="67">
        <f t="shared" si="119"/>
        <v>1512256</v>
      </c>
      <c r="CO48" s="67">
        <f t="shared" ref="CO48:DA48" si="127">IF($B48="","",CO33+CO36+CO39+CO42+CO45)</f>
        <v>16699139</v>
      </c>
      <c r="CP48" s="67">
        <f t="shared" si="127"/>
        <v>1460212</v>
      </c>
      <c r="CQ48" s="67">
        <f t="shared" si="127"/>
        <v>1383870</v>
      </c>
      <c r="CR48" s="67">
        <f t="shared" si="127"/>
        <v>1436209</v>
      </c>
      <c r="CS48" s="67">
        <f t="shared" si="127"/>
        <v>1408206</v>
      </c>
      <c r="CT48" s="67">
        <f t="shared" si="127"/>
        <v>1415823</v>
      </c>
      <c r="CU48" s="67">
        <f t="shared" si="127"/>
        <v>1338596</v>
      </c>
      <c r="CV48" s="67">
        <f t="shared" si="127"/>
        <v>1402121</v>
      </c>
      <c r="CW48" s="67">
        <f t="shared" si="127"/>
        <v>1476644</v>
      </c>
      <c r="CX48" s="67">
        <v>1460786</v>
      </c>
      <c r="CY48" s="67">
        <v>1513599</v>
      </c>
      <c r="CZ48" s="67">
        <v>1475123</v>
      </c>
      <c r="DA48" s="67">
        <f t="shared" si="127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28">IF($B48="","",DE33+DE36+DE39+DE42+DE45)</f>
        <v>768404</v>
      </c>
      <c r="DF48" s="67">
        <f t="shared" si="128"/>
        <v>0</v>
      </c>
      <c r="DG48" s="67">
        <f t="shared" si="128"/>
        <v>1432543</v>
      </c>
      <c r="DH48" s="67">
        <f t="shared" si="128"/>
        <v>1396362</v>
      </c>
      <c r="DI48" s="67">
        <f t="shared" si="128"/>
        <v>1429628</v>
      </c>
      <c r="DJ48" s="67">
        <f t="shared" si="128"/>
        <v>1504331</v>
      </c>
      <c r="DK48" s="67">
        <f t="shared" si="128"/>
        <v>1441190</v>
      </c>
      <c r="DL48" s="67">
        <f t="shared" si="128"/>
        <v>1462962</v>
      </c>
      <c r="DM48" s="67">
        <f t="shared" si="128"/>
        <v>1528089</v>
      </c>
      <c r="DN48" s="67">
        <f t="shared" si="128"/>
        <v>1618821</v>
      </c>
      <c r="DO48" s="67">
        <f t="shared" si="80"/>
        <v>15449091</v>
      </c>
      <c r="DP48" s="67">
        <f t="shared" si="122"/>
        <v>1618096</v>
      </c>
      <c r="DQ48" s="67">
        <f t="shared" si="122"/>
        <v>1488798</v>
      </c>
      <c r="DR48" s="67">
        <f t="shared" si="122"/>
        <v>1577548</v>
      </c>
      <c r="DS48" s="67">
        <f t="shared" ref="DS48:DZ48" si="129">IF($B48="","",DS33+DS36+DS39+DS42+DS45)</f>
        <v>1511798</v>
      </c>
      <c r="DT48" s="67">
        <f t="shared" si="129"/>
        <v>1613958</v>
      </c>
      <c r="DU48" s="67">
        <f t="shared" si="129"/>
        <v>1594585</v>
      </c>
      <c r="DV48" s="67">
        <f t="shared" si="129"/>
        <v>1640298</v>
      </c>
      <c r="DW48" s="67">
        <f t="shared" si="129"/>
        <v>1644141</v>
      </c>
      <c r="DX48" s="67">
        <f t="shared" si="129"/>
        <v>1470062</v>
      </c>
      <c r="DY48" s="67">
        <f t="shared" si="129"/>
        <v>1584942</v>
      </c>
      <c r="DZ48" s="67">
        <f t="shared" si="129"/>
        <v>1630092</v>
      </c>
      <c r="EA48" s="67">
        <f t="shared" si="123"/>
        <v>1708751</v>
      </c>
      <c r="EB48" s="67">
        <f t="shared" si="103"/>
        <v>19083069</v>
      </c>
      <c r="EC48" s="67">
        <f t="shared" si="124"/>
        <v>1695457</v>
      </c>
      <c r="ED48" s="67">
        <f t="shared" si="124"/>
        <v>1466881</v>
      </c>
      <c r="EE48" s="67">
        <f t="shared" si="124"/>
        <v>1618642</v>
      </c>
      <c r="EF48" s="67">
        <f t="shared" ref="EF48:EN48" si="130">IF($B48="","",EF33+EF36+EF39+EF42+EF45)</f>
        <v>1449205</v>
      </c>
      <c r="EG48" s="67">
        <f t="shared" si="130"/>
        <v>1581218</v>
      </c>
      <c r="EH48" s="67">
        <f t="shared" si="130"/>
        <v>1659951</v>
      </c>
      <c r="EI48" s="67">
        <f t="shared" si="130"/>
        <v>1652552</v>
      </c>
      <c r="EJ48" s="67">
        <f t="shared" si="130"/>
        <v>1689063</v>
      </c>
      <c r="EK48" s="67">
        <f t="shared" si="130"/>
        <v>1596481</v>
      </c>
      <c r="EL48" s="67">
        <f>IF($B48="","",EL33+EL36+EL39+EL42+EL45)</f>
        <v>1705035</v>
      </c>
      <c r="EM48" s="67">
        <f t="shared" si="130"/>
        <v>1712214</v>
      </c>
      <c r="EN48" s="67">
        <f t="shared" si="130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6"/>
        <v>1594501</v>
      </c>
      <c r="ER48" s="67">
        <f>IF($B48="","",ER33+ER36+ER39+ER42+ER45)</f>
        <v>1151466</v>
      </c>
      <c r="ES48" s="67">
        <f t="shared" si="126"/>
        <v>617525</v>
      </c>
      <c r="ET48" s="67">
        <f t="shared" si="126"/>
        <v>901582</v>
      </c>
      <c r="EU48" s="67">
        <f t="shared" si="126"/>
        <v>1199496</v>
      </c>
      <c r="EV48" s="67">
        <f t="shared" si="126"/>
        <v>1387035</v>
      </c>
      <c r="EW48" s="67">
        <f t="shared" si="126"/>
        <v>1479104</v>
      </c>
      <c r="EX48" s="67">
        <f t="shared" si="126"/>
        <v>1460773</v>
      </c>
      <c r="EY48" s="67">
        <f>IF($B48="","",EY33+EY36+EY39+EY42+EY45)</f>
        <v>1712899</v>
      </c>
      <c r="EZ48" s="67">
        <f t="shared" si="126"/>
        <v>1799725</v>
      </c>
      <c r="FA48" s="67">
        <f t="shared" si="126"/>
        <v>1734504</v>
      </c>
      <c r="FB48" s="67">
        <f>+SUM(EP48:FA48)</f>
        <v>16708911</v>
      </c>
      <c r="FC48" s="67">
        <f>IF($B48="","",FC33+FC36+FC39+FC42+FC45)</f>
        <v>1757050</v>
      </c>
      <c r="FD48" s="67">
        <f>IF($B48="","",FD33+FD36+FD39+FD42+FD45)</f>
        <v>1528248</v>
      </c>
      <c r="FE48" s="67">
        <v>1521290</v>
      </c>
      <c r="FF48" s="67">
        <v>1438340</v>
      </c>
      <c r="FG48" s="67">
        <v>1700466</v>
      </c>
      <c r="FH48" s="67">
        <v>1673241</v>
      </c>
      <c r="FI48" s="67">
        <v>1713300</v>
      </c>
      <c r="FJ48" s="67">
        <v>1414909</v>
      </c>
      <c r="FK48" s="163">
        <v>1419410</v>
      </c>
      <c r="FL48" s="67">
        <v>1487374</v>
      </c>
      <c r="FM48" s="67">
        <v>1499012</v>
      </c>
      <c r="FN48" s="67"/>
      <c r="FO48" s="67">
        <f>+SUM(FC48:FN48)</f>
        <v>17152640</v>
      </c>
    </row>
    <row r="50" spans="2:171" x14ac:dyDescent="0.2">
      <c r="ED50" s="112">
        <f>EO47/EB47-1</f>
        <v>7.4749011498131956E-3</v>
      </c>
      <c r="EQ50" s="2">
        <f>FB47/EO47-1</f>
        <v>-4.8461031880958516E-2</v>
      </c>
    </row>
    <row r="51" spans="2:171" ht="15" x14ac:dyDescent="0.25">
      <c r="B51" s="5" t="s">
        <v>82</v>
      </c>
      <c r="EQ51" s="112">
        <f>FB48/EO48-1</f>
        <v>-0.14693721053772246</v>
      </c>
    </row>
    <row r="52" spans="2:171" ht="15" x14ac:dyDescent="0.25">
      <c r="B52" s="23" t="s">
        <v>158</v>
      </c>
      <c r="C52" s="174">
        <v>2009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6"/>
      <c r="O52" s="172" t="s">
        <v>86</v>
      </c>
      <c r="P52" s="174">
        <v>2010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6"/>
      <c r="AB52" s="172" t="s">
        <v>87</v>
      </c>
      <c r="AC52" s="174">
        <v>2011</v>
      </c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6"/>
      <c r="AO52" s="172" t="s">
        <v>88</v>
      </c>
      <c r="AP52" s="174">
        <v>2012</v>
      </c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172" t="s">
        <v>89</v>
      </c>
      <c r="BC52" s="174">
        <v>2013</v>
      </c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6"/>
      <c r="BO52" s="172" t="s">
        <v>90</v>
      </c>
      <c r="BP52" s="174">
        <v>2014</v>
      </c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6"/>
      <c r="CB52" s="172" t="s">
        <v>91</v>
      </c>
      <c r="CC52" s="174">
        <v>2015</v>
      </c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6"/>
      <c r="CO52" s="172" t="s">
        <v>92</v>
      </c>
      <c r="CP52" s="174">
        <v>2016</v>
      </c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6"/>
      <c r="DB52" s="172" t="s">
        <v>93</v>
      </c>
      <c r="DC52" s="174">
        <v>2017</v>
      </c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6"/>
      <c r="DO52" s="172" t="s">
        <v>104</v>
      </c>
      <c r="DP52" s="174">
        <v>2018</v>
      </c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6"/>
      <c r="EB52" s="172" t="s">
        <v>137</v>
      </c>
      <c r="EC52" s="174">
        <v>2019</v>
      </c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6"/>
      <c r="EO52" s="172" t="s">
        <v>161</v>
      </c>
      <c r="EP52" s="169">
        <v>2020</v>
      </c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1"/>
      <c r="FB52" s="172" t="s">
        <v>169</v>
      </c>
      <c r="FC52" s="169">
        <v>2021</v>
      </c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1"/>
      <c r="FO52" s="172" t="s">
        <v>170</v>
      </c>
    </row>
    <row r="53" spans="2:171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73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73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73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73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73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73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73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73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73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73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73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73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73"/>
    </row>
    <row r="54" spans="2:171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1">SUM(L55:L56)</f>
        <v>4820868</v>
      </c>
      <c r="M54" s="69">
        <f t="shared" si="131"/>
        <v>4899107.5</v>
      </c>
      <c r="N54" s="69">
        <f t="shared" si="131"/>
        <v>5278725.0000000009</v>
      </c>
      <c r="O54" s="69">
        <f>SUM(K54:N54)</f>
        <v>15940704.100000001</v>
      </c>
      <c r="P54" s="69">
        <f t="shared" si="131"/>
        <v>5212160.2</v>
      </c>
      <c r="Q54" s="69">
        <f t="shared" si="131"/>
        <v>4833583.5999999996</v>
      </c>
      <c r="R54" s="69">
        <f t="shared" si="131"/>
        <v>4960823.8999999994</v>
      </c>
      <c r="S54" s="69">
        <f t="shared" si="131"/>
        <v>4509038.3</v>
      </c>
      <c r="T54" s="69">
        <f t="shared" si="131"/>
        <v>4706679</v>
      </c>
      <c r="U54" s="69">
        <f t="shared" si="131"/>
        <v>4794497.7</v>
      </c>
      <c r="V54" s="69">
        <f t="shared" si="131"/>
        <v>5050042.8000000007</v>
      </c>
      <c r="W54" s="69">
        <f t="shared" si="131"/>
        <v>5130098.5000000009</v>
      </c>
      <c r="X54" s="69">
        <f t="shared" si="131"/>
        <v>4977570.4000000004</v>
      </c>
      <c r="Y54" s="69">
        <f t="shared" si="131"/>
        <v>5251593.9999999991</v>
      </c>
      <c r="Z54" s="69">
        <f t="shared" si="131"/>
        <v>5391193.2999999998</v>
      </c>
      <c r="AA54" s="69">
        <f t="shared" si="131"/>
        <v>5922950.5000000009</v>
      </c>
      <c r="AB54" s="69">
        <f>SUM(P54:AA54)</f>
        <v>60740232.199999996</v>
      </c>
      <c r="AC54" s="69">
        <f t="shared" si="131"/>
        <v>5861768</v>
      </c>
      <c r="AD54" s="69">
        <f t="shared" si="131"/>
        <v>5456672.0999999996</v>
      </c>
      <c r="AE54" s="69">
        <f t="shared" si="131"/>
        <v>5505920.3999999994</v>
      </c>
      <c r="AF54" s="69">
        <f t="shared" si="131"/>
        <v>5187032</v>
      </c>
      <c r="AG54" s="69">
        <f t="shared" si="131"/>
        <v>5405137.5</v>
      </c>
      <c r="AH54" s="69">
        <f t="shared" si="131"/>
        <v>5333167.0999999978</v>
      </c>
      <c r="AI54" s="69">
        <f t="shared" si="131"/>
        <v>5667176.200000002</v>
      </c>
      <c r="AJ54" s="69">
        <f t="shared" si="131"/>
        <v>5770309</v>
      </c>
      <c r="AK54" s="69">
        <f t="shared" si="131"/>
        <v>5535787.5999999996</v>
      </c>
      <c r="AL54" s="69">
        <f t="shared" si="131"/>
        <v>5814020.9999999981</v>
      </c>
      <c r="AM54" s="69">
        <f t="shared" si="131"/>
        <v>5653944.5999999996</v>
      </c>
      <c r="AN54" s="69">
        <f t="shared" si="131"/>
        <v>6368158.9000000022</v>
      </c>
      <c r="AO54" s="69">
        <f>SUM(AC54:AN54)</f>
        <v>67559094.400000006</v>
      </c>
      <c r="AP54" s="69">
        <f t="shared" si="131"/>
        <v>6335251.1000000006</v>
      </c>
      <c r="AQ54" s="69">
        <f t="shared" si="131"/>
        <v>6993701.5999999996</v>
      </c>
      <c r="AR54" s="69">
        <f t="shared" si="131"/>
        <v>7213910.7000000002</v>
      </c>
      <c r="AS54" s="69">
        <f t="shared" si="131"/>
        <v>6635281.2000000002</v>
      </c>
      <c r="AT54" s="69">
        <f t="shared" si="131"/>
        <v>6910914</v>
      </c>
      <c r="AU54" s="69">
        <f t="shared" si="131"/>
        <v>6838917.7999999998</v>
      </c>
      <c r="AV54" s="69">
        <f t="shared" si="131"/>
        <v>7129775.3999999985</v>
      </c>
      <c r="AW54" s="69">
        <f t="shared" si="131"/>
        <v>7507149.7000000002</v>
      </c>
      <c r="AX54" s="69">
        <f t="shared" si="131"/>
        <v>7153630.9999999981</v>
      </c>
      <c r="AY54" s="69">
        <f t="shared" si="131"/>
        <v>7472596.4999999981</v>
      </c>
      <c r="AZ54" s="69">
        <f t="shared" si="131"/>
        <v>7465182.5000000019</v>
      </c>
      <c r="BA54" s="69">
        <f t="shared" si="131"/>
        <v>7691418.0000000009</v>
      </c>
      <c r="BB54" s="69">
        <f>SUM(AP54:BA54)</f>
        <v>85347729.499999985</v>
      </c>
      <c r="BC54" s="69">
        <f t="shared" si="131"/>
        <v>7734327.4999999991</v>
      </c>
      <c r="BD54" s="69">
        <f t="shared" si="131"/>
        <v>7045182.4000000004</v>
      </c>
      <c r="BE54" s="69">
        <f t="shared" si="131"/>
        <v>7385706.4000000004</v>
      </c>
      <c r="BF54" s="69">
        <f t="shared" si="131"/>
        <v>7172811.5999999978</v>
      </c>
      <c r="BG54" s="69">
        <f t="shared" si="131"/>
        <v>7444025.1999999983</v>
      </c>
      <c r="BH54" s="69">
        <f t="shared" si="131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2">SUM(BK55:BK56)</f>
        <v>7740258.6999999993</v>
      </c>
      <c r="BL54" s="69">
        <f t="shared" si="132"/>
        <v>8199585</v>
      </c>
      <c r="BM54" s="69">
        <f t="shared" si="132"/>
        <v>8379979.1000000006</v>
      </c>
      <c r="BN54" s="69">
        <f t="shared" si="132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2"/>
        <v>8379989.5999999996</v>
      </c>
      <c r="BR54" s="69">
        <f t="shared" si="132"/>
        <v>8287045</v>
      </c>
      <c r="BS54" s="69">
        <f t="shared" si="132"/>
        <v>7749961</v>
      </c>
      <c r="BT54" s="69">
        <f t="shared" si="132"/>
        <v>8144821</v>
      </c>
      <c r="BU54" s="69">
        <f t="shared" si="132"/>
        <v>7811428.7000000002</v>
      </c>
      <c r="BV54" s="69">
        <f t="shared" ref="BV54:CA54" si="133">SUM(BV55:BV56)</f>
        <v>8332016.3000000045</v>
      </c>
      <c r="BW54" s="69">
        <f t="shared" si="133"/>
        <v>8575883</v>
      </c>
      <c r="BX54" s="69">
        <f t="shared" si="133"/>
        <v>7907674.2000000002</v>
      </c>
      <c r="BY54" s="69">
        <f t="shared" si="133"/>
        <v>8465163.5</v>
      </c>
      <c r="BZ54" s="69">
        <f t="shared" si="133"/>
        <v>8368185.0999999996</v>
      </c>
      <c r="CA54" s="69">
        <f t="shared" si="133"/>
        <v>8928170.6999999993</v>
      </c>
      <c r="CB54" s="69">
        <f>SUM(BP54:CA54)</f>
        <v>99950652.700000003</v>
      </c>
      <c r="CC54" s="69">
        <f t="shared" ref="CC54:CL54" si="134">SUM(CC55:CC56)</f>
        <v>8974111.7000000011</v>
      </c>
      <c r="CD54" s="69">
        <f t="shared" si="134"/>
        <v>8626429.0999999996</v>
      </c>
      <c r="CE54" s="69">
        <f t="shared" si="134"/>
        <v>8934752.8000000007</v>
      </c>
      <c r="CF54" s="69">
        <f t="shared" si="134"/>
        <v>8256701.5</v>
      </c>
      <c r="CG54" s="69">
        <f t="shared" si="134"/>
        <v>8619381.3000000007</v>
      </c>
      <c r="CH54" s="69">
        <f t="shared" si="134"/>
        <v>8470521.1999999993</v>
      </c>
      <c r="CI54" s="69">
        <f t="shared" si="134"/>
        <v>8833556.9999999981</v>
      </c>
      <c r="CJ54" s="69">
        <f t="shared" si="134"/>
        <v>9493306.6000000015</v>
      </c>
      <c r="CK54" s="69">
        <f t="shared" si="134"/>
        <v>8964688.3000000007</v>
      </c>
      <c r="CL54" s="69">
        <f t="shared" si="134"/>
        <v>9835278.3000000026</v>
      </c>
      <c r="CM54" s="69">
        <f t="shared" ref="CM54:CS54" si="135">SUM(CM55:CM56)</f>
        <v>9961315</v>
      </c>
      <c r="CN54" s="69">
        <f t="shared" si="135"/>
        <v>10220223.100000001</v>
      </c>
      <c r="CO54" s="69">
        <f>SUM(CC54:CN54)</f>
        <v>109190265.90000001</v>
      </c>
      <c r="CP54" s="69">
        <f t="shared" si="135"/>
        <v>10224163.699999999</v>
      </c>
      <c r="CQ54" s="69">
        <f t="shared" si="135"/>
        <v>9942073.0999999996</v>
      </c>
      <c r="CR54" s="69">
        <f t="shared" si="135"/>
        <v>11303331.200000001</v>
      </c>
      <c r="CS54" s="69">
        <f t="shared" si="135"/>
        <v>10881315.199999999</v>
      </c>
      <c r="CT54" s="69">
        <f t="shared" ref="CT54:DA54" si="136">SUM(CT55:CT56)</f>
        <v>10992772.800000001</v>
      </c>
      <c r="CU54" s="69">
        <f t="shared" si="136"/>
        <v>10437881.1</v>
      </c>
      <c r="CV54" s="69">
        <f t="shared" si="136"/>
        <v>11358274.299999999</v>
      </c>
      <c r="CW54" s="69">
        <f t="shared" si="136"/>
        <v>11695508.199999999</v>
      </c>
      <c r="CX54" s="69">
        <f t="shared" si="136"/>
        <v>11181274</v>
      </c>
      <c r="CY54" s="69">
        <v>10552720.800000001</v>
      </c>
      <c r="CZ54" s="69">
        <f t="shared" si="136"/>
        <v>10232238.200000001</v>
      </c>
      <c r="DA54" s="69">
        <f t="shared" si="136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7">SUM(DD55:DD56)</f>
        <v>10681910.6</v>
      </c>
      <c r="DE54" s="69">
        <f t="shared" si="137"/>
        <v>6392320.2000000002</v>
      </c>
      <c r="DF54" s="69">
        <f t="shared" si="137"/>
        <v>0</v>
      </c>
      <c r="DG54" s="69">
        <f t="shared" si="137"/>
        <v>11201674.799999999</v>
      </c>
      <c r="DH54" s="69">
        <f t="shared" si="137"/>
        <v>11017764.499999998</v>
      </c>
      <c r="DI54" s="69">
        <f t="shared" si="137"/>
        <v>11821262.700000001</v>
      </c>
      <c r="DJ54" s="69">
        <f t="shared" si="137"/>
        <v>11999617.6</v>
      </c>
      <c r="DK54" s="69">
        <f t="shared" si="137"/>
        <v>11377330.699999999</v>
      </c>
      <c r="DL54" s="69">
        <f t="shared" si="137"/>
        <v>11567852.600000001</v>
      </c>
      <c r="DM54" s="69">
        <f t="shared" si="137"/>
        <v>11662652.699999999</v>
      </c>
      <c r="DN54" s="69">
        <f t="shared" si="137"/>
        <v>13870186.000000002</v>
      </c>
      <c r="DO54" s="69">
        <f t="shared" si="137"/>
        <v>123803677.2</v>
      </c>
      <c r="DP54" s="69">
        <f>SUM(DP55:DP56)</f>
        <v>14045094.499999998</v>
      </c>
      <c r="DQ54" s="69">
        <f t="shared" ref="DQ54:EB54" si="138">SUM(DQ55:DQ56)</f>
        <v>12743689.5</v>
      </c>
      <c r="DR54" s="69">
        <f t="shared" si="138"/>
        <v>13039768.200000001</v>
      </c>
      <c r="DS54" s="69">
        <f t="shared" si="138"/>
        <v>12308165.300000001</v>
      </c>
      <c r="DT54" s="69">
        <f t="shared" si="138"/>
        <v>12610746.299999997</v>
      </c>
      <c r="DU54" s="69">
        <f t="shared" si="138"/>
        <v>12299562.299999999</v>
      </c>
      <c r="DV54" s="69">
        <f t="shared" si="138"/>
        <v>12965281.199999997</v>
      </c>
      <c r="DW54" s="69">
        <f t="shared" si="138"/>
        <v>12953393.6</v>
      </c>
      <c r="DX54" s="69">
        <f t="shared" si="138"/>
        <v>11852063.300000001</v>
      </c>
      <c r="DY54" s="69">
        <f t="shared" si="138"/>
        <v>12917509.699999999</v>
      </c>
      <c r="DZ54" s="69">
        <f t="shared" si="138"/>
        <v>12853476.799999997</v>
      </c>
      <c r="EA54" s="69">
        <f t="shared" si="138"/>
        <v>13994051</v>
      </c>
      <c r="EB54" s="69">
        <f t="shared" si="138"/>
        <v>154582801.69999999</v>
      </c>
      <c r="EC54" s="69">
        <f>SUM(EC55:EC56)</f>
        <v>15938017.399999999</v>
      </c>
      <c r="ED54" s="69">
        <f t="shared" ref="ED54:FN54" si="139">SUM(ED55:ED56)</f>
        <v>13903509.599999998</v>
      </c>
      <c r="EE54" s="69">
        <f t="shared" si="139"/>
        <v>14925881</v>
      </c>
      <c r="EF54" s="69">
        <f t="shared" si="139"/>
        <v>13604153.699999999</v>
      </c>
      <c r="EG54" s="69">
        <f t="shared" si="139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39"/>
        <v>15807089.600000005</v>
      </c>
      <c r="EK54" s="69">
        <f t="shared" si="139"/>
        <v>14644959.699999999</v>
      </c>
      <c r="EL54" s="69">
        <f t="shared" si="139"/>
        <v>15616035.200000003</v>
      </c>
      <c r="EM54" s="69">
        <f t="shared" si="139"/>
        <v>15693758.9</v>
      </c>
      <c r="EN54" s="69">
        <f t="shared" si="139"/>
        <v>16663347.800000004</v>
      </c>
      <c r="EO54" s="69">
        <f>+SUM(EC54:EN54)</f>
        <v>181846424.60000005</v>
      </c>
      <c r="EP54" s="69">
        <f t="shared" si="139"/>
        <v>16439881.500000007</v>
      </c>
      <c r="EQ54" s="69">
        <f t="shared" si="139"/>
        <v>15621159.799999999</v>
      </c>
      <c r="ER54" s="69">
        <f t="shared" si="139"/>
        <v>10881258.000000002</v>
      </c>
      <c r="ES54" s="69">
        <f t="shared" si="139"/>
        <v>5482517.299999998</v>
      </c>
      <c r="ET54" s="69">
        <f t="shared" si="139"/>
        <v>1973551.2999999998</v>
      </c>
      <c r="EU54" s="69">
        <f t="shared" si="139"/>
        <v>0</v>
      </c>
      <c r="EV54" s="69">
        <f t="shared" si="139"/>
        <v>14270763.699999999</v>
      </c>
      <c r="EW54" s="69">
        <f t="shared" si="139"/>
        <v>14660733.700000005</v>
      </c>
      <c r="EX54" s="69">
        <f t="shared" si="139"/>
        <v>14544220.399999999</v>
      </c>
      <c r="EY54" s="69">
        <f t="shared" si="139"/>
        <v>16962635.299999997</v>
      </c>
      <c r="EZ54" s="69">
        <f t="shared" si="139"/>
        <v>17595778.400000006</v>
      </c>
      <c r="FA54" s="69">
        <f t="shared" si="139"/>
        <v>17575663.400000002</v>
      </c>
      <c r="FB54" s="69">
        <f>+SUM(EP54:FA54)</f>
        <v>146008162.79999998</v>
      </c>
      <c r="FC54" s="69">
        <f t="shared" si="139"/>
        <v>18163948.699999996</v>
      </c>
      <c r="FD54" s="69">
        <f t="shared" si="139"/>
        <v>15877997</v>
      </c>
      <c r="FE54" s="69">
        <f t="shared" si="139"/>
        <v>16425512.399999999</v>
      </c>
      <c r="FF54" s="69">
        <f t="shared" si="139"/>
        <v>16058218.5</v>
      </c>
      <c r="FG54" s="69">
        <f t="shared" si="139"/>
        <v>17715512.5</v>
      </c>
      <c r="FH54" s="69">
        <f t="shared" si="139"/>
        <v>17452026.799999997</v>
      </c>
      <c r="FI54" s="154">
        <f t="shared" si="139"/>
        <v>18653875.700000003</v>
      </c>
      <c r="FJ54" s="154">
        <f t="shared" si="139"/>
        <v>18638465.399999999</v>
      </c>
      <c r="FK54" s="164">
        <f t="shared" si="139"/>
        <v>17987495.899999999</v>
      </c>
      <c r="FL54" s="154">
        <f t="shared" si="139"/>
        <v>19141539.5</v>
      </c>
      <c r="FM54" s="154">
        <f t="shared" si="139"/>
        <v>18819771</v>
      </c>
      <c r="FN54" s="154">
        <f t="shared" si="139"/>
        <v>0</v>
      </c>
      <c r="FO54" s="69">
        <f>+SUM(FC54:FN54)</f>
        <v>194934363.40000001</v>
      </c>
    </row>
    <row r="55" spans="2:171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165">
        <v>4811295.3</v>
      </c>
      <c r="FL55" s="70">
        <v>5293549.2</v>
      </c>
      <c r="FM55" s="70">
        <v>4823514.0999999996</v>
      </c>
      <c r="FN55" s="70"/>
      <c r="FO55" s="70">
        <f>+SUM(FC55:FN55)</f>
        <v>50963790.5</v>
      </c>
    </row>
    <row r="56" spans="2:171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>
        <v>13312722.200000001</v>
      </c>
      <c r="FH56" s="70">
        <v>13097937.9</v>
      </c>
      <c r="FI56" s="70">
        <v>13433179.800000003</v>
      </c>
      <c r="FJ56" s="70">
        <v>13190918.300000001</v>
      </c>
      <c r="FK56" s="165">
        <v>13176200.6</v>
      </c>
      <c r="FL56" s="70">
        <v>13847990.300000001</v>
      </c>
      <c r="FM56" s="70">
        <v>13996256.9</v>
      </c>
      <c r="FN56" s="70"/>
      <c r="FO56" s="70">
        <f>+SUM(FC56:FN56)</f>
        <v>143970572.89999998</v>
      </c>
    </row>
    <row r="60" spans="2:171" ht="15" x14ac:dyDescent="0.25">
      <c r="B60" s="5"/>
    </row>
    <row r="62" spans="2:171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FB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L47" sqref="FL4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1.42578125" style="11"/>
    <col min="171" max="171" width="12.7109375" style="11" customWidth="1"/>
    <col min="172" max="16384" width="11.42578125" style="11"/>
  </cols>
  <sheetData>
    <row r="1" spans="1:171" ht="15" x14ac:dyDescent="0.25">
      <c r="A1" s="177" t="s">
        <v>136</v>
      </c>
      <c r="B1" s="177"/>
    </row>
    <row r="2" spans="1:171" ht="30" customHeight="1" x14ac:dyDescent="0.25">
      <c r="A2" s="178" t="s">
        <v>149</v>
      </c>
      <c r="B2" s="179"/>
    </row>
    <row r="3" spans="1:171" x14ac:dyDescent="0.2">
      <c r="A3" s="99" t="s">
        <v>78</v>
      </c>
    </row>
    <row r="4" spans="1:171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ht="15" x14ac:dyDescent="0.25">
      <c r="B5" s="5" t="s">
        <v>67</v>
      </c>
    </row>
    <row r="6" spans="1:171" ht="15" x14ac:dyDescent="0.25">
      <c r="B6" s="180" t="s">
        <v>0</v>
      </c>
      <c r="C6" s="182">
        <v>2009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80" t="s">
        <v>86</v>
      </c>
      <c r="P6" s="182">
        <v>2010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80" t="s">
        <v>87</v>
      </c>
      <c r="AC6" s="182">
        <v>2011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80" t="s">
        <v>88</v>
      </c>
      <c r="AP6" s="182">
        <v>2012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80" t="s">
        <v>89</v>
      </c>
      <c r="BC6" s="182">
        <v>2013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80" t="s">
        <v>90</v>
      </c>
      <c r="BP6" s="182">
        <v>2014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80" t="s">
        <v>91</v>
      </c>
      <c r="CC6" s="182">
        <v>2015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80" t="s">
        <v>92</v>
      </c>
      <c r="CP6" s="182">
        <v>2016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4"/>
      <c r="DB6" s="180" t="s">
        <v>93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104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137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72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72" t="s">
        <v>170</v>
      </c>
    </row>
    <row r="7" spans="1:171" ht="15" x14ac:dyDescent="0.25">
      <c r="B7" s="181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1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1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1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1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1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1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1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81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73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73"/>
    </row>
    <row r="8" spans="1:171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6">
        <v>191998</v>
      </c>
      <c r="FL8" s="72">
        <v>208916</v>
      </c>
      <c r="FM8" s="72">
        <v>195679</v>
      </c>
      <c r="FN8" s="72"/>
      <c r="FO8" s="72">
        <f>+SUM(FC8:FN8)</f>
        <v>2046903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/>
      <c r="FO9" s="48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/>
      <c r="FO10" s="48"/>
    </row>
    <row r="11" spans="1:171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6">
        <v>176374</v>
      </c>
      <c r="FL11" s="72">
        <v>192666</v>
      </c>
      <c r="FM11" s="72">
        <v>178022</v>
      </c>
      <c r="FN11" s="72"/>
      <c r="FO11" s="72">
        <f>+SUM(FC11:FN11)</f>
        <v>1879006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/>
      <c r="FO12" s="48"/>
    </row>
    <row r="13" spans="1:171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/>
      <c r="FO13" s="48"/>
    </row>
    <row r="14" spans="1:171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6">
        <v>223124</v>
      </c>
      <c r="FL14" s="72">
        <v>240427</v>
      </c>
      <c r="FM14" s="72">
        <v>221663</v>
      </c>
      <c r="FN14" s="72"/>
      <c r="FO14" s="72">
        <f>+SUM(FC14:FN14)</f>
        <v>2390083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>
        <v>105908</v>
      </c>
      <c r="FN15" s="48"/>
      <c r="FO15" s="48"/>
    </row>
    <row r="16" spans="1:171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>
        <v>115755</v>
      </c>
      <c r="FN16" s="48"/>
      <c r="FO16" s="48"/>
    </row>
    <row r="17" spans="2:171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6">
        <v>327711</v>
      </c>
      <c r="FL17" s="72">
        <v>353474</v>
      </c>
      <c r="FM17" s="72">
        <v>319826</v>
      </c>
      <c r="FN17" s="72"/>
      <c r="FO17" s="72">
        <f>+SUM(FC17:FN17)</f>
        <v>3328006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/>
      <c r="FO18" s="48"/>
    </row>
    <row r="19" spans="2:171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/>
      <c r="FO19" s="48"/>
    </row>
    <row r="20" spans="2:171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/>
      <c r="FO20" s="19">
        <f>+SUM(FC20:FN20)</f>
        <v>9643998</v>
      </c>
    </row>
    <row r="21" spans="2:171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7">
        <v>451236</v>
      </c>
      <c r="FL21" s="73">
        <v>502388</v>
      </c>
      <c r="FM21" s="73">
        <v>434999</v>
      </c>
      <c r="FN21" s="73"/>
      <c r="FO21" s="73">
        <f>+SUM(FC21:FN21)</f>
        <v>4873679</v>
      </c>
    </row>
    <row r="22" spans="2:171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7">
        <v>467971</v>
      </c>
      <c r="FL22" s="73">
        <v>493095</v>
      </c>
      <c r="FM22" s="73">
        <v>480191</v>
      </c>
      <c r="FN22" s="73"/>
      <c r="FO22" s="73">
        <f>+SUM(FC22:FN22)</f>
        <v>4770319</v>
      </c>
    </row>
    <row r="23" spans="2:171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ht="15" x14ac:dyDescent="0.25">
      <c r="B25" s="5" t="s">
        <v>68</v>
      </c>
    </row>
    <row r="26" spans="2:171" ht="15" customHeight="1" x14ac:dyDescent="0.25">
      <c r="B26" s="180" t="s">
        <v>0</v>
      </c>
      <c r="C26" s="182">
        <v>2009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80" t="s">
        <v>86</v>
      </c>
      <c r="P26" s="182">
        <v>2010</v>
      </c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4"/>
      <c r="AB26" s="180" t="s">
        <v>87</v>
      </c>
      <c r="AC26" s="182">
        <v>2011</v>
      </c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4"/>
      <c r="AO26" s="180" t="s">
        <v>88</v>
      </c>
      <c r="AP26" s="182">
        <v>2012</v>
      </c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4"/>
      <c r="BB26" s="180" t="s">
        <v>89</v>
      </c>
      <c r="BC26" s="182">
        <v>2013</v>
      </c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4"/>
      <c r="BO26" s="180" t="s">
        <v>90</v>
      </c>
      <c r="BP26" s="182">
        <v>2014</v>
      </c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4"/>
      <c r="CB26" s="180" t="s">
        <v>91</v>
      </c>
      <c r="CC26" s="182">
        <v>2015</v>
      </c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4"/>
      <c r="CO26" s="180" t="s">
        <v>92</v>
      </c>
      <c r="CP26" s="182">
        <v>2016</v>
      </c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4"/>
      <c r="DB26" s="180" t="s">
        <v>93</v>
      </c>
      <c r="DC26" s="174">
        <v>2017</v>
      </c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6"/>
      <c r="DO26" s="172" t="s">
        <v>104</v>
      </c>
      <c r="DP26" s="174">
        <v>2018</v>
      </c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6"/>
      <c r="EB26" s="172" t="s">
        <v>137</v>
      </c>
      <c r="EC26" s="174">
        <v>2019</v>
      </c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6"/>
      <c r="EO26" s="172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72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72" t="s">
        <v>170</v>
      </c>
    </row>
    <row r="27" spans="2:171" ht="15" x14ac:dyDescent="0.25">
      <c r="B27" s="181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81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81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81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81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81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81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81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81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73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73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73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73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73"/>
    </row>
    <row r="28" spans="2:171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6">
        <v>573483</v>
      </c>
      <c r="FL28" s="72">
        <v>605374</v>
      </c>
      <c r="FM28" s="72">
        <v>588028</v>
      </c>
      <c r="FN28" s="72"/>
      <c r="FO28" s="72">
        <f>+SUM(FC28:FN28)</f>
        <v>6029192</v>
      </c>
    </row>
    <row r="29" spans="2:171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/>
      <c r="FO29" s="48"/>
    </row>
    <row r="30" spans="2:171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/>
      <c r="FO30" s="48"/>
    </row>
    <row r="31" spans="2:171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6">
        <v>542900</v>
      </c>
      <c r="FL31" s="72">
        <v>575013</v>
      </c>
      <c r="FM31" s="72">
        <v>554623</v>
      </c>
      <c r="FN31" s="72"/>
      <c r="FO31" s="72">
        <f>+SUM(FC31:FN31)</f>
        <v>5687868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/>
      <c r="FO32" s="48"/>
    </row>
    <row r="33" spans="1:171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/>
      <c r="FO33" s="48"/>
    </row>
    <row r="34" spans="1:171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6">
        <v>601483</v>
      </c>
      <c r="FL34" s="72">
        <v>634050</v>
      </c>
      <c r="FM34" s="72">
        <v>609365</v>
      </c>
      <c r="FN34" s="72"/>
      <c r="FO34" s="72">
        <f>+SUM(FC34:FN34)</f>
        <v>6327532</v>
      </c>
    </row>
    <row r="35" spans="1:171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>
        <v>105908</v>
      </c>
      <c r="FN35" s="48"/>
      <c r="FO35" s="48"/>
    </row>
    <row r="36" spans="1:171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>
        <v>503457</v>
      </c>
      <c r="FN36" s="48"/>
      <c r="FO36" s="48"/>
    </row>
    <row r="37" spans="1:171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6">
        <v>714513</v>
      </c>
      <c r="FL37" s="72">
        <v>759864</v>
      </c>
      <c r="FM37" s="72">
        <v>712947</v>
      </c>
      <c r="FN37" s="72"/>
      <c r="FO37" s="72">
        <f>+SUM(FC37:FN37)</f>
        <v>7271502</v>
      </c>
    </row>
    <row r="38" spans="1:171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/>
      <c r="FO38" s="48"/>
    </row>
    <row r="39" spans="1:171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/>
      <c r="FO39" s="48"/>
    </row>
    <row r="40" spans="1:171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>
        <v>2464963</v>
      </c>
      <c r="FN40" s="19"/>
      <c r="FO40" s="19">
        <f>+SUM(FC40:FN40)</f>
        <v>25316094</v>
      </c>
    </row>
    <row r="41" spans="1:171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7">
        <v>451236</v>
      </c>
      <c r="FL41" s="73">
        <v>502388</v>
      </c>
      <c r="FM41" s="73">
        <v>434999</v>
      </c>
      <c r="FN41" s="73"/>
      <c r="FO41" s="73">
        <f>+SUM(FC41:FN41)</f>
        <v>4873679</v>
      </c>
    </row>
    <row r="42" spans="1:171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7">
        <v>1981143</v>
      </c>
      <c r="FL42" s="73">
        <v>2071913</v>
      </c>
      <c r="FM42" s="73">
        <v>2029964</v>
      </c>
      <c r="FN42" s="73"/>
      <c r="FO42" s="73">
        <f>+SUM(FC42:FN42)</f>
        <v>20442415</v>
      </c>
    </row>
    <row r="45" spans="1:171" ht="15" x14ac:dyDescent="0.25">
      <c r="B45" s="5" t="s">
        <v>82</v>
      </c>
    </row>
    <row r="46" spans="1:171" ht="15" customHeight="1" x14ac:dyDescent="0.25">
      <c r="B46" s="23" t="s">
        <v>158</v>
      </c>
      <c r="C46" s="182">
        <v>2009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4"/>
      <c r="O46" s="180" t="s">
        <v>86</v>
      </c>
      <c r="P46" s="182">
        <v>2010</v>
      </c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4"/>
      <c r="AB46" s="180" t="s">
        <v>87</v>
      </c>
      <c r="AC46" s="182">
        <v>2011</v>
      </c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4"/>
      <c r="AO46" s="180" t="s">
        <v>88</v>
      </c>
      <c r="AP46" s="182">
        <v>2012</v>
      </c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B46" s="180" t="s">
        <v>89</v>
      </c>
      <c r="BC46" s="182">
        <v>2013</v>
      </c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4"/>
      <c r="BO46" s="180" t="s">
        <v>90</v>
      </c>
      <c r="BP46" s="182">
        <v>2014</v>
      </c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4"/>
      <c r="CB46" s="180" t="s">
        <v>91</v>
      </c>
      <c r="CC46" s="182">
        <v>2015</v>
      </c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4"/>
      <c r="CO46" s="180" t="s">
        <v>92</v>
      </c>
      <c r="CP46" s="182">
        <v>2016</v>
      </c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4"/>
      <c r="DB46" s="180" t="s">
        <v>93</v>
      </c>
      <c r="DC46" s="174">
        <v>2017</v>
      </c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6"/>
      <c r="DO46" s="172" t="s">
        <v>104</v>
      </c>
      <c r="DP46" s="174">
        <v>2018</v>
      </c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6"/>
      <c r="EB46" s="172" t="s">
        <v>137</v>
      </c>
      <c r="EC46" s="174">
        <v>2019</v>
      </c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6"/>
      <c r="EO46" s="172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72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72" t="s">
        <v>170</v>
      </c>
    </row>
    <row r="47" spans="1:171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81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81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81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81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81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81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81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81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73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73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73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73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73"/>
    </row>
    <row r="48" spans="1:171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8">
        <f t="shared" si="131"/>
        <v>21233319.899999999</v>
      </c>
      <c r="FL48" s="168">
        <f t="shared" si="131"/>
        <v>22479191.300000001</v>
      </c>
      <c r="FM48" s="168">
        <f t="shared" si="131"/>
        <v>21532337.699999996</v>
      </c>
      <c r="FN48" s="168">
        <f t="shared" si="131"/>
        <v>0</v>
      </c>
      <c r="FO48" s="19">
        <f>+SUM(FC48:FN48)</f>
        <v>220040955.80000001</v>
      </c>
    </row>
    <row r="49" spans="2:171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7">
        <v>3918672.9</v>
      </c>
      <c r="FL49" s="73">
        <v>4375471.7</v>
      </c>
      <c r="FM49" s="73">
        <v>3783425.0999999996</v>
      </c>
      <c r="FN49" s="73"/>
      <c r="FO49" s="21">
        <f>+SUM(FC49:FN49)</f>
        <v>42342010.5</v>
      </c>
    </row>
    <row r="50" spans="2:171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7">
        <v>17314647</v>
      </c>
      <c r="FL50" s="73">
        <v>18103719.600000001</v>
      </c>
      <c r="FM50" s="73">
        <v>17748912.599999998</v>
      </c>
      <c r="FN50" s="73"/>
      <c r="FO50" s="21">
        <f>+SUM(FC50:FN50)</f>
        <v>177698945.29999998</v>
      </c>
    </row>
    <row r="52" spans="2:171" ht="15" x14ac:dyDescent="0.25">
      <c r="B52" s="5"/>
    </row>
    <row r="53" spans="2:171" x14ac:dyDescent="0.2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">
      <c r="DP54" s="76"/>
      <c r="EC54" s="76"/>
    </row>
    <row r="55" spans="2:171" x14ac:dyDescent="0.2">
      <c r="DP55" s="76"/>
      <c r="EC55" s="76"/>
    </row>
  </sheetData>
  <mergeCells count="76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HX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D15" sqref="ID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16384" width="11.42578125" style="2"/>
  </cols>
  <sheetData>
    <row r="1" spans="1:249" ht="15" x14ac:dyDescent="0.25">
      <c r="A1" s="177" t="s">
        <v>136</v>
      </c>
      <c r="B1" s="177"/>
    </row>
    <row r="2" spans="1:249" ht="30" customHeight="1" x14ac:dyDescent="0.2">
      <c r="A2" s="178" t="s">
        <v>150</v>
      </c>
      <c r="B2" s="179"/>
    </row>
    <row r="3" spans="1:249" x14ac:dyDescent="0.2">
      <c r="A3" s="99" t="s">
        <v>77</v>
      </c>
    </row>
    <row r="4" spans="1:249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ht="15" x14ac:dyDescent="0.25">
      <c r="B5" s="5" t="s">
        <v>67</v>
      </c>
    </row>
    <row r="6" spans="1:249" ht="15" customHeight="1" x14ac:dyDescent="0.25">
      <c r="B6" s="180" t="s">
        <v>0</v>
      </c>
      <c r="C6" s="174">
        <v>2003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96</v>
      </c>
      <c r="P6" s="174">
        <v>2004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97</v>
      </c>
      <c r="AC6" s="174">
        <v>2005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98</v>
      </c>
      <c r="AP6" s="174">
        <v>2006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99</v>
      </c>
      <c r="BC6" s="174">
        <v>2007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100</v>
      </c>
      <c r="BP6" s="174">
        <v>2008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101</v>
      </c>
      <c r="CC6" s="174">
        <v>2009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86</v>
      </c>
      <c r="CP6" s="174">
        <v>2010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87</v>
      </c>
      <c r="DC6" s="174">
        <v>2011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88</v>
      </c>
      <c r="DP6" s="174">
        <v>2012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89</v>
      </c>
      <c r="EC6" s="174">
        <v>2013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90</v>
      </c>
      <c r="EP6" s="174">
        <v>2014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91</v>
      </c>
      <c r="FC6" s="174">
        <v>2015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92</v>
      </c>
      <c r="FP6" s="174">
        <v>2016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93</v>
      </c>
      <c r="GC6" s="174">
        <v>2017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104</v>
      </c>
      <c r="GP6" s="174">
        <v>2018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137</v>
      </c>
      <c r="HC6" s="174">
        <v>2019</v>
      </c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6"/>
      <c r="HO6" s="172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72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72" t="s">
        <v>170</v>
      </c>
    </row>
    <row r="7" spans="1:249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7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7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73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73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73"/>
    </row>
    <row r="8" spans="1:249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/>
      <c r="IO8" s="72">
        <f>SUM(IC8:IN8)</f>
        <v>3953945</v>
      </c>
    </row>
    <row r="9" spans="1:249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/>
      <c r="IO9" s="48"/>
    </row>
    <row r="10" spans="1:249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/>
      <c r="IO10" s="48"/>
    </row>
    <row r="11" spans="1:249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/>
      <c r="IO11" s="72">
        <f t="shared" ref="IO11:IO19" si="48">SUM(IC11:IN11)</f>
        <v>1885833</v>
      </c>
    </row>
    <row r="12" spans="1:249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/>
      <c r="IO12" s="48"/>
    </row>
    <row r="13" spans="1:249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/>
      <c r="IO13" s="48"/>
    </row>
    <row r="14" spans="1:249" ht="15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/>
      <c r="IO14" s="72">
        <f t="shared" si="48"/>
        <v>4469203</v>
      </c>
    </row>
    <row r="15" spans="1:249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/>
      <c r="IO15" s="48"/>
    </row>
    <row r="16" spans="1:249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/>
      <c r="IO16" s="48"/>
    </row>
    <row r="17" spans="2:249" ht="15" x14ac:dyDescent="0.2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632780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/>
      <c r="IO17" s="19">
        <f t="shared" si="48"/>
        <v>10131500</v>
      </c>
    </row>
    <row r="18" spans="2:249" x14ac:dyDescent="0.2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/>
      <c r="IO18" s="21">
        <f t="shared" si="48"/>
        <v>6295526</v>
      </c>
    </row>
    <row r="19" spans="2:249" x14ac:dyDescent="0.2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f>IF10+IF13+IF16</f>
        <v>331011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/>
      <c r="IO19" s="21">
        <f t="shared" si="48"/>
        <v>4013455</v>
      </c>
    </row>
    <row r="20" spans="2:249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80" t="s">
        <v>0</v>
      </c>
      <c r="C24" s="174">
        <v>2003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96</v>
      </c>
      <c r="P24" s="174">
        <v>2004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97</v>
      </c>
      <c r="AC24" s="174">
        <v>2005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98</v>
      </c>
      <c r="AP24" s="174">
        <v>2006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99</v>
      </c>
      <c r="BC24" s="174">
        <v>2007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100</v>
      </c>
      <c r="BP24" s="174">
        <v>2008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101</v>
      </c>
      <c r="CC24" s="174">
        <v>2009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86</v>
      </c>
      <c r="CP24" s="174">
        <v>2010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87</v>
      </c>
      <c r="DC24" s="174">
        <v>2011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88</v>
      </c>
      <c r="DP24" s="174">
        <v>2012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89</v>
      </c>
      <c r="EC24" s="174">
        <v>2013</v>
      </c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6"/>
      <c r="EO24" s="172" t="s">
        <v>90</v>
      </c>
      <c r="EP24" s="174">
        <v>2014</v>
      </c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6"/>
      <c r="FB24" s="172" t="s">
        <v>91</v>
      </c>
      <c r="FC24" s="174">
        <v>2015</v>
      </c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6"/>
      <c r="FO24" s="172" t="s">
        <v>92</v>
      </c>
      <c r="FP24" s="174">
        <v>2016</v>
      </c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6"/>
      <c r="GB24" s="172" t="s">
        <v>93</v>
      </c>
      <c r="GC24" s="174">
        <v>2017</v>
      </c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6"/>
      <c r="GO24" s="172" t="s">
        <v>104</v>
      </c>
      <c r="GP24" s="174">
        <v>2018</v>
      </c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6"/>
      <c r="HB24" s="172" t="s">
        <v>137</v>
      </c>
      <c r="HC24" s="174">
        <v>2019</v>
      </c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6"/>
      <c r="HO24" s="172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72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72" t="s">
        <v>170</v>
      </c>
    </row>
    <row r="25" spans="2:249" ht="14.25" customHeight="1" x14ac:dyDescent="0.25">
      <c r="B25" s="181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7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7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7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7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7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7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7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7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7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73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73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73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73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73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73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73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73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73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73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/>
      <c r="IO26" s="72">
        <f>SUM(IC26:IN26)</f>
        <v>9633140</v>
      </c>
    </row>
    <row r="27" spans="2:249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/>
      <c r="IO27" s="48"/>
    </row>
    <row r="28" spans="2:249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/>
      <c r="IO29" s="72">
        <f>SUM(IC29:IN29)</f>
        <v>8177351</v>
      </c>
    </row>
    <row r="30" spans="2:249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/>
      <c r="IO30" s="48"/>
    </row>
    <row r="31" spans="2:249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/>
      <c r="IO32" s="72">
        <f>SUM(IC32:IN32)</f>
        <v>5121274</v>
      </c>
    </row>
    <row r="33" spans="2:249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/>
      <c r="IO33" s="48"/>
    </row>
    <row r="34" spans="2:249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/>
      <c r="IO34" s="48"/>
    </row>
    <row r="35" spans="2:249" ht="14.25" customHeight="1" x14ac:dyDescent="0.2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 t="shared" ref="IC35:IF35" si="186">SUM(IC36:IC37)</f>
        <v>2136319</v>
      </c>
      <c r="ID35" s="19">
        <f t="shared" si="186"/>
        <v>1617557</v>
      </c>
      <c r="IE35" s="19">
        <f t="shared" si="186"/>
        <v>1935950</v>
      </c>
      <c r="IF35" s="19">
        <f t="shared" si="186"/>
        <v>1841459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/>
      <c r="IO35" s="19">
        <f>SUM(IC35:IN35)</f>
        <v>22931765</v>
      </c>
    </row>
    <row r="36" spans="2:249" ht="14.25" customHeight="1" x14ac:dyDescent="0.2">
      <c r="B36" s="15" t="s">
        <v>2</v>
      </c>
      <c r="C36" s="21">
        <f>C27+C30+C33</f>
        <v>0</v>
      </c>
      <c r="D36" s="21">
        <f t="shared" ref="D36:M36" si="187">D27+D30+D33</f>
        <v>0</v>
      </c>
      <c r="E36" s="21">
        <f t="shared" si="187"/>
        <v>0</v>
      </c>
      <c r="F36" s="21">
        <f t="shared" si="187"/>
        <v>0</v>
      </c>
      <c r="G36" s="21">
        <f t="shared" si="187"/>
        <v>0</v>
      </c>
      <c r="H36" s="21">
        <f t="shared" si="187"/>
        <v>0</v>
      </c>
      <c r="I36" s="21">
        <f t="shared" si="187"/>
        <v>0</v>
      </c>
      <c r="J36" s="21">
        <f t="shared" si="187"/>
        <v>0</v>
      </c>
      <c r="K36" s="21">
        <f t="shared" si="187"/>
        <v>0</v>
      </c>
      <c r="L36" s="21">
        <f t="shared" si="187"/>
        <v>0</v>
      </c>
      <c r="M36" s="21">
        <f t="shared" si="187"/>
        <v>92921</v>
      </c>
      <c r="N36" s="21">
        <f t="shared" ref="N36:P37" si="188">N27+N30+N33</f>
        <v>117116</v>
      </c>
      <c r="O36" s="21">
        <f t="shared" si="188"/>
        <v>210037</v>
      </c>
      <c r="P36" s="21">
        <f t="shared" si="188"/>
        <v>115933</v>
      </c>
      <c r="Q36" s="21">
        <f t="shared" ref="Q36:Z36" si="189">Q27+Q30+Q33</f>
        <v>107506</v>
      </c>
      <c r="R36" s="21">
        <f t="shared" si="189"/>
        <v>100272</v>
      </c>
      <c r="S36" s="21">
        <f t="shared" si="189"/>
        <v>118724</v>
      </c>
      <c r="T36" s="21">
        <f t="shared" si="189"/>
        <v>101630</v>
      </c>
      <c r="U36" s="21">
        <f t="shared" si="189"/>
        <v>90555</v>
      </c>
      <c r="V36" s="21">
        <f t="shared" si="189"/>
        <v>117598</v>
      </c>
      <c r="W36" s="21">
        <f t="shared" si="189"/>
        <v>115721</v>
      </c>
      <c r="X36" s="21">
        <f t="shared" si="189"/>
        <v>88174</v>
      </c>
      <c r="Y36" s="21">
        <f t="shared" si="189"/>
        <v>104028</v>
      </c>
      <c r="Z36" s="21">
        <f t="shared" si="189"/>
        <v>91770</v>
      </c>
      <c r="AA36" s="21">
        <f t="shared" ref="AA36:AC37" si="190">AA27+AA30+AA33</f>
        <v>114387</v>
      </c>
      <c r="AB36" s="21">
        <f t="shared" si="190"/>
        <v>1266298</v>
      </c>
      <c r="AC36" s="21">
        <f t="shared" si="190"/>
        <v>113672</v>
      </c>
      <c r="AD36" s="21">
        <f t="shared" ref="AD36:AM36" si="191">AD27+AD30+AD33</f>
        <v>101971</v>
      </c>
      <c r="AE36" s="21">
        <f t="shared" si="191"/>
        <v>126000</v>
      </c>
      <c r="AF36" s="21">
        <f t="shared" si="191"/>
        <v>93230</v>
      </c>
      <c r="AG36" s="21">
        <f t="shared" si="191"/>
        <v>99504</v>
      </c>
      <c r="AH36" s="21">
        <f t="shared" si="191"/>
        <v>92028</v>
      </c>
      <c r="AI36" s="21">
        <f t="shared" si="191"/>
        <v>124137</v>
      </c>
      <c r="AJ36" s="21">
        <f t="shared" si="191"/>
        <v>108193</v>
      </c>
      <c r="AK36" s="21">
        <f t="shared" si="191"/>
        <v>90154</v>
      </c>
      <c r="AL36" s="21">
        <f t="shared" si="191"/>
        <v>103764</v>
      </c>
      <c r="AM36" s="21">
        <f t="shared" si="191"/>
        <v>94755</v>
      </c>
      <c r="AN36" s="21">
        <f t="shared" ref="AN36:AP37" si="192">AN27+AN30+AN33</f>
        <v>117218</v>
      </c>
      <c r="AO36" s="21">
        <f t="shared" si="192"/>
        <v>1264626</v>
      </c>
      <c r="AP36" s="21">
        <f t="shared" si="192"/>
        <v>119065</v>
      </c>
      <c r="AQ36" s="21">
        <f t="shared" ref="AQ36:AZ36" si="193">AQ27+AQ30+AQ33</f>
        <v>106815</v>
      </c>
      <c r="AR36" s="21">
        <f t="shared" si="193"/>
        <v>107586</v>
      </c>
      <c r="AS36" s="21">
        <f t="shared" si="193"/>
        <v>125136</v>
      </c>
      <c r="AT36" s="21">
        <f t="shared" si="193"/>
        <v>99878</v>
      </c>
      <c r="AU36" s="21">
        <f t="shared" si="193"/>
        <v>98671</v>
      </c>
      <c r="AV36" s="21">
        <f t="shared" si="193"/>
        <v>123381</v>
      </c>
      <c r="AW36" s="21">
        <f t="shared" si="193"/>
        <v>109579</v>
      </c>
      <c r="AX36" s="21">
        <f t="shared" si="193"/>
        <v>98375</v>
      </c>
      <c r="AY36" s="21">
        <f t="shared" si="193"/>
        <v>105508</v>
      </c>
      <c r="AZ36" s="21">
        <f t="shared" si="193"/>
        <v>102556</v>
      </c>
      <c r="BA36" s="21">
        <f t="shared" ref="BA36:BC37" si="194">BA27+BA30+BA33</f>
        <v>117634</v>
      </c>
      <c r="BB36" s="21">
        <f t="shared" si="194"/>
        <v>1314184</v>
      </c>
      <c r="BC36" s="21">
        <f t="shared" si="194"/>
        <v>132002</v>
      </c>
      <c r="BD36" s="21">
        <f t="shared" ref="BD36:BM36" si="195">BD27+BD30+BD33</f>
        <v>121822</v>
      </c>
      <c r="BE36" s="21">
        <f t="shared" si="195"/>
        <v>117201</v>
      </c>
      <c r="BF36" s="21">
        <f t="shared" si="195"/>
        <v>141521</v>
      </c>
      <c r="BG36" s="21">
        <f t="shared" si="195"/>
        <v>116042</v>
      </c>
      <c r="BH36" s="21">
        <f t="shared" si="195"/>
        <v>109574</v>
      </c>
      <c r="BI36" s="21">
        <f t="shared" si="195"/>
        <v>127244</v>
      </c>
      <c r="BJ36" s="21">
        <f t="shared" si="195"/>
        <v>119671</v>
      </c>
      <c r="BK36" s="21">
        <f t="shared" si="195"/>
        <v>107381</v>
      </c>
      <c r="BL36" s="21">
        <f t="shared" si="195"/>
        <v>121289</v>
      </c>
      <c r="BM36" s="21">
        <f t="shared" si="195"/>
        <v>114582</v>
      </c>
      <c r="BN36" s="21">
        <f t="shared" ref="BN36:BP37" si="196">BN27+BN30+BN33</f>
        <v>141985</v>
      </c>
      <c r="BO36" s="21">
        <f t="shared" si="196"/>
        <v>1470314</v>
      </c>
      <c r="BP36" s="21">
        <f t="shared" si="196"/>
        <v>143121</v>
      </c>
      <c r="BQ36" s="21">
        <f t="shared" ref="BQ36:BZ36" si="197">BQ27+BQ30+BQ33</f>
        <v>135325</v>
      </c>
      <c r="BR36" s="21">
        <f t="shared" si="197"/>
        <v>161617</v>
      </c>
      <c r="BS36" s="21">
        <f t="shared" si="197"/>
        <v>116888</v>
      </c>
      <c r="BT36" s="21">
        <f t="shared" si="197"/>
        <v>142172</v>
      </c>
      <c r="BU36" s="21">
        <f t="shared" si="197"/>
        <v>118066</v>
      </c>
      <c r="BV36" s="21">
        <f t="shared" si="197"/>
        <v>159683</v>
      </c>
      <c r="BW36" s="21">
        <f t="shared" si="197"/>
        <v>140094</v>
      </c>
      <c r="BX36" s="21">
        <f t="shared" si="197"/>
        <v>121113</v>
      </c>
      <c r="BY36" s="21">
        <f t="shared" si="197"/>
        <v>130577</v>
      </c>
      <c r="BZ36" s="21">
        <f t="shared" si="197"/>
        <v>137148</v>
      </c>
      <c r="CA36" s="21">
        <f t="shared" ref="CA36:CC37" si="198">CA27+CA30+CA33</f>
        <v>156511</v>
      </c>
      <c r="CB36" s="21">
        <f t="shared" si="198"/>
        <v>1662315</v>
      </c>
      <c r="CC36" s="21">
        <f t="shared" si="198"/>
        <v>160023</v>
      </c>
      <c r="CD36" s="21">
        <f t="shared" ref="CD36:CM36" si="199">CD27+CD30+CD33</f>
        <v>150131</v>
      </c>
      <c r="CE36" s="21">
        <f t="shared" si="199"/>
        <v>139048</v>
      </c>
      <c r="CF36" s="21">
        <f t="shared" si="199"/>
        <v>161393</v>
      </c>
      <c r="CG36" s="21">
        <f t="shared" si="199"/>
        <v>145000</v>
      </c>
      <c r="CH36" s="21">
        <f t="shared" si="199"/>
        <v>136056</v>
      </c>
      <c r="CI36" s="21">
        <f t="shared" si="199"/>
        <v>173860</v>
      </c>
      <c r="CJ36" s="21">
        <f t="shared" si="199"/>
        <v>150923</v>
      </c>
      <c r="CK36" s="21">
        <f t="shared" si="199"/>
        <v>135318</v>
      </c>
      <c r="CL36" s="21">
        <f t="shared" si="199"/>
        <v>151708</v>
      </c>
      <c r="CM36" s="21">
        <f t="shared" si="199"/>
        <v>140793</v>
      </c>
      <c r="CN36" s="21">
        <f t="shared" ref="CN36:CP37" si="200">CN27+CN30+CN33</f>
        <v>175565</v>
      </c>
      <c r="CO36" s="21">
        <f t="shared" si="200"/>
        <v>1819818</v>
      </c>
      <c r="CP36" s="21">
        <f t="shared" si="200"/>
        <v>189083</v>
      </c>
      <c r="CQ36" s="21">
        <f t="shared" ref="CQ36:CZ36" si="201">CQ27+CQ30+CQ33</f>
        <v>170586</v>
      </c>
      <c r="CR36" s="21">
        <f t="shared" si="201"/>
        <v>158066</v>
      </c>
      <c r="CS36" s="21">
        <f t="shared" si="201"/>
        <v>188806</v>
      </c>
      <c r="CT36" s="21">
        <f t="shared" si="201"/>
        <v>164359</v>
      </c>
      <c r="CU36" s="21">
        <f t="shared" si="201"/>
        <v>154107</v>
      </c>
      <c r="CV36" s="21">
        <f t="shared" si="201"/>
        <v>190130</v>
      </c>
      <c r="CW36" s="21">
        <f t="shared" si="201"/>
        <v>188843</v>
      </c>
      <c r="CX36" s="21">
        <f t="shared" si="201"/>
        <v>158288</v>
      </c>
      <c r="CY36" s="21">
        <f t="shared" si="201"/>
        <v>187167</v>
      </c>
      <c r="CZ36" s="21">
        <f t="shared" si="201"/>
        <v>166027</v>
      </c>
      <c r="DA36" s="21">
        <f t="shared" ref="DA36:DC37" si="202">DA27+DA30+DA33</f>
        <v>208138</v>
      </c>
      <c r="DB36" s="21">
        <f t="shared" si="202"/>
        <v>2123600</v>
      </c>
      <c r="DC36" s="21">
        <f t="shared" si="202"/>
        <v>225173</v>
      </c>
      <c r="DD36" s="21">
        <f t="shared" ref="DD36:DM36" si="203">DD27+DD30+DD33</f>
        <v>202921</v>
      </c>
      <c r="DE36" s="21">
        <f t="shared" si="203"/>
        <v>189294</v>
      </c>
      <c r="DF36" s="21">
        <f t="shared" si="203"/>
        <v>223686</v>
      </c>
      <c r="DG36" s="21">
        <f t="shared" si="203"/>
        <v>191920</v>
      </c>
      <c r="DH36" s="21">
        <f t="shared" si="203"/>
        <v>185139</v>
      </c>
      <c r="DI36" s="21">
        <f t="shared" si="203"/>
        <v>232826</v>
      </c>
      <c r="DJ36" s="21">
        <f t="shared" si="203"/>
        <v>213703</v>
      </c>
      <c r="DK36" s="21">
        <f t="shared" si="203"/>
        <v>187504</v>
      </c>
      <c r="DL36" s="21">
        <f t="shared" si="203"/>
        <v>210706</v>
      </c>
      <c r="DM36" s="21">
        <f t="shared" si="203"/>
        <v>191211</v>
      </c>
      <c r="DN36" s="21">
        <f t="shared" ref="DN36:DP37" si="204">DN27+DN30+DN33</f>
        <v>235676</v>
      </c>
      <c r="DO36" s="21">
        <f t="shared" si="204"/>
        <v>2489759</v>
      </c>
      <c r="DP36" s="21">
        <f t="shared" si="204"/>
        <v>254003</v>
      </c>
      <c r="DQ36" s="21">
        <f t="shared" ref="DQ36:DZ36" si="205">DQ27+DQ30+DQ33</f>
        <v>243614</v>
      </c>
      <c r="DR36" s="21">
        <f t="shared" si="205"/>
        <v>219411</v>
      </c>
      <c r="DS36" s="21">
        <f t="shared" si="205"/>
        <v>262259</v>
      </c>
      <c r="DT36" s="21">
        <f t="shared" si="205"/>
        <v>220302</v>
      </c>
      <c r="DU36" s="21">
        <f t="shared" si="205"/>
        <v>210822</v>
      </c>
      <c r="DV36" s="21">
        <f t="shared" si="205"/>
        <v>248549</v>
      </c>
      <c r="DW36" s="21">
        <f t="shared" si="205"/>
        <v>244123</v>
      </c>
      <c r="DX36" s="21">
        <f t="shared" si="205"/>
        <v>228284</v>
      </c>
      <c r="DY36" s="21">
        <f t="shared" si="205"/>
        <v>247082</v>
      </c>
      <c r="DZ36" s="21">
        <f t="shared" si="205"/>
        <v>220643</v>
      </c>
      <c r="EA36" s="21">
        <f t="shared" ref="EA36:EC37" si="206">EA27+EA30+EA33</f>
        <v>268186</v>
      </c>
      <c r="EB36" s="21">
        <f t="shared" si="206"/>
        <v>2867278</v>
      </c>
      <c r="EC36" s="21">
        <f t="shared" si="206"/>
        <v>283272</v>
      </c>
      <c r="ED36" s="21">
        <f t="shared" ref="ED36:EM36" si="207">ED27+ED30+ED33</f>
        <v>263186</v>
      </c>
      <c r="EE36" s="21">
        <f t="shared" si="207"/>
        <v>297916</v>
      </c>
      <c r="EF36" s="21">
        <f t="shared" si="207"/>
        <v>222540</v>
      </c>
      <c r="EG36" s="21">
        <f t="shared" si="207"/>
        <v>246406</v>
      </c>
      <c r="EH36" s="21">
        <f t="shared" si="207"/>
        <v>241176</v>
      </c>
      <c r="EI36" s="21">
        <f t="shared" si="207"/>
        <v>279483</v>
      </c>
      <c r="EJ36" s="21">
        <f t="shared" si="207"/>
        <v>275096</v>
      </c>
      <c r="EK36" s="21">
        <f t="shared" si="207"/>
        <v>243687</v>
      </c>
      <c r="EL36" s="21">
        <f t="shared" si="207"/>
        <v>260727</v>
      </c>
      <c r="EM36" s="21">
        <f t="shared" si="207"/>
        <v>247346</v>
      </c>
      <c r="EN36" s="21">
        <f t="shared" ref="EN36:EP37" si="208">EN27+EN30+EN33</f>
        <v>294307</v>
      </c>
      <c r="EO36" s="21">
        <f t="shared" si="208"/>
        <v>3155142</v>
      </c>
      <c r="EP36" s="21">
        <f t="shared" si="208"/>
        <v>308009</v>
      </c>
      <c r="EQ36" s="21">
        <f t="shared" ref="EQ36:GA36" si="209">EQ27+EQ30+EQ33</f>
        <v>284291</v>
      </c>
      <c r="ER36" s="21">
        <f t="shared" si="209"/>
        <v>269721</v>
      </c>
      <c r="ES36" s="21">
        <f t="shared" si="209"/>
        <v>298961</v>
      </c>
      <c r="ET36" s="21">
        <f t="shared" si="209"/>
        <v>259488</v>
      </c>
      <c r="EU36" s="21">
        <f t="shared" si="209"/>
        <v>240006</v>
      </c>
      <c r="EV36" s="21">
        <f t="shared" si="209"/>
        <v>305808</v>
      </c>
      <c r="EW36" s="21">
        <f t="shared" si="209"/>
        <v>288113</v>
      </c>
      <c r="EX36" s="21">
        <f t="shared" si="209"/>
        <v>249256</v>
      </c>
      <c r="EY36" s="21">
        <f t="shared" si="209"/>
        <v>279851</v>
      </c>
      <c r="EZ36" s="21">
        <f t="shared" si="209"/>
        <v>260519</v>
      </c>
      <c r="FA36" s="21">
        <f t="shared" si="209"/>
        <v>332887</v>
      </c>
      <c r="FB36" s="21">
        <f>FB27+FB30+FB33</f>
        <v>3376910</v>
      </c>
      <c r="FC36" s="21">
        <f t="shared" si="209"/>
        <v>369210</v>
      </c>
      <c r="FD36" s="21">
        <f t="shared" si="209"/>
        <v>341919</v>
      </c>
      <c r="FE36" s="21">
        <f t="shared" si="209"/>
        <v>313131</v>
      </c>
      <c r="FF36" s="21">
        <f t="shared" si="209"/>
        <v>350542</v>
      </c>
      <c r="FG36" s="21">
        <f t="shared" si="209"/>
        <v>323708</v>
      </c>
      <c r="FH36" s="21">
        <f t="shared" si="209"/>
        <v>293194</v>
      </c>
      <c r="FI36" s="21">
        <f t="shared" si="209"/>
        <v>371425</v>
      </c>
      <c r="FJ36" s="21">
        <f t="shared" si="209"/>
        <v>345171</v>
      </c>
      <c r="FK36" s="21">
        <f t="shared" si="209"/>
        <v>299045</v>
      </c>
      <c r="FL36" s="21">
        <f t="shared" si="209"/>
        <v>346857</v>
      </c>
      <c r="FM36" s="21">
        <f t="shared" si="209"/>
        <v>306525</v>
      </c>
      <c r="FN36" s="21">
        <f t="shared" si="209"/>
        <v>392451</v>
      </c>
      <c r="FO36" s="21">
        <f>FO27+FO30+FO33</f>
        <v>4053178</v>
      </c>
      <c r="FP36" s="21">
        <f t="shared" si="209"/>
        <v>437052</v>
      </c>
      <c r="FQ36" s="21">
        <f t="shared" si="209"/>
        <v>406648</v>
      </c>
      <c r="FR36" s="21">
        <f t="shared" si="209"/>
        <v>442941</v>
      </c>
      <c r="FS36" s="21">
        <f t="shared" si="209"/>
        <v>327458</v>
      </c>
      <c r="FT36" s="21">
        <f t="shared" si="209"/>
        <v>358674</v>
      </c>
      <c r="FU36" s="21">
        <f t="shared" si="209"/>
        <v>333739</v>
      </c>
      <c r="FV36" s="21">
        <f t="shared" si="209"/>
        <v>441571</v>
      </c>
      <c r="FW36" s="21">
        <f t="shared" si="209"/>
        <v>395226</v>
      </c>
      <c r="FX36" s="21">
        <v>348358</v>
      </c>
      <c r="FY36" s="21">
        <v>382258</v>
      </c>
      <c r="FZ36" s="21">
        <v>377903</v>
      </c>
      <c r="GA36" s="21">
        <f t="shared" si="209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0">GD27+GD30+GD33</f>
        <v>420895</v>
      </c>
      <c r="GE36" s="21">
        <f t="shared" si="210"/>
        <v>362876</v>
      </c>
      <c r="GF36" s="21">
        <f t="shared" si="210"/>
        <v>403877</v>
      </c>
      <c r="GG36" s="21">
        <f t="shared" si="210"/>
        <v>383494</v>
      </c>
      <c r="GH36" s="21">
        <f t="shared" si="210"/>
        <v>369660</v>
      </c>
      <c r="GI36" s="21">
        <f t="shared" si="210"/>
        <v>478803</v>
      </c>
      <c r="GJ36" s="21">
        <f t="shared" si="210"/>
        <v>421570</v>
      </c>
      <c r="GK36" s="21">
        <f t="shared" si="210"/>
        <v>366903</v>
      </c>
      <c r="GL36" s="21">
        <f t="shared" si="210"/>
        <v>378004</v>
      </c>
      <c r="GM36" s="21">
        <f t="shared" si="210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1">GQ27+GQ30+GQ33</f>
        <v>446068</v>
      </c>
      <c r="GR36" s="21">
        <f t="shared" si="211"/>
        <v>482103</v>
      </c>
      <c r="GS36" s="21">
        <f t="shared" si="211"/>
        <v>388519</v>
      </c>
      <c r="GT36" s="21">
        <f t="shared" si="211"/>
        <v>386505</v>
      </c>
      <c r="GU36" s="21">
        <f t="shared" si="211"/>
        <v>348087</v>
      </c>
      <c r="GV36" s="21">
        <f t="shared" si="211"/>
        <v>425550</v>
      </c>
      <c r="GW36" s="21">
        <f t="shared" si="211"/>
        <v>425243</v>
      </c>
      <c r="GX36" s="21">
        <f t="shared" si="211"/>
        <v>398078</v>
      </c>
      <c r="GY36" s="21">
        <f t="shared" si="211"/>
        <v>414186</v>
      </c>
      <c r="GZ36" s="21">
        <f t="shared" si="211"/>
        <v>392147</v>
      </c>
      <c r="HA36" s="21">
        <f t="shared" si="211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2">HD27+HD30+HD33</f>
        <v>476224</v>
      </c>
      <c r="HE36" s="21">
        <f t="shared" si="212"/>
        <v>445725</v>
      </c>
      <c r="HF36" s="21">
        <f t="shared" si="212"/>
        <v>460045</v>
      </c>
      <c r="HG36" s="21">
        <f t="shared" si="212"/>
        <v>393615</v>
      </c>
      <c r="HH36" s="21">
        <f t="shared" si="212"/>
        <v>367532</v>
      </c>
      <c r="HI36" s="21">
        <f t="shared" si="212"/>
        <v>465017</v>
      </c>
      <c r="HJ36" s="21">
        <f t="shared" si="212"/>
        <v>450658</v>
      </c>
      <c r="HK36" s="21">
        <f t="shared" si="212"/>
        <v>397868</v>
      </c>
      <c r="HL36" s="21">
        <f>HL27+HL30+HL33</f>
        <v>424968</v>
      </c>
      <c r="HM36" s="21">
        <f t="shared" si="212"/>
        <v>408767</v>
      </c>
      <c r="HN36" s="21">
        <f t="shared" si="212"/>
        <v>489888</v>
      </c>
      <c r="HO36" s="21">
        <f t="shared" si="152"/>
        <v>5297972</v>
      </c>
      <c r="HP36" s="21">
        <f t="shared" ref="HP36:IA36" si="213">HP27+HP30+HP33</f>
        <v>530860</v>
      </c>
      <c r="HQ36" s="21">
        <f t="shared" si="213"/>
        <v>528488</v>
      </c>
      <c r="HR36" s="21">
        <f t="shared" si="213"/>
        <v>301676</v>
      </c>
      <c r="HS36" s="21">
        <f t="shared" si="213"/>
        <v>85862</v>
      </c>
      <c r="HT36" s="21">
        <f t="shared" si="213"/>
        <v>190208</v>
      </c>
      <c r="HU36" s="21">
        <f t="shared" si="213"/>
        <v>298735</v>
      </c>
      <c r="HV36" s="21">
        <f t="shared" si="213"/>
        <v>432734</v>
      </c>
      <c r="HW36" s="21">
        <f t="shared" si="213"/>
        <v>409068</v>
      </c>
      <c r="HX36" s="21">
        <f t="shared" si="213"/>
        <v>434974</v>
      </c>
      <c r="HY36" s="21">
        <f t="shared" si="213"/>
        <v>494012</v>
      </c>
      <c r="HZ36" s="21">
        <f t="shared" si="213"/>
        <v>499840</v>
      </c>
      <c r="IA36" s="21">
        <f t="shared" si="213"/>
        <v>578210</v>
      </c>
      <c r="IB36" s="21">
        <f t="shared" si="153"/>
        <v>4784667</v>
      </c>
      <c r="IC36" s="21">
        <f t="shared" ref="IC36:IF37" si="214">IC27+IC30+IC33</f>
        <v>577307</v>
      </c>
      <c r="ID36" s="21">
        <f t="shared" si="214"/>
        <v>344566</v>
      </c>
      <c r="IE36" s="21">
        <f t="shared" si="214"/>
        <v>540585</v>
      </c>
      <c r="IF36" s="21">
        <f t="shared" si="214"/>
        <v>479250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/>
      <c r="IO36" s="21">
        <f>SUM(IC36:IN36)</f>
        <v>6295526</v>
      </c>
    </row>
    <row r="37" spans="2:249" ht="14.25" customHeight="1" x14ac:dyDescent="0.2">
      <c r="B37" s="15" t="s">
        <v>3</v>
      </c>
      <c r="C37" s="21">
        <f>C28+C31+C34</f>
        <v>0</v>
      </c>
      <c r="D37" s="21">
        <f t="shared" ref="D37:M37" si="215">D28+D31+D34</f>
        <v>0</v>
      </c>
      <c r="E37" s="21">
        <f t="shared" si="215"/>
        <v>0</v>
      </c>
      <c r="F37" s="21">
        <f t="shared" si="215"/>
        <v>0</v>
      </c>
      <c r="G37" s="21">
        <f t="shared" si="215"/>
        <v>0</v>
      </c>
      <c r="H37" s="21">
        <f t="shared" si="215"/>
        <v>0</v>
      </c>
      <c r="I37" s="21">
        <f t="shared" si="215"/>
        <v>0</v>
      </c>
      <c r="J37" s="21">
        <f t="shared" si="215"/>
        <v>0</v>
      </c>
      <c r="K37" s="21">
        <f t="shared" si="215"/>
        <v>0</v>
      </c>
      <c r="L37" s="21">
        <f t="shared" si="215"/>
        <v>0</v>
      </c>
      <c r="M37" s="21">
        <f t="shared" si="215"/>
        <v>711183</v>
      </c>
      <c r="N37" s="21">
        <f t="shared" si="188"/>
        <v>754689</v>
      </c>
      <c r="O37" s="21">
        <f t="shared" si="188"/>
        <v>1465872</v>
      </c>
      <c r="P37" s="21">
        <f t="shared" si="188"/>
        <v>733583</v>
      </c>
      <c r="Q37" s="21">
        <f t="shared" ref="Q37:Z37" si="216">Q28+Q31+Q34</f>
        <v>625639</v>
      </c>
      <c r="R37" s="21">
        <f t="shared" si="216"/>
        <v>703206</v>
      </c>
      <c r="S37" s="21">
        <f t="shared" si="216"/>
        <v>657451</v>
      </c>
      <c r="T37" s="21">
        <f t="shared" si="216"/>
        <v>678913</v>
      </c>
      <c r="U37" s="21">
        <f t="shared" si="216"/>
        <v>659642</v>
      </c>
      <c r="V37" s="21">
        <f t="shared" si="216"/>
        <v>681163</v>
      </c>
      <c r="W37" s="21">
        <f t="shared" si="216"/>
        <v>707592</v>
      </c>
      <c r="X37" s="21">
        <f t="shared" si="216"/>
        <v>684471</v>
      </c>
      <c r="Y37" s="21">
        <f t="shared" si="216"/>
        <v>719055</v>
      </c>
      <c r="Z37" s="21">
        <f t="shared" si="216"/>
        <v>723561</v>
      </c>
      <c r="AA37" s="21">
        <f t="shared" si="190"/>
        <v>752873</v>
      </c>
      <c r="AB37" s="21">
        <f t="shared" si="190"/>
        <v>8327149</v>
      </c>
      <c r="AC37" s="21">
        <f t="shared" si="190"/>
        <v>715291</v>
      </c>
      <c r="AD37" s="21">
        <f t="shared" ref="AD37:AM37" si="217">AD28+AD31+AD34</f>
        <v>631089</v>
      </c>
      <c r="AE37" s="21">
        <f t="shared" si="217"/>
        <v>675474</v>
      </c>
      <c r="AF37" s="21">
        <f t="shared" si="217"/>
        <v>652757</v>
      </c>
      <c r="AG37" s="21">
        <f t="shared" si="217"/>
        <v>701619</v>
      </c>
      <c r="AH37" s="21">
        <f t="shared" si="217"/>
        <v>708283</v>
      </c>
      <c r="AI37" s="21">
        <f t="shared" si="217"/>
        <v>708845</v>
      </c>
      <c r="AJ37" s="21">
        <f t="shared" si="217"/>
        <v>722187</v>
      </c>
      <c r="AK37" s="21">
        <f t="shared" si="217"/>
        <v>664865</v>
      </c>
      <c r="AL37" s="21">
        <f t="shared" si="217"/>
        <v>729269</v>
      </c>
      <c r="AM37" s="21">
        <f t="shared" si="217"/>
        <v>753110</v>
      </c>
      <c r="AN37" s="21">
        <f t="shared" si="192"/>
        <v>798734</v>
      </c>
      <c r="AO37" s="21">
        <f t="shared" si="192"/>
        <v>8461523</v>
      </c>
      <c r="AP37" s="21">
        <f t="shared" si="192"/>
        <v>765635</v>
      </c>
      <c r="AQ37" s="21">
        <f t="shared" ref="AQ37:AZ37" si="218">AQ28+AQ31+AQ34</f>
        <v>674168</v>
      </c>
      <c r="AR37" s="21">
        <f t="shared" si="218"/>
        <v>737558</v>
      </c>
      <c r="AS37" s="21">
        <f t="shared" si="218"/>
        <v>684616</v>
      </c>
      <c r="AT37" s="21">
        <f t="shared" si="218"/>
        <v>742939</v>
      </c>
      <c r="AU37" s="21">
        <f t="shared" si="218"/>
        <v>758308</v>
      </c>
      <c r="AV37" s="21">
        <f t="shared" si="218"/>
        <v>759082</v>
      </c>
      <c r="AW37" s="21">
        <f t="shared" si="218"/>
        <v>800858</v>
      </c>
      <c r="AX37" s="21">
        <f t="shared" si="218"/>
        <v>757674</v>
      </c>
      <c r="AY37" s="21">
        <f t="shared" si="218"/>
        <v>810563</v>
      </c>
      <c r="AZ37" s="21">
        <f t="shared" si="218"/>
        <v>808674</v>
      </c>
      <c r="BA37" s="21">
        <f t="shared" si="194"/>
        <v>796043</v>
      </c>
      <c r="BB37" s="21">
        <f t="shared" si="194"/>
        <v>9096118</v>
      </c>
      <c r="BC37" s="21">
        <f t="shared" si="194"/>
        <v>853579</v>
      </c>
      <c r="BD37" s="21">
        <f t="shared" ref="BD37:BM37" si="219">BD28+BD31+BD34</f>
        <v>756182</v>
      </c>
      <c r="BE37" s="21">
        <f t="shared" si="219"/>
        <v>806908</v>
      </c>
      <c r="BF37" s="21">
        <f t="shared" si="219"/>
        <v>749999</v>
      </c>
      <c r="BG37" s="21">
        <f t="shared" si="219"/>
        <v>835005</v>
      </c>
      <c r="BH37" s="21">
        <f t="shared" si="219"/>
        <v>813390</v>
      </c>
      <c r="BI37" s="21">
        <f t="shared" si="219"/>
        <v>855183</v>
      </c>
      <c r="BJ37" s="21">
        <f t="shared" si="219"/>
        <v>878300</v>
      </c>
      <c r="BK37" s="21">
        <f t="shared" si="219"/>
        <v>833884</v>
      </c>
      <c r="BL37" s="21">
        <f t="shared" si="219"/>
        <v>903764</v>
      </c>
      <c r="BM37" s="21">
        <f t="shared" si="219"/>
        <v>919176</v>
      </c>
      <c r="BN37" s="21">
        <f t="shared" si="196"/>
        <v>975303</v>
      </c>
      <c r="BO37" s="21">
        <f t="shared" si="196"/>
        <v>10180673</v>
      </c>
      <c r="BP37" s="21">
        <f t="shared" si="196"/>
        <v>956914</v>
      </c>
      <c r="BQ37" s="21">
        <f t="shared" ref="BQ37:BZ37" si="220">BQ28+BQ31+BQ34</f>
        <v>890005</v>
      </c>
      <c r="BR37" s="21">
        <f t="shared" si="220"/>
        <v>886253</v>
      </c>
      <c r="BS37" s="21">
        <f t="shared" si="220"/>
        <v>865812</v>
      </c>
      <c r="BT37" s="21">
        <f t="shared" si="220"/>
        <v>907215</v>
      </c>
      <c r="BU37" s="21">
        <f t="shared" si="220"/>
        <v>903215</v>
      </c>
      <c r="BV37" s="21">
        <f t="shared" si="220"/>
        <v>951862</v>
      </c>
      <c r="BW37" s="21">
        <f t="shared" si="220"/>
        <v>958713</v>
      </c>
      <c r="BX37" s="21">
        <f t="shared" si="220"/>
        <v>901384</v>
      </c>
      <c r="BY37" s="21">
        <f t="shared" si="220"/>
        <v>974747</v>
      </c>
      <c r="BZ37" s="21">
        <f t="shared" si="220"/>
        <v>933681</v>
      </c>
      <c r="CA37" s="21">
        <f t="shared" si="198"/>
        <v>951314</v>
      </c>
      <c r="CB37" s="21">
        <f t="shared" si="198"/>
        <v>11081115</v>
      </c>
      <c r="CC37" s="21">
        <f t="shared" si="198"/>
        <v>962510</v>
      </c>
      <c r="CD37" s="21">
        <f t="shared" ref="CD37:CM37" si="221">CD28+CD31+CD34</f>
        <v>856250</v>
      </c>
      <c r="CE37" s="21">
        <f t="shared" si="221"/>
        <v>894915</v>
      </c>
      <c r="CF37" s="21">
        <f t="shared" si="221"/>
        <v>832786</v>
      </c>
      <c r="CG37" s="21">
        <f t="shared" si="221"/>
        <v>904010</v>
      </c>
      <c r="CH37" s="21">
        <f t="shared" si="221"/>
        <v>899580</v>
      </c>
      <c r="CI37" s="21">
        <f t="shared" si="221"/>
        <v>924926</v>
      </c>
      <c r="CJ37" s="21">
        <f t="shared" si="221"/>
        <v>929513</v>
      </c>
      <c r="CK37" s="21">
        <f t="shared" si="221"/>
        <v>891248</v>
      </c>
      <c r="CL37" s="21">
        <f t="shared" si="221"/>
        <v>950222</v>
      </c>
      <c r="CM37" s="21">
        <f t="shared" si="221"/>
        <v>943737</v>
      </c>
      <c r="CN37" s="21">
        <f t="shared" si="200"/>
        <v>1006297</v>
      </c>
      <c r="CO37" s="21">
        <f t="shared" si="200"/>
        <v>10995994</v>
      </c>
      <c r="CP37" s="21">
        <f t="shared" si="200"/>
        <v>947943</v>
      </c>
      <c r="CQ37" s="21">
        <f t="shared" ref="CQ37:CZ37" si="222">CQ28+CQ31+CQ34</f>
        <v>876377</v>
      </c>
      <c r="CR37" s="21">
        <f t="shared" si="222"/>
        <v>946145</v>
      </c>
      <c r="CS37" s="21">
        <f t="shared" si="222"/>
        <v>898815</v>
      </c>
      <c r="CT37" s="21">
        <f t="shared" si="222"/>
        <v>944000</v>
      </c>
      <c r="CU37" s="21">
        <f t="shared" si="222"/>
        <v>972837</v>
      </c>
      <c r="CV37" s="21">
        <f t="shared" si="222"/>
        <v>1033623</v>
      </c>
      <c r="CW37" s="21">
        <f t="shared" si="222"/>
        <v>1053949</v>
      </c>
      <c r="CX37" s="21">
        <f t="shared" si="222"/>
        <v>1037839</v>
      </c>
      <c r="CY37" s="21">
        <f t="shared" si="222"/>
        <v>1057147</v>
      </c>
      <c r="CZ37" s="21">
        <f t="shared" si="222"/>
        <v>1071590</v>
      </c>
      <c r="DA37" s="21">
        <f t="shared" si="202"/>
        <v>1117665</v>
      </c>
      <c r="DB37" s="21">
        <f t="shared" si="202"/>
        <v>11957930</v>
      </c>
      <c r="DC37" s="21">
        <f t="shared" si="202"/>
        <v>1089314</v>
      </c>
      <c r="DD37" s="21">
        <f t="shared" ref="DD37:DM37" si="223">DD28+DD31+DD34</f>
        <v>1002454</v>
      </c>
      <c r="DE37" s="21">
        <f t="shared" si="223"/>
        <v>1079566</v>
      </c>
      <c r="DF37" s="21">
        <f t="shared" si="223"/>
        <v>1019213</v>
      </c>
      <c r="DG37" s="21">
        <f t="shared" si="223"/>
        <v>1110729</v>
      </c>
      <c r="DH37" s="21">
        <f t="shared" si="223"/>
        <v>1078268</v>
      </c>
      <c r="DI37" s="21">
        <f t="shared" si="223"/>
        <v>1085934</v>
      </c>
      <c r="DJ37" s="21">
        <f t="shared" si="223"/>
        <v>1139846</v>
      </c>
      <c r="DK37" s="21">
        <f t="shared" si="223"/>
        <v>1087874</v>
      </c>
      <c r="DL37" s="21">
        <f t="shared" si="223"/>
        <v>1123795</v>
      </c>
      <c r="DM37" s="21">
        <f t="shared" si="223"/>
        <v>1099460</v>
      </c>
      <c r="DN37" s="21">
        <f t="shared" si="204"/>
        <v>1173602</v>
      </c>
      <c r="DO37" s="21">
        <f t="shared" si="204"/>
        <v>13090055</v>
      </c>
      <c r="DP37" s="21">
        <f t="shared" si="204"/>
        <v>1145582</v>
      </c>
      <c r="DQ37" s="21">
        <f t="shared" ref="DQ37:DZ37" si="224">DQ28+DQ31+DQ34</f>
        <v>1090095</v>
      </c>
      <c r="DR37" s="21">
        <f t="shared" si="224"/>
        <v>1135343</v>
      </c>
      <c r="DS37" s="21">
        <f t="shared" si="224"/>
        <v>1057702</v>
      </c>
      <c r="DT37" s="21">
        <f t="shared" si="224"/>
        <v>1121597</v>
      </c>
      <c r="DU37" s="21">
        <f t="shared" si="224"/>
        <v>1124825</v>
      </c>
      <c r="DV37" s="21">
        <f t="shared" si="224"/>
        <v>1183217</v>
      </c>
      <c r="DW37" s="21">
        <f t="shared" si="224"/>
        <v>1209734</v>
      </c>
      <c r="DX37" s="21">
        <f t="shared" si="224"/>
        <v>1141212</v>
      </c>
      <c r="DY37" s="21">
        <f t="shared" si="224"/>
        <v>1222747</v>
      </c>
      <c r="DZ37" s="21">
        <f t="shared" si="224"/>
        <v>1223893</v>
      </c>
      <c r="EA37" s="21">
        <f t="shared" si="206"/>
        <v>1204621</v>
      </c>
      <c r="EB37" s="21">
        <f t="shared" si="206"/>
        <v>13860568</v>
      </c>
      <c r="EC37" s="21">
        <f t="shared" si="206"/>
        <v>1215079</v>
      </c>
      <c r="ED37" s="21">
        <f t="shared" ref="ED37:EM37" si="225">ED28+ED31+ED34</f>
        <v>1086340</v>
      </c>
      <c r="EE37" s="21">
        <f t="shared" si="225"/>
        <v>1143967</v>
      </c>
      <c r="EF37" s="21">
        <f t="shared" si="225"/>
        <v>1126893</v>
      </c>
      <c r="EG37" s="21">
        <f t="shared" si="225"/>
        <v>1196778</v>
      </c>
      <c r="EH37" s="21">
        <f t="shared" si="225"/>
        <v>1172319</v>
      </c>
      <c r="EI37" s="21">
        <f t="shared" si="225"/>
        <v>1212443</v>
      </c>
      <c r="EJ37" s="21">
        <f t="shared" si="225"/>
        <v>1250201</v>
      </c>
      <c r="EK37" s="21">
        <f t="shared" si="225"/>
        <v>1169041</v>
      </c>
      <c r="EL37" s="21">
        <f t="shared" si="225"/>
        <v>1241463</v>
      </c>
      <c r="EM37" s="21">
        <f t="shared" si="225"/>
        <v>1245600</v>
      </c>
      <c r="EN37" s="21">
        <f t="shared" si="208"/>
        <v>1345943</v>
      </c>
      <c r="EO37" s="21">
        <f t="shared" si="208"/>
        <v>14406067</v>
      </c>
      <c r="EP37" s="21">
        <f t="shared" si="208"/>
        <v>1304912</v>
      </c>
      <c r="EQ37" s="21">
        <f t="shared" ref="EQ37:GA37" si="226">EQ28+EQ31+EQ34</f>
        <v>1155170</v>
      </c>
      <c r="ER37" s="21">
        <f t="shared" si="226"/>
        <v>1206799</v>
      </c>
      <c r="ES37" s="21">
        <f t="shared" si="226"/>
        <v>1140665</v>
      </c>
      <c r="ET37" s="21">
        <f t="shared" si="226"/>
        <v>1227693</v>
      </c>
      <c r="EU37" s="21">
        <f t="shared" si="226"/>
        <v>1183172</v>
      </c>
      <c r="EV37" s="21">
        <f t="shared" si="226"/>
        <v>1208200</v>
      </c>
      <c r="EW37" s="21">
        <f t="shared" si="226"/>
        <v>1227586</v>
      </c>
      <c r="EX37" s="21">
        <f t="shared" si="226"/>
        <v>1180696</v>
      </c>
      <c r="EY37" s="21">
        <f t="shared" si="226"/>
        <v>1262357</v>
      </c>
      <c r="EZ37" s="21">
        <f t="shared" si="226"/>
        <v>1235144</v>
      </c>
      <c r="FA37" s="21">
        <f t="shared" si="226"/>
        <v>1275017</v>
      </c>
      <c r="FB37" s="21">
        <f>FB28+FB31+FB34</f>
        <v>14607411</v>
      </c>
      <c r="FC37" s="21">
        <f t="shared" si="226"/>
        <v>1222624</v>
      </c>
      <c r="FD37" s="21">
        <f t="shared" si="226"/>
        <v>1144845</v>
      </c>
      <c r="FE37" s="21">
        <f t="shared" si="226"/>
        <v>1226192</v>
      </c>
      <c r="FF37" s="21">
        <f t="shared" si="226"/>
        <v>1211222</v>
      </c>
      <c r="FG37" s="21">
        <f t="shared" si="226"/>
        <v>1248229</v>
      </c>
      <c r="FH37" s="21">
        <f t="shared" si="226"/>
        <v>1232636</v>
      </c>
      <c r="FI37" s="21">
        <f t="shared" si="226"/>
        <v>1278041</v>
      </c>
      <c r="FJ37" s="21">
        <f t="shared" si="226"/>
        <v>1319344</v>
      </c>
      <c r="FK37" s="21">
        <f t="shared" si="226"/>
        <v>1261354</v>
      </c>
      <c r="FL37" s="21">
        <f t="shared" si="226"/>
        <v>1340173</v>
      </c>
      <c r="FM37" s="21">
        <f t="shared" si="226"/>
        <v>1304145</v>
      </c>
      <c r="FN37" s="21">
        <f t="shared" si="226"/>
        <v>1326822</v>
      </c>
      <c r="FO37" s="21">
        <f>FO28+FO31+FO34</f>
        <v>15115627</v>
      </c>
      <c r="FP37" s="21">
        <f t="shared" si="226"/>
        <v>1270770</v>
      </c>
      <c r="FQ37" s="21">
        <f t="shared" si="226"/>
        <v>1264132</v>
      </c>
      <c r="FR37" s="21">
        <f t="shared" si="226"/>
        <v>1295351</v>
      </c>
      <c r="FS37" s="21">
        <f t="shared" si="226"/>
        <v>1254078</v>
      </c>
      <c r="FT37" s="21">
        <f t="shared" si="226"/>
        <v>1268961</v>
      </c>
      <c r="FU37" s="21">
        <f t="shared" si="226"/>
        <v>1262623</v>
      </c>
      <c r="FV37" s="21">
        <f t="shared" si="226"/>
        <v>1338007</v>
      </c>
      <c r="FW37" s="21">
        <f t="shared" si="226"/>
        <v>1371044</v>
      </c>
      <c r="FX37" s="21">
        <v>1331793</v>
      </c>
      <c r="FY37" s="21">
        <v>1369708</v>
      </c>
      <c r="FZ37" s="21">
        <v>1365247</v>
      </c>
      <c r="GA37" s="21">
        <f t="shared" si="226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7">GD28+GD31+GD34</f>
        <v>1288434</v>
      </c>
      <c r="GE37" s="21">
        <f t="shared" si="210"/>
        <v>1081097</v>
      </c>
      <c r="GF37" s="21">
        <f t="shared" si="210"/>
        <v>1259411</v>
      </c>
      <c r="GG37" s="21">
        <f t="shared" si="227"/>
        <v>1436217</v>
      </c>
      <c r="GH37" s="21">
        <f t="shared" si="227"/>
        <v>1401298</v>
      </c>
      <c r="GI37" s="21">
        <f t="shared" si="210"/>
        <v>1406993</v>
      </c>
      <c r="GJ37" s="21">
        <f t="shared" si="227"/>
        <v>1423388</v>
      </c>
      <c r="GK37" s="21">
        <f t="shared" si="227"/>
        <v>1367523</v>
      </c>
      <c r="GL37" s="21">
        <f t="shared" si="227"/>
        <v>1407253</v>
      </c>
      <c r="GM37" s="21">
        <f t="shared" si="227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8">GQ28+GQ31+GQ34</f>
        <v>1332969</v>
      </c>
      <c r="GR37" s="21">
        <f t="shared" si="228"/>
        <v>1419154</v>
      </c>
      <c r="GS37" s="21">
        <f t="shared" si="228"/>
        <v>1415170</v>
      </c>
      <c r="GT37" s="21">
        <f t="shared" si="228"/>
        <v>1551662</v>
      </c>
      <c r="GU37" s="21">
        <f t="shared" si="228"/>
        <v>1423427</v>
      </c>
      <c r="GV37" s="21">
        <f t="shared" si="228"/>
        <v>1470720</v>
      </c>
      <c r="GW37" s="21">
        <f t="shared" si="228"/>
        <v>1506789</v>
      </c>
      <c r="GX37" s="21">
        <f t="shared" si="228"/>
        <v>1414643</v>
      </c>
      <c r="GY37" s="21">
        <f t="shared" si="228"/>
        <v>1467933</v>
      </c>
      <c r="GZ37" s="21">
        <f t="shared" si="228"/>
        <v>1461431</v>
      </c>
      <c r="HA37" s="21">
        <f t="shared" si="211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9">HD28+HD31+HD34</f>
        <v>1331607</v>
      </c>
      <c r="HE37" s="21">
        <f t="shared" si="229"/>
        <v>1517274</v>
      </c>
      <c r="HF37" s="21">
        <f t="shared" si="229"/>
        <v>1326624</v>
      </c>
      <c r="HG37" s="21">
        <f t="shared" si="229"/>
        <v>1480387</v>
      </c>
      <c r="HH37" s="21">
        <f t="shared" si="229"/>
        <v>1428071</v>
      </c>
      <c r="HI37" s="21">
        <f t="shared" si="229"/>
        <v>1472357</v>
      </c>
      <c r="HJ37" s="21">
        <f t="shared" si="229"/>
        <v>1534289</v>
      </c>
      <c r="HK37" s="21">
        <f t="shared" si="229"/>
        <v>1430205</v>
      </c>
      <c r="HL37" s="21">
        <f>HL28+HL31+HL34</f>
        <v>1534400</v>
      </c>
      <c r="HM37" s="21">
        <f t="shared" si="229"/>
        <v>1505519</v>
      </c>
      <c r="HN37" s="21">
        <f t="shared" si="229"/>
        <v>1557680</v>
      </c>
      <c r="HO37" s="21">
        <f t="shared" si="152"/>
        <v>17612893</v>
      </c>
      <c r="HP37" s="21">
        <f t="shared" ref="HP37:IA37" si="230">HP28+HP31+HP34</f>
        <v>1501578</v>
      </c>
      <c r="HQ37" s="21">
        <f t="shared" si="230"/>
        <v>1467970</v>
      </c>
      <c r="HR37" s="21">
        <f t="shared" si="230"/>
        <v>1109895</v>
      </c>
      <c r="HS37" s="21">
        <f t="shared" si="230"/>
        <v>683403</v>
      </c>
      <c r="HT37" s="21">
        <f t="shared" si="230"/>
        <v>911880</v>
      </c>
      <c r="HU37" s="21">
        <f t="shared" si="230"/>
        <v>1150058</v>
      </c>
      <c r="HV37" s="21">
        <f t="shared" si="230"/>
        <v>1321044</v>
      </c>
      <c r="HW37" s="21">
        <f t="shared" si="230"/>
        <v>1342117</v>
      </c>
      <c r="HX37" s="21">
        <f t="shared" si="230"/>
        <v>1331760</v>
      </c>
      <c r="HY37" s="21">
        <f t="shared" si="230"/>
        <v>1479929</v>
      </c>
      <c r="HZ37" s="21">
        <f t="shared" si="230"/>
        <v>1514807</v>
      </c>
      <c r="IA37" s="21">
        <f t="shared" si="230"/>
        <v>1496508</v>
      </c>
      <c r="IB37" s="21">
        <f t="shared" si="153"/>
        <v>15310949</v>
      </c>
      <c r="IC37" s="21">
        <f t="shared" si="214"/>
        <v>1559012</v>
      </c>
      <c r="ID37" s="21">
        <f t="shared" si="214"/>
        <v>1272991</v>
      </c>
      <c r="IE37" s="21">
        <f t="shared" si="214"/>
        <v>1395365</v>
      </c>
      <c r="IF37" s="21">
        <f t="shared" si="214"/>
        <v>1362209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/>
      <c r="IO37" s="21">
        <f>SUM(IC37:IN37)</f>
        <v>16636239</v>
      </c>
    </row>
    <row r="38" spans="2:249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74">
        <v>2003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96</v>
      </c>
      <c r="P41" s="174">
        <v>2004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97</v>
      </c>
      <c r="AC41" s="174">
        <v>2005</v>
      </c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6"/>
      <c r="AO41" s="172" t="s">
        <v>98</v>
      </c>
      <c r="AP41" s="174">
        <v>2006</v>
      </c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6"/>
      <c r="BB41" s="172" t="s">
        <v>99</v>
      </c>
      <c r="BC41" s="174">
        <v>2007</v>
      </c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6"/>
      <c r="BO41" s="172" t="s">
        <v>100</v>
      </c>
      <c r="BP41" s="174">
        <v>2008</v>
      </c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6"/>
      <c r="CB41" s="172" t="s">
        <v>101</v>
      </c>
      <c r="CC41" s="174">
        <v>2009</v>
      </c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6"/>
      <c r="CO41" s="172" t="s">
        <v>86</v>
      </c>
      <c r="CP41" s="174">
        <v>2010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87</v>
      </c>
      <c r="DC41" s="174">
        <v>2011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88</v>
      </c>
      <c r="DP41" s="174">
        <v>2012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89</v>
      </c>
      <c r="EC41" s="174">
        <v>2013</v>
      </c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6"/>
      <c r="EO41" s="172" t="s">
        <v>90</v>
      </c>
      <c r="EP41" s="174">
        <v>2014</v>
      </c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6"/>
      <c r="FB41" s="172" t="s">
        <v>91</v>
      </c>
      <c r="FC41" s="174">
        <v>2015</v>
      </c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6"/>
      <c r="FO41" s="172" t="s">
        <v>92</v>
      </c>
      <c r="FP41" s="174">
        <v>2016</v>
      </c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6"/>
      <c r="GB41" s="172" t="s">
        <v>93</v>
      </c>
      <c r="GC41" s="174">
        <v>2017</v>
      </c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6"/>
      <c r="GO41" s="172" t="s">
        <v>104</v>
      </c>
      <c r="GP41" s="174">
        <v>2018</v>
      </c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6"/>
      <c r="HB41" s="172" t="s">
        <v>137</v>
      </c>
      <c r="HC41" s="174">
        <v>2019</v>
      </c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6"/>
      <c r="HO41" s="172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72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72" t="s">
        <v>170</v>
      </c>
    </row>
    <row r="42" spans="2:249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7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7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7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7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7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7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73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73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73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73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73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73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73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73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73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73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73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73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73"/>
    </row>
    <row r="43" spans="2:249" s="5" customFormat="1" ht="16.5" customHeight="1" x14ac:dyDescent="0.25">
      <c r="B43" s="18" t="s">
        <v>103</v>
      </c>
      <c r="C43" s="19">
        <f t="shared" ref="C43:BS43" si="231">C44+C45</f>
        <v>0</v>
      </c>
      <c r="D43" s="19">
        <f t="shared" si="231"/>
        <v>0</v>
      </c>
      <c r="E43" s="19">
        <f t="shared" si="231"/>
        <v>0</v>
      </c>
      <c r="F43" s="19">
        <f t="shared" si="231"/>
        <v>0</v>
      </c>
      <c r="G43" s="19">
        <f t="shared" si="231"/>
        <v>0</v>
      </c>
      <c r="H43" s="19">
        <f t="shared" si="231"/>
        <v>0</v>
      </c>
      <c r="I43" s="19">
        <f t="shared" si="231"/>
        <v>0</v>
      </c>
      <c r="J43" s="19">
        <f t="shared" si="231"/>
        <v>0</v>
      </c>
      <c r="K43" s="19">
        <f t="shared" si="231"/>
        <v>0</v>
      </c>
      <c r="L43" s="19">
        <f t="shared" si="231"/>
        <v>0</v>
      </c>
      <c r="M43" s="19">
        <f t="shared" si="231"/>
        <v>0</v>
      </c>
      <c r="N43" s="19">
        <f t="shared" si="231"/>
        <v>4834507.4470000006</v>
      </c>
      <c r="O43" s="19">
        <f>SUM(C43:N43)</f>
        <v>4834507.4470000006</v>
      </c>
      <c r="P43" s="19">
        <f t="shared" si="231"/>
        <v>4710906.0264000008</v>
      </c>
      <c r="Q43" s="19">
        <f t="shared" si="231"/>
        <v>4065582.2830000008</v>
      </c>
      <c r="R43" s="19">
        <f t="shared" si="231"/>
        <v>4451055.7699999996</v>
      </c>
      <c r="S43" s="19">
        <f t="shared" si="231"/>
        <v>4302000</v>
      </c>
      <c r="T43" s="19">
        <f t="shared" si="231"/>
        <v>4324000</v>
      </c>
      <c r="U43" s="19">
        <f t="shared" si="231"/>
        <v>4158000.0000000005</v>
      </c>
      <c r="V43" s="19">
        <f t="shared" si="231"/>
        <v>4431560</v>
      </c>
      <c r="W43" s="19">
        <f t="shared" si="231"/>
        <v>4574360</v>
      </c>
      <c r="X43" s="19">
        <f t="shared" si="231"/>
        <v>4264960</v>
      </c>
      <c r="Y43" s="19">
        <f t="shared" si="231"/>
        <v>4567220</v>
      </c>
      <c r="Z43" s="19">
        <f t="shared" si="231"/>
        <v>4567220</v>
      </c>
      <c r="AA43" s="19">
        <f t="shared" si="231"/>
        <v>4804030</v>
      </c>
      <c r="AB43" s="19">
        <f>SUM(P43:AA43)</f>
        <v>53220894.079400003</v>
      </c>
      <c r="AC43" s="19">
        <f t="shared" si="231"/>
        <v>4585865.9000000004</v>
      </c>
      <c r="AD43" s="19">
        <f t="shared" si="231"/>
        <v>4071098.9000000004</v>
      </c>
      <c r="AE43" s="19">
        <f t="shared" si="231"/>
        <v>4433940</v>
      </c>
      <c r="AF43" s="19">
        <f t="shared" si="231"/>
        <v>4142390</v>
      </c>
      <c r="AG43" s="19">
        <f t="shared" si="231"/>
        <v>4324000</v>
      </c>
      <c r="AH43" s="19">
        <f t="shared" si="231"/>
        <v>4450600</v>
      </c>
      <c r="AI43" s="19">
        <f t="shared" si="231"/>
        <v>4566030</v>
      </c>
      <c r="AJ43" s="19">
        <f t="shared" si="231"/>
        <v>4492250</v>
      </c>
      <c r="AK43" s="19">
        <f t="shared" si="231"/>
        <v>4113830</v>
      </c>
      <c r="AL43" s="19">
        <f t="shared" si="231"/>
        <v>4502960</v>
      </c>
      <c r="AM43" s="19">
        <f t="shared" si="231"/>
        <v>4593400</v>
      </c>
      <c r="AN43" s="19">
        <f t="shared" si="231"/>
        <v>4968250</v>
      </c>
      <c r="AO43" s="19">
        <f>SUM(AC43:AN43)</f>
        <v>53244614.799999997</v>
      </c>
      <c r="AP43" s="19">
        <f t="shared" si="231"/>
        <v>4774281.5000000009</v>
      </c>
      <c r="AQ43" s="19">
        <f t="shared" si="231"/>
        <v>4231640</v>
      </c>
      <c r="AR43" s="19">
        <f t="shared" si="231"/>
        <v>4593400</v>
      </c>
      <c r="AS43" s="19">
        <f t="shared" si="231"/>
        <v>5209820</v>
      </c>
      <c r="AT43" s="19">
        <f t="shared" si="231"/>
        <v>4538660</v>
      </c>
      <c r="AU43" s="19">
        <f t="shared" si="231"/>
        <v>4643380</v>
      </c>
      <c r="AV43" s="19">
        <f t="shared" si="231"/>
        <v>4950400</v>
      </c>
      <c r="AW43" s="19">
        <f t="shared" si="231"/>
        <v>4949962.9999999991</v>
      </c>
      <c r="AX43" s="19">
        <f t="shared" si="231"/>
        <v>4967060</v>
      </c>
      <c r="AY43" s="19">
        <f t="shared" si="231"/>
        <v>5362610.3999999985</v>
      </c>
      <c r="AZ43" s="19">
        <f t="shared" si="231"/>
        <v>5288360</v>
      </c>
      <c r="BA43" s="19">
        <f t="shared" si="231"/>
        <v>5794872.8000000007</v>
      </c>
      <c r="BB43" s="19">
        <f>SUM(AP43:BA43)</f>
        <v>59304447.700000003</v>
      </c>
      <c r="BC43" s="19">
        <f t="shared" si="231"/>
        <v>5678420.4000000013</v>
      </c>
      <c r="BD43" s="19">
        <f t="shared" si="231"/>
        <v>5092063.6000000006</v>
      </c>
      <c r="BE43" s="19">
        <f t="shared" si="231"/>
        <v>5338963.799999997</v>
      </c>
      <c r="BF43" s="19">
        <f t="shared" si="231"/>
        <v>5141259.1999999993</v>
      </c>
      <c r="BG43" s="19">
        <f t="shared" si="231"/>
        <v>5524152</v>
      </c>
      <c r="BH43" s="19">
        <f t="shared" si="231"/>
        <v>5388478.4000000004</v>
      </c>
      <c r="BI43" s="19">
        <f t="shared" si="231"/>
        <v>5662638.6000000015</v>
      </c>
      <c r="BJ43" s="19">
        <f t="shared" si="231"/>
        <v>5847589</v>
      </c>
      <c r="BK43" s="19">
        <f t="shared" si="231"/>
        <v>5389481.8000000007</v>
      </c>
      <c r="BL43" s="19">
        <f t="shared" si="231"/>
        <v>6019193.6000000006</v>
      </c>
      <c r="BM43" s="19">
        <f t="shared" si="231"/>
        <v>5971703.1999999974</v>
      </c>
      <c r="BN43" s="19">
        <f t="shared" si="231"/>
        <v>6455400.1527445037</v>
      </c>
      <c r="BO43" s="19">
        <f>SUM(BC43:BN43)</f>
        <v>67509343.752744496</v>
      </c>
      <c r="BP43" s="19">
        <f t="shared" si="231"/>
        <v>6451485</v>
      </c>
      <c r="BQ43" s="19">
        <f t="shared" si="231"/>
        <v>5923516.7999999961</v>
      </c>
      <c r="BR43" s="19">
        <f t="shared" si="231"/>
        <v>6109273.3999999994</v>
      </c>
      <c r="BS43" s="19">
        <f t="shared" si="231"/>
        <v>5670990.5999999968</v>
      </c>
      <c r="BT43" s="19">
        <f t="shared" ref="BT43:EJ43" si="232">BT44+BT45</f>
        <v>6059039.6000000015</v>
      </c>
      <c r="BU43" s="19">
        <f t="shared" si="232"/>
        <v>6011549.200000002</v>
      </c>
      <c r="BV43" s="19">
        <f t="shared" si="232"/>
        <v>6433133.7999999989</v>
      </c>
      <c r="BW43" s="19">
        <f t="shared" si="232"/>
        <v>6370888.1999999993</v>
      </c>
      <c r="BX43" s="19">
        <f t="shared" si="232"/>
        <v>5916591.6000000015</v>
      </c>
      <c r="BY43" s="19">
        <f t="shared" si="232"/>
        <v>6402857.7999999989</v>
      </c>
      <c r="BZ43" s="19">
        <f t="shared" si="232"/>
        <v>6281974.2000000011</v>
      </c>
      <c r="CA43" s="19">
        <f t="shared" si="232"/>
        <v>6365905.9999999981</v>
      </c>
      <c r="CB43" s="19">
        <f>SUM(BP43:CA43)</f>
        <v>73997206.199999988</v>
      </c>
      <c r="CC43" s="19">
        <f t="shared" si="232"/>
        <v>6591125.799999997</v>
      </c>
      <c r="CD43" s="19">
        <f t="shared" si="232"/>
        <v>5812371.3999999985</v>
      </c>
      <c r="CE43" s="19">
        <f t="shared" si="232"/>
        <v>6038310.4000000004</v>
      </c>
      <c r="CF43" s="19">
        <f t="shared" si="232"/>
        <v>5751395.9999999981</v>
      </c>
      <c r="CG43" s="19">
        <f t="shared" si="232"/>
        <v>6111837.0000000019</v>
      </c>
      <c r="CH43" s="19">
        <f t="shared" si="232"/>
        <v>5970189.3999999985</v>
      </c>
      <c r="CI43" s="19">
        <f t="shared" si="232"/>
        <v>6522973.5999999987</v>
      </c>
      <c r="CJ43" s="19">
        <f t="shared" si="232"/>
        <v>6417156</v>
      </c>
      <c r="CK43" s="19">
        <f t="shared" si="232"/>
        <v>6183984</v>
      </c>
      <c r="CL43" s="19">
        <f t="shared" si="232"/>
        <v>6645042</v>
      </c>
      <c r="CM43" s="19">
        <f t="shared" si="232"/>
        <v>6478368.0000000009</v>
      </c>
      <c r="CN43" s="19">
        <f t="shared" si="232"/>
        <v>7086714</v>
      </c>
      <c r="CO43" s="19">
        <f>SUM(CC43:CN43)</f>
        <v>75609467.599999994</v>
      </c>
      <c r="CP43" s="19">
        <f t="shared" si="232"/>
        <v>6833585.9999999944</v>
      </c>
      <c r="CQ43" s="19">
        <f t="shared" si="232"/>
        <v>6300102</v>
      </c>
      <c r="CR43" s="19">
        <f t="shared" si="232"/>
        <v>6568440</v>
      </c>
      <c r="CS43" s="19">
        <f t="shared" si="232"/>
        <v>6556902</v>
      </c>
      <c r="CT43" s="19">
        <f t="shared" si="232"/>
        <v>6630228.0000000009</v>
      </c>
      <c r="CU43" s="19">
        <f t="shared" si="232"/>
        <v>6792168</v>
      </c>
      <c r="CV43" s="19">
        <f t="shared" si="232"/>
        <v>7298856</v>
      </c>
      <c r="CW43" s="19">
        <f t="shared" si="232"/>
        <v>7478700.0000000009</v>
      </c>
      <c r="CX43" s="19">
        <f t="shared" si="232"/>
        <v>7166622</v>
      </c>
      <c r="CY43" s="19">
        <f t="shared" si="232"/>
        <v>7482282</v>
      </c>
      <c r="CZ43" s="19">
        <f t="shared" si="232"/>
        <v>7425330</v>
      </c>
      <c r="DA43" s="19">
        <f t="shared" si="232"/>
        <v>7938329.9999999991</v>
      </c>
      <c r="DB43" s="19">
        <f>SUM(CP43:DA43)</f>
        <v>84471546</v>
      </c>
      <c r="DC43" s="19">
        <f t="shared" si="232"/>
        <v>7920408.0000000037</v>
      </c>
      <c r="DD43" s="19">
        <f t="shared" si="232"/>
        <v>7238892.0000000075</v>
      </c>
      <c r="DE43" s="19">
        <f t="shared" si="232"/>
        <v>7474627.3999999994</v>
      </c>
      <c r="DF43" s="19">
        <f t="shared" si="232"/>
        <v>7282700.3999999994</v>
      </c>
      <c r="DG43" s="19">
        <f t="shared" si="232"/>
        <v>7717288.4999999991</v>
      </c>
      <c r="DH43" s="19">
        <f t="shared" si="232"/>
        <v>7464585.5999999996</v>
      </c>
      <c r="DI43" s="19">
        <f t="shared" si="232"/>
        <v>7874966.7000000011</v>
      </c>
      <c r="DJ43" s="19">
        <f t="shared" si="232"/>
        <v>8116170.0000000056</v>
      </c>
      <c r="DK43" s="19">
        <f t="shared" si="232"/>
        <v>7655034.0000000037</v>
      </c>
      <c r="DL43" s="19">
        <f t="shared" si="232"/>
        <v>7978158.0000000028</v>
      </c>
      <c r="DM43" s="19">
        <f t="shared" si="232"/>
        <v>7785089.9999999963</v>
      </c>
      <c r="DN43" s="19">
        <f t="shared" si="232"/>
        <v>8446992.0000000019</v>
      </c>
      <c r="DO43" s="19">
        <f>SUM(DC43:DN43)</f>
        <v>92954912.600000024</v>
      </c>
      <c r="DP43" s="19">
        <f t="shared" si="232"/>
        <v>8378519.4539999906</v>
      </c>
      <c r="DQ43" s="19">
        <f t="shared" si="232"/>
        <v>8023314.0000000037</v>
      </c>
      <c r="DR43" s="19">
        <f t="shared" si="232"/>
        <v>8106600</v>
      </c>
      <c r="DS43" s="19">
        <f t="shared" si="232"/>
        <v>7898051.9999999981</v>
      </c>
      <c r="DT43" s="19">
        <f t="shared" si="232"/>
        <v>8083764.0000000019</v>
      </c>
      <c r="DU43" s="19">
        <f t="shared" si="232"/>
        <v>8000526.0000000028</v>
      </c>
      <c r="DV43" s="19">
        <f t="shared" si="232"/>
        <v>8637319</v>
      </c>
      <c r="DW43" s="19">
        <f t="shared" si="232"/>
        <v>8873157.5999999978</v>
      </c>
      <c r="DX43" s="19">
        <f t="shared" si="232"/>
        <v>8371194.6999999993</v>
      </c>
      <c r="DY43" s="19">
        <f t="shared" si="232"/>
        <v>9028390.4000000041</v>
      </c>
      <c r="DZ43" s="19">
        <f t="shared" si="232"/>
        <v>8794363.8999999948</v>
      </c>
      <c r="EA43" s="19">
        <f t="shared" si="232"/>
        <v>8920682.7000000011</v>
      </c>
      <c r="EB43" s="19">
        <f>SUM(DP43:EA43)</f>
        <v>101115883.75399999</v>
      </c>
      <c r="EC43" s="19">
        <f t="shared" si="232"/>
        <v>9022162.3000000007</v>
      </c>
      <c r="ED43" s="19">
        <f t="shared" si="232"/>
        <v>8097689</v>
      </c>
      <c r="EE43" s="19">
        <f t="shared" si="232"/>
        <v>8630060.3999999985</v>
      </c>
      <c r="EF43" s="19">
        <f t="shared" si="232"/>
        <v>8033645.1000000015</v>
      </c>
      <c r="EG43" s="19">
        <f t="shared" si="232"/>
        <v>8591032.5999999996</v>
      </c>
      <c r="EH43" s="19">
        <f t="shared" si="232"/>
        <v>8431041.8000000026</v>
      </c>
      <c r="EI43" s="19">
        <f t="shared" si="232"/>
        <v>8993362.4000000022</v>
      </c>
      <c r="EJ43" s="19">
        <f t="shared" si="232"/>
        <v>9361485.0000000019</v>
      </c>
      <c r="EK43" s="19">
        <f t="shared" ref="EK43:FG43" si="233">EK44+EK45</f>
        <v>8703500.3999999985</v>
      </c>
      <c r="EL43" s="19">
        <f>EL44+EL45</f>
        <v>9463797</v>
      </c>
      <c r="EM43" s="19">
        <f t="shared" si="233"/>
        <v>9405559.8000000026</v>
      </c>
      <c r="EN43" s="19">
        <f t="shared" si="233"/>
        <v>10333575</v>
      </c>
      <c r="EO43" s="19">
        <f>SUM(EC43:EN43)</f>
        <v>107066910.8</v>
      </c>
      <c r="EP43" s="19">
        <f t="shared" si="233"/>
        <v>10161402.300000001</v>
      </c>
      <c r="EQ43" s="19">
        <f t="shared" si="233"/>
        <v>9068604.2999999989</v>
      </c>
      <c r="ER43" s="19">
        <f t="shared" si="233"/>
        <v>9302076.0000000037</v>
      </c>
      <c r="ES43" s="19">
        <f t="shared" si="233"/>
        <v>9069643.6999999993</v>
      </c>
      <c r="ET43" s="19">
        <f t="shared" si="233"/>
        <v>9369241</v>
      </c>
      <c r="EU43" s="19">
        <f t="shared" si="233"/>
        <v>8966021.4000000004</v>
      </c>
      <c r="EV43" s="19">
        <f t="shared" si="233"/>
        <v>9781961.0999999978</v>
      </c>
      <c r="EW43" s="19">
        <f t="shared" si="233"/>
        <v>10003613.399999999</v>
      </c>
      <c r="EX43" s="19">
        <f t="shared" si="233"/>
        <v>9437683.1999999974</v>
      </c>
      <c r="EY43" s="19">
        <f t="shared" si="233"/>
        <v>10178572.799999999</v>
      </c>
      <c r="EZ43" s="19">
        <f t="shared" si="233"/>
        <v>9871375.7999999989</v>
      </c>
      <c r="FA43" s="19">
        <f t="shared" si="233"/>
        <v>10612166.399999995</v>
      </c>
      <c r="FB43" s="19">
        <f>SUM(EP43:FA43)</f>
        <v>115822361.39999998</v>
      </c>
      <c r="FC43" s="19">
        <f t="shared" si="233"/>
        <v>10506104.399999999</v>
      </c>
      <c r="FD43" s="19">
        <f t="shared" si="233"/>
        <v>9812642.3999999985</v>
      </c>
      <c r="FE43" s="19">
        <f t="shared" si="233"/>
        <v>10159531.799999999</v>
      </c>
      <c r="FF43" s="19">
        <f t="shared" si="233"/>
        <v>10307642.4</v>
      </c>
      <c r="FG43" s="19">
        <f t="shared" si="233"/>
        <v>10374784.200000001</v>
      </c>
      <c r="FH43" s="19">
        <f>FH44+FH45</f>
        <v>10082884.999999998</v>
      </c>
      <c r="FI43" s="19">
        <f t="shared" ref="FI43:GA43" si="234">FI44+FI45</f>
        <v>11340060.599999996</v>
      </c>
      <c r="FJ43" s="19">
        <f t="shared" si="234"/>
        <v>11818056.500000004</v>
      </c>
      <c r="FK43" s="19">
        <f t="shared" si="234"/>
        <v>11078832.9</v>
      </c>
      <c r="FL43" s="19">
        <f t="shared" si="234"/>
        <v>11977913</v>
      </c>
      <c r="FM43" s="19">
        <f t="shared" si="234"/>
        <v>11435757.000000002</v>
      </c>
      <c r="FN43" s="19">
        <f t="shared" si="234"/>
        <v>12206838.299999999</v>
      </c>
      <c r="FO43" s="19">
        <f>SUM(FC43:FN43)</f>
        <v>131101048.5</v>
      </c>
      <c r="FP43" s="19">
        <f t="shared" si="234"/>
        <v>12125536.200000001</v>
      </c>
      <c r="FQ43" s="19">
        <f t="shared" si="234"/>
        <v>11862538</v>
      </c>
      <c r="FR43" s="19">
        <f t="shared" si="234"/>
        <v>12341873.199999999</v>
      </c>
      <c r="FS43" s="19">
        <f t="shared" si="234"/>
        <v>11228905.599999998</v>
      </c>
      <c r="FT43" s="19">
        <f t="shared" si="234"/>
        <v>11556208.500000002</v>
      </c>
      <c r="FU43" s="19">
        <f t="shared" si="234"/>
        <v>11334170.199999999</v>
      </c>
      <c r="FV43" s="19">
        <f t="shared" si="234"/>
        <v>12923394.999999996</v>
      </c>
      <c r="FW43" s="19">
        <f t="shared" si="234"/>
        <v>13070398</v>
      </c>
      <c r="FX43" s="19">
        <f t="shared" si="234"/>
        <v>12434003.399999991</v>
      </c>
      <c r="FY43" s="19">
        <f t="shared" si="234"/>
        <v>12966824.399999999</v>
      </c>
      <c r="FZ43" s="19">
        <f t="shared" si="234"/>
        <v>12898911</v>
      </c>
      <c r="GA43" s="19">
        <f t="shared" si="23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5">SUM(GD44:GD45)</f>
        <v>12648472.200000005</v>
      </c>
      <c r="GE43" s="19">
        <f t="shared" si="235"/>
        <v>10685400.199999999</v>
      </c>
      <c r="GF43" s="19">
        <f t="shared" si="235"/>
        <v>12308331.199999999</v>
      </c>
      <c r="GG43" s="19">
        <f t="shared" si="235"/>
        <v>13465476.600000003</v>
      </c>
      <c r="GH43" s="19">
        <f t="shared" si="235"/>
        <v>13104452.799999997</v>
      </c>
      <c r="GI43" s="19">
        <f t="shared" si="235"/>
        <v>13104881.999999998</v>
      </c>
      <c r="GJ43" s="19">
        <f t="shared" si="235"/>
        <v>13836712.5</v>
      </c>
      <c r="GK43" s="19">
        <f t="shared" si="235"/>
        <v>14055144.1</v>
      </c>
      <c r="GL43" s="19">
        <f t="shared" si="235"/>
        <v>13388917.5</v>
      </c>
      <c r="GM43" s="19">
        <f t="shared" si="235"/>
        <v>13141260</v>
      </c>
      <c r="GN43" s="19">
        <f t="shared" si="23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6">SUM(GQ44:GQ45)</f>
        <v>13342260</v>
      </c>
      <c r="GR43" s="19">
        <f t="shared" si="236"/>
        <v>14258917.5</v>
      </c>
      <c r="GS43" s="19">
        <f t="shared" si="236"/>
        <v>13527112.5</v>
      </c>
      <c r="GT43" s="19">
        <f t="shared" si="236"/>
        <v>13535560.5</v>
      </c>
      <c r="GU43" s="19">
        <f t="shared" si="236"/>
        <v>13285770</v>
      </c>
      <c r="GV43" s="19">
        <f t="shared" si="236"/>
        <v>14427002.899999999</v>
      </c>
      <c r="GW43" s="19">
        <f t="shared" si="236"/>
        <v>14875984.199999997</v>
      </c>
      <c r="GX43" s="19">
        <f t="shared" si="236"/>
        <v>13957089.300000001</v>
      </c>
      <c r="GY43" s="19">
        <f t="shared" si="236"/>
        <v>14491561.700000001</v>
      </c>
      <c r="GZ43" s="19">
        <f t="shared" si="236"/>
        <v>14271926.900000002</v>
      </c>
      <c r="HA43" s="19">
        <f t="shared" si="23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7">SUM(HD44:HD45)</f>
        <v>13920298.699999999</v>
      </c>
      <c r="HE43" s="19">
        <f t="shared" si="237"/>
        <v>15115092.299999999</v>
      </c>
      <c r="HF43" s="19">
        <f t="shared" si="237"/>
        <v>13757351.299999997</v>
      </c>
      <c r="HG43" s="19">
        <f t="shared" si="237"/>
        <v>14429815.399999999</v>
      </c>
      <c r="HH43" s="19">
        <f t="shared" si="237"/>
        <v>13826143.1</v>
      </c>
      <c r="HI43" s="19">
        <f t="shared" si="237"/>
        <v>15130148.200000007</v>
      </c>
      <c r="HJ43" s="19">
        <f t="shared" si="237"/>
        <v>15681081.300000001</v>
      </c>
      <c r="HK43" s="19">
        <f t="shared" si="237"/>
        <v>14441776.699999999</v>
      </c>
      <c r="HL43" s="19">
        <f>SUM(HL44:HL45)</f>
        <v>15479007.199999999</v>
      </c>
      <c r="HM43" s="19">
        <f t="shared" si="237"/>
        <v>15122859.4</v>
      </c>
      <c r="HN43" s="19">
        <f t="shared" si="23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7"/>
        <v>15772018.199999999</v>
      </c>
      <c r="HR43" s="19">
        <f t="shared" si="237"/>
        <v>11151410</v>
      </c>
      <c r="HS43" s="19">
        <f t="shared" si="237"/>
        <v>6077193.5</v>
      </c>
      <c r="HT43" s="19">
        <f t="shared" si="237"/>
        <v>2112728.6</v>
      </c>
      <c r="HU43" s="19">
        <f t="shared" si="237"/>
        <v>0</v>
      </c>
      <c r="HV43" s="19">
        <f t="shared" si="237"/>
        <v>14038781.599999998</v>
      </c>
      <c r="HW43" s="19">
        <f t="shared" si="237"/>
        <v>14184598.5</v>
      </c>
      <c r="HX43" s="19">
        <f t="shared" si="237"/>
        <v>14310545.4</v>
      </c>
      <c r="HY43" s="19">
        <f t="shared" si="237"/>
        <v>15988922.100000001</v>
      </c>
      <c r="HZ43" s="19">
        <f t="shared" si="237"/>
        <v>16318640.699999999</v>
      </c>
      <c r="IA43" s="19">
        <f t="shared" si="237"/>
        <v>16805215.800000001</v>
      </c>
      <c r="IB43" s="19">
        <f>SUM(HP43:IA43)</f>
        <v>142816314.59999999</v>
      </c>
      <c r="IC43" s="19">
        <f t="shared" si="237"/>
        <v>17304183.900000002</v>
      </c>
      <c r="ID43" s="19">
        <f t="shared" si="237"/>
        <v>13102211</v>
      </c>
      <c r="IE43" s="19">
        <f t="shared" si="237"/>
        <v>15681196</v>
      </c>
      <c r="IF43" s="19">
        <f t="shared" si="237"/>
        <v>15135773</v>
      </c>
      <c r="IG43" s="19">
        <f t="shared" si="237"/>
        <v>16745422</v>
      </c>
      <c r="IH43" s="19">
        <f t="shared" si="237"/>
        <v>16748864.100000001</v>
      </c>
      <c r="II43" s="19">
        <f t="shared" si="237"/>
        <v>19233022.5</v>
      </c>
      <c r="IJ43" s="19">
        <f t="shared" si="237"/>
        <v>20558439</v>
      </c>
      <c r="IK43" s="19">
        <f t="shared" si="237"/>
        <v>19783953</v>
      </c>
      <c r="IL43" s="19">
        <f t="shared" si="237"/>
        <v>20899809</v>
      </c>
      <c r="IM43" s="19">
        <f t="shared" si="237"/>
        <v>19970892</v>
      </c>
      <c r="IN43" s="19">
        <f t="shared" si="237"/>
        <v>0</v>
      </c>
      <c r="IO43" s="19">
        <f>SUM(IC43:IN43)</f>
        <v>195163765.5</v>
      </c>
    </row>
    <row r="44" spans="2:249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/>
      <c r="IO44" s="21">
        <f>SUM(IC44:IN44)</f>
        <v>53076574.400000006</v>
      </c>
    </row>
    <row r="45" spans="2:249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/>
      <c r="IO45" s="21">
        <f>SUM(IC45:IN45)</f>
        <v>142087191.10000002</v>
      </c>
    </row>
    <row r="48" spans="2:249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HB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J36" sqref="HJ35:HJ3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23" ht="15" x14ac:dyDescent="0.25">
      <c r="A1" s="177" t="s">
        <v>136</v>
      </c>
      <c r="B1" s="177"/>
    </row>
    <row r="2" spans="1:223" ht="30" customHeight="1" x14ac:dyDescent="0.2">
      <c r="A2" s="178" t="s">
        <v>151</v>
      </c>
      <c r="B2" s="179"/>
    </row>
    <row r="3" spans="1:223" x14ac:dyDescent="0.2">
      <c r="A3" s="99" t="s">
        <v>76</v>
      </c>
    </row>
    <row r="4" spans="1:223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80" t="s">
        <v>0</v>
      </c>
      <c r="C6" s="174">
        <v>2005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98</v>
      </c>
      <c r="P6" s="174">
        <v>2006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99</v>
      </c>
      <c r="AC6" s="174">
        <v>2007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100</v>
      </c>
      <c r="AP6" s="174">
        <v>2008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101</v>
      </c>
      <c r="BC6" s="174">
        <v>2009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86</v>
      </c>
      <c r="BP6" s="174">
        <v>2010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87</v>
      </c>
      <c r="CC6" s="174">
        <v>2011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88</v>
      </c>
      <c r="CP6" s="174">
        <v>2012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89</v>
      </c>
      <c r="DC6" s="174">
        <v>2013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90</v>
      </c>
      <c r="DP6" s="174">
        <v>2014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91</v>
      </c>
      <c r="EC6" s="174">
        <v>2015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92</v>
      </c>
      <c r="EP6" s="174">
        <v>2016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93</v>
      </c>
      <c r="FC6" s="174">
        <v>2017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104</v>
      </c>
      <c r="FP6" s="174">
        <v>2018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137</v>
      </c>
      <c r="GC6" s="174">
        <v>2019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72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72" t="s">
        <v>170</v>
      </c>
    </row>
    <row r="7" spans="1:223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73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73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73"/>
    </row>
    <row r="8" spans="1:223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/>
      <c r="HO8" s="72">
        <f>+SUM(HC8:HN8)</f>
        <v>7307322</v>
      </c>
    </row>
    <row r="9" spans="1:223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/>
      <c r="HO9" s="48"/>
    </row>
    <row r="10" spans="1:223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/>
      <c r="HO10" s="48"/>
    </row>
    <row r="11" spans="1:223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/>
      <c r="HO11" s="72">
        <f>+SUM(HC11:HN11)</f>
        <v>3354340</v>
      </c>
    </row>
    <row r="12" spans="1:223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/>
      <c r="HO12" s="48"/>
    </row>
    <row r="13" spans="1:223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/>
      <c r="HO13" s="48"/>
    </row>
    <row r="14" spans="1:223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/>
      <c r="HO14" s="72">
        <f>+SUM(HC14:HN14)</f>
        <v>4118812</v>
      </c>
    </row>
    <row r="15" spans="1:223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/>
      <c r="HO15" s="48"/>
    </row>
    <row r="16" spans="1:223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/>
      <c r="HO16" s="48"/>
    </row>
    <row r="17" spans="2:223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/>
      <c r="HO17" s="19">
        <f>+SUM(HC17:HN17)</f>
        <v>14780474</v>
      </c>
    </row>
    <row r="18" spans="2:223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/>
      <c r="HO18" s="78">
        <f>+SUM(HC18:HN18)</f>
        <v>9791156</v>
      </c>
    </row>
    <row r="19" spans="2:223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/>
      <c r="HO19" s="78">
        <f>+SUM(HC19:HN19)</f>
        <v>4989318</v>
      </c>
    </row>
    <row r="21" spans="2:223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80" t="s">
        <v>0</v>
      </c>
      <c r="C23" s="174">
        <v>2005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98</v>
      </c>
      <c r="P23" s="174">
        <v>2006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99</v>
      </c>
      <c r="AC23" s="174">
        <v>2007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100</v>
      </c>
      <c r="AP23" s="174">
        <v>2008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101</v>
      </c>
      <c r="BC23" s="174">
        <v>2009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86</v>
      </c>
      <c r="BP23" s="174">
        <v>2010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87</v>
      </c>
      <c r="CC23" s="174">
        <v>2011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88</v>
      </c>
      <c r="CP23" s="174">
        <v>2012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89</v>
      </c>
      <c r="DC23" s="174">
        <v>2013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90</v>
      </c>
      <c r="DP23" s="174">
        <v>2014</v>
      </c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6"/>
      <c r="EB23" s="172" t="s">
        <v>91</v>
      </c>
      <c r="EC23" s="174">
        <v>2015</v>
      </c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6"/>
      <c r="EO23" s="172" t="s">
        <v>92</v>
      </c>
      <c r="EP23" s="174">
        <v>2016</v>
      </c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6"/>
      <c r="FB23" s="172" t="s">
        <v>93</v>
      </c>
      <c r="FC23" s="174">
        <v>2017</v>
      </c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6"/>
      <c r="FO23" s="172" t="s">
        <v>104</v>
      </c>
      <c r="FP23" s="174">
        <v>2018</v>
      </c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6"/>
      <c r="GB23" s="172" t="s">
        <v>137</v>
      </c>
      <c r="GC23" s="174">
        <v>2019</v>
      </c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6"/>
      <c r="GO23" s="172" t="s">
        <v>161</v>
      </c>
      <c r="GP23" s="169">
        <v>2020</v>
      </c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1"/>
      <c r="HB23" s="172" t="s">
        <v>169</v>
      </c>
      <c r="HC23" s="169">
        <v>2021</v>
      </c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1"/>
      <c r="HO23" s="172" t="s">
        <v>170</v>
      </c>
    </row>
    <row r="24" spans="2:223" ht="15" x14ac:dyDescent="0.25">
      <c r="B24" s="181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7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7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73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73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73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73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73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73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73"/>
    </row>
    <row r="25" spans="2:223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/>
      <c r="HO25" s="72">
        <f>+SUM(HC25:HN25)</f>
        <v>13806616</v>
      </c>
    </row>
    <row r="26" spans="2:223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/>
      <c r="HO26" s="48"/>
    </row>
    <row r="27" spans="2:223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/>
      <c r="HO27" s="48"/>
    </row>
    <row r="28" spans="2:223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/>
      <c r="HO28" s="72">
        <f>+SUM(HC28:HN28)</f>
        <v>7564118</v>
      </c>
    </row>
    <row r="29" spans="2:223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/>
      <c r="HO29" s="48"/>
    </row>
    <row r="30" spans="2:223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/>
      <c r="HO30" s="48"/>
    </row>
    <row r="31" spans="2:223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/>
      <c r="HO31" s="72">
        <f>+SUM(HC31:HN31)</f>
        <v>9644028</v>
      </c>
    </row>
    <row r="32" spans="2:223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/>
      <c r="HO32" s="48"/>
    </row>
    <row r="33" spans="2:223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/>
      <c r="HO33" s="48"/>
    </row>
    <row r="34" spans="2:223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/>
      <c r="HO34" s="19">
        <f>+SUM(HC34:HN34)</f>
        <v>31014762</v>
      </c>
    </row>
    <row r="35" spans="2:223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/>
      <c r="HO35" s="78">
        <f>+SUM(HC35:HN35)</f>
        <v>9791156</v>
      </c>
    </row>
    <row r="36" spans="2:223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/>
      <c r="HO36" s="78">
        <f>+SUM(HC36:HN36)</f>
        <v>21223606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74">
        <v>2005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98</v>
      </c>
      <c r="P40" s="174">
        <v>2006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99</v>
      </c>
      <c r="AC40" s="174">
        <v>2007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100</v>
      </c>
      <c r="AP40" s="174">
        <v>2008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101</v>
      </c>
      <c r="BC40" s="174">
        <v>2009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86</v>
      </c>
      <c r="BP40" s="174">
        <v>2010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87</v>
      </c>
      <c r="CC40" s="174">
        <v>2011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88</v>
      </c>
      <c r="CP40" s="174">
        <v>2012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89</v>
      </c>
      <c r="DC40" s="174">
        <v>2013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90</v>
      </c>
      <c r="DP40" s="174">
        <v>2014</v>
      </c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6"/>
      <c r="EB40" s="172" t="s">
        <v>91</v>
      </c>
      <c r="EC40" s="174">
        <v>2015</v>
      </c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6"/>
      <c r="EO40" s="172" t="s">
        <v>92</v>
      </c>
      <c r="EP40" s="174">
        <v>2016</v>
      </c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6"/>
      <c r="FB40" s="172" t="s">
        <v>93</v>
      </c>
      <c r="FC40" s="174">
        <v>2017</v>
      </c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6"/>
      <c r="FO40" s="172" t="s">
        <v>104</v>
      </c>
      <c r="FP40" s="174">
        <v>2018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6"/>
      <c r="GB40" s="172" t="s">
        <v>137</v>
      </c>
      <c r="GC40" s="174">
        <v>2019</v>
      </c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6"/>
      <c r="GO40" s="172" t="s">
        <v>161</v>
      </c>
      <c r="GP40" s="169">
        <v>2020</v>
      </c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1"/>
      <c r="HB40" s="172" t="s">
        <v>169</v>
      </c>
      <c r="HC40" s="169">
        <v>2021</v>
      </c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1"/>
      <c r="HO40" s="172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7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7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7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7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7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73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73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73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73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73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73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73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73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73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73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73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73"/>
    </row>
    <row r="42" spans="2:223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0</v>
      </c>
      <c r="HO42" s="19">
        <f>+SUM(HC42:HN42)</f>
        <v>242688013.80000001</v>
      </c>
    </row>
    <row r="43" spans="2:223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7453823.8000000007</v>
      </c>
      <c r="HN43" s="21"/>
      <c r="HO43" s="21">
        <f>+SUM(HC43:HN43)</f>
        <v>76686811.399999991</v>
      </c>
    </row>
    <row r="44" spans="2:223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16517620.200000001</v>
      </c>
      <c r="HN44" s="21"/>
      <c r="HO44" s="21">
        <f>+SUM(HC44:HN44)</f>
        <v>166001202.39999998</v>
      </c>
    </row>
    <row r="46" spans="2:223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">
      <c r="FA48" s="65"/>
    </row>
  </sheetData>
  <mergeCells count="104"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70" zoomScaleNormal="70" workbookViewId="0">
      <pane xSplit="2" ySplit="3" topLeftCell="GJ4" activePane="bottomRight" state="frozen"/>
      <selection pane="topRight" activeCell="C1" sqref="C1"/>
      <selection pane="bottomLeft" activeCell="A4" sqref="A4"/>
      <selection pane="bottomRight" activeCell="GZ76" sqref="GZ7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16384" width="11.42578125" style="2"/>
  </cols>
  <sheetData>
    <row r="1" spans="1:210" ht="15" x14ac:dyDescent="0.25">
      <c r="A1" s="177" t="s">
        <v>136</v>
      </c>
      <c r="B1" s="177"/>
    </row>
    <row r="2" spans="1:210" ht="30" customHeight="1" x14ac:dyDescent="0.2">
      <c r="A2" s="178" t="s">
        <v>152</v>
      </c>
      <c r="B2" s="179"/>
    </row>
    <row r="3" spans="1:210" x14ac:dyDescent="0.2">
      <c r="A3" s="99" t="s">
        <v>75</v>
      </c>
    </row>
    <row r="5" spans="1:210" ht="15" x14ac:dyDescent="0.25">
      <c r="B5" s="5" t="s">
        <v>67</v>
      </c>
    </row>
    <row r="6" spans="1:210" ht="15" customHeight="1" x14ac:dyDescent="0.25">
      <c r="B6" s="180" t="s">
        <v>0</v>
      </c>
      <c r="C6" s="174">
        <v>2006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99</v>
      </c>
      <c r="P6" s="174">
        <v>2007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100</v>
      </c>
      <c r="AC6" s="174">
        <v>2008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101</v>
      </c>
      <c r="AP6" s="174">
        <v>2009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86</v>
      </c>
      <c r="BC6" s="174">
        <v>2010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87</v>
      </c>
      <c r="BP6" s="174">
        <v>2011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88</v>
      </c>
      <c r="CC6" s="174">
        <v>2012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89</v>
      </c>
      <c r="CP6" s="174">
        <v>2013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90</v>
      </c>
      <c r="DC6" s="174">
        <v>2014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91</v>
      </c>
      <c r="DP6" s="174">
        <v>2015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92</v>
      </c>
      <c r="EC6" s="174">
        <v>2016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93</v>
      </c>
      <c r="EP6" s="174">
        <v>2017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104</v>
      </c>
      <c r="FC6" s="174">
        <v>2018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137</v>
      </c>
      <c r="FP6" s="174">
        <v>2019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161</v>
      </c>
      <c r="GC6" s="169">
        <v>2020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169</v>
      </c>
      <c r="GP6" s="169">
        <v>2021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170</v>
      </c>
    </row>
    <row r="7" spans="1:210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73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73"/>
    </row>
    <row r="8" spans="1:210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/>
      <c r="HB8" s="14">
        <f>+SUM(GP8:HA8)</f>
        <v>323834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/>
      <c r="HB9" s="16"/>
    </row>
    <row r="10" spans="1:210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/>
      <c r="HB10" s="16"/>
    </row>
    <row r="11" spans="1:210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/>
      <c r="HB11" s="14">
        <f>+SUM(GP11:HA11)</f>
        <v>946789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/>
      <c r="HB12" s="16"/>
    </row>
    <row r="13" spans="1:210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/>
      <c r="HB13" s="16"/>
    </row>
    <row r="14" spans="1:210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/>
      <c r="HB14" s="14">
        <f>+SUM(GP14:HA14)</f>
        <v>150225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/>
      <c r="HB15" s="16"/>
    </row>
    <row r="16" spans="1:210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/>
      <c r="HB16" s="16"/>
    </row>
    <row r="17" spans="2:210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/>
      <c r="HB17" s="14">
        <f>+SUM(GP17:HA17)</f>
        <v>525757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/>
      <c r="HB18" s="16"/>
    </row>
    <row r="19" spans="2:210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/>
      <c r="HB19" s="16"/>
    </row>
    <row r="20" spans="2:210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/>
      <c r="HB20" s="14">
        <f>+SUM(GP20:HA20)</f>
        <v>1341934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/>
      <c r="HB21" s="16"/>
    </row>
    <row r="22" spans="2:210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/>
      <c r="HB22" s="16"/>
    </row>
    <row r="23" spans="2:210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/>
      <c r="HB23" s="14">
        <f>+SUM(GP23:HA23)</f>
        <v>226159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/>
      <c r="HB24" s="16"/>
    </row>
    <row r="25" spans="2:210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/>
      <c r="HB25" s="16"/>
    </row>
    <row r="26" spans="2:210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/>
      <c r="HB26" s="14">
        <f>+SUM(GP26:HA26)</f>
        <v>491980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/>
      <c r="HB27" s="16"/>
    </row>
    <row r="28" spans="2:210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/>
      <c r="HB28" s="16"/>
    </row>
    <row r="29" spans="2:210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/>
      <c r="HB29" s="14">
        <f>+SUM(GP29:HA29)</f>
        <v>399673</v>
      </c>
    </row>
    <row r="30" spans="2:210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/>
      <c r="HB30" s="16"/>
    </row>
    <row r="31" spans="2:210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/>
      <c r="HB31" s="16"/>
    </row>
    <row r="32" spans="2:210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/>
      <c r="HB32" s="14">
        <f>+SUM(GP32:HA32)</f>
        <v>424923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/>
      <c r="HB33" s="16"/>
    </row>
    <row r="34" spans="2:210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/>
      <c r="HB34" s="16"/>
    </row>
    <row r="35" spans="2:210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/>
      <c r="HB35" s="14">
        <f>+SUM(GP35:HA35)</f>
        <v>0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/>
      <c r="HB36" s="16"/>
    </row>
    <row r="37" spans="2:210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/>
      <c r="HB37" s="16"/>
    </row>
    <row r="38" spans="2:210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/>
      <c r="HB38" s="59">
        <f>+SUM(GP38:HA38)</f>
        <v>4831274</v>
      </c>
    </row>
    <row r="39" spans="2:210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/>
      <c r="HB39" s="79">
        <f>+SUM(GP39:HA39)</f>
        <v>3155157</v>
      </c>
    </row>
    <row r="40" spans="2:210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/>
      <c r="HB40" s="79">
        <f>+SUM(GP40:HA40)</f>
        <v>1676117</v>
      </c>
    </row>
    <row r="41" spans="2:210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ht="15" x14ac:dyDescent="0.25">
      <c r="B44" s="5" t="s">
        <v>68</v>
      </c>
    </row>
    <row r="45" spans="2:210" ht="15" customHeight="1" x14ac:dyDescent="0.25">
      <c r="B45" s="180" t="s">
        <v>0</v>
      </c>
      <c r="C45" s="174">
        <v>2006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2" t="s">
        <v>99</v>
      </c>
      <c r="P45" s="174">
        <v>2007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6"/>
      <c r="AB45" s="172" t="s">
        <v>100</v>
      </c>
      <c r="AC45" s="174">
        <v>2008</v>
      </c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6"/>
      <c r="AO45" s="172" t="s">
        <v>101</v>
      </c>
      <c r="AP45" s="174">
        <v>2009</v>
      </c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6"/>
      <c r="BB45" s="172" t="s">
        <v>86</v>
      </c>
      <c r="BC45" s="174">
        <v>2010</v>
      </c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6"/>
      <c r="BO45" s="172" t="s">
        <v>87</v>
      </c>
      <c r="BP45" s="174">
        <v>2011</v>
      </c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6"/>
      <c r="CB45" s="172" t="s">
        <v>88</v>
      </c>
      <c r="CC45" s="174">
        <v>2012</v>
      </c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6"/>
      <c r="CO45" s="172" t="s">
        <v>89</v>
      </c>
      <c r="CP45" s="174">
        <v>2013</v>
      </c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6"/>
      <c r="DB45" s="172" t="s">
        <v>90</v>
      </c>
      <c r="DC45" s="174">
        <v>2014</v>
      </c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6"/>
      <c r="DO45" s="172" t="s">
        <v>91</v>
      </c>
      <c r="DP45" s="174">
        <v>2015</v>
      </c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6"/>
      <c r="EB45" s="172" t="s">
        <v>92</v>
      </c>
      <c r="EC45" s="174">
        <v>2016</v>
      </c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6"/>
      <c r="EO45" s="172" t="s">
        <v>93</v>
      </c>
      <c r="EP45" s="174">
        <v>2017</v>
      </c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6"/>
      <c r="FB45" s="172" t="s">
        <v>104</v>
      </c>
      <c r="FC45" s="174">
        <v>2018</v>
      </c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6"/>
      <c r="FO45" s="172" t="s">
        <v>137</v>
      </c>
      <c r="FP45" s="174">
        <v>2019</v>
      </c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6"/>
      <c r="GB45" s="172" t="s">
        <v>161</v>
      </c>
      <c r="GC45" s="169">
        <v>2020</v>
      </c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1"/>
      <c r="GO45" s="172" t="s">
        <v>169</v>
      </c>
      <c r="GP45" s="169">
        <v>2021</v>
      </c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1"/>
      <c r="HB45" s="172" t="s">
        <v>170</v>
      </c>
    </row>
    <row r="46" spans="2:210" ht="15" x14ac:dyDescent="0.25">
      <c r="B46" s="181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73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73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73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73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73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73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73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73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73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73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73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73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73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73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73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73"/>
    </row>
    <row r="47" spans="2:210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/>
      <c r="HB47" s="14">
        <f>+SUM(GP47:HA47)</f>
        <v>701492</v>
      </c>
    </row>
    <row r="48" spans="2:210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/>
      <c r="HB48" s="16"/>
    </row>
    <row r="49" spans="2:210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/>
      <c r="HB49" s="16"/>
    </row>
    <row r="50" spans="2:210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/>
      <c r="HB50" s="14">
        <f>+SUM(GP50:HA50)</f>
        <v>1675211</v>
      </c>
    </row>
    <row r="51" spans="2:210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/>
      <c r="HB51" s="16"/>
    </row>
    <row r="52" spans="2:210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/>
      <c r="HB52" s="16"/>
    </row>
    <row r="53" spans="2:210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/>
      <c r="HB53" s="14">
        <f>+SUM(GP53:HA53)</f>
        <v>435038</v>
      </c>
    </row>
    <row r="54" spans="2:210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/>
      <c r="HB54" s="16"/>
    </row>
    <row r="55" spans="2:210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/>
      <c r="HB55" s="16"/>
    </row>
    <row r="56" spans="2:210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/>
      <c r="HB56" s="14">
        <f>+SUM(GP56:HA56)</f>
        <v>1274176</v>
      </c>
    </row>
    <row r="57" spans="2:210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/>
      <c r="HB57" s="16"/>
    </row>
    <row r="58" spans="2:210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/>
      <c r="HB58" s="16"/>
    </row>
    <row r="59" spans="2:210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/>
      <c r="HB59" s="14">
        <f>+SUM(GP59:HA59)</f>
        <v>2427563</v>
      </c>
    </row>
    <row r="60" spans="2:210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/>
      <c r="HB60" s="16"/>
    </row>
    <row r="61" spans="2:210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/>
      <c r="HB61" s="16"/>
    </row>
    <row r="62" spans="2:210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/>
      <c r="HB62" s="14">
        <f>+SUM(GP62:HA62)</f>
        <v>449884</v>
      </c>
    </row>
    <row r="63" spans="2:210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/>
      <c r="HB63" s="16"/>
    </row>
    <row r="64" spans="2:210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/>
      <c r="HB64" s="16"/>
    </row>
    <row r="65" spans="2:210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/>
      <c r="HB65" s="14">
        <f>+SUM(GP65:HA65)</f>
        <v>1240427</v>
      </c>
    </row>
    <row r="66" spans="2:210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/>
      <c r="HB66" s="16"/>
    </row>
    <row r="67" spans="2:210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/>
      <c r="HB67" s="16"/>
    </row>
    <row r="68" spans="2:210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/>
      <c r="HB68" s="14">
        <f>+SUM(GP68:HA68)</f>
        <v>676642</v>
      </c>
    </row>
    <row r="69" spans="2:210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/>
      <c r="HB69" s="16"/>
    </row>
    <row r="70" spans="2:210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/>
      <c r="HB70" s="16"/>
    </row>
    <row r="71" spans="2:210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/>
      <c r="HB71" s="14">
        <f>+SUM(GP71:HA71)</f>
        <v>740580</v>
      </c>
    </row>
    <row r="72" spans="2:210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/>
      <c r="HB72" s="16"/>
    </row>
    <row r="73" spans="2:210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/>
      <c r="HB73" s="16"/>
    </row>
    <row r="74" spans="2:210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/>
      <c r="HB74" s="14">
        <f>+SUM(GP74:HA74)</f>
        <v>0</v>
      </c>
    </row>
    <row r="75" spans="2:210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/>
      <c r="HB75" s="16"/>
    </row>
    <row r="76" spans="2:210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/>
      <c r="HB76" s="16"/>
    </row>
    <row r="77" spans="2:210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/>
      <c r="HB77" s="59">
        <f>+SUM(GP77:HA77)</f>
        <v>9621013</v>
      </c>
    </row>
    <row r="78" spans="2:210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/>
      <c r="HB78" s="79">
        <f>+SUM(GP78:HA78)</f>
        <v>3155157</v>
      </c>
    </row>
    <row r="79" spans="2:210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/>
      <c r="HB79" s="79">
        <f>+SUM(GP79:HA79)</f>
        <v>6465856</v>
      </c>
    </row>
    <row r="82" spans="2:210" ht="15" x14ac:dyDescent="0.25">
      <c r="B82" s="5" t="s">
        <v>82</v>
      </c>
    </row>
    <row r="83" spans="2:210" ht="15" customHeight="1" x14ac:dyDescent="0.25">
      <c r="B83" s="23" t="s">
        <v>158</v>
      </c>
      <c r="C83" s="174">
        <v>2006</v>
      </c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6"/>
      <c r="O83" s="172" t="s">
        <v>99</v>
      </c>
      <c r="P83" s="174">
        <v>2007</v>
      </c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6"/>
      <c r="AB83" s="172" t="s">
        <v>100</v>
      </c>
      <c r="AC83" s="174">
        <v>2008</v>
      </c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6"/>
      <c r="AO83" s="172" t="s">
        <v>101</v>
      </c>
      <c r="AP83" s="174">
        <v>2009</v>
      </c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6"/>
      <c r="BB83" s="172" t="s">
        <v>86</v>
      </c>
      <c r="BC83" s="174">
        <v>2010</v>
      </c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6"/>
      <c r="BO83" s="172" t="s">
        <v>87</v>
      </c>
      <c r="BP83" s="174">
        <v>2011</v>
      </c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6"/>
      <c r="CB83" s="172" t="s">
        <v>88</v>
      </c>
      <c r="CC83" s="174">
        <v>2012</v>
      </c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6"/>
      <c r="CO83" s="172" t="s">
        <v>89</v>
      </c>
      <c r="CP83" s="174">
        <v>2013</v>
      </c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6"/>
      <c r="DB83" s="172" t="s">
        <v>90</v>
      </c>
      <c r="DC83" s="174">
        <v>2014</v>
      </c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6"/>
      <c r="DO83" s="172" t="s">
        <v>91</v>
      </c>
      <c r="DP83" s="174">
        <v>2015</v>
      </c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6"/>
      <c r="EB83" s="172" t="s">
        <v>92</v>
      </c>
      <c r="EC83" s="174">
        <v>2016</v>
      </c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6"/>
      <c r="EO83" s="172" t="s">
        <v>93</v>
      </c>
      <c r="EP83" s="174">
        <v>2017</v>
      </c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6"/>
      <c r="FB83" s="172" t="s">
        <v>104</v>
      </c>
      <c r="FC83" s="174">
        <v>2018</v>
      </c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6"/>
      <c r="FO83" s="172" t="s">
        <v>137</v>
      </c>
      <c r="FP83" s="174">
        <v>2019</v>
      </c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6"/>
      <c r="GB83" s="172" t="s">
        <v>161</v>
      </c>
      <c r="GC83" s="169">
        <v>2020</v>
      </c>
      <c r="GD83" s="170"/>
      <c r="GE83" s="170"/>
      <c r="GF83" s="170"/>
      <c r="GG83" s="170"/>
      <c r="GH83" s="170"/>
      <c r="GI83" s="170"/>
      <c r="GJ83" s="170"/>
      <c r="GK83" s="170"/>
      <c r="GL83" s="170"/>
      <c r="GM83" s="170"/>
      <c r="GN83" s="171"/>
      <c r="GO83" s="172" t="s">
        <v>169</v>
      </c>
      <c r="GP83" s="169">
        <v>2021</v>
      </c>
      <c r="GQ83" s="170"/>
      <c r="GR83" s="170"/>
      <c r="GS83" s="170"/>
      <c r="GT83" s="170"/>
      <c r="GU83" s="170"/>
      <c r="GV83" s="170"/>
      <c r="GW83" s="170"/>
      <c r="GX83" s="170"/>
      <c r="GY83" s="170"/>
      <c r="GZ83" s="170"/>
      <c r="HA83" s="171"/>
      <c r="HB83" s="172" t="s">
        <v>170</v>
      </c>
    </row>
    <row r="84" spans="2:210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73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73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73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73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73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73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73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73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73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73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73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73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73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73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73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73"/>
    </row>
    <row r="85" spans="2:210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6112997</v>
      </c>
      <c r="GS85" s="59">
        <f t="shared" si="300"/>
        <v>5390351.7999999998</v>
      </c>
      <c r="GT85" s="59">
        <f t="shared" si="300"/>
        <v>6001092.3000000007</v>
      </c>
      <c r="GU85" s="59">
        <f t="shared" si="300"/>
        <v>5903140.7000000002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6816388.6999999993</v>
      </c>
      <c r="GZ85" s="59">
        <f t="shared" si="300"/>
        <v>6372801.7999999998</v>
      </c>
      <c r="HA85" s="59">
        <f t="shared" si="300"/>
        <v>0</v>
      </c>
      <c r="HB85" s="59">
        <f>+SUM(GP85:HA85)</f>
        <v>68502158.5</v>
      </c>
    </row>
    <row r="86" spans="2:210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>
        <v>1923316.8999999994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2273895.1999999997</v>
      </c>
      <c r="GZ86" s="79">
        <v>2045933.3999999997</v>
      </c>
      <c r="HA86" s="79"/>
      <c r="HB86" s="14">
        <f>+SUM(GP86:HA86)</f>
        <v>22473861.299999997</v>
      </c>
    </row>
    <row r="87" spans="2:210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>
        <v>4077775.4000000013</v>
      </c>
      <c r="GU87" s="79">
        <v>3966677.7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/>
      <c r="HB87" s="14">
        <f>+SUM(GP87:HA87)</f>
        <v>46028297.200000003</v>
      </c>
    </row>
    <row r="88" spans="2:210" x14ac:dyDescent="0.2">
      <c r="FC88" s="11"/>
      <c r="FP88" s="11"/>
    </row>
    <row r="90" spans="2:210" x14ac:dyDescent="0.2">
      <c r="FC90" s="11"/>
      <c r="FP90" s="11"/>
    </row>
    <row r="91" spans="2:210" x14ac:dyDescent="0.2">
      <c r="FC91" s="11"/>
      <c r="FP91" s="11"/>
    </row>
  </sheetData>
  <mergeCells count="100">
    <mergeCell ref="GP6:HA6"/>
    <mergeCell ref="HB6:HB7"/>
    <mergeCell ref="GP45:HA45"/>
    <mergeCell ref="HB45:HB46"/>
    <mergeCell ref="GP83:HA83"/>
    <mergeCell ref="HB83:HB84"/>
    <mergeCell ref="FP6:GA6"/>
    <mergeCell ref="GB6:GB7"/>
    <mergeCell ref="FP45:GA45"/>
    <mergeCell ref="GB45:GB46"/>
    <mergeCell ref="FP83:GA83"/>
    <mergeCell ref="GB83:GB84"/>
    <mergeCell ref="B6:B7"/>
    <mergeCell ref="C45:N45"/>
    <mergeCell ref="P45:AA45"/>
    <mergeCell ref="C6:N6"/>
    <mergeCell ref="P6:AA6"/>
    <mergeCell ref="C83:N83"/>
    <mergeCell ref="P83:AA83"/>
    <mergeCell ref="O83:O84"/>
    <mergeCell ref="AB83:AB84"/>
    <mergeCell ref="B45:B4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DC83:DN83"/>
    <mergeCell ref="DO83:DO84"/>
    <mergeCell ref="DB6:DB7"/>
    <mergeCell ref="DB45:DB46"/>
    <mergeCell ref="DB83:DB84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M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EZ39" sqref="EZ3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58" ht="15" x14ac:dyDescent="0.25">
      <c r="A1" s="177" t="s">
        <v>136</v>
      </c>
      <c r="B1" s="177"/>
    </row>
    <row r="2" spans="1:158" ht="30" customHeight="1" x14ac:dyDescent="0.2">
      <c r="A2" s="178" t="s">
        <v>153</v>
      </c>
      <c r="B2" s="179"/>
    </row>
    <row r="3" spans="1:158" x14ac:dyDescent="0.2">
      <c r="A3" s="99" t="s">
        <v>74</v>
      </c>
    </row>
    <row r="5" spans="1:158" ht="15" x14ac:dyDescent="0.25">
      <c r="B5" s="5" t="s">
        <v>67</v>
      </c>
    </row>
    <row r="6" spans="1:158" ht="15" customHeight="1" x14ac:dyDescent="0.25">
      <c r="B6" s="180" t="s">
        <v>0</v>
      </c>
      <c r="C6" s="174">
        <v>2010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87</v>
      </c>
      <c r="P6" s="174">
        <v>2011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88</v>
      </c>
      <c r="AC6" s="174">
        <v>2012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89</v>
      </c>
      <c r="AP6" s="174">
        <v>2013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90</v>
      </c>
      <c r="BC6" s="174">
        <v>2014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91</v>
      </c>
      <c r="BP6" s="174">
        <v>2015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92</v>
      </c>
      <c r="CC6" s="174">
        <v>2016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104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137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161</v>
      </c>
      <c r="EC6" s="169">
        <v>2020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169</v>
      </c>
      <c r="EP6" s="169">
        <v>2021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170</v>
      </c>
    </row>
    <row r="7" spans="1:158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73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73"/>
    </row>
    <row r="8" spans="1:158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/>
      <c r="FB8" s="14">
        <f>+SUM(EP8:FA8)</f>
        <v>2532841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/>
      <c r="FB10" s="17"/>
    </row>
    <row r="11" spans="1:158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/>
      <c r="FB11" s="14">
        <f>+SUM(EP11:FA11)</f>
        <v>1589061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/>
      <c r="FB13" s="17"/>
    </row>
    <row r="14" spans="1:158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/>
      <c r="FB14" s="14">
        <f>+SUM(EP14:FA14)</f>
        <v>1295577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/>
      <c r="FB16" s="17"/>
    </row>
    <row r="17" spans="2:158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/>
      <c r="FB17" s="19">
        <f>+SUM(EP17:FA17)</f>
        <v>5417479</v>
      </c>
    </row>
    <row r="18" spans="2:158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/>
      <c r="FB18" s="21">
        <f>+SUM(EP18:FA18)</f>
        <v>3088743</v>
      </c>
    </row>
    <row r="19" spans="2:158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/>
      <c r="FB19" s="21">
        <f>+SUM(EP19:FA19)</f>
        <v>2328736</v>
      </c>
    </row>
    <row r="21" spans="2:158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</row>
    <row r="22" spans="2:158" x14ac:dyDescent="0.2">
      <c r="ED22" s="2">
        <f>EO19/EB19-1</f>
        <v>-0.19273851769085271</v>
      </c>
    </row>
    <row r="23" spans="2:158" ht="15" x14ac:dyDescent="0.25">
      <c r="B23" s="5" t="s">
        <v>68</v>
      </c>
    </row>
    <row r="24" spans="2:158" ht="15" customHeight="1" x14ac:dyDescent="0.25">
      <c r="B24" s="180" t="s">
        <v>0</v>
      </c>
      <c r="C24" s="174">
        <v>2010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87</v>
      </c>
      <c r="P24" s="174">
        <v>2011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88</v>
      </c>
      <c r="AC24" s="174">
        <v>2012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89</v>
      </c>
      <c r="AP24" s="174">
        <v>2013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90</v>
      </c>
      <c r="BC24" s="174">
        <v>2014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91</v>
      </c>
      <c r="BP24" s="174">
        <v>2015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92</v>
      </c>
      <c r="CC24" s="174">
        <v>2016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93</v>
      </c>
      <c r="CP24" s="174">
        <v>2017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104</v>
      </c>
      <c r="DC24" s="174">
        <v>2018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137</v>
      </c>
      <c r="DP24" s="174">
        <v>2019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161</v>
      </c>
      <c r="EC24" s="169">
        <v>2020</v>
      </c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1"/>
      <c r="EO24" s="172" t="s">
        <v>169</v>
      </c>
      <c r="EP24" s="169">
        <v>2021</v>
      </c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1"/>
      <c r="FB24" s="172" t="s">
        <v>170</v>
      </c>
    </row>
    <row r="25" spans="2:158" ht="15" x14ac:dyDescent="0.25">
      <c r="B25" s="181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7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7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7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7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7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7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7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7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7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73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73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73"/>
    </row>
    <row r="26" spans="2:158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/>
      <c r="FB26" s="14">
        <f>+SUM(EP26:FA26)</f>
        <v>6118047</v>
      </c>
    </row>
    <row r="27" spans="2:158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/>
      <c r="FB27" s="16"/>
    </row>
    <row r="28" spans="2:158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/>
      <c r="FB28" s="17"/>
    </row>
    <row r="29" spans="2:158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/>
      <c r="FB29" s="14">
        <f>+SUM(EP29:FA29)</f>
        <v>4136169</v>
      </c>
    </row>
    <row r="30" spans="2:158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/>
      <c r="FB30" s="16"/>
    </row>
    <row r="31" spans="2:158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/>
      <c r="FB31" s="17"/>
    </row>
    <row r="32" spans="2:158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/>
      <c r="FB32" s="14">
        <f>+SUM(EP32:FA32)</f>
        <v>2440338</v>
      </c>
    </row>
    <row r="33" spans="2:158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/>
      <c r="FB33" s="16"/>
    </row>
    <row r="34" spans="2:158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/>
      <c r="FB34" s="17"/>
    </row>
    <row r="35" spans="2:158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/>
      <c r="FB35" s="19">
        <f>+SUM(EP35:FA35)</f>
        <v>12694554</v>
      </c>
    </row>
    <row r="36" spans="2:158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/>
      <c r="FB36" s="21">
        <f>+SUM(EP36:FA36)</f>
        <v>3088743</v>
      </c>
    </row>
    <row r="37" spans="2:158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/>
      <c r="FB37" s="21">
        <f>+SUM(EP37:FA37)</f>
        <v>9605811</v>
      </c>
    </row>
    <row r="40" spans="2:158" ht="15" x14ac:dyDescent="0.25">
      <c r="B40" s="5" t="s">
        <v>82</v>
      </c>
    </row>
    <row r="41" spans="2:158" ht="15" customHeight="1" x14ac:dyDescent="0.25">
      <c r="B41" s="23" t="s">
        <v>158</v>
      </c>
      <c r="C41" s="174">
        <v>2010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87</v>
      </c>
      <c r="P41" s="174">
        <v>2011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88</v>
      </c>
      <c r="AC41" s="174">
        <v>2012</v>
      </c>
      <c r="AD41" s="175">
        <v>2012</v>
      </c>
      <c r="AE41" s="175">
        <v>2012</v>
      </c>
      <c r="AF41" s="175">
        <v>2012</v>
      </c>
      <c r="AG41" s="175">
        <v>2012</v>
      </c>
      <c r="AH41" s="175">
        <v>2012</v>
      </c>
      <c r="AI41" s="175">
        <v>2012</v>
      </c>
      <c r="AJ41" s="175">
        <v>2012</v>
      </c>
      <c r="AK41" s="175">
        <v>2012</v>
      </c>
      <c r="AL41" s="175">
        <v>2012</v>
      </c>
      <c r="AM41" s="175">
        <v>2012</v>
      </c>
      <c r="AN41" s="176">
        <v>2012</v>
      </c>
      <c r="AO41" s="172" t="s">
        <v>89</v>
      </c>
      <c r="AP41" s="174">
        <v>2013</v>
      </c>
      <c r="AQ41" s="175">
        <v>2012</v>
      </c>
      <c r="AR41" s="175">
        <v>2012</v>
      </c>
      <c r="AS41" s="175">
        <v>2012</v>
      </c>
      <c r="AT41" s="175">
        <v>2012</v>
      </c>
      <c r="AU41" s="175">
        <v>2012</v>
      </c>
      <c r="AV41" s="175">
        <v>2012</v>
      </c>
      <c r="AW41" s="175">
        <v>2012</v>
      </c>
      <c r="AX41" s="175">
        <v>2012</v>
      </c>
      <c r="AY41" s="175">
        <v>2012</v>
      </c>
      <c r="AZ41" s="175">
        <v>2012</v>
      </c>
      <c r="BA41" s="176">
        <v>2012</v>
      </c>
      <c r="BB41" s="172" t="s">
        <v>90</v>
      </c>
      <c r="BC41" s="174">
        <v>2014</v>
      </c>
      <c r="BD41" s="175">
        <v>2012</v>
      </c>
      <c r="BE41" s="175">
        <v>2012</v>
      </c>
      <c r="BF41" s="175">
        <v>2012</v>
      </c>
      <c r="BG41" s="175">
        <v>2012</v>
      </c>
      <c r="BH41" s="175">
        <v>2012</v>
      </c>
      <c r="BI41" s="175">
        <v>2012</v>
      </c>
      <c r="BJ41" s="175">
        <v>2012</v>
      </c>
      <c r="BK41" s="175">
        <v>2012</v>
      </c>
      <c r="BL41" s="175">
        <v>2012</v>
      </c>
      <c r="BM41" s="175">
        <v>2012</v>
      </c>
      <c r="BN41" s="176">
        <v>2012</v>
      </c>
      <c r="BO41" s="172" t="s">
        <v>91</v>
      </c>
      <c r="BP41" s="174">
        <v>2015</v>
      </c>
      <c r="BQ41" s="175">
        <v>2012</v>
      </c>
      <c r="BR41" s="175">
        <v>2012</v>
      </c>
      <c r="BS41" s="175">
        <v>2012</v>
      </c>
      <c r="BT41" s="175">
        <v>2012</v>
      </c>
      <c r="BU41" s="175">
        <v>2012</v>
      </c>
      <c r="BV41" s="175">
        <v>2012</v>
      </c>
      <c r="BW41" s="175">
        <v>2012</v>
      </c>
      <c r="BX41" s="175">
        <v>2012</v>
      </c>
      <c r="BY41" s="175">
        <v>2012</v>
      </c>
      <c r="BZ41" s="175">
        <v>2012</v>
      </c>
      <c r="CA41" s="176">
        <v>2012</v>
      </c>
      <c r="CB41" s="172" t="s">
        <v>92</v>
      </c>
      <c r="CC41" s="174">
        <v>2016</v>
      </c>
      <c r="CD41" s="175">
        <v>2011.38461538462</v>
      </c>
      <c r="CE41" s="175">
        <v>2011.26923076923</v>
      </c>
      <c r="CF41" s="175">
        <v>2011.1538461538501</v>
      </c>
      <c r="CG41" s="175">
        <v>2011.0384615384601</v>
      </c>
      <c r="CH41" s="175">
        <v>2010.9230769230801</v>
      </c>
      <c r="CI41" s="175">
        <v>2010.8076923076901</v>
      </c>
      <c r="CJ41" s="175">
        <v>2010.6923076923099</v>
      </c>
      <c r="CK41" s="175">
        <v>2010.5769230769199</v>
      </c>
      <c r="CL41" s="175">
        <v>2010.4615384615399</v>
      </c>
      <c r="CM41" s="175">
        <v>2010.3461538461499</v>
      </c>
      <c r="CN41" s="176">
        <v>2010.23076923077</v>
      </c>
      <c r="CO41" s="172" t="s">
        <v>93</v>
      </c>
      <c r="CP41" s="174">
        <v>2017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104</v>
      </c>
      <c r="DC41" s="174">
        <v>2018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137</v>
      </c>
      <c r="DP41" s="174">
        <v>2019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161</v>
      </c>
      <c r="EC41" s="169">
        <v>2020</v>
      </c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1"/>
      <c r="EO41" s="172" t="s">
        <v>169</v>
      </c>
      <c r="EP41" s="169">
        <v>2021</v>
      </c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1"/>
      <c r="FB41" s="172" t="s">
        <v>170</v>
      </c>
    </row>
    <row r="42" spans="2:158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7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7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7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7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7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7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73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73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73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73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73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73"/>
    </row>
    <row r="43" spans="2:158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7694103.6000000006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7978384.5999999959</v>
      </c>
      <c r="FA43" s="19">
        <f t="shared" si="127"/>
        <v>0</v>
      </c>
      <c r="FB43" s="19">
        <f>+SUM(EP43:FA43)</f>
        <v>84434681.099999994</v>
      </c>
    </row>
    <row r="44" spans="2:158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1903520.6999999997</v>
      </c>
      <c r="FA44" s="21"/>
      <c r="FB44" s="21">
        <f>+SUM(EP44:FA44)</f>
        <v>20451311.399999999</v>
      </c>
    </row>
    <row r="45" spans="2:158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5833002.9000000004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6074863.8999999966</v>
      </c>
      <c r="FA45" s="21"/>
      <c r="FB45" s="21">
        <f>+SUM(EP45:FA45)</f>
        <v>63983369.700000003</v>
      </c>
    </row>
    <row r="46" spans="2:158" x14ac:dyDescent="0.2">
      <c r="O46" s="82"/>
      <c r="AB46" s="82"/>
      <c r="AO46" s="82"/>
      <c r="BB46" s="82"/>
      <c r="BO46" s="82"/>
      <c r="CB46" s="82"/>
      <c r="CO46" s="82"/>
    </row>
    <row r="47" spans="2:158" ht="15" x14ac:dyDescent="0.25">
      <c r="B47" s="5"/>
    </row>
    <row r="49" spans="2:2" ht="15" x14ac:dyDescent="0.25">
      <c r="B49" s="5"/>
    </row>
  </sheetData>
  <mergeCells count="76"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FZ4" activePane="bottomRight" state="frozen"/>
      <selection pane="topRight" activeCell="C1" sqref="C1"/>
      <selection pane="bottomLeft" activeCell="A4" sqref="A4"/>
      <selection pane="bottomRight" activeCell="GF19" sqref="GF1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197" ht="15" x14ac:dyDescent="0.25">
      <c r="A1" s="177" t="s">
        <v>136</v>
      </c>
      <c r="B1" s="177"/>
    </row>
    <row r="2" spans="1:197" ht="30" customHeight="1" x14ac:dyDescent="0.2">
      <c r="A2" s="178" t="s">
        <v>154</v>
      </c>
      <c r="B2" s="179"/>
    </row>
    <row r="3" spans="1:197" x14ac:dyDescent="0.2">
      <c r="A3" s="99" t="s">
        <v>73</v>
      </c>
    </row>
    <row r="5" spans="1:197" ht="15" x14ac:dyDescent="0.25">
      <c r="B5" s="5" t="s">
        <v>67</v>
      </c>
    </row>
    <row r="6" spans="1:197" ht="15" x14ac:dyDescent="0.25">
      <c r="B6" s="180" t="s">
        <v>0</v>
      </c>
      <c r="C6" s="174">
        <v>2007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86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87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88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89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104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137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161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169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170</v>
      </c>
    </row>
    <row r="7" spans="1:197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73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73"/>
    </row>
    <row r="8" spans="1:197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/>
      <c r="GO8" s="14">
        <f>+SUM(GC8:GN8)</f>
        <v>702147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0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07"/>
      <c r="GO10" s="17"/>
    </row>
    <row r="11" spans="1:197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/>
      <c r="GO11" s="14">
        <f>+SUM(GC11:GN11)</f>
        <v>381257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0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07"/>
      <c r="GO13" s="17"/>
    </row>
    <row r="14" spans="1:197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/>
      <c r="GO14" s="14">
        <f>+SUM(GC14:GN14)</f>
        <v>324599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0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07"/>
      <c r="GO16" s="17"/>
    </row>
    <row r="17" spans="2:197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/>
      <c r="GO17" s="14">
        <f>+SUM(GC17:GN17)</f>
        <v>229596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0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07"/>
      <c r="GO19" s="17"/>
    </row>
    <row r="20" spans="2:197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/>
      <c r="GO20" s="14">
        <f>+SUM(GC20:GN20)</f>
        <v>476486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0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07"/>
      <c r="GO22" s="17"/>
    </row>
    <row r="23" spans="2:197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/>
      <c r="GO23" s="59">
        <f>+SUM(GC23:GN23)</f>
        <v>2114085</v>
      </c>
    </row>
    <row r="24" spans="2:197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/>
      <c r="GO24" s="79">
        <f>+SUM(GC24:GN24)</f>
        <v>1295601</v>
      </c>
    </row>
    <row r="25" spans="2:197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/>
      <c r="GO25" s="79">
        <f>+SUM(GC25:GN25)</f>
        <v>818484</v>
      </c>
    </row>
    <row r="29" spans="2:197" ht="15" x14ac:dyDescent="0.25">
      <c r="B29" s="5" t="s">
        <v>68</v>
      </c>
    </row>
    <row r="30" spans="2:197" ht="15" customHeight="1" x14ac:dyDescent="0.25">
      <c r="B30" s="180" t="s">
        <v>0</v>
      </c>
      <c r="C30" s="174">
        <v>2007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O30" s="172" t="s">
        <v>100</v>
      </c>
      <c r="P30" s="174">
        <v>2008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6"/>
      <c r="AB30" s="172" t="s">
        <v>101</v>
      </c>
      <c r="AC30" s="174">
        <v>2009</v>
      </c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2" t="s">
        <v>86</v>
      </c>
      <c r="AP30" s="174">
        <v>2010</v>
      </c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6"/>
      <c r="BB30" s="172" t="s">
        <v>87</v>
      </c>
      <c r="BC30" s="174">
        <v>2011</v>
      </c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6"/>
      <c r="BO30" s="172" t="s">
        <v>88</v>
      </c>
      <c r="BP30" s="174">
        <v>2012</v>
      </c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6"/>
      <c r="CB30" s="172" t="s">
        <v>89</v>
      </c>
      <c r="CC30" s="174">
        <v>2013</v>
      </c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6"/>
      <c r="CO30" s="172" t="s">
        <v>90</v>
      </c>
      <c r="CP30" s="174">
        <v>2014</v>
      </c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6"/>
      <c r="DB30" s="172" t="s">
        <v>91</v>
      </c>
      <c r="DC30" s="174">
        <v>2015</v>
      </c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6"/>
      <c r="DO30" s="172" t="s">
        <v>92</v>
      </c>
      <c r="DP30" s="174">
        <v>2016</v>
      </c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6"/>
      <c r="EB30" s="172" t="s">
        <v>93</v>
      </c>
      <c r="EC30" s="174">
        <v>2017</v>
      </c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6"/>
      <c r="EO30" s="172" t="s">
        <v>104</v>
      </c>
      <c r="EP30" s="174">
        <v>2018</v>
      </c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6"/>
      <c r="FB30" s="172" t="s">
        <v>137</v>
      </c>
      <c r="FC30" s="174">
        <v>2019</v>
      </c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6"/>
      <c r="FO30" s="172" t="s">
        <v>161</v>
      </c>
      <c r="FP30" s="169">
        <v>2020</v>
      </c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1"/>
      <c r="GB30" s="172" t="s">
        <v>169</v>
      </c>
      <c r="GC30" s="169">
        <v>2021</v>
      </c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1"/>
      <c r="GO30" s="172" t="s">
        <v>170</v>
      </c>
    </row>
    <row r="31" spans="2:197" ht="15" x14ac:dyDescent="0.25">
      <c r="B31" s="181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73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73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73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73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73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73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73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73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73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73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73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73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73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73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73"/>
    </row>
    <row r="32" spans="2:197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/>
      <c r="GO32" s="14">
        <f>+SUM(GC32:GN32)</f>
        <v>1258371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/>
      <c r="GO33" s="16"/>
    </row>
    <row r="34" spans="2:197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/>
      <c r="GO34" s="17"/>
    </row>
    <row r="35" spans="2:197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/>
      <c r="GO35" s="14">
        <f>+SUM(GC35:GN35)</f>
        <v>680966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/>
      <c r="GO36" s="16"/>
    </row>
    <row r="37" spans="2:197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/>
      <c r="GO37" s="17"/>
    </row>
    <row r="38" spans="2:197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/>
      <c r="GO38" s="14">
        <f>+SUM(GC38:GN38)</f>
        <v>949406</v>
      </c>
    </row>
    <row r="39" spans="2:197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/>
      <c r="GO39" s="16"/>
    </row>
    <row r="40" spans="2:197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/>
      <c r="GO40" s="17"/>
    </row>
    <row r="41" spans="2:197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/>
      <c r="GO41" s="14">
        <f>+SUM(GC41:GN41)</f>
        <v>754699</v>
      </c>
    </row>
    <row r="42" spans="2:197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/>
      <c r="GO42" s="16"/>
    </row>
    <row r="43" spans="2:197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/>
      <c r="GO43" s="17"/>
    </row>
    <row r="44" spans="2:197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/>
      <c r="GO44" s="14">
        <f>+SUM(GC44:GN44)</f>
        <v>972598</v>
      </c>
    </row>
    <row r="45" spans="2:197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/>
      <c r="GO45" s="16"/>
    </row>
    <row r="46" spans="2:197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/>
      <c r="GO46" s="17"/>
    </row>
    <row r="47" spans="2:197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/>
      <c r="GO47" s="59">
        <f>+SUM(GC47:GN47)</f>
        <v>4616040</v>
      </c>
    </row>
    <row r="48" spans="2:197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/>
      <c r="GO48" s="79">
        <f>+SUM(GC48:GN48)</f>
        <v>1295601</v>
      </c>
    </row>
    <row r="49" spans="2:197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/>
      <c r="GO49" s="79">
        <f>+SUM(GC49:GN49)</f>
        <v>3320439</v>
      </c>
    </row>
    <row r="52" spans="2:197" ht="15" x14ac:dyDescent="0.25">
      <c r="B52" s="5" t="s">
        <v>82</v>
      </c>
    </row>
    <row r="53" spans="2:197" ht="15" customHeight="1" x14ac:dyDescent="0.25">
      <c r="B53" s="23" t="s">
        <v>158</v>
      </c>
      <c r="C53" s="174">
        <v>2007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72" t="s">
        <v>100</v>
      </c>
      <c r="P53" s="174">
        <v>2008</v>
      </c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6"/>
      <c r="AB53" s="172" t="s">
        <v>101</v>
      </c>
      <c r="AC53" s="174">
        <v>2009</v>
      </c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6"/>
      <c r="AO53" s="172" t="s">
        <v>86</v>
      </c>
      <c r="AP53" s="174">
        <v>2010</v>
      </c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6"/>
      <c r="BB53" s="172" t="s">
        <v>87</v>
      </c>
      <c r="BC53" s="174">
        <v>2011</v>
      </c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6"/>
      <c r="BO53" s="172" t="s">
        <v>88</v>
      </c>
      <c r="BP53" s="174">
        <v>2012</v>
      </c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6"/>
      <c r="CB53" s="172" t="s">
        <v>89</v>
      </c>
      <c r="CC53" s="174">
        <v>2013</v>
      </c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6"/>
      <c r="CO53" s="172" t="s">
        <v>90</v>
      </c>
      <c r="CP53" s="174">
        <v>2014</v>
      </c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6"/>
      <c r="DB53" s="172" t="s">
        <v>91</v>
      </c>
      <c r="DC53" s="174">
        <v>2015</v>
      </c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6"/>
      <c r="DO53" s="172" t="s">
        <v>92</v>
      </c>
      <c r="DP53" s="174">
        <v>2016</v>
      </c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6"/>
      <c r="EB53" s="172" t="s">
        <v>93</v>
      </c>
      <c r="EC53" s="174">
        <v>2017</v>
      </c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6"/>
      <c r="EO53" s="172" t="s">
        <v>104</v>
      </c>
      <c r="EP53" s="174">
        <v>2018</v>
      </c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6"/>
      <c r="FB53" s="172" t="s">
        <v>137</v>
      </c>
      <c r="FC53" s="174">
        <v>2019</v>
      </c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6"/>
      <c r="FO53" s="172" t="s">
        <v>161</v>
      </c>
      <c r="FP53" s="169">
        <v>2020</v>
      </c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1"/>
      <c r="GB53" s="172" t="s">
        <v>169</v>
      </c>
      <c r="GC53" s="169">
        <v>2021</v>
      </c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1"/>
      <c r="GO53" s="172" t="s">
        <v>170</v>
      </c>
    </row>
    <row r="54" spans="2:197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73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73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73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73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73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73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73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73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73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73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73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73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73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73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73"/>
    </row>
    <row r="55" spans="2:197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1709723.1000000003</v>
      </c>
      <c r="GN55" s="59">
        <f t="shared" si="219"/>
        <v>0</v>
      </c>
      <c r="GO55" s="59">
        <f>+SUM(GC55:GN55)</f>
        <v>17844697.300000001</v>
      </c>
    </row>
    <row r="56" spans="2:197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494796.90000000014</v>
      </c>
      <c r="GN56" s="79"/>
      <c r="GO56" s="14">
        <f>+SUM(GC56:GN56)</f>
        <v>5052843.9000000004</v>
      </c>
    </row>
    <row r="57" spans="2:197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1214926.2000000002</v>
      </c>
      <c r="GN57" s="79"/>
      <c r="GO57" s="14">
        <f>+SUM(GC57:GN57)</f>
        <v>12791853.399999999</v>
      </c>
    </row>
    <row r="59" spans="2:197" ht="15" x14ac:dyDescent="0.25">
      <c r="B59" s="5"/>
    </row>
    <row r="62" spans="2:197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Z19" sqref="DZ19:DZ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32" ht="15" x14ac:dyDescent="0.25">
      <c r="A1" s="177" t="s">
        <v>136</v>
      </c>
      <c r="B1" s="177"/>
    </row>
    <row r="2" spans="1:132" ht="30" customHeight="1" x14ac:dyDescent="0.2">
      <c r="A2" s="178" t="s">
        <v>155</v>
      </c>
      <c r="B2" s="179"/>
    </row>
    <row r="3" spans="1:132" x14ac:dyDescent="0.2">
      <c r="A3" s="99" t="s">
        <v>72</v>
      </c>
    </row>
    <row r="5" spans="1:132" ht="15" x14ac:dyDescent="0.25">
      <c r="B5" s="5" t="s">
        <v>67</v>
      </c>
    </row>
    <row r="6" spans="1:132" ht="15" customHeight="1" x14ac:dyDescent="0.25">
      <c r="B6" s="180" t="s">
        <v>0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89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137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72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72" t="s">
        <v>170</v>
      </c>
    </row>
    <row r="7" spans="1:132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73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73"/>
    </row>
    <row r="8" spans="1:132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/>
      <c r="EB8" s="59">
        <f t="shared" ref="EB8:EB13" si="10">+SUM(DP8:EA8)</f>
        <v>295232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/>
      <c r="EB9" s="14">
        <f t="shared" si="10"/>
        <v>206031</v>
      </c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/>
      <c r="EB10" s="14">
        <f t="shared" si="10"/>
        <v>89201</v>
      </c>
    </row>
    <row r="11" spans="1:132" ht="15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5">SUM(BR12:BR13)</f>
        <v>18677</v>
      </c>
      <c r="BS11" s="19">
        <f t="shared" si="15"/>
        <v>18152</v>
      </c>
      <c r="BT11" s="19">
        <f t="shared" si="15"/>
        <v>18649</v>
      </c>
      <c r="BU11" s="19">
        <f t="shared" si="15"/>
        <v>17837</v>
      </c>
      <c r="BV11" s="19">
        <f t="shared" si="15"/>
        <v>20108</v>
      </c>
      <c r="BW11" s="19">
        <f t="shared" si="15"/>
        <v>19953</v>
      </c>
      <c r="BX11" s="19">
        <f t="shared" si="15"/>
        <v>18280</v>
      </c>
      <c r="BY11" s="19">
        <f t="shared" si="15"/>
        <v>19027</v>
      </c>
      <c r="BZ11" s="19">
        <f t="shared" si="15"/>
        <v>17734</v>
      </c>
      <c r="CA11" s="19">
        <f t="shared" si="15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6">SUM(CE12:CE13)</f>
        <v>20264</v>
      </c>
      <c r="CF11" s="19">
        <f t="shared" si="16"/>
        <v>18377</v>
      </c>
      <c r="CG11" s="19">
        <f t="shared" si="16"/>
        <v>19887</v>
      </c>
      <c r="CH11" s="19">
        <f t="shared" si="16"/>
        <v>17948</v>
      </c>
      <c r="CI11" s="19">
        <f t="shared" si="16"/>
        <v>21435</v>
      </c>
      <c r="CJ11" s="19">
        <f t="shared" si="16"/>
        <v>22511</v>
      </c>
      <c r="CK11" s="19">
        <f t="shared" si="16"/>
        <v>19573</v>
      </c>
      <c r="CL11" s="19">
        <f t="shared" si="16"/>
        <v>22347</v>
      </c>
      <c r="CM11" s="19">
        <f t="shared" si="16"/>
        <v>18456</v>
      </c>
      <c r="CN11" s="19">
        <f t="shared" si="16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7">SUM(CR12:CR13)</f>
        <v>17665</v>
      </c>
      <c r="CS11" s="19">
        <f t="shared" si="17"/>
        <v>17786</v>
      </c>
      <c r="CT11" s="19">
        <f t="shared" si="17"/>
        <v>17788</v>
      </c>
      <c r="CU11" s="19">
        <f t="shared" si="17"/>
        <v>17499</v>
      </c>
      <c r="CV11" s="19">
        <f t="shared" si="17"/>
        <v>19891</v>
      </c>
      <c r="CW11" s="19">
        <f t="shared" si="17"/>
        <v>21535</v>
      </c>
      <c r="CX11" s="19">
        <f t="shared" si="17"/>
        <v>18877</v>
      </c>
      <c r="CY11" s="19">
        <v>19809</v>
      </c>
      <c r="CZ11" s="19">
        <f t="shared" si="17"/>
        <v>19194</v>
      </c>
      <c r="DA11" s="19">
        <f t="shared" si="17"/>
        <v>21128</v>
      </c>
      <c r="DB11" s="19">
        <f t="shared" si="8"/>
        <v>226866</v>
      </c>
      <c r="DC11" s="19">
        <f t="shared" ref="DC11:DN11" si="18">+DC12+DC13</f>
        <v>20730</v>
      </c>
      <c r="DD11" s="19">
        <f t="shared" si="18"/>
        <v>17101</v>
      </c>
      <c r="DE11" s="19">
        <f t="shared" si="18"/>
        <v>14586</v>
      </c>
      <c r="DF11" s="19">
        <f t="shared" si="18"/>
        <v>5881</v>
      </c>
      <c r="DG11" s="19">
        <f t="shared" si="18"/>
        <v>8712</v>
      </c>
      <c r="DH11" s="19">
        <f t="shared" si="18"/>
        <v>11553</v>
      </c>
      <c r="DI11" s="19">
        <f t="shared" si="18"/>
        <v>17497</v>
      </c>
      <c r="DJ11" s="19">
        <f t="shared" si="18"/>
        <v>16788</v>
      </c>
      <c r="DK11" s="19">
        <f t="shared" si="18"/>
        <v>20054</v>
      </c>
      <c r="DL11" s="19">
        <f t="shared" si="18"/>
        <v>24980</v>
      </c>
      <c r="DM11" s="19">
        <f t="shared" si="18"/>
        <v>24144</v>
      </c>
      <c r="DN11" s="19">
        <f t="shared" si="18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/>
      <c r="EB11" s="59">
        <f t="shared" si="10"/>
        <v>295232</v>
      </c>
    </row>
    <row r="12" spans="1:132" x14ac:dyDescent="0.2">
      <c r="B12" s="15" t="s">
        <v>2</v>
      </c>
      <c r="C12" s="21">
        <f>C9</f>
        <v>0</v>
      </c>
      <c r="D12" s="21">
        <f t="shared" ref="D12:O13" si="19">D9</f>
        <v>0</v>
      </c>
      <c r="E12" s="21">
        <f t="shared" si="19"/>
        <v>0</v>
      </c>
      <c r="F12" s="21">
        <f t="shared" si="19"/>
        <v>0</v>
      </c>
      <c r="G12" s="21">
        <f t="shared" si="19"/>
        <v>0</v>
      </c>
      <c r="H12" s="21">
        <f t="shared" si="19"/>
        <v>0</v>
      </c>
      <c r="I12" s="21">
        <f t="shared" si="19"/>
        <v>0</v>
      </c>
      <c r="J12" s="21">
        <f t="shared" si="19"/>
        <v>0</v>
      </c>
      <c r="K12" s="21">
        <f t="shared" si="19"/>
        <v>1500</v>
      </c>
      <c r="L12" s="21">
        <f t="shared" si="19"/>
        <v>7973</v>
      </c>
      <c r="M12" s="21">
        <f t="shared" si="19"/>
        <v>7502</v>
      </c>
      <c r="N12" s="21">
        <f t="shared" si="19"/>
        <v>9294</v>
      </c>
      <c r="O12" s="21">
        <f t="shared" si="19"/>
        <v>26269</v>
      </c>
      <c r="P12" s="21">
        <f>P9</f>
        <v>9092</v>
      </c>
      <c r="Q12" s="21">
        <f t="shared" ref="Q12:AB13" si="20">Q9</f>
        <v>8096</v>
      </c>
      <c r="R12" s="21">
        <f t="shared" si="20"/>
        <v>8589</v>
      </c>
      <c r="S12" s="21">
        <f t="shared" si="20"/>
        <v>7626</v>
      </c>
      <c r="T12" s="21">
        <f t="shared" si="20"/>
        <v>8239</v>
      </c>
      <c r="U12" s="21">
        <f t="shared" si="20"/>
        <v>7817</v>
      </c>
      <c r="V12" s="21">
        <f t="shared" si="20"/>
        <v>8061</v>
      </c>
      <c r="W12" s="21">
        <f t="shared" si="20"/>
        <v>9046</v>
      </c>
      <c r="X12" s="21">
        <f t="shared" si="20"/>
        <v>8236</v>
      </c>
      <c r="Y12" s="21">
        <f t="shared" si="20"/>
        <v>7357</v>
      </c>
      <c r="Z12" s="21">
        <f t="shared" si="20"/>
        <v>7772</v>
      </c>
      <c r="AA12" s="21">
        <f t="shared" si="20"/>
        <v>8950</v>
      </c>
      <c r="AB12" s="21">
        <f t="shared" si="20"/>
        <v>98881</v>
      </c>
      <c r="AC12" s="21">
        <f>AC9</f>
        <v>8499</v>
      </c>
      <c r="AD12" s="21">
        <f t="shared" ref="AD12:AO13" si="21">AD9</f>
        <v>6940</v>
      </c>
      <c r="AE12" s="21">
        <f t="shared" si="21"/>
        <v>7980</v>
      </c>
      <c r="AF12" s="21">
        <f t="shared" si="21"/>
        <v>8253</v>
      </c>
      <c r="AG12" s="21">
        <f t="shared" si="21"/>
        <v>7907</v>
      </c>
      <c r="AH12" s="21">
        <f t="shared" si="21"/>
        <v>7591</v>
      </c>
      <c r="AI12" s="21">
        <f t="shared" si="21"/>
        <v>8773</v>
      </c>
      <c r="AJ12" s="21">
        <f t="shared" si="21"/>
        <v>9407</v>
      </c>
      <c r="AK12" s="21">
        <f t="shared" si="21"/>
        <v>8141</v>
      </c>
      <c r="AL12" s="21">
        <f t="shared" si="21"/>
        <v>9375</v>
      </c>
      <c r="AM12" s="21">
        <f t="shared" si="21"/>
        <v>8073</v>
      </c>
      <c r="AN12" s="21">
        <f t="shared" si="21"/>
        <v>10061</v>
      </c>
      <c r="AO12" s="21">
        <f t="shared" si="21"/>
        <v>101000</v>
      </c>
      <c r="AP12" s="21">
        <f>AP9</f>
        <v>10110</v>
      </c>
      <c r="AQ12" s="21">
        <f t="shared" ref="AQ12:BN13" si="22">AQ9</f>
        <v>8405</v>
      </c>
      <c r="AR12" s="21">
        <f t="shared" si="22"/>
        <v>9308</v>
      </c>
      <c r="AS12" s="21">
        <f t="shared" si="22"/>
        <v>8739</v>
      </c>
      <c r="AT12" s="21">
        <f t="shared" si="22"/>
        <v>8858</v>
      </c>
      <c r="AU12" s="21">
        <f t="shared" si="22"/>
        <v>8693</v>
      </c>
      <c r="AV12" s="21">
        <f t="shared" si="22"/>
        <v>10173</v>
      </c>
      <c r="AW12" s="21">
        <f t="shared" si="22"/>
        <v>10897</v>
      </c>
      <c r="AX12" s="21">
        <f t="shared" si="22"/>
        <v>8944</v>
      </c>
      <c r="AY12" s="21">
        <f t="shared" si="22"/>
        <v>10047</v>
      </c>
      <c r="AZ12" s="21">
        <f t="shared" si="22"/>
        <v>9243</v>
      </c>
      <c r="BA12" s="21">
        <f t="shared" si="22"/>
        <v>10783</v>
      </c>
      <c r="BB12" s="21">
        <f t="shared" si="22"/>
        <v>114200</v>
      </c>
      <c r="BC12" s="21">
        <f t="shared" si="22"/>
        <v>11124</v>
      </c>
      <c r="BD12" s="21">
        <f t="shared" si="22"/>
        <v>9977</v>
      </c>
      <c r="BE12" s="21">
        <f t="shared" si="22"/>
        <v>10448</v>
      </c>
      <c r="BF12" s="21">
        <f t="shared" si="22"/>
        <v>10126</v>
      </c>
      <c r="BG12" s="21">
        <f t="shared" si="22"/>
        <v>9641</v>
      </c>
      <c r="BH12" s="21">
        <f t="shared" si="22"/>
        <v>9882</v>
      </c>
      <c r="BI12" s="21">
        <f t="shared" si="22"/>
        <v>12219</v>
      </c>
      <c r="BJ12" s="21">
        <f t="shared" si="22"/>
        <v>12843</v>
      </c>
      <c r="BK12" s="21">
        <f t="shared" si="22"/>
        <v>11287</v>
      </c>
      <c r="BL12" s="21">
        <f t="shared" si="22"/>
        <v>11994</v>
      </c>
      <c r="BM12" s="21">
        <v>11120</v>
      </c>
      <c r="BN12" s="21">
        <f t="shared" si="2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3">BT9</f>
        <v>11936</v>
      </c>
      <c r="BU12" s="21">
        <f t="shared" si="23"/>
        <v>11603</v>
      </c>
      <c r="BV12" s="21">
        <f t="shared" si="23"/>
        <v>13436</v>
      </c>
      <c r="BW12" s="21">
        <f t="shared" ref="BW12:CA13" si="24">BW9</f>
        <v>13097</v>
      </c>
      <c r="BX12" s="21">
        <f t="shared" si="24"/>
        <v>11716</v>
      </c>
      <c r="BY12" s="21">
        <f t="shared" si="24"/>
        <v>12232</v>
      </c>
      <c r="BZ12" s="21">
        <f t="shared" si="24"/>
        <v>11510</v>
      </c>
      <c r="CA12" s="21">
        <f t="shared" si="24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5">CE9</f>
        <v>13695</v>
      </c>
      <c r="CF12" s="21">
        <f t="shared" si="25"/>
        <v>11706</v>
      </c>
      <c r="CG12" s="21">
        <f t="shared" si="25"/>
        <v>12933</v>
      </c>
      <c r="CH12" s="21">
        <f t="shared" si="25"/>
        <v>11410</v>
      </c>
      <c r="CI12" s="21">
        <f t="shared" si="25"/>
        <v>13973</v>
      </c>
      <c r="CJ12" s="21">
        <f t="shared" si="25"/>
        <v>15511</v>
      </c>
      <c r="CK12" s="21">
        <f t="shared" si="25"/>
        <v>12763</v>
      </c>
      <c r="CL12" s="21">
        <f t="shared" si="25"/>
        <v>15125</v>
      </c>
      <c r="CM12" s="21">
        <f t="shared" si="25"/>
        <v>12221</v>
      </c>
      <c r="CN12" s="21">
        <f t="shared" si="25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6">CR9</f>
        <v>12001</v>
      </c>
      <c r="CS12" s="21">
        <f t="shared" si="26"/>
        <v>11614</v>
      </c>
      <c r="CT12" s="21">
        <f t="shared" si="26"/>
        <v>11508</v>
      </c>
      <c r="CU12" s="21">
        <f t="shared" si="26"/>
        <v>11497</v>
      </c>
      <c r="CV12" s="21">
        <f t="shared" si="26"/>
        <v>13616</v>
      </c>
      <c r="CW12" s="21">
        <f t="shared" si="26"/>
        <v>14951</v>
      </c>
      <c r="CX12" s="21">
        <f t="shared" si="26"/>
        <v>12573</v>
      </c>
      <c r="CY12" s="21">
        <v>13206</v>
      </c>
      <c r="CZ12" s="21">
        <f t="shared" si="26"/>
        <v>12769</v>
      </c>
      <c r="DA12" s="21">
        <f t="shared" si="26"/>
        <v>14562</v>
      </c>
      <c r="DB12" s="21">
        <f t="shared" si="8"/>
        <v>154029</v>
      </c>
      <c r="DC12" s="21">
        <f t="shared" ref="DC12:DN12" si="27">+DC9</f>
        <v>14777</v>
      </c>
      <c r="DD12" s="21">
        <f t="shared" si="27"/>
        <v>11684</v>
      </c>
      <c r="DE12" s="21">
        <f t="shared" si="27"/>
        <v>9542</v>
      </c>
      <c r="DF12" s="21">
        <f t="shared" si="27"/>
        <v>2971</v>
      </c>
      <c r="DG12" s="21">
        <f t="shared" si="27"/>
        <v>4622</v>
      </c>
      <c r="DH12" s="21">
        <f t="shared" si="27"/>
        <v>6975</v>
      </c>
      <c r="DI12" s="21">
        <f t="shared" si="27"/>
        <v>12045</v>
      </c>
      <c r="DJ12" s="21">
        <f t="shared" si="27"/>
        <v>11101</v>
      </c>
      <c r="DK12" s="21">
        <f t="shared" si="27"/>
        <v>14112</v>
      </c>
      <c r="DL12" s="21">
        <f t="shared" si="27"/>
        <v>17743</v>
      </c>
      <c r="DM12" s="21">
        <f t="shared" si="27"/>
        <v>16966</v>
      </c>
      <c r="DN12" s="21">
        <f t="shared" si="27"/>
        <v>14456</v>
      </c>
      <c r="DO12" s="14">
        <f t="shared" si="9"/>
        <v>136994</v>
      </c>
      <c r="DP12" s="21">
        <f t="shared" ref="DP12:DS13" si="28">+DP9</f>
        <v>16996</v>
      </c>
      <c r="DQ12" s="21">
        <f t="shared" si="28"/>
        <v>14100</v>
      </c>
      <c r="DR12" s="21">
        <f t="shared" si="28"/>
        <v>17398</v>
      </c>
      <c r="DS12" s="21">
        <f t="shared" si="28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/>
      <c r="EB12" s="14">
        <f t="shared" si="10"/>
        <v>206031</v>
      </c>
    </row>
    <row r="13" spans="1:132" x14ac:dyDescent="0.2">
      <c r="B13" s="15" t="s">
        <v>3</v>
      </c>
      <c r="C13" s="21">
        <f>C10</f>
        <v>0</v>
      </c>
      <c r="D13" s="21">
        <f t="shared" si="19"/>
        <v>0</v>
      </c>
      <c r="E13" s="21">
        <f t="shared" si="19"/>
        <v>0</v>
      </c>
      <c r="F13" s="21">
        <f t="shared" si="19"/>
        <v>0</v>
      </c>
      <c r="G13" s="21">
        <f t="shared" si="19"/>
        <v>0</v>
      </c>
      <c r="H13" s="21">
        <f t="shared" si="19"/>
        <v>0</v>
      </c>
      <c r="I13" s="21">
        <f t="shared" si="19"/>
        <v>0</v>
      </c>
      <c r="J13" s="21">
        <f t="shared" si="19"/>
        <v>0</v>
      </c>
      <c r="K13" s="21">
        <f t="shared" si="19"/>
        <v>1060</v>
      </c>
      <c r="L13" s="21">
        <f t="shared" si="19"/>
        <v>5033</v>
      </c>
      <c r="M13" s="21">
        <f t="shared" si="19"/>
        <v>5022</v>
      </c>
      <c r="N13" s="21">
        <f>N10</f>
        <v>5067</v>
      </c>
      <c r="O13" s="21">
        <f t="shared" si="19"/>
        <v>16182</v>
      </c>
      <c r="P13" s="21">
        <f>P10</f>
        <v>5154</v>
      </c>
      <c r="Q13" s="21">
        <f t="shared" si="20"/>
        <v>4752</v>
      </c>
      <c r="R13" s="21">
        <f t="shared" si="20"/>
        <v>4966</v>
      </c>
      <c r="S13" s="21">
        <f t="shared" si="20"/>
        <v>5081</v>
      </c>
      <c r="T13" s="21">
        <f t="shared" si="20"/>
        <v>4916</v>
      </c>
      <c r="U13" s="21">
        <f t="shared" si="20"/>
        <v>4856</v>
      </c>
      <c r="V13" s="21">
        <f t="shared" si="20"/>
        <v>5066</v>
      </c>
      <c r="W13" s="21">
        <f t="shared" si="20"/>
        <v>4893</v>
      </c>
      <c r="X13" s="21">
        <f t="shared" si="20"/>
        <v>4987</v>
      </c>
      <c r="Y13" s="21">
        <f t="shared" si="20"/>
        <v>4521</v>
      </c>
      <c r="Z13" s="21">
        <f t="shared" si="2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1"/>
        <v>4236</v>
      </c>
      <c r="AE13" s="21">
        <f t="shared" si="21"/>
        <v>3858</v>
      </c>
      <c r="AF13" s="21">
        <f t="shared" si="21"/>
        <v>3780</v>
      </c>
      <c r="AG13" s="21">
        <f t="shared" si="21"/>
        <v>4180</v>
      </c>
      <c r="AH13" s="21">
        <f t="shared" si="21"/>
        <v>4404</v>
      </c>
      <c r="AI13" s="21">
        <f t="shared" si="21"/>
        <v>6463</v>
      </c>
      <c r="AJ13" s="21">
        <f t="shared" si="21"/>
        <v>4876</v>
      </c>
      <c r="AK13" s="21">
        <f t="shared" si="21"/>
        <v>6793</v>
      </c>
      <c r="AL13" s="21">
        <f t="shared" si="21"/>
        <v>9627</v>
      </c>
      <c r="AM13" s="21">
        <f t="shared" si="2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29">AQ10</f>
        <v>5324</v>
      </c>
      <c r="AR13" s="21">
        <f t="shared" si="29"/>
        <v>6098</v>
      </c>
      <c r="AS13" s="21">
        <f t="shared" si="29"/>
        <v>5192</v>
      </c>
      <c r="AT13" s="21">
        <f t="shared" si="29"/>
        <v>4956</v>
      </c>
      <c r="AU13" s="21">
        <f t="shared" si="29"/>
        <v>4944</v>
      </c>
      <c r="AV13" s="21">
        <f t="shared" si="29"/>
        <v>5474</v>
      </c>
      <c r="AW13" s="21">
        <f t="shared" si="29"/>
        <v>5616</v>
      </c>
      <c r="AX13" s="21">
        <f t="shared" si="29"/>
        <v>5790</v>
      </c>
      <c r="AY13" s="21">
        <f t="shared" si="29"/>
        <v>5447</v>
      </c>
      <c r="AZ13" s="21">
        <f t="shared" si="29"/>
        <v>4431</v>
      </c>
      <c r="BA13" s="21">
        <f t="shared" si="29"/>
        <v>5512</v>
      </c>
      <c r="BB13" s="21">
        <f t="shared" si="22"/>
        <v>64368</v>
      </c>
      <c r="BC13" s="21">
        <f t="shared" si="29"/>
        <v>4873</v>
      </c>
      <c r="BD13" s="21">
        <f t="shared" si="29"/>
        <v>5132</v>
      </c>
      <c r="BE13" s="21">
        <f t="shared" si="29"/>
        <v>5699</v>
      </c>
      <c r="BF13" s="21">
        <f t="shared" si="29"/>
        <v>5602</v>
      </c>
      <c r="BG13" s="21">
        <f t="shared" si="29"/>
        <v>5695</v>
      </c>
      <c r="BH13" s="21">
        <f t="shared" si="29"/>
        <v>6068</v>
      </c>
      <c r="BI13" s="21">
        <f t="shared" si="29"/>
        <v>6166</v>
      </c>
      <c r="BJ13" s="21">
        <f t="shared" si="29"/>
        <v>6120</v>
      </c>
      <c r="BK13" s="21">
        <f t="shared" si="29"/>
        <v>6056</v>
      </c>
      <c r="BL13" s="21">
        <f t="shared" si="29"/>
        <v>6048</v>
      </c>
      <c r="BM13" s="21">
        <v>5674</v>
      </c>
      <c r="BN13" s="21">
        <f t="shared" si="29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3"/>
        <v>6672</v>
      </c>
      <c r="BW13" s="21">
        <f t="shared" si="24"/>
        <v>6856</v>
      </c>
      <c r="BX13" s="21">
        <f t="shared" si="24"/>
        <v>6564</v>
      </c>
      <c r="BY13" s="21">
        <f t="shared" si="24"/>
        <v>6795</v>
      </c>
      <c r="BZ13" s="21">
        <f t="shared" si="24"/>
        <v>6224</v>
      </c>
      <c r="CA13" s="21">
        <f t="shared" si="24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0">CE10</f>
        <v>6569</v>
      </c>
      <c r="CF13" s="21">
        <f t="shared" si="30"/>
        <v>6671</v>
      </c>
      <c r="CG13" s="21">
        <f t="shared" si="30"/>
        <v>6954</v>
      </c>
      <c r="CH13" s="21">
        <f t="shared" si="30"/>
        <v>6538</v>
      </c>
      <c r="CI13" s="21">
        <f t="shared" si="30"/>
        <v>7462</v>
      </c>
      <c r="CJ13" s="21">
        <f t="shared" si="30"/>
        <v>7000</v>
      </c>
      <c r="CK13" s="21">
        <f t="shared" si="30"/>
        <v>6810</v>
      </c>
      <c r="CL13" s="21">
        <f t="shared" si="30"/>
        <v>7222</v>
      </c>
      <c r="CM13" s="21">
        <f t="shared" si="30"/>
        <v>6235</v>
      </c>
      <c r="CN13" s="21">
        <f t="shared" si="25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1">CR10</f>
        <v>5664</v>
      </c>
      <c r="CS13" s="21">
        <f t="shared" si="31"/>
        <v>6172</v>
      </c>
      <c r="CT13" s="21">
        <f t="shared" si="31"/>
        <v>6280</v>
      </c>
      <c r="CU13" s="21">
        <f t="shared" si="31"/>
        <v>6002</v>
      </c>
      <c r="CV13" s="21">
        <f t="shared" si="31"/>
        <v>6275</v>
      </c>
      <c r="CW13" s="21">
        <f t="shared" si="31"/>
        <v>6584</v>
      </c>
      <c r="CX13" s="21">
        <f t="shared" si="31"/>
        <v>6304</v>
      </c>
      <c r="CY13" s="21">
        <v>6603</v>
      </c>
      <c r="CZ13" s="21">
        <f t="shared" si="31"/>
        <v>6425</v>
      </c>
      <c r="DA13" s="21">
        <f t="shared" si="31"/>
        <v>6566</v>
      </c>
      <c r="DB13" s="21">
        <f t="shared" si="8"/>
        <v>72837</v>
      </c>
      <c r="DC13" s="21">
        <f t="shared" ref="DC13:DN13" si="32">+DC10</f>
        <v>5953</v>
      </c>
      <c r="DD13" s="21">
        <f t="shared" si="32"/>
        <v>5417</v>
      </c>
      <c r="DE13" s="21">
        <f t="shared" si="32"/>
        <v>5044</v>
      </c>
      <c r="DF13" s="21">
        <f t="shared" si="32"/>
        <v>2910</v>
      </c>
      <c r="DG13" s="21">
        <f t="shared" si="32"/>
        <v>4090</v>
      </c>
      <c r="DH13" s="21">
        <f t="shared" si="32"/>
        <v>4578</v>
      </c>
      <c r="DI13" s="21">
        <f t="shared" si="32"/>
        <v>5452</v>
      </c>
      <c r="DJ13" s="21">
        <f t="shared" si="32"/>
        <v>5687</v>
      </c>
      <c r="DK13" s="21">
        <f t="shared" si="32"/>
        <v>5942</v>
      </c>
      <c r="DL13" s="21">
        <f t="shared" si="32"/>
        <v>7237</v>
      </c>
      <c r="DM13" s="21">
        <f t="shared" si="32"/>
        <v>7178</v>
      </c>
      <c r="DN13" s="21">
        <f t="shared" si="32"/>
        <v>6632</v>
      </c>
      <c r="DO13" s="14">
        <f t="shared" si="9"/>
        <v>66120</v>
      </c>
      <c r="DP13" s="21">
        <f t="shared" si="28"/>
        <v>7369</v>
      </c>
      <c r="DQ13" s="21">
        <f t="shared" si="28"/>
        <v>6920</v>
      </c>
      <c r="DR13" s="21">
        <f t="shared" si="28"/>
        <v>7381</v>
      </c>
      <c r="DS13" s="21">
        <f t="shared" si="28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/>
      <c r="EB13" s="14">
        <f t="shared" si="10"/>
        <v>89201</v>
      </c>
    </row>
    <row r="14" spans="1:132" x14ac:dyDescent="0.2">
      <c r="B14" s="80"/>
      <c r="O14" s="51"/>
      <c r="AB14" s="51"/>
      <c r="AO14" s="51"/>
      <c r="BB14" s="51"/>
      <c r="BO14" s="51"/>
    </row>
    <row r="15" spans="1:132" ht="15" customHeight="1" x14ac:dyDescent="0.2">
      <c r="B15" s="80"/>
    </row>
    <row r="16" spans="1:132" ht="15" x14ac:dyDescent="0.25">
      <c r="B16" s="5" t="s">
        <v>68</v>
      </c>
    </row>
    <row r="17" spans="2:132" ht="15" customHeight="1" x14ac:dyDescent="0.25">
      <c r="B17" s="180" t="s">
        <v>0</v>
      </c>
      <c r="C17" s="174">
        <v>2012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89</v>
      </c>
      <c r="P17" s="174">
        <v>2013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  <c r="AB17" s="172" t="s">
        <v>90</v>
      </c>
      <c r="AC17" s="174">
        <v>2014</v>
      </c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6"/>
      <c r="AO17" s="172" t="s">
        <v>91</v>
      </c>
      <c r="AP17" s="174">
        <v>2015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72" t="s">
        <v>92</v>
      </c>
      <c r="BC17" s="174">
        <v>2016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72" t="s">
        <v>93</v>
      </c>
      <c r="BP17" s="174">
        <v>2017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72" t="s">
        <v>104</v>
      </c>
      <c r="CC17" s="174">
        <v>2018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72" t="s">
        <v>137</v>
      </c>
      <c r="CP17" s="174">
        <v>2019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72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72" t="s">
        <v>170</v>
      </c>
    </row>
    <row r="18" spans="2:132" ht="15" x14ac:dyDescent="0.25">
      <c r="B18" s="181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73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73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73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73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73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73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7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73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73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73"/>
    </row>
    <row r="19" spans="2:132" ht="15" x14ac:dyDescent="0.25">
      <c r="B19" s="13" t="s">
        <v>29</v>
      </c>
      <c r="C19" s="14">
        <f>SUM(C20:C21)</f>
        <v>0</v>
      </c>
      <c r="D19" s="14">
        <f t="shared" ref="D19:N19" si="33">SUM(D20:D21)</f>
        <v>0</v>
      </c>
      <c r="E19" s="14">
        <f t="shared" si="33"/>
        <v>0</v>
      </c>
      <c r="F19" s="14">
        <f t="shared" si="33"/>
        <v>0</v>
      </c>
      <c r="G19" s="14">
        <f t="shared" si="33"/>
        <v>0</v>
      </c>
      <c r="H19" s="14">
        <f t="shared" si="33"/>
        <v>0</v>
      </c>
      <c r="I19" s="14">
        <f t="shared" si="33"/>
        <v>0</v>
      </c>
      <c r="J19" s="14">
        <f t="shared" si="33"/>
        <v>0</v>
      </c>
      <c r="K19" s="14">
        <f t="shared" si="33"/>
        <v>5153</v>
      </c>
      <c r="L19" s="14">
        <f t="shared" si="33"/>
        <v>24805</v>
      </c>
      <c r="M19" s="14">
        <f t="shared" si="33"/>
        <v>24656</v>
      </c>
      <c r="N19" s="14">
        <f t="shared" si="33"/>
        <v>26474</v>
      </c>
      <c r="O19" s="14">
        <f>SUM(C19:N19)</f>
        <v>81088</v>
      </c>
      <c r="P19" s="14">
        <f>SUM(P20:P21)</f>
        <v>26185</v>
      </c>
      <c r="Q19" s="14">
        <f t="shared" ref="Q19:AA19" si="34">SUM(Q20:Q21)</f>
        <v>23886</v>
      </c>
      <c r="R19" s="14">
        <f t="shared" si="34"/>
        <v>24992</v>
      </c>
      <c r="S19" s="14">
        <f t="shared" si="34"/>
        <v>24623</v>
      </c>
      <c r="T19" s="14">
        <f t="shared" si="34"/>
        <v>24841</v>
      </c>
      <c r="U19" s="14">
        <f t="shared" si="34"/>
        <v>24476</v>
      </c>
      <c r="V19" s="14">
        <f t="shared" si="34"/>
        <v>25056</v>
      </c>
      <c r="W19" s="14">
        <f t="shared" si="34"/>
        <v>25678</v>
      </c>
      <c r="X19" s="14">
        <f t="shared" si="34"/>
        <v>25455</v>
      </c>
      <c r="Y19" s="14">
        <f t="shared" si="34"/>
        <v>23082</v>
      </c>
      <c r="Z19" s="14">
        <f t="shared" si="34"/>
        <v>26219</v>
      </c>
      <c r="AA19" s="14">
        <f t="shared" si="3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5">SUM(AD20:AD21)</f>
        <v>21182</v>
      </c>
      <c r="AE19" s="14">
        <f t="shared" si="35"/>
        <v>21119</v>
      </c>
      <c r="AF19" s="14">
        <f t="shared" si="35"/>
        <v>21012</v>
      </c>
      <c r="AG19" s="14">
        <f t="shared" si="35"/>
        <v>21976</v>
      </c>
      <c r="AH19" s="14">
        <f t="shared" si="35"/>
        <v>23048</v>
      </c>
      <c r="AI19" s="14">
        <f t="shared" si="35"/>
        <v>34984</v>
      </c>
      <c r="AJ19" s="14">
        <f t="shared" si="35"/>
        <v>26609</v>
      </c>
      <c r="AK19" s="14">
        <f t="shared" si="35"/>
        <v>31373</v>
      </c>
      <c r="AL19" s="14">
        <f t="shared" si="35"/>
        <v>40787</v>
      </c>
      <c r="AM19" s="14">
        <f t="shared" si="35"/>
        <v>32021</v>
      </c>
      <c r="AN19" s="14">
        <f t="shared" si="3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6">SUM(BV20:BV21)</f>
        <v>37298</v>
      </c>
      <c r="BW19" s="14">
        <f t="shared" si="36"/>
        <v>37741</v>
      </c>
      <c r="BX19" s="14">
        <f t="shared" si="36"/>
        <v>35632</v>
      </c>
      <c r="BY19" s="14">
        <f t="shared" si="36"/>
        <v>37125</v>
      </c>
      <c r="BZ19" s="14">
        <f t="shared" si="36"/>
        <v>34355</v>
      </c>
      <c r="CA19" s="14">
        <f t="shared" si="36"/>
        <v>37791</v>
      </c>
      <c r="CB19" s="14">
        <f t="shared" ref="CB19:CB24" si="37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8">SUM(CE20:CE21)</f>
        <v>37035</v>
      </c>
      <c r="CF19" s="14">
        <f t="shared" si="38"/>
        <v>35478</v>
      </c>
      <c r="CG19" s="14">
        <f t="shared" si="38"/>
        <v>38055</v>
      </c>
      <c r="CH19" s="14">
        <f t="shared" si="38"/>
        <v>35308</v>
      </c>
      <c r="CI19" s="14">
        <f t="shared" si="38"/>
        <v>41175</v>
      </c>
      <c r="CJ19" s="14">
        <f t="shared" si="38"/>
        <v>41134</v>
      </c>
      <c r="CK19" s="14">
        <f t="shared" si="38"/>
        <v>37790</v>
      </c>
      <c r="CL19" s="14">
        <f t="shared" si="38"/>
        <v>41737</v>
      </c>
      <c r="CM19" s="14">
        <f t="shared" si="38"/>
        <v>35444</v>
      </c>
      <c r="CN19" s="14">
        <f t="shared" si="38"/>
        <v>38442</v>
      </c>
      <c r="CO19" s="14">
        <f t="shared" ref="CO19:CO24" si="39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0">SUM(CR20:CR21)</f>
        <v>33026</v>
      </c>
      <c r="CS19" s="14">
        <f t="shared" si="40"/>
        <v>34452</v>
      </c>
      <c r="CT19" s="14">
        <f t="shared" si="40"/>
        <v>34365</v>
      </c>
      <c r="CU19" s="14">
        <f t="shared" si="40"/>
        <v>33409</v>
      </c>
      <c r="CV19" s="14">
        <f t="shared" si="40"/>
        <v>36932</v>
      </c>
      <c r="CW19" s="14">
        <f t="shared" si="40"/>
        <v>39962</v>
      </c>
      <c r="CX19" s="14">
        <f t="shared" si="40"/>
        <v>35881</v>
      </c>
      <c r="CY19" s="14">
        <v>37841</v>
      </c>
      <c r="CZ19" s="14">
        <f t="shared" si="40"/>
        <v>36727</v>
      </c>
      <c r="DA19" s="14">
        <f t="shared" si="40"/>
        <v>38950</v>
      </c>
      <c r="DB19" s="14">
        <f t="shared" ref="DB19:DB24" si="41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2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/>
      <c r="EB19" s="59">
        <f t="shared" ref="EB19:EB24" si="43">+SUM(DP19:EA19)</f>
        <v>524376</v>
      </c>
    </row>
    <row r="20" spans="2:132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7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39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1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2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/>
      <c r="EB20" s="14">
        <f t="shared" si="43"/>
        <v>206031</v>
      </c>
    </row>
    <row r="21" spans="2:132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7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39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1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2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/>
      <c r="EB21" s="14">
        <f t="shared" si="43"/>
        <v>318345</v>
      </c>
    </row>
    <row r="22" spans="2:132" ht="15" x14ac:dyDescent="0.25">
      <c r="B22" s="18" t="s">
        <v>10</v>
      </c>
      <c r="C22" s="19">
        <f>SUM(C23:C24)</f>
        <v>0</v>
      </c>
      <c r="D22" s="19">
        <f t="shared" ref="D22:N22" si="44">SUM(D23:D24)</f>
        <v>0</v>
      </c>
      <c r="E22" s="19">
        <f t="shared" si="44"/>
        <v>0</v>
      </c>
      <c r="F22" s="19">
        <f t="shared" si="44"/>
        <v>0</v>
      </c>
      <c r="G22" s="19">
        <f t="shared" si="44"/>
        <v>0</v>
      </c>
      <c r="H22" s="19">
        <f t="shared" si="44"/>
        <v>0</v>
      </c>
      <c r="I22" s="19">
        <f t="shared" si="44"/>
        <v>0</v>
      </c>
      <c r="J22" s="19">
        <f t="shared" si="44"/>
        <v>0</v>
      </c>
      <c r="K22" s="19">
        <f t="shared" si="44"/>
        <v>5153</v>
      </c>
      <c r="L22" s="19">
        <f t="shared" si="44"/>
        <v>24805</v>
      </c>
      <c r="M22" s="19">
        <f t="shared" si="44"/>
        <v>24656</v>
      </c>
      <c r="N22" s="19">
        <f t="shared" si="44"/>
        <v>26474</v>
      </c>
      <c r="O22" s="19">
        <f>SUM(O23:O24)</f>
        <v>81088</v>
      </c>
      <c r="P22" s="19">
        <f>SUM(P23:P24)</f>
        <v>26185</v>
      </c>
      <c r="Q22" s="19">
        <f t="shared" ref="Q22:AA22" si="45">SUM(Q23:Q24)</f>
        <v>23886</v>
      </c>
      <c r="R22" s="19">
        <f t="shared" si="45"/>
        <v>24992</v>
      </c>
      <c r="S22" s="19">
        <f t="shared" si="45"/>
        <v>24623</v>
      </c>
      <c r="T22" s="19">
        <f t="shared" si="45"/>
        <v>24841</v>
      </c>
      <c r="U22" s="19">
        <f t="shared" si="45"/>
        <v>24476</v>
      </c>
      <c r="V22" s="19">
        <f t="shared" si="45"/>
        <v>25056</v>
      </c>
      <c r="W22" s="19">
        <f t="shared" si="45"/>
        <v>25678</v>
      </c>
      <c r="X22" s="19">
        <f t="shared" si="45"/>
        <v>25455</v>
      </c>
      <c r="Y22" s="19">
        <f t="shared" si="45"/>
        <v>23082</v>
      </c>
      <c r="Z22" s="19">
        <f t="shared" si="45"/>
        <v>26219</v>
      </c>
      <c r="AA22" s="19">
        <f t="shared" si="4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6">SUM(AD23:AD24)</f>
        <v>21182</v>
      </c>
      <c r="AE22" s="19">
        <f t="shared" si="46"/>
        <v>21119</v>
      </c>
      <c r="AF22" s="19">
        <f t="shared" si="46"/>
        <v>21012</v>
      </c>
      <c r="AG22" s="19">
        <f t="shared" si="46"/>
        <v>21976</v>
      </c>
      <c r="AH22" s="19">
        <f t="shared" si="46"/>
        <v>23048</v>
      </c>
      <c r="AI22" s="19">
        <f t="shared" si="46"/>
        <v>34984</v>
      </c>
      <c r="AJ22" s="19">
        <f t="shared" si="46"/>
        <v>26609</v>
      </c>
      <c r="AK22" s="19">
        <f t="shared" si="46"/>
        <v>31373</v>
      </c>
      <c r="AL22" s="19">
        <f t="shared" si="46"/>
        <v>40787</v>
      </c>
      <c r="AM22" s="19">
        <f t="shared" si="46"/>
        <v>32021</v>
      </c>
      <c r="AN22" s="19">
        <f t="shared" si="4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7">SUM(AQ23:AQ24)</f>
        <v>26038</v>
      </c>
      <c r="AR22" s="19">
        <f t="shared" si="47"/>
        <v>29713</v>
      </c>
      <c r="AS22" s="19">
        <f t="shared" si="47"/>
        <v>26599</v>
      </c>
      <c r="AT22" s="19">
        <f t="shared" si="47"/>
        <v>25791</v>
      </c>
      <c r="AU22" s="19">
        <f t="shared" si="47"/>
        <v>25921</v>
      </c>
      <c r="AV22" s="19">
        <f t="shared" si="47"/>
        <v>29731</v>
      </c>
      <c r="AW22" s="19">
        <f t="shared" si="47"/>
        <v>30960</v>
      </c>
      <c r="AX22" s="19">
        <f t="shared" si="47"/>
        <v>29996</v>
      </c>
      <c r="AY22" s="19">
        <f t="shared" si="47"/>
        <v>29286</v>
      </c>
      <c r="AZ22" s="19">
        <f t="shared" si="47"/>
        <v>24647</v>
      </c>
      <c r="BA22" s="19">
        <f t="shared" si="47"/>
        <v>30603</v>
      </c>
      <c r="BB22" s="19">
        <f>SUM(BB23:BB24)</f>
        <v>338005</v>
      </c>
      <c r="BC22" s="19">
        <f t="shared" si="47"/>
        <v>27957</v>
      </c>
      <c r="BD22" s="19">
        <f t="shared" si="47"/>
        <v>28086</v>
      </c>
      <c r="BE22" s="19">
        <f t="shared" si="47"/>
        <v>30289</v>
      </c>
      <c r="BF22" s="19">
        <f t="shared" si="47"/>
        <v>29504</v>
      </c>
      <c r="BG22" s="19">
        <f t="shared" si="47"/>
        <v>29849</v>
      </c>
      <c r="BH22" s="19">
        <f t="shared" si="47"/>
        <v>31780</v>
      </c>
      <c r="BI22" s="19">
        <f t="shared" si="47"/>
        <v>34403</v>
      </c>
      <c r="BJ22" s="19">
        <f t="shared" si="47"/>
        <v>34712</v>
      </c>
      <c r="BK22" s="19">
        <f t="shared" si="47"/>
        <v>33173</v>
      </c>
      <c r="BL22" s="19">
        <f t="shared" si="47"/>
        <v>33993</v>
      </c>
      <c r="BM22" s="19">
        <v>31835</v>
      </c>
      <c r="BN22" s="19">
        <f t="shared" si="4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48">SUM(BR23:BR24)</f>
        <v>34261</v>
      </c>
      <c r="BS22" s="19">
        <f t="shared" si="48"/>
        <v>33853</v>
      </c>
      <c r="BT22" s="19">
        <f t="shared" si="48"/>
        <v>35329</v>
      </c>
      <c r="BU22" s="19">
        <f t="shared" si="48"/>
        <v>33615</v>
      </c>
      <c r="BV22" s="19">
        <f t="shared" si="48"/>
        <v>37298</v>
      </c>
      <c r="BW22" s="19">
        <f t="shared" si="48"/>
        <v>37741</v>
      </c>
      <c r="BX22" s="19">
        <f t="shared" si="48"/>
        <v>35632</v>
      </c>
      <c r="BY22" s="19">
        <f t="shared" si="48"/>
        <v>37125</v>
      </c>
      <c r="BZ22" s="19">
        <f t="shared" si="48"/>
        <v>34355</v>
      </c>
      <c r="CA22" s="19">
        <f t="shared" si="48"/>
        <v>37791</v>
      </c>
      <c r="CB22" s="19">
        <f t="shared" si="3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49">SUM(CE23:CE24)</f>
        <v>37035</v>
      </c>
      <c r="CF22" s="19">
        <f t="shared" si="49"/>
        <v>35478</v>
      </c>
      <c r="CG22" s="19">
        <f t="shared" si="49"/>
        <v>38055</v>
      </c>
      <c r="CH22" s="19">
        <f t="shared" si="49"/>
        <v>35308</v>
      </c>
      <c r="CI22" s="19">
        <f t="shared" si="49"/>
        <v>41175</v>
      </c>
      <c r="CJ22" s="19">
        <f t="shared" si="49"/>
        <v>41134</v>
      </c>
      <c r="CK22" s="19">
        <f t="shared" si="49"/>
        <v>37790</v>
      </c>
      <c r="CL22" s="19">
        <f t="shared" si="49"/>
        <v>41737</v>
      </c>
      <c r="CM22" s="19">
        <f t="shared" si="49"/>
        <v>35444</v>
      </c>
      <c r="CN22" s="19">
        <f t="shared" si="49"/>
        <v>38442</v>
      </c>
      <c r="CO22" s="19">
        <f t="shared" si="39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0">SUM(CR23:CR24)</f>
        <v>33026</v>
      </c>
      <c r="CS22" s="19">
        <f t="shared" si="50"/>
        <v>34452</v>
      </c>
      <c r="CT22" s="19">
        <f t="shared" si="50"/>
        <v>34365</v>
      </c>
      <c r="CU22" s="19">
        <f t="shared" si="50"/>
        <v>33409</v>
      </c>
      <c r="CV22" s="19">
        <f t="shared" si="50"/>
        <v>36932</v>
      </c>
      <c r="CW22" s="19">
        <f t="shared" si="50"/>
        <v>39962</v>
      </c>
      <c r="CX22" s="19">
        <f t="shared" si="50"/>
        <v>35881</v>
      </c>
      <c r="CY22" s="19">
        <v>37841</v>
      </c>
      <c r="CZ22" s="19">
        <f t="shared" si="50"/>
        <v>36727</v>
      </c>
      <c r="DA22" s="19">
        <f t="shared" si="50"/>
        <v>38950</v>
      </c>
      <c r="DB22" s="19">
        <f t="shared" si="41"/>
        <v>424013</v>
      </c>
      <c r="DC22" s="59">
        <f>+DC23+DC24</f>
        <v>36681</v>
      </c>
      <c r="DD22" s="59">
        <f>+DD23+DD24</f>
        <v>31373</v>
      </c>
      <c r="DE22" s="59">
        <f t="shared" ref="DE22:DL22" si="51">+DE23+DE24</f>
        <v>27831</v>
      </c>
      <c r="DF22" s="59">
        <f t="shared" si="51"/>
        <v>13532</v>
      </c>
      <c r="DG22" s="59">
        <f t="shared" si="51"/>
        <v>19787</v>
      </c>
      <c r="DH22" s="59">
        <f t="shared" si="51"/>
        <v>24487</v>
      </c>
      <c r="DI22" s="59">
        <f t="shared" si="51"/>
        <v>32766</v>
      </c>
      <c r="DJ22" s="59">
        <f t="shared" si="51"/>
        <v>32587</v>
      </c>
      <c r="DK22" s="59">
        <f t="shared" si="51"/>
        <v>36446</v>
      </c>
      <c r="DL22" s="59">
        <f t="shared" si="51"/>
        <v>44395</v>
      </c>
      <c r="DM22" s="59">
        <f>+DM23+DM24</f>
        <v>43311</v>
      </c>
      <c r="DN22" s="59">
        <f>+DN23+DN24</f>
        <v>38320</v>
      </c>
      <c r="DO22" s="59">
        <f t="shared" si="42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/>
      <c r="EB22" s="59">
        <f t="shared" si="43"/>
        <v>524376</v>
      </c>
    </row>
    <row r="23" spans="2:132" x14ac:dyDescent="0.2">
      <c r="B23" s="15" t="s">
        <v>2</v>
      </c>
      <c r="C23" s="21">
        <f>C20</f>
        <v>0</v>
      </c>
      <c r="D23" s="21">
        <f t="shared" ref="D23:O24" si="52">D20</f>
        <v>0</v>
      </c>
      <c r="E23" s="21">
        <f t="shared" si="52"/>
        <v>0</v>
      </c>
      <c r="F23" s="21">
        <f t="shared" si="52"/>
        <v>0</v>
      </c>
      <c r="G23" s="21">
        <f t="shared" si="52"/>
        <v>0</v>
      </c>
      <c r="H23" s="21">
        <f t="shared" si="52"/>
        <v>0</v>
      </c>
      <c r="I23" s="21">
        <f t="shared" si="52"/>
        <v>0</v>
      </c>
      <c r="J23" s="21">
        <f t="shared" si="52"/>
        <v>0</v>
      </c>
      <c r="K23" s="21">
        <f t="shared" si="52"/>
        <v>1500</v>
      </c>
      <c r="L23" s="21">
        <f t="shared" si="52"/>
        <v>7973</v>
      </c>
      <c r="M23" s="21">
        <f t="shared" si="52"/>
        <v>7502</v>
      </c>
      <c r="N23" s="21">
        <f t="shared" si="52"/>
        <v>9294</v>
      </c>
      <c r="O23" s="21">
        <f t="shared" si="52"/>
        <v>26269</v>
      </c>
      <c r="P23" s="21">
        <f>P20</f>
        <v>9092</v>
      </c>
      <c r="Q23" s="21">
        <f t="shared" ref="Q23:AA24" si="53">Q20</f>
        <v>8096</v>
      </c>
      <c r="R23" s="21">
        <f t="shared" si="53"/>
        <v>8589</v>
      </c>
      <c r="S23" s="21">
        <f t="shared" si="53"/>
        <v>7626</v>
      </c>
      <c r="T23" s="21">
        <f t="shared" si="53"/>
        <v>8239</v>
      </c>
      <c r="U23" s="21">
        <f t="shared" si="53"/>
        <v>7817</v>
      </c>
      <c r="V23" s="21">
        <f t="shared" si="53"/>
        <v>8061</v>
      </c>
      <c r="W23" s="21">
        <f t="shared" si="53"/>
        <v>9046</v>
      </c>
      <c r="X23" s="21">
        <f t="shared" si="53"/>
        <v>8236</v>
      </c>
      <c r="Y23" s="21">
        <f t="shared" si="53"/>
        <v>7357</v>
      </c>
      <c r="Z23" s="21">
        <f t="shared" si="53"/>
        <v>7772</v>
      </c>
      <c r="AA23" s="21">
        <f t="shared" si="53"/>
        <v>8950</v>
      </c>
      <c r="AB23" s="21">
        <f>AB20</f>
        <v>98881</v>
      </c>
      <c r="AC23" s="21">
        <f>AC20</f>
        <v>8499</v>
      </c>
      <c r="AD23" s="21">
        <f t="shared" ref="AD23:AO24" si="54">AD20</f>
        <v>6940</v>
      </c>
      <c r="AE23" s="21">
        <f t="shared" si="54"/>
        <v>7980</v>
      </c>
      <c r="AF23" s="21">
        <f t="shared" si="54"/>
        <v>8253</v>
      </c>
      <c r="AG23" s="21">
        <f t="shared" si="54"/>
        <v>7907</v>
      </c>
      <c r="AH23" s="21">
        <f t="shared" si="54"/>
        <v>7591</v>
      </c>
      <c r="AI23" s="21">
        <f t="shared" si="54"/>
        <v>8773</v>
      </c>
      <c r="AJ23" s="21">
        <f t="shared" si="54"/>
        <v>9407</v>
      </c>
      <c r="AK23" s="21">
        <f t="shared" si="54"/>
        <v>8141</v>
      </c>
      <c r="AL23" s="21">
        <f t="shared" si="54"/>
        <v>9375</v>
      </c>
      <c r="AM23" s="21">
        <f t="shared" si="54"/>
        <v>8073</v>
      </c>
      <c r="AN23" s="21">
        <f t="shared" si="54"/>
        <v>10061</v>
      </c>
      <c r="AO23" s="21">
        <f t="shared" si="54"/>
        <v>101000</v>
      </c>
      <c r="AP23" s="21">
        <f>AP20</f>
        <v>10110</v>
      </c>
      <c r="AQ23" s="21">
        <f t="shared" ref="AQ23:BN24" si="55">AQ20</f>
        <v>8405</v>
      </c>
      <c r="AR23" s="21">
        <f t="shared" si="55"/>
        <v>9308</v>
      </c>
      <c r="AS23" s="21">
        <f t="shared" si="55"/>
        <v>8739</v>
      </c>
      <c r="AT23" s="21">
        <f t="shared" si="55"/>
        <v>8858</v>
      </c>
      <c r="AU23" s="21">
        <f t="shared" si="55"/>
        <v>8693</v>
      </c>
      <c r="AV23" s="21">
        <f t="shared" si="55"/>
        <v>10173</v>
      </c>
      <c r="AW23" s="21">
        <f t="shared" si="55"/>
        <v>10897</v>
      </c>
      <c r="AX23" s="21">
        <f t="shared" si="55"/>
        <v>8944</v>
      </c>
      <c r="AY23" s="21">
        <f t="shared" si="55"/>
        <v>10047</v>
      </c>
      <c r="AZ23" s="21">
        <f t="shared" si="55"/>
        <v>9243</v>
      </c>
      <c r="BA23" s="21">
        <f t="shared" si="55"/>
        <v>10783</v>
      </c>
      <c r="BB23" s="21">
        <f t="shared" si="55"/>
        <v>114200</v>
      </c>
      <c r="BC23" s="21">
        <f t="shared" si="55"/>
        <v>11124</v>
      </c>
      <c r="BD23" s="21">
        <f t="shared" si="55"/>
        <v>9977</v>
      </c>
      <c r="BE23" s="21">
        <f t="shared" si="55"/>
        <v>10448</v>
      </c>
      <c r="BF23" s="21">
        <f t="shared" si="55"/>
        <v>10126</v>
      </c>
      <c r="BG23" s="21">
        <f t="shared" si="55"/>
        <v>9641</v>
      </c>
      <c r="BH23" s="21">
        <f t="shared" si="55"/>
        <v>9882</v>
      </c>
      <c r="BI23" s="21">
        <f t="shared" si="55"/>
        <v>12219</v>
      </c>
      <c r="BJ23" s="21">
        <f t="shared" si="55"/>
        <v>12843</v>
      </c>
      <c r="BK23" s="21">
        <f t="shared" si="55"/>
        <v>11287</v>
      </c>
      <c r="BL23" s="21">
        <f t="shared" si="55"/>
        <v>11994</v>
      </c>
      <c r="BM23" s="21">
        <v>11120</v>
      </c>
      <c r="BN23" s="21">
        <f t="shared" si="55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6">BT20</f>
        <v>11936</v>
      </c>
      <c r="BU23" s="21">
        <f t="shared" si="56"/>
        <v>11603</v>
      </c>
      <c r="BV23" s="21">
        <f t="shared" si="56"/>
        <v>13436</v>
      </c>
      <c r="BW23" s="21">
        <f t="shared" ref="BW23:CA24" si="57">BW20</f>
        <v>13097</v>
      </c>
      <c r="BX23" s="21">
        <f t="shared" si="57"/>
        <v>11716</v>
      </c>
      <c r="BY23" s="21">
        <f t="shared" si="57"/>
        <v>12232</v>
      </c>
      <c r="BZ23" s="21">
        <f t="shared" si="57"/>
        <v>11510</v>
      </c>
      <c r="CA23" s="21">
        <f t="shared" si="57"/>
        <v>14397</v>
      </c>
      <c r="CB23" s="21">
        <f t="shared" si="37"/>
        <v>149043</v>
      </c>
      <c r="CC23" s="21">
        <f>CC20</f>
        <v>16159</v>
      </c>
      <c r="CD23" s="21">
        <f>CD20</f>
        <v>12822</v>
      </c>
      <c r="CE23" s="21">
        <f t="shared" ref="CE23:CN24" si="58">CE20</f>
        <v>13695</v>
      </c>
      <c r="CF23" s="21">
        <f t="shared" si="58"/>
        <v>11706</v>
      </c>
      <c r="CG23" s="21">
        <f t="shared" si="58"/>
        <v>12933</v>
      </c>
      <c r="CH23" s="21">
        <f t="shared" si="58"/>
        <v>11410</v>
      </c>
      <c r="CI23" s="21">
        <f t="shared" si="58"/>
        <v>13973</v>
      </c>
      <c r="CJ23" s="21">
        <f t="shared" si="58"/>
        <v>15511</v>
      </c>
      <c r="CK23" s="21">
        <f t="shared" si="58"/>
        <v>12763</v>
      </c>
      <c r="CL23" s="21">
        <f t="shared" si="58"/>
        <v>15125</v>
      </c>
      <c r="CM23" s="21">
        <f t="shared" si="58"/>
        <v>12221</v>
      </c>
      <c r="CN23" s="21">
        <f t="shared" si="58"/>
        <v>14461</v>
      </c>
      <c r="CO23" s="21">
        <f t="shared" si="39"/>
        <v>162779</v>
      </c>
      <c r="CP23" s="21">
        <f>CP20</f>
        <v>14830</v>
      </c>
      <c r="CQ23" s="21">
        <f>CQ20</f>
        <v>10902</v>
      </c>
      <c r="CR23" s="21">
        <f t="shared" ref="CR23:DA23" si="59">CR20</f>
        <v>12001</v>
      </c>
      <c r="CS23" s="21">
        <f t="shared" si="59"/>
        <v>11614</v>
      </c>
      <c r="CT23" s="21">
        <f t="shared" si="59"/>
        <v>11508</v>
      </c>
      <c r="CU23" s="21">
        <f t="shared" si="59"/>
        <v>11497</v>
      </c>
      <c r="CV23" s="21">
        <f t="shared" si="59"/>
        <v>13616</v>
      </c>
      <c r="CW23" s="21">
        <f t="shared" si="59"/>
        <v>14951</v>
      </c>
      <c r="CX23" s="21">
        <f t="shared" si="59"/>
        <v>12573</v>
      </c>
      <c r="CY23" s="21">
        <v>13206</v>
      </c>
      <c r="CZ23" s="21">
        <f t="shared" si="59"/>
        <v>12769</v>
      </c>
      <c r="DA23" s="21">
        <f t="shared" si="59"/>
        <v>14562</v>
      </c>
      <c r="DB23" s="21">
        <f t="shared" si="41"/>
        <v>154029</v>
      </c>
      <c r="DC23" s="16">
        <f>+DC20</f>
        <v>14777</v>
      </c>
      <c r="DD23" s="16">
        <f t="shared" ref="DD23:DL23" si="60">+DD20</f>
        <v>11684</v>
      </c>
      <c r="DE23" s="16">
        <f t="shared" si="60"/>
        <v>9542</v>
      </c>
      <c r="DF23" s="16">
        <f t="shared" si="60"/>
        <v>2971</v>
      </c>
      <c r="DG23" s="16">
        <f t="shared" si="60"/>
        <v>4622</v>
      </c>
      <c r="DH23" s="16">
        <f t="shared" si="60"/>
        <v>6975</v>
      </c>
      <c r="DI23" s="16">
        <f t="shared" si="60"/>
        <v>12045</v>
      </c>
      <c r="DJ23" s="16">
        <f t="shared" si="60"/>
        <v>11101</v>
      </c>
      <c r="DK23" s="16">
        <f t="shared" si="60"/>
        <v>14112</v>
      </c>
      <c r="DL23" s="16">
        <f t="shared" si="60"/>
        <v>17743</v>
      </c>
      <c r="DM23" s="16">
        <f>+DM20</f>
        <v>16966</v>
      </c>
      <c r="DN23" s="16">
        <f>+DN20</f>
        <v>14456</v>
      </c>
      <c r="DO23" s="14">
        <f t="shared" si="42"/>
        <v>136994</v>
      </c>
      <c r="DP23" s="16">
        <f t="shared" ref="DP23:DS24" si="61">+DP20</f>
        <v>16996</v>
      </c>
      <c r="DQ23" s="16">
        <f t="shared" si="61"/>
        <v>14100</v>
      </c>
      <c r="DR23" s="16">
        <f t="shared" si="61"/>
        <v>17398</v>
      </c>
      <c r="DS23" s="16">
        <f t="shared" si="61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/>
      <c r="EB23" s="14">
        <f t="shared" si="43"/>
        <v>206031</v>
      </c>
    </row>
    <row r="24" spans="2:132" x14ac:dyDescent="0.2">
      <c r="B24" s="15" t="s">
        <v>3</v>
      </c>
      <c r="C24" s="21">
        <f>C21</f>
        <v>0</v>
      </c>
      <c r="D24" s="21">
        <f t="shared" si="52"/>
        <v>0</v>
      </c>
      <c r="E24" s="21">
        <f t="shared" si="52"/>
        <v>0</v>
      </c>
      <c r="F24" s="21">
        <f t="shared" si="52"/>
        <v>0</v>
      </c>
      <c r="G24" s="21">
        <f t="shared" si="52"/>
        <v>0</v>
      </c>
      <c r="H24" s="21">
        <f t="shared" si="52"/>
        <v>0</v>
      </c>
      <c r="I24" s="21">
        <f t="shared" si="52"/>
        <v>0</v>
      </c>
      <c r="J24" s="21">
        <f t="shared" si="52"/>
        <v>0</v>
      </c>
      <c r="K24" s="21">
        <f t="shared" si="52"/>
        <v>3653</v>
      </c>
      <c r="L24" s="21">
        <f t="shared" si="52"/>
        <v>16832</v>
      </c>
      <c r="M24" s="21">
        <f t="shared" si="52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3"/>
        <v>15790</v>
      </c>
      <c r="R24" s="21">
        <f t="shared" si="53"/>
        <v>16403</v>
      </c>
      <c r="S24" s="21">
        <f t="shared" si="53"/>
        <v>16997</v>
      </c>
      <c r="T24" s="21">
        <f t="shared" si="53"/>
        <v>16602</v>
      </c>
      <c r="U24" s="21">
        <f t="shared" si="53"/>
        <v>16659</v>
      </c>
      <c r="V24" s="21">
        <f t="shared" si="53"/>
        <v>16995</v>
      </c>
      <c r="W24" s="21">
        <f t="shared" si="53"/>
        <v>16632</v>
      </c>
      <c r="X24" s="21">
        <f t="shared" si="53"/>
        <v>17219</v>
      </c>
      <c r="Y24" s="21">
        <f t="shared" si="53"/>
        <v>15725</v>
      </c>
      <c r="Z24" s="21">
        <f t="shared" si="53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4"/>
        <v>14242</v>
      </c>
      <c r="AE24" s="21">
        <f t="shared" si="54"/>
        <v>13139</v>
      </c>
      <c r="AF24" s="21">
        <f t="shared" si="54"/>
        <v>12759</v>
      </c>
      <c r="AG24" s="21">
        <f t="shared" si="54"/>
        <v>14069</v>
      </c>
      <c r="AH24" s="21">
        <f t="shared" si="54"/>
        <v>15457</v>
      </c>
      <c r="AI24" s="21">
        <f t="shared" si="54"/>
        <v>26211</v>
      </c>
      <c r="AJ24" s="21">
        <f t="shared" si="54"/>
        <v>17202</v>
      </c>
      <c r="AK24" s="21">
        <f t="shared" si="54"/>
        <v>23232</v>
      </c>
      <c r="AL24" s="21">
        <f t="shared" si="54"/>
        <v>31412</v>
      </c>
      <c r="AM24" s="21">
        <f t="shared" si="54"/>
        <v>23948</v>
      </c>
      <c r="AN24" s="21">
        <f>AN21</f>
        <v>19088</v>
      </c>
      <c r="AO24" s="21">
        <f t="shared" si="54"/>
        <v>224328</v>
      </c>
      <c r="AP24" s="21">
        <f>AP21</f>
        <v>18610</v>
      </c>
      <c r="AQ24" s="21">
        <f t="shared" ref="AQ24:BN24" si="62">AQ21</f>
        <v>17633</v>
      </c>
      <c r="AR24" s="21">
        <f t="shared" si="62"/>
        <v>20405</v>
      </c>
      <c r="AS24" s="21">
        <f t="shared" si="62"/>
        <v>17860</v>
      </c>
      <c r="AT24" s="21">
        <f t="shared" si="62"/>
        <v>16933</v>
      </c>
      <c r="AU24" s="21">
        <f t="shared" si="62"/>
        <v>17228</v>
      </c>
      <c r="AV24" s="21">
        <f t="shared" si="62"/>
        <v>19558</v>
      </c>
      <c r="AW24" s="21">
        <f t="shared" si="62"/>
        <v>20063</v>
      </c>
      <c r="AX24" s="21">
        <f t="shared" si="62"/>
        <v>21052</v>
      </c>
      <c r="AY24" s="21">
        <f t="shared" si="62"/>
        <v>19239</v>
      </c>
      <c r="AZ24" s="21">
        <f t="shared" si="62"/>
        <v>15404</v>
      </c>
      <c r="BA24" s="21">
        <f t="shared" si="62"/>
        <v>19820</v>
      </c>
      <c r="BB24" s="21">
        <f t="shared" si="55"/>
        <v>223805</v>
      </c>
      <c r="BC24" s="21">
        <f t="shared" si="62"/>
        <v>16833</v>
      </c>
      <c r="BD24" s="21">
        <f t="shared" si="62"/>
        <v>18109</v>
      </c>
      <c r="BE24" s="21">
        <f t="shared" si="62"/>
        <v>19841</v>
      </c>
      <c r="BF24" s="21">
        <f t="shared" si="62"/>
        <v>19378</v>
      </c>
      <c r="BG24" s="21">
        <f t="shared" si="62"/>
        <v>20208</v>
      </c>
      <c r="BH24" s="21">
        <f t="shared" si="62"/>
        <v>21898</v>
      </c>
      <c r="BI24" s="21">
        <f t="shared" si="62"/>
        <v>22184</v>
      </c>
      <c r="BJ24" s="21">
        <f t="shared" si="62"/>
        <v>21869</v>
      </c>
      <c r="BK24" s="21">
        <f t="shared" si="62"/>
        <v>21886</v>
      </c>
      <c r="BL24" s="21">
        <f t="shared" si="62"/>
        <v>21999</v>
      </c>
      <c r="BM24" s="21">
        <v>20715</v>
      </c>
      <c r="BN24" s="21">
        <f t="shared" si="62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6"/>
        <v>23862</v>
      </c>
      <c r="BW24" s="21">
        <f t="shared" si="57"/>
        <v>24644</v>
      </c>
      <c r="BX24" s="21">
        <f t="shared" si="57"/>
        <v>23916</v>
      </c>
      <c r="BY24" s="21">
        <f t="shared" si="57"/>
        <v>24893</v>
      </c>
      <c r="BZ24" s="21">
        <f t="shared" si="57"/>
        <v>22845</v>
      </c>
      <c r="CA24" s="21">
        <f t="shared" si="57"/>
        <v>23394</v>
      </c>
      <c r="CB24" s="21">
        <f t="shared" si="37"/>
        <v>270940</v>
      </c>
      <c r="CC24" s="21">
        <f>CC21</f>
        <v>22486</v>
      </c>
      <c r="CD24" s="21">
        <f>CD21</f>
        <v>19747</v>
      </c>
      <c r="CE24" s="21">
        <f t="shared" ref="CE24:CM24" si="63">CE21</f>
        <v>23340</v>
      </c>
      <c r="CF24" s="21">
        <f t="shared" si="63"/>
        <v>23772</v>
      </c>
      <c r="CG24" s="21">
        <f t="shared" si="63"/>
        <v>25122</v>
      </c>
      <c r="CH24" s="21">
        <f t="shared" si="63"/>
        <v>23898</v>
      </c>
      <c r="CI24" s="21">
        <f t="shared" si="63"/>
        <v>27202</v>
      </c>
      <c r="CJ24" s="21">
        <f t="shared" si="63"/>
        <v>25623</v>
      </c>
      <c r="CK24" s="21">
        <f t="shared" si="63"/>
        <v>25027</v>
      </c>
      <c r="CL24" s="21">
        <f t="shared" si="63"/>
        <v>26612</v>
      </c>
      <c r="CM24" s="21">
        <f t="shared" si="63"/>
        <v>23223</v>
      </c>
      <c r="CN24" s="21">
        <f t="shared" si="58"/>
        <v>23981</v>
      </c>
      <c r="CO24" s="21">
        <f t="shared" si="39"/>
        <v>290033</v>
      </c>
      <c r="CP24" s="21">
        <f>CP21</f>
        <v>22085</v>
      </c>
      <c r="CQ24" s="21">
        <f>CQ21</f>
        <v>14651</v>
      </c>
      <c r="CR24" s="21">
        <f t="shared" ref="CR24:DA24" si="64">CR21</f>
        <v>21025</v>
      </c>
      <c r="CS24" s="21">
        <f t="shared" si="64"/>
        <v>22838</v>
      </c>
      <c r="CT24" s="21">
        <f t="shared" si="64"/>
        <v>22857</v>
      </c>
      <c r="CU24" s="21">
        <f t="shared" si="64"/>
        <v>21912</v>
      </c>
      <c r="CV24" s="21">
        <f t="shared" si="64"/>
        <v>23316</v>
      </c>
      <c r="CW24" s="21">
        <f t="shared" si="64"/>
        <v>25011</v>
      </c>
      <c r="CX24" s="21">
        <f t="shared" si="64"/>
        <v>23308</v>
      </c>
      <c r="CY24" s="21">
        <v>24635</v>
      </c>
      <c r="CZ24" s="21">
        <f t="shared" si="64"/>
        <v>23958</v>
      </c>
      <c r="DA24" s="21">
        <f t="shared" si="64"/>
        <v>24388</v>
      </c>
      <c r="DB24" s="21">
        <f t="shared" si="41"/>
        <v>269984</v>
      </c>
      <c r="DC24" s="17">
        <f>+DC21</f>
        <v>21904</v>
      </c>
      <c r="DD24" s="17">
        <f t="shared" ref="DD24:DL24" si="65">+DD21</f>
        <v>19689</v>
      </c>
      <c r="DE24" s="17">
        <f t="shared" si="65"/>
        <v>18289</v>
      </c>
      <c r="DF24" s="17">
        <f t="shared" si="65"/>
        <v>10561</v>
      </c>
      <c r="DG24" s="17">
        <f t="shared" si="65"/>
        <v>15165</v>
      </c>
      <c r="DH24" s="17">
        <f t="shared" si="65"/>
        <v>17512</v>
      </c>
      <c r="DI24" s="17">
        <f t="shared" si="65"/>
        <v>20721</v>
      </c>
      <c r="DJ24" s="17">
        <f t="shared" si="65"/>
        <v>21486</v>
      </c>
      <c r="DK24" s="17">
        <f t="shared" si="65"/>
        <v>22334</v>
      </c>
      <c r="DL24" s="17">
        <f t="shared" si="65"/>
        <v>26652</v>
      </c>
      <c r="DM24" s="17">
        <f>+DM21</f>
        <v>26345</v>
      </c>
      <c r="DN24" s="17">
        <f>+DN21</f>
        <v>23864</v>
      </c>
      <c r="DO24" s="14">
        <f t="shared" si="42"/>
        <v>244522</v>
      </c>
      <c r="DP24" s="17">
        <f t="shared" si="61"/>
        <v>26283</v>
      </c>
      <c r="DQ24" s="17">
        <f t="shared" si="61"/>
        <v>24836</v>
      </c>
      <c r="DR24" s="17">
        <f t="shared" si="61"/>
        <v>26764</v>
      </c>
      <c r="DS24" s="17">
        <f t="shared" si="61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/>
      <c r="EB24" s="14">
        <f t="shared" si="43"/>
        <v>318345</v>
      </c>
    </row>
    <row r="27" spans="2:132" ht="15" x14ac:dyDescent="0.25">
      <c r="B27" s="5" t="s">
        <v>85</v>
      </c>
    </row>
    <row r="28" spans="2:132" ht="15" x14ac:dyDescent="0.25">
      <c r="B28" s="23" t="s">
        <v>158</v>
      </c>
      <c r="C28" s="174">
        <v>2012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89</v>
      </c>
      <c r="P28" s="174">
        <v>2013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172" t="s">
        <v>90</v>
      </c>
      <c r="AC28" s="174">
        <v>2014</v>
      </c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  <c r="AO28" s="172" t="s">
        <v>91</v>
      </c>
      <c r="AP28" s="174">
        <v>2015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72" t="s">
        <v>92</v>
      </c>
      <c r="BC28" s="174">
        <v>2016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72" t="s">
        <v>93</v>
      </c>
      <c r="BP28" s="174">
        <v>2017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72" t="s">
        <v>104</v>
      </c>
      <c r="CC28" s="174">
        <v>2018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72" t="s">
        <v>137</v>
      </c>
      <c r="CP28" s="174">
        <v>2019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72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72" t="s">
        <v>170</v>
      </c>
    </row>
    <row r="29" spans="2:132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73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73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73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73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73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73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7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73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73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73"/>
    </row>
    <row r="30" spans="2:132" s="5" customFormat="1" ht="12.75" customHeight="1" x14ac:dyDescent="0.25">
      <c r="B30" s="18" t="s">
        <v>94</v>
      </c>
      <c r="C30" s="19">
        <f t="shared" ref="C30:BG30" si="66">SUM(C31:C32)</f>
        <v>0</v>
      </c>
      <c r="D30" s="19">
        <f t="shared" si="66"/>
        <v>0</v>
      </c>
      <c r="E30" s="19">
        <f t="shared" si="66"/>
        <v>0</v>
      </c>
      <c r="F30" s="19">
        <f t="shared" si="66"/>
        <v>0</v>
      </c>
      <c r="G30" s="19">
        <f t="shared" si="66"/>
        <v>0</v>
      </c>
      <c r="H30" s="19">
        <f t="shared" si="66"/>
        <v>0</v>
      </c>
      <c r="I30" s="19">
        <f t="shared" si="66"/>
        <v>0</v>
      </c>
      <c r="J30" s="19">
        <f t="shared" si="66"/>
        <v>0</v>
      </c>
      <c r="K30" s="19">
        <f t="shared" si="66"/>
        <v>0</v>
      </c>
      <c r="L30" s="19">
        <f t="shared" si="66"/>
        <v>0</v>
      </c>
      <c r="M30" s="19">
        <f t="shared" si="66"/>
        <v>0</v>
      </c>
      <c r="N30" s="19">
        <f t="shared" si="66"/>
        <v>0</v>
      </c>
      <c r="O30" s="19">
        <f>SUM(O31:O32)</f>
        <v>0</v>
      </c>
      <c r="P30" s="19">
        <f t="shared" si="66"/>
        <v>0</v>
      </c>
      <c r="Q30" s="19">
        <f t="shared" si="66"/>
        <v>0</v>
      </c>
      <c r="R30" s="19">
        <f t="shared" si="66"/>
        <v>0</v>
      </c>
      <c r="S30" s="19">
        <f t="shared" si="66"/>
        <v>0</v>
      </c>
      <c r="T30" s="19">
        <f t="shared" si="66"/>
        <v>0</v>
      </c>
      <c r="U30" s="19">
        <f t="shared" si="66"/>
        <v>0</v>
      </c>
      <c r="V30" s="19">
        <f t="shared" si="66"/>
        <v>0</v>
      </c>
      <c r="W30" s="19">
        <f t="shared" si="66"/>
        <v>0</v>
      </c>
      <c r="X30" s="19">
        <f t="shared" si="66"/>
        <v>0</v>
      </c>
      <c r="Y30" s="19">
        <f t="shared" si="66"/>
        <v>0</v>
      </c>
      <c r="Z30" s="19">
        <f t="shared" si="66"/>
        <v>0</v>
      </c>
      <c r="AA30" s="19">
        <f t="shared" si="66"/>
        <v>0</v>
      </c>
      <c r="AB30" s="19">
        <f>SUM(AB31:AB32)</f>
        <v>0</v>
      </c>
      <c r="AC30" s="19">
        <f t="shared" si="66"/>
        <v>0</v>
      </c>
      <c r="AD30" s="19">
        <f t="shared" si="66"/>
        <v>0</v>
      </c>
      <c r="AE30" s="19">
        <f t="shared" si="66"/>
        <v>0</v>
      </c>
      <c r="AF30" s="19">
        <f t="shared" si="66"/>
        <v>0</v>
      </c>
      <c r="AG30" s="19">
        <f t="shared" si="66"/>
        <v>0</v>
      </c>
      <c r="AH30" s="19">
        <f t="shared" si="66"/>
        <v>0</v>
      </c>
      <c r="AI30" s="19">
        <f t="shared" si="66"/>
        <v>0</v>
      </c>
      <c r="AJ30" s="19">
        <f t="shared" si="66"/>
        <v>0</v>
      </c>
      <c r="AK30" s="19">
        <f t="shared" si="66"/>
        <v>0</v>
      </c>
      <c r="AL30" s="19">
        <f t="shared" si="66"/>
        <v>0</v>
      </c>
      <c r="AM30" s="19">
        <f t="shared" si="66"/>
        <v>0</v>
      </c>
      <c r="AN30" s="19">
        <f t="shared" si="66"/>
        <v>0</v>
      </c>
      <c r="AO30" s="19">
        <f>SUM(AO31:AO32)</f>
        <v>0</v>
      </c>
      <c r="AP30" s="19">
        <f t="shared" si="66"/>
        <v>0</v>
      </c>
      <c r="AQ30" s="19">
        <f t="shared" si="66"/>
        <v>0</v>
      </c>
      <c r="AR30" s="19">
        <f t="shared" si="66"/>
        <v>0</v>
      </c>
      <c r="AS30" s="19">
        <f t="shared" si="66"/>
        <v>0</v>
      </c>
      <c r="AT30" s="19">
        <f t="shared" si="66"/>
        <v>0</v>
      </c>
      <c r="AU30" s="19">
        <f t="shared" si="66"/>
        <v>0</v>
      </c>
      <c r="AV30" s="19">
        <f t="shared" si="66"/>
        <v>0</v>
      </c>
      <c r="AW30" s="19">
        <f t="shared" si="66"/>
        <v>0</v>
      </c>
      <c r="AX30" s="19">
        <f t="shared" si="66"/>
        <v>0</v>
      </c>
      <c r="AY30" s="19">
        <f t="shared" si="66"/>
        <v>0</v>
      </c>
      <c r="AZ30" s="19">
        <f t="shared" si="66"/>
        <v>0</v>
      </c>
      <c r="BA30" s="19">
        <f t="shared" si="66"/>
        <v>0</v>
      </c>
      <c r="BB30" s="19">
        <f>SUM(BB31:BB32)</f>
        <v>0</v>
      </c>
      <c r="BC30" s="19">
        <f t="shared" si="66"/>
        <v>0</v>
      </c>
      <c r="BD30" s="19">
        <f t="shared" si="66"/>
        <v>0</v>
      </c>
      <c r="BE30" s="19">
        <f t="shared" si="66"/>
        <v>0</v>
      </c>
      <c r="BF30" s="19">
        <f t="shared" si="66"/>
        <v>0</v>
      </c>
      <c r="BG30" s="19">
        <f t="shared" si="66"/>
        <v>0</v>
      </c>
      <c r="BH30" s="19">
        <f t="shared" ref="BH30:BO30" si="67">SUM(BH31:BH32)</f>
        <v>0</v>
      </c>
      <c r="BI30" s="19">
        <f t="shared" si="67"/>
        <v>0</v>
      </c>
      <c r="BJ30" s="19">
        <f t="shared" si="67"/>
        <v>0</v>
      </c>
      <c r="BK30" s="19">
        <f t="shared" si="67"/>
        <v>0</v>
      </c>
      <c r="BL30" s="19">
        <f t="shared" si="67"/>
        <v>0</v>
      </c>
      <c r="BM30" s="19">
        <f t="shared" si="67"/>
        <v>0</v>
      </c>
      <c r="BN30" s="19">
        <f t="shared" si="67"/>
        <v>0</v>
      </c>
      <c r="BO30" s="19">
        <f t="shared" si="67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</row>
    <row r="31" spans="2:132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</row>
    <row r="32" spans="2:132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N4" activePane="bottomRight" state="frozen"/>
      <selection pane="topRight" activeCell="C1" sqref="C1"/>
      <selection pane="bottomLeft" activeCell="A4" sqref="A4"/>
      <selection pane="bottomRight" activeCell="DZ43" sqref="DZ43:DZ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32" ht="15" x14ac:dyDescent="0.25">
      <c r="A1" s="177" t="s">
        <v>136</v>
      </c>
      <c r="B1" s="177"/>
    </row>
    <row r="2" spans="1:132" ht="30" customHeight="1" x14ac:dyDescent="0.2">
      <c r="A2" s="178" t="s">
        <v>156</v>
      </c>
      <c r="B2" s="179"/>
    </row>
    <row r="3" spans="1:132" x14ac:dyDescent="0.2">
      <c r="A3" s="99" t="s">
        <v>71</v>
      </c>
    </row>
    <row r="5" spans="1:132" ht="15" x14ac:dyDescent="0.25">
      <c r="B5" s="5" t="s">
        <v>67</v>
      </c>
    </row>
    <row r="6" spans="1:132" ht="15" customHeight="1" x14ac:dyDescent="0.25">
      <c r="B6" s="180" t="s">
        <v>0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89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137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72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72" t="s">
        <v>170</v>
      </c>
    </row>
    <row r="7" spans="1:132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73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73"/>
    </row>
    <row r="8" spans="1:132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/>
      <c r="EB8" s="14">
        <f>+SUM(DP8:EA8)</f>
        <v>320383</v>
      </c>
    </row>
    <row r="9" spans="1:132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/>
      <c r="EB10" s="17"/>
    </row>
    <row r="11" spans="1:132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/>
      <c r="EB11" s="14">
        <f>+SUM(DP11:EA11)</f>
        <v>136573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/>
      <c r="EB13" s="17"/>
    </row>
    <row r="14" spans="1:132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/>
      <c r="EB14" s="14">
        <f>+SUM(DP14:EA14)</f>
        <v>516389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/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/>
      <c r="EB17" s="19">
        <f>+SUM(DP17:EA17)</f>
        <v>973345</v>
      </c>
    </row>
    <row r="18" spans="2:132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/>
      <c r="EB18" s="21">
        <f>+SUM(DP18:EA18)</f>
        <v>739664</v>
      </c>
    </row>
    <row r="19" spans="2:132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/>
      <c r="EB19" s="21">
        <f>+SUM(DP19:EA19)</f>
        <v>233681</v>
      </c>
    </row>
    <row r="22" spans="2:132" ht="15" x14ac:dyDescent="0.25">
      <c r="B22" s="5" t="s">
        <v>68</v>
      </c>
    </row>
    <row r="23" spans="2:132" ht="15" customHeight="1" x14ac:dyDescent="0.25">
      <c r="B23" s="180" t="s">
        <v>0</v>
      </c>
      <c r="C23" s="174">
        <v>2012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89</v>
      </c>
      <c r="P23" s="174">
        <v>2013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90</v>
      </c>
      <c r="AC23" s="174">
        <v>2014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91</v>
      </c>
      <c r="AP23" s="174">
        <v>2015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92</v>
      </c>
      <c r="BC23" s="174">
        <v>2016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93</v>
      </c>
      <c r="BP23" s="174">
        <v>2017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104</v>
      </c>
      <c r="CC23" s="174">
        <v>2018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137</v>
      </c>
      <c r="CP23" s="174">
        <v>2019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72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72" t="s">
        <v>170</v>
      </c>
    </row>
    <row r="24" spans="2:132" ht="15" customHeight="1" x14ac:dyDescent="0.25">
      <c r="B24" s="181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73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73"/>
    </row>
    <row r="25" spans="2:132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/>
      <c r="EB25" s="14">
        <f>+SUM(DP25:EA25)</f>
        <v>529692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/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/>
      <c r="EB27" s="17"/>
    </row>
    <row r="28" spans="2:132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/>
      <c r="EB28" s="14">
        <f>+SUM(DP28:EA28)</f>
        <v>252543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/>
      <c r="EB30" s="17"/>
    </row>
    <row r="31" spans="2:132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/>
      <c r="EB31" s="14">
        <f>+SUM(DP31:EA31)</f>
        <v>874497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/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/>
      <c r="EB34" s="19">
        <f>+SUM(DP34:EA34)</f>
        <v>1656732</v>
      </c>
    </row>
    <row r="35" spans="2:132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/>
      <c r="EB35" s="21">
        <f>+SUM(DP35:EA35)</f>
        <v>739664</v>
      </c>
    </row>
    <row r="36" spans="2:132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/>
      <c r="EB36" s="21">
        <f>+SUM(DP36:EA36)</f>
        <v>917068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74">
        <v>2012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89</v>
      </c>
      <c r="P40" s="174">
        <v>2013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90</v>
      </c>
      <c r="AC40" s="174">
        <v>2014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91</v>
      </c>
      <c r="AP40" s="174">
        <v>2015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92</v>
      </c>
      <c r="BC40" s="174">
        <v>2016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93</v>
      </c>
      <c r="BP40" s="174">
        <v>2017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104</v>
      </c>
      <c r="CC40" s="174">
        <v>2018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137</v>
      </c>
      <c r="CP40" s="174">
        <v>2019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72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72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73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73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73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73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73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7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7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73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73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73"/>
    </row>
    <row r="42" spans="2:132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0</v>
      </c>
      <c r="EB42" s="19">
        <f>+SUM(DP42:EA42)</f>
        <v>11748995.599999998</v>
      </c>
    </row>
    <row r="43" spans="2:132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/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/>
      <c r="EB44" s="21"/>
    </row>
    <row r="45" spans="2:132" x14ac:dyDescent="0.2">
      <c r="O45" s="85"/>
      <c r="AB45" s="85"/>
      <c r="AO45" s="86">
        <f>SUM(AC45:AN45)</f>
        <v>0</v>
      </c>
      <c r="BB45" s="87"/>
      <c r="BO45" s="87"/>
    </row>
    <row r="48" spans="2:132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E32" sqref="EE32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45" ht="15" x14ac:dyDescent="0.2">
      <c r="A1" s="185" t="s">
        <v>136</v>
      </c>
      <c r="B1" s="185"/>
    </row>
    <row r="2" spans="1:145" ht="30" customHeight="1" x14ac:dyDescent="0.2">
      <c r="A2" s="178" t="s">
        <v>163</v>
      </c>
      <c r="B2" s="179"/>
    </row>
    <row r="3" spans="1:145" x14ac:dyDescent="0.2">
      <c r="A3" s="99" t="s">
        <v>70</v>
      </c>
    </row>
    <row r="5" spans="1:145" ht="15" x14ac:dyDescent="0.25">
      <c r="B5" s="5" t="s">
        <v>67</v>
      </c>
    </row>
    <row r="6" spans="1:145" ht="15" customHeight="1" x14ac:dyDescent="0.25">
      <c r="B6" s="180" t="s">
        <v>0</v>
      </c>
      <c r="C6" s="174">
        <v>2011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88</v>
      </c>
      <c r="P6" s="174">
        <v>2012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89</v>
      </c>
      <c r="AC6" s="174">
        <v>2013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90</v>
      </c>
      <c r="AP6" s="174">
        <v>2014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91</v>
      </c>
      <c r="BC6" s="174">
        <v>2015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92</v>
      </c>
      <c r="BP6" s="174">
        <v>2016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93</v>
      </c>
      <c r="CC6" s="174">
        <v>2017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104</v>
      </c>
      <c r="CP6" s="174">
        <v>2018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137</v>
      </c>
      <c r="DC6" s="174">
        <v>2019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161</v>
      </c>
      <c r="DP6" s="169">
        <v>2020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72" t="s">
        <v>169</v>
      </c>
      <c r="EC6" s="169">
        <v>2021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170</v>
      </c>
    </row>
    <row r="7" spans="1:145" ht="15" x14ac:dyDescent="0.25">
      <c r="B7" s="18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73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73"/>
    </row>
    <row r="8" spans="1:145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/>
      <c r="EO8" s="14">
        <f>+SUM(EC8:EN8)</f>
        <v>243776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/>
      <c r="EO10" s="17"/>
    </row>
    <row r="11" spans="1:145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/>
      <c r="EO11" s="14">
        <f t="shared" ref="EO11:EO19" si="24">+SUM(EC11:EN11)</f>
        <v>320862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/>
      <c r="EO13" s="17"/>
    </row>
    <row r="14" spans="1:145" ht="1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/>
      <c r="EO14" s="14">
        <f t="shared" si="24"/>
        <v>526534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/>
      <c r="EO17" s="19">
        <f t="shared" si="24"/>
        <v>1091172</v>
      </c>
    </row>
    <row r="18" spans="2:145" x14ac:dyDescent="0.2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/>
      <c r="EO18" s="21">
        <f t="shared" si="24"/>
        <v>761178</v>
      </c>
    </row>
    <row r="19" spans="2:145" x14ac:dyDescent="0.2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/>
      <c r="EO19" s="21">
        <f t="shared" si="24"/>
        <v>329994</v>
      </c>
    </row>
    <row r="22" spans="2:145" ht="15" x14ac:dyDescent="0.25">
      <c r="B22" s="5" t="s">
        <v>68</v>
      </c>
    </row>
    <row r="23" spans="2:145" ht="15" customHeight="1" x14ac:dyDescent="0.25">
      <c r="B23" s="180" t="s">
        <v>0</v>
      </c>
      <c r="C23" s="174">
        <v>2011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88</v>
      </c>
      <c r="P23" s="174">
        <v>2012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89</v>
      </c>
      <c r="AC23" s="174">
        <v>2013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90</v>
      </c>
      <c r="AP23" s="174">
        <v>2014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91</v>
      </c>
      <c r="BC23" s="174">
        <v>2015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92</v>
      </c>
      <c r="BP23" s="174">
        <v>2016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93</v>
      </c>
      <c r="CC23" s="174">
        <v>2017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104</v>
      </c>
      <c r="CP23" s="174">
        <v>2018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137</v>
      </c>
      <c r="DC23" s="174">
        <v>2019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161</v>
      </c>
      <c r="DP23" s="169">
        <v>2020</v>
      </c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1"/>
      <c r="EB23" s="172" t="s">
        <v>169</v>
      </c>
      <c r="EC23" s="169">
        <v>2021</v>
      </c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1"/>
      <c r="EO23" s="172" t="s">
        <v>170</v>
      </c>
    </row>
    <row r="24" spans="2:145" ht="15" x14ac:dyDescent="0.25">
      <c r="B24" s="181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73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73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73"/>
    </row>
    <row r="25" spans="2:145" ht="15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/>
      <c r="EO25" s="14">
        <f>+SUM(EC25:EN25)</f>
        <v>455375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/>
      <c r="EO27" s="17"/>
    </row>
    <row r="28" spans="2:145" ht="15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/>
      <c r="EO28" s="14">
        <f t="shared" ref="EO28:EO36" si="83">+SUM(EC28:EN28)</f>
        <v>573072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/>
      <c r="EO30" s="17"/>
    </row>
    <row r="31" spans="2:145" ht="15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/>
      <c r="EO31" s="14">
        <f t="shared" si="83"/>
        <v>910485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/>
      <c r="EO34" s="19">
        <f t="shared" si="83"/>
        <v>1938932</v>
      </c>
    </row>
    <row r="35" spans="2:145" x14ac:dyDescent="0.2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/>
      <c r="EO35" s="21">
        <f t="shared" si="83"/>
        <v>761178</v>
      </c>
    </row>
    <row r="36" spans="2:145" x14ac:dyDescent="0.2">
      <c r="B36" s="15" t="s">
        <v>3</v>
      </c>
      <c r="C36" s="21">
        <f t="shared" ref="C36:N36" si="111">C27+C30</f>
        <v>0</v>
      </c>
      <c r="D36" s="21">
        <f t="shared" si="111"/>
        <v>0</v>
      </c>
      <c r="E36" s="21">
        <f t="shared" si="111"/>
        <v>0</v>
      </c>
      <c r="F36" s="21">
        <f t="shared" si="111"/>
        <v>0</v>
      </c>
      <c r="G36" s="21">
        <f t="shared" si="111"/>
        <v>0</v>
      </c>
      <c r="H36" s="21">
        <f t="shared" si="111"/>
        <v>0</v>
      </c>
      <c r="I36" s="21">
        <f t="shared" si="111"/>
        <v>0</v>
      </c>
      <c r="J36" s="21">
        <f t="shared" si="111"/>
        <v>0</v>
      </c>
      <c r="K36" s="21">
        <f t="shared" si="111"/>
        <v>0</v>
      </c>
      <c r="L36" s="21">
        <f t="shared" si="111"/>
        <v>35573</v>
      </c>
      <c r="M36" s="21">
        <f t="shared" si="111"/>
        <v>31944</v>
      </c>
      <c r="N36" s="21">
        <f t="shared" si="111"/>
        <v>25791</v>
      </c>
      <c r="O36" s="21">
        <f>O27+O30+O33</f>
        <v>93308</v>
      </c>
      <c r="P36" s="21">
        <f t="shared" ref="P36:AA36" si="112">P27+P30</f>
        <v>18179</v>
      </c>
      <c r="Q36" s="21">
        <f t="shared" si="112"/>
        <v>22605</v>
      </c>
      <c r="R36" s="21">
        <f t="shared" si="112"/>
        <v>23768</v>
      </c>
      <c r="S36" s="21">
        <f t="shared" si="112"/>
        <v>23295</v>
      </c>
      <c r="T36" s="21">
        <f t="shared" si="112"/>
        <v>17323</v>
      </c>
      <c r="U36" s="21">
        <f t="shared" si="112"/>
        <v>25580</v>
      </c>
      <c r="V36" s="21">
        <f t="shared" si="112"/>
        <v>29687</v>
      </c>
      <c r="W36" s="21">
        <f t="shared" si="112"/>
        <v>33482</v>
      </c>
      <c r="X36" s="21">
        <f t="shared" si="112"/>
        <v>32126</v>
      </c>
      <c r="Y36" s="21">
        <f t="shared" si="112"/>
        <v>31320</v>
      </c>
      <c r="Z36" s="21">
        <f t="shared" si="112"/>
        <v>31386</v>
      </c>
      <c r="AA36" s="21">
        <f t="shared" si="112"/>
        <v>30843</v>
      </c>
      <c r="AB36" s="21">
        <f>AB27+AB30+AB33</f>
        <v>319594</v>
      </c>
      <c r="AC36" s="21">
        <f t="shared" ref="AC36:AN36" si="113">AC27+AC30</f>
        <v>29214</v>
      </c>
      <c r="AD36" s="21">
        <f t="shared" si="113"/>
        <v>24991</v>
      </c>
      <c r="AE36" s="21">
        <f t="shared" si="113"/>
        <v>26768</v>
      </c>
      <c r="AF36" s="21">
        <f t="shared" si="113"/>
        <v>27496</v>
      </c>
      <c r="AG36" s="21">
        <f t="shared" si="113"/>
        <v>29364</v>
      </c>
      <c r="AH36" s="21">
        <f t="shared" si="113"/>
        <v>29155</v>
      </c>
      <c r="AI36" s="21">
        <f t="shared" si="113"/>
        <v>29375</v>
      </c>
      <c r="AJ36" s="21">
        <f t="shared" si="113"/>
        <v>37602</v>
      </c>
      <c r="AK36" s="21">
        <f t="shared" si="113"/>
        <v>36562</v>
      </c>
      <c r="AL36" s="21">
        <f t="shared" si="113"/>
        <v>35732</v>
      </c>
      <c r="AM36" s="21">
        <f t="shared" si="113"/>
        <v>34677</v>
      </c>
      <c r="AN36" s="21">
        <f t="shared" si="113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4">AV27+AV30</f>
        <v>10084</v>
      </c>
      <c r="AW36" s="21">
        <f t="shared" si="114"/>
        <v>32579</v>
      </c>
      <c r="AX36" s="21">
        <f t="shared" si="114"/>
        <v>32871</v>
      </c>
      <c r="AY36" s="21">
        <f t="shared" si="114"/>
        <v>35057</v>
      </c>
      <c r="AZ36" s="21">
        <f t="shared" si="114"/>
        <v>33869</v>
      </c>
      <c r="BA36" s="21">
        <f t="shared" si="114"/>
        <v>31559</v>
      </c>
      <c r="BB36" s="21">
        <f t="shared" si="114"/>
        <v>346611</v>
      </c>
      <c r="BC36" s="21">
        <f t="shared" si="114"/>
        <v>28678</v>
      </c>
      <c r="BD36" s="21">
        <f t="shared" si="114"/>
        <v>25926</v>
      </c>
      <c r="BE36" s="21">
        <f t="shared" si="114"/>
        <v>27297</v>
      </c>
      <c r="BF36" s="21">
        <f t="shared" si="114"/>
        <v>29896</v>
      </c>
      <c r="BG36" s="21">
        <f t="shared" si="114"/>
        <v>31367</v>
      </c>
      <c r="BH36" s="21">
        <f t="shared" si="114"/>
        <v>29763</v>
      </c>
      <c r="BI36" s="21">
        <f t="shared" si="114"/>
        <v>32187</v>
      </c>
      <c r="BJ36" s="21">
        <f t="shared" si="114"/>
        <v>33338</v>
      </c>
      <c r="BK36" s="21">
        <f t="shared" si="114"/>
        <v>35337</v>
      </c>
      <c r="BL36" s="21">
        <f t="shared" si="114"/>
        <v>40030</v>
      </c>
      <c r="BM36" s="21">
        <f t="shared" si="114"/>
        <v>29710</v>
      </c>
      <c r="BN36" s="21">
        <f t="shared" si="114"/>
        <v>34247</v>
      </c>
      <c r="BO36" s="21">
        <f t="shared" si="114"/>
        <v>377776</v>
      </c>
      <c r="BP36" s="21">
        <f t="shared" si="114"/>
        <v>28800</v>
      </c>
      <c r="BQ36" s="21">
        <f t="shared" si="114"/>
        <v>29119</v>
      </c>
      <c r="BR36" s="21">
        <f t="shared" si="114"/>
        <v>28066</v>
      </c>
      <c r="BS36" s="21">
        <f t="shared" si="114"/>
        <v>30991</v>
      </c>
      <c r="BT36" s="21">
        <f t="shared" si="114"/>
        <v>35339</v>
      </c>
      <c r="BU36" s="21">
        <f t="shared" si="114"/>
        <v>34672</v>
      </c>
      <c r="BV36" s="21">
        <f t="shared" si="114"/>
        <v>36926</v>
      </c>
      <c r="BW36" s="21">
        <f t="shared" ref="BW36:CC36" si="115">BW27+BW30+BW33</f>
        <v>64270</v>
      </c>
      <c r="BX36" s="21">
        <f t="shared" si="115"/>
        <v>71515</v>
      </c>
      <c r="BY36" s="21">
        <f t="shared" si="115"/>
        <v>78601</v>
      </c>
      <c r="BZ36" s="21">
        <f t="shared" si="115"/>
        <v>73159</v>
      </c>
      <c r="CA36" s="21">
        <f t="shared" si="115"/>
        <v>74329</v>
      </c>
      <c r="CB36" s="21">
        <f t="shared" si="115"/>
        <v>585787</v>
      </c>
      <c r="CC36" s="21">
        <f t="shared" si="115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6">DC27+DC30+DC33</f>
        <v>75267</v>
      </c>
      <c r="DD36" s="21">
        <f t="shared" si="116"/>
        <v>74948</v>
      </c>
      <c r="DE36" s="21">
        <f t="shared" si="116"/>
        <v>78914</v>
      </c>
      <c r="DF36" s="21">
        <f t="shared" si="116"/>
        <v>70196</v>
      </c>
      <c r="DG36" s="21">
        <f t="shared" si="116"/>
        <v>88155</v>
      </c>
      <c r="DH36" s="21">
        <f t="shared" si="116"/>
        <v>91562</v>
      </c>
      <c r="DI36" s="21">
        <f t="shared" si="116"/>
        <v>92088</v>
      </c>
      <c r="DJ36" s="21">
        <f t="shared" si="116"/>
        <v>102391</v>
      </c>
      <c r="DK36" s="21">
        <f t="shared" si="116"/>
        <v>95785</v>
      </c>
      <c r="DL36" s="21">
        <f t="shared" si="116"/>
        <v>98772</v>
      </c>
      <c r="DM36" s="21">
        <f t="shared" si="116"/>
        <v>86472</v>
      </c>
      <c r="DN36" s="21">
        <f t="shared" si="116"/>
        <v>90294</v>
      </c>
      <c r="DO36" s="21">
        <f t="shared" si="81"/>
        <v>1044844</v>
      </c>
      <c r="DP36" s="21">
        <f t="shared" ref="DP36:EA36" si="117">DP27+DP30+DP33</f>
        <v>77183</v>
      </c>
      <c r="DQ36" s="21">
        <f t="shared" si="117"/>
        <v>80804</v>
      </c>
      <c r="DR36" s="21">
        <f t="shared" si="117"/>
        <v>62357</v>
      </c>
      <c r="DS36" s="21">
        <f t="shared" si="117"/>
        <v>24921</v>
      </c>
      <c r="DT36" s="21">
        <f t="shared" si="117"/>
        <v>43213</v>
      </c>
      <c r="DU36" s="21">
        <f t="shared" si="117"/>
        <v>56560</v>
      </c>
      <c r="DV36" s="21">
        <f t="shared" si="117"/>
        <v>75623</v>
      </c>
      <c r="DW36" s="21">
        <f t="shared" si="117"/>
        <v>79776</v>
      </c>
      <c r="DX36" s="21">
        <f t="shared" si="117"/>
        <v>85236</v>
      </c>
      <c r="DY36" s="21">
        <f t="shared" si="117"/>
        <v>105904</v>
      </c>
      <c r="DZ36" s="21">
        <f t="shared" si="117"/>
        <v>104100</v>
      </c>
      <c r="EA36" s="21">
        <f t="shared" si="117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/>
      <c r="EO36" s="21">
        <f t="shared" si="83"/>
        <v>1177754</v>
      </c>
    </row>
    <row r="39" spans="2:145" ht="15" x14ac:dyDescent="0.25">
      <c r="B39" s="5" t="s">
        <v>82</v>
      </c>
    </row>
    <row r="40" spans="2:145" ht="15" x14ac:dyDescent="0.25">
      <c r="B40" s="23" t="s">
        <v>158</v>
      </c>
      <c r="C40" s="174">
        <v>2011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88</v>
      </c>
      <c r="P40" s="174">
        <v>2012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89</v>
      </c>
      <c r="AC40" s="174">
        <v>2013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90</v>
      </c>
      <c r="AP40" s="174">
        <v>2014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91</v>
      </c>
      <c r="BC40" s="174">
        <v>2015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92</v>
      </c>
      <c r="BP40" s="174">
        <v>2016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93</v>
      </c>
      <c r="CC40" s="174">
        <v>2017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104</v>
      </c>
      <c r="CP40" s="174">
        <v>2018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137</v>
      </c>
      <c r="DC40" s="174">
        <v>2019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161</v>
      </c>
      <c r="DP40" s="169">
        <v>2020</v>
      </c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1"/>
      <c r="EB40" s="172" t="s">
        <v>169</v>
      </c>
      <c r="EC40" s="169">
        <v>2021</v>
      </c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1"/>
      <c r="EO40" s="172" t="s">
        <v>170</v>
      </c>
    </row>
    <row r="41" spans="2:145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7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7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7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7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7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7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7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73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73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73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73"/>
    </row>
    <row r="42" spans="2:145" s="5" customFormat="1" ht="16.5" customHeight="1" x14ac:dyDescent="0.25">
      <c r="B42" s="100" t="s">
        <v>103</v>
      </c>
      <c r="C42" s="19">
        <f t="shared" ref="C42:BS42" si="118">SUM(C43:C44)</f>
        <v>0</v>
      </c>
      <c r="D42" s="19">
        <f t="shared" si="118"/>
        <v>0</v>
      </c>
      <c r="E42" s="19">
        <f t="shared" si="118"/>
        <v>0</v>
      </c>
      <c r="F42" s="19">
        <f t="shared" si="118"/>
        <v>0</v>
      </c>
      <c r="G42" s="19">
        <f t="shared" si="118"/>
        <v>0</v>
      </c>
      <c r="H42" s="19">
        <f t="shared" si="118"/>
        <v>0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118"/>
        <v>218167.59999999998</v>
      </c>
      <c r="M42" s="19">
        <f t="shared" si="118"/>
        <v>198499</v>
      </c>
      <c r="N42" s="19">
        <f t="shared" si="118"/>
        <v>165188.80000000002</v>
      </c>
      <c r="O42" s="19">
        <f>SUM(C42:N42)</f>
        <v>581855.4</v>
      </c>
      <c r="P42" s="19">
        <f t="shared" si="118"/>
        <v>115644.90000000001</v>
      </c>
      <c r="Q42" s="19">
        <f t="shared" si="118"/>
        <v>143099.6</v>
      </c>
      <c r="R42" s="19">
        <f t="shared" si="118"/>
        <v>151944.1</v>
      </c>
      <c r="S42" s="19">
        <f t="shared" si="118"/>
        <v>149784.80000000002</v>
      </c>
      <c r="T42" s="19">
        <f t="shared" si="118"/>
        <v>115201</v>
      </c>
      <c r="U42" s="19">
        <f t="shared" si="118"/>
        <v>155986.5</v>
      </c>
      <c r="V42" s="19">
        <f t="shared" si="118"/>
        <v>179995.40000000002</v>
      </c>
      <c r="W42" s="19">
        <f t="shared" si="118"/>
        <v>201646.7</v>
      </c>
      <c r="X42" s="19">
        <f t="shared" si="118"/>
        <v>190231.29999999996</v>
      </c>
      <c r="Y42" s="19">
        <f t="shared" si="118"/>
        <v>187998.39999999997</v>
      </c>
      <c r="Z42" s="19">
        <f t="shared" si="118"/>
        <v>185502.3</v>
      </c>
      <c r="AA42" s="19">
        <f t="shared" si="118"/>
        <v>183183.2</v>
      </c>
      <c r="AB42" s="19">
        <f>SUM(P42:AA42)</f>
        <v>1960218.2</v>
      </c>
      <c r="AC42" s="19">
        <f t="shared" si="118"/>
        <v>165814.70000000001</v>
      </c>
      <c r="AD42" s="19">
        <f t="shared" si="118"/>
        <v>151796.4</v>
      </c>
      <c r="AE42" s="19">
        <f t="shared" si="118"/>
        <v>154752.20000000001</v>
      </c>
      <c r="AF42" s="19">
        <f t="shared" si="118"/>
        <v>151411.1</v>
      </c>
      <c r="AG42" s="19">
        <f t="shared" si="118"/>
        <v>164823.5</v>
      </c>
      <c r="AH42" s="19">
        <f t="shared" si="118"/>
        <v>162332.29999999999</v>
      </c>
      <c r="AI42" s="19">
        <f t="shared" si="118"/>
        <v>173537.9</v>
      </c>
      <c r="AJ42" s="19">
        <f t="shared" si="118"/>
        <v>218368.80000000002</v>
      </c>
      <c r="AK42" s="19">
        <f t="shared" si="118"/>
        <v>208106.80000000002</v>
      </c>
      <c r="AL42" s="19">
        <f t="shared" si="118"/>
        <v>200544.60000000003</v>
      </c>
      <c r="AM42" s="19">
        <f t="shared" si="118"/>
        <v>196528.3</v>
      </c>
      <c r="AN42" s="19">
        <f t="shared" si="118"/>
        <v>189356.2</v>
      </c>
      <c r="AO42" s="19">
        <f>SUM(AC42:AN42)</f>
        <v>2137372.8000000003</v>
      </c>
      <c r="AP42" s="19">
        <f t="shared" si="118"/>
        <v>178296.80000000002</v>
      </c>
      <c r="AQ42" s="19">
        <f t="shared" si="118"/>
        <v>158640.1</v>
      </c>
      <c r="AR42" s="19">
        <f t="shared" si="118"/>
        <v>177343</v>
      </c>
      <c r="AS42" s="19">
        <f t="shared" si="118"/>
        <v>185370.59999999998</v>
      </c>
      <c r="AT42" s="19">
        <f t="shared" si="118"/>
        <v>193619.4</v>
      </c>
      <c r="AU42" s="19">
        <f t="shared" si="118"/>
        <v>155217.20000000001</v>
      </c>
      <c r="AV42" s="19">
        <f t="shared" si="118"/>
        <v>82458.3</v>
      </c>
      <c r="AW42" s="19">
        <f t="shared" si="118"/>
        <v>199068.7</v>
      </c>
      <c r="AX42" s="19">
        <f t="shared" si="118"/>
        <v>197107.90000000002</v>
      </c>
      <c r="AY42" s="19">
        <f t="shared" si="118"/>
        <v>212093.69999999998</v>
      </c>
      <c r="AZ42" s="19">
        <f t="shared" si="118"/>
        <v>203425.90000000002</v>
      </c>
      <c r="BA42" s="19">
        <f t="shared" si="118"/>
        <v>197340.1</v>
      </c>
      <c r="BB42" s="19">
        <f>SUM(AP42:BA42)</f>
        <v>2139981.7000000002</v>
      </c>
      <c r="BC42" s="19">
        <f t="shared" si="118"/>
        <v>196159.09999999998</v>
      </c>
      <c r="BD42" s="19">
        <f t="shared" si="118"/>
        <v>174728.05</v>
      </c>
      <c r="BE42" s="19">
        <f t="shared" si="118"/>
        <v>183372.44999999998</v>
      </c>
      <c r="BF42" s="19">
        <f t="shared" si="118"/>
        <v>195640.34999999998</v>
      </c>
      <c r="BG42" s="19">
        <f t="shared" si="118"/>
        <v>200293.35</v>
      </c>
      <c r="BH42" s="19">
        <f t="shared" si="118"/>
        <v>191603.55</v>
      </c>
      <c r="BI42" s="19">
        <f t="shared" si="118"/>
        <v>212465.34999999998</v>
      </c>
      <c r="BJ42" s="19">
        <f t="shared" si="118"/>
        <v>219753.1</v>
      </c>
      <c r="BK42" s="19">
        <f t="shared" si="118"/>
        <v>226348</v>
      </c>
      <c r="BL42" s="19">
        <f t="shared" si="118"/>
        <v>247595.14999999997</v>
      </c>
      <c r="BM42" s="19">
        <f t="shared" si="118"/>
        <v>189656.49999999997</v>
      </c>
      <c r="BN42" s="19">
        <f t="shared" si="118"/>
        <v>220173.5</v>
      </c>
      <c r="BO42" s="19">
        <f>SUM(BC42:BN42)</f>
        <v>2457788.4499999997</v>
      </c>
      <c r="BP42" s="19">
        <f t="shared" si="118"/>
        <v>207975.95</v>
      </c>
      <c r="BQ42" s="19">
        <f t="shared" si="118"/>
        <v>214651.80000000002</v>
      </c>
      <c r="BR42" s="19">
        <f t="shared" si="118"/>
        <v>205925</v>
      </c>
      <c r="BS42" s="19">
        <f t="shared" si="11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19">SUM(BV43:BV44)</f>
        <v>263996.90000000002</v>
      </c>
      <c r="BW42" s="19">
        <f t="shared" si="119"/>
        <v>446563.79999999993</v>
      </c>
      <c r="BX42" s="19">
        <f t="shared" si="119"/>
        <v>493683.19999999995</v>
      </c>
      <c r="BY42" s="19">
        <f t="shared" si="119"/>
        <v>537131</v>
      </c>
      <c r="BZ42" s="19">
        <f t="shared" si="119"/>
        <v>497013.7</v>
      </c>
      <c r="CA42" s="19">
        <f t="shared" si="11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0">SUM(CE43:CE44)</f>
        <v>550873.4</v>
      </c>
      <c r="CF42" s="19">
        <f t="shared" si="120"/>
        <v>533264.5</v>
      </c>
      <c r="CG42" s="19">
        <f t="shared" si="120"/>
        <v>564076.19999999995</v>
      </c>
      <c r="CH42" s="19">
        <f t="shared" si="120"/>
        <v>545236</v>
      </c>
      <c r="CI42" s="19">
        <f t="shared" si="120"/>
        <v>592369.30000000005</v>
      </c>
      <c r="CJ42" s="19">
        <f t="shared" si="120"/>
        <v>656067.5</v>
      </c>
      <c r="CK42" s="19">
        <f t="shared" si="120"/>
        <v>655069.39999999991</v>
      </c>
      <c r="CL42" s="19">
        <f t="shared" si="120"/>
        <v>676573.1</v>
      </c>
      <c r="CM42" s="19">
        <f t="shared" si="120"/>
        <v>660131.19999999995</v>
      </c>
      <c r="CN42" s="19">
        <f t="shared" si="12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1">SUM(CR43:CR44)</f>
        <v>638287.5</v>
      </c>
      <c r="CS42" s="19">
        <f t="shared" si="121"/>
        <v>601652.5</v>
      </c>
      <c r="CT42" s="19">
        <f t="shared" si="121"/>
        <v>627795.5</v>
      </c>
      <c r="CU42" s="19">
        <f t="shared" si="121"/>
        <v>608184</v>
      </c>
      <c r="CV42" s="19">
        <f t="shared" si="121"/>
        <v>665601</v>
      </c>
      <c r="CW42" s="19">
        <f t="shared" si="121"/>
        <v>719523.5</v>
      </c>
      <c r="CX42" s="19">
        <f t="shared" si="121"/>
        <v>655018</v>
      </c>
      <c r="CY42" s="19">
        <f t="shared" si="121"/>
        <v>617750</v>
      </c>
      <c r="CZ42" s="19">
        <f t="shared" si="121"/>
        <v>614286.5</v>
      </c>
      <c r="DA42" s="19">
        <f t="shared" si="12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M42" si="122">SUM(DE43:DE44)</f>
        <v>690921.39999999991</v>
      </c>
      <c r="DF42" s="19">
        <f t="shared" si="122"/>
        <v>579800.79999999993</v>
      </c>
      <c r="DG42" s="19">
        <f t="shared" si="122"/>
        <v>715757.7</v>
      </c>
      <c r="DH42" s="19">
        <f t="shared" si="122"/>
        <v>714600.8</v>
      </c>
      <c r="DI42" s="19">
        <f t="shared" si="122"/>
        <v>736035.6</v>
      </c>
      <c r="DJ42" s="19">
        <f t="shared" si="122"/>
        <v>805538.20000000007</v>
      </c>
      <c r="DK42" s="19">
        <f t="shared" si="122"/>
        <v>737850.3</v>
      </c>
      <c r="DL42" s="19">
        <f>SUM(DL43:DL44)</f>
        <v>764755.79999999993</v>
      </c>
      <c r="DM42" s="19">
        <f t="shared" si="122"/>
        <v>678296.39999999991</v>
      </c>
      <c r="DN42" s="19">
        <f t="shared" si="122"/>
        <v>743799.7</v>
      </c>
      <c r="DO42" s="19">
        <f>+SUM(DC42:DN42)</f>
        <v>8451996.4999999981</v>
      </c>
      <c r="DP42" s="19">
        <f t="shared" si="122"/>
        <v>657318.29999999993</v>
      </c>
      <c r="DQ42" s="19">
        <f t="shared" si="122"/>
        <v>654392.4</v>
      </c>
      <c r="DR42" s="19">
        <f t="shared" si="122"/>
        <v>508767.39999999997</v>
      </c>
      <c r="DS42" s="19">
        <f>SUM(DS43:DS44)</f>
        <v>14286.600000000002</v>
      </c>
      <c r="DT42" s="19">
        <f t="shared" si="122"/>
        <v>0</v>
      </c>
      <c r="DU42" s="19">
        <f t="shared" si="122"/>
        <v>0</v>
      </c>
      <c r="DV42" s="19">
        <f t="shared" si="122"/>
        <v>685381.5</v>
      </c>
      <c r="DW42" s="19">
        <f t="shared" si="122"/>
        <v>685864.10000000009</v>
      </c>
      <c r="DX42" s="19">
        <f t="shared" si="122"/>
        <v>743989</v>
      </c>
      <c r="DY42" s="19">
        <f t="shared" si="122"/>
        <v>921776.40000000014</v>
      </c>
      <c r="DZ42" s="19">
        <f t="shared" si="122"/>
        <v>912111.3</v>
      </c>
      <c r="EA42" s="19">
        <f t="shared" si="122"/>
        <v>1076740.1000000001</v>
      </c>
      <c r="EB42" s="19">
        <f>+SUM(DP42:EA42)</f>
        <v>6860627.0999999996</v>
      </c>
      <c r="EC42" s="19">
        <f t="shared" si="122"/>
        <v>919414.1</v>
      </c>
      <c r="ED42" s="19">
        <f t="shared" si="122"/>
        <v>802748.6</v>
      </c>
      <c r="EE42" s="19">
        <f t="shared" si="122"/>
        <v>896042.89999999991</v>
      </c>
      <c r="EF42" s="19">
        <f t="shared" si="122"/>
        <v>912721.6</v>
      </c>
      <c r="EG42" s="19">
        <f t="shared" si="122"/>
        <v>999881.9</v>
      </c>
      <c r="EH42" s="19">
        <f t="shared" si="122"/>
        <v>1018887.1999999997</v>
      </c>
      <c r="EI42" s="19">
        <f t="shared" si="122"/>
        <v>1132767.7</v>
      </c>
      <c r="EJ42" s="19">
        <f t="shared" si="122"/>
        <v>1171116</v>
      </c>
      <c r="EK42" s="19">
        <f t="shared" si="122"/>
        <v>1171116</v>
      </c>
      <c r="EL42" s="19">
        <f t="shared" si="122"/>
        <v>1143748.3999999999</v>
      </c>
      <c r="EM42" s="19">
        <f t="shared" si="122"/>
        <v>1042185.7999999999</v>
      </c>
      <c r="EN42" s="19"/>
      <c r="EO42" s="19">
        <f>+SUM(EC42:EN42)</f>
        <v>11210630.200000001</v>
      </c>
    </row>
    <row r="43" spans="2:145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412040.6</v>
      </c>
      <c r="EL43" s="21">
        <v>413835.80000000005</v>
      </c>
      <c r="EM43" s="21">
        <v>379700.6</v>
      </c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759075.4</v>
      </c>
      <c r="EL44" s="21">
        <v>729912.6</v>
      </c>
      <c r="EM44" s="21">
        <v>662485.19999999995</v>
      </c>
      <c r="EN44" s="21"/>
      <c r="EO44" s="21"/>
    </row>
    <row r="45" spans="2:145" x14ac:dyDescent="0.2">
      <c r="B45" s="88"/>
    </row>
    <row r="46" spans="2:145" x14ac:dyDescent="0.2">
      <c r="B46" s="88"/>
    </row>
    <row r="48" spans="2:145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0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FZ4" activePane="bottomRight" state="frozen"/>
      <selection pane="topRight" activeCell="C1" sqref="C1"/>
      <selection pane="bottomLeft" activeCell="A4" sqref="A4"/>
      <selection pane="bottomRight" activeCell="GC64" sqref="GC64:GN6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197" ht="15" x14ac:dyDescent="0.2">
      <c r="A1" s="185">
        <v>14</v>
      </c>
      <c r="B1" s="185"/>
    </row>
    <row r="2" spans="1:197" ht="30" customHeight="1" x14ac:dyDescent="0.2">
      <c r="A2" s="178" t="s">
        <v>162</v>
      </c>
      <c r="B2" s="17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">
      <c r="A3" s="99" t="s">
        <v>66</v>
      </c>
    </row>
    <row r="4" spans="1:197" x14ac:dyDescent="0.2">
      <c r="A4" s="91"/>
    </row>
    <row r="5" spans="1:197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ht="15" x14ac:dyDescent="0.25">
      <c r="B6" s="180" t="s">
        <v>0</v>
      </c>
      <c r="C6" s="186">
        <v>2007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72" t="s">
        <v>100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86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87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88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89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104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137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161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169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170</v>
      </c>
    </row>
    <row r="7" spans="1:197" ht="15" x14ac:dyDescent="0.25">
      <c r="B7" s="181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73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73"/>
    </row>
    <row r="8" spans="1:197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/>
      <c r="GO8" s="14">
        <f>+SUM(GC8:GN8)</f>
        <v>2706022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/>
      <c r="GO10" s="17"/>
    </row>
    <row r="11" spans="1:197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/>
      <c r="GO11" s="14">
        <f>+SUM(GC11:GN11)</f>
        <v>442178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/>
      <c r="GO13" s="17"/>
    </row>
    <row r="14" spans="1:197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/>
      <c r="GO14" s="14">
        <f>+SUM(GC14:GN14)</f>
        <v>773079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/>
      <c r="GO16" s="17"/>
    </row>
    <row r="17" spans="2:197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/>
      <c r="GO17" s="14">
        <f>+SUM(GC17:GN17)</f>
        <v>328591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/>
      <c r="GO19" s="17"/>
    </row>
    <row r="20" spans="2:197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/>
      <c r="GO20" s="14">
        <f>+SUM(GC20:GN20)</f>
        <v>1464258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/>
      <c r="GO22" s="17"/>
    </row>
    <row r="23" spans="2:197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/>
      <c r="GO23" s="14">
        <f>+SUM(GC23:GN23)</f>
        <v>877649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/>
      <c r="GO24" s="16"/>
    </row>
    <row r="25" spans="2:197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/>
      <c r="GO25" s="17"/>
    </row>
    <row r="26" spans="2:197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270986</v>
      </c>
      <c r="GN26" s="14"/>
      <c r="GO26" s="14">
        <f>+SUM(GC26:GN26)</f>
        <v>2579441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155785</v>
      </c>
      <c r="GN27" s="16"/>
      <c r="GO27" s="16"/>
    </row>
    <row r="28" spans="2:197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115201</v>
      </c>
      <c r="GN28" s="17"/>
      <c r="GO28" s="17"/>
    </row>
    <row r="29" spans="2:197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911723</v>
      </c>
      <c r="GN29" s="59"/>
      <c r="GO29" s="59">
        <f>+SUM(GC29:GN29)</f>
        <v>9171218</v>
      </c>
    </row>
    <row r="30" spans="2:197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604396</v>
      </c>
      <c r="GN30" s="79"/>
      <c r="GO30" s="79">
        <f>+SUM(GC30:GN30)</f>
        <v>6038705</v>
      </c>
    </row>
    <row r="31" spans="2:197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307327</v>
      </c>
      <c r="GN31" s="79"/>
      <c r="GO31" s="79">
        <f>+SUM(GC31:GN31)</f>
        <v>3132513</v>
      </c>
    </row>
    <row r="34" spans="2:197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ht="15" x14ac:dyDescent="0.25">
      <c r="B35" s="180" t="s">
        <v>0</v>
      </c>
      <c r="C35" s="186">
        <v>2007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72" t="s">
        <v>100</v>
      </c>
      <c r="P35" s="174">
        <v>2008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6"/>
      <c r="AB35" s="172" t="s">
        <v>101</v>
      </c>
      <c r="AC35" s="174">
        <v>2009</v>
      </c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6"/>
      <c r="AO35" s="172" t="s">
        <v>86</v>
      </c>
      <c r="AP35" s="174">
        <v>2010</v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6"/>
      <c r="BB35" s="172" t="s">
        <v>87</v>
      </c>
      <c r="BC35" s="174">
        <v>2011</v>
      </c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6"/>
      <c r="BO35" s="172" t="s">
        <v>88</v>
      </c>
      <c r="BP35" s="174">
        <v>2012</v>
      </c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6"/>
      <c r="CB35" s="172" t="s">
        <v>89</v>
      </c>
      <c r="CC35" s="174">
        <v>2013</v>
      </c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6"/>
      <c r="CO35" s="172" t="s">
        <v>90</v>
      </c>
      <c r="CP35" s="174">
        <v>2014</v>
      </c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6"/>
      <c r="DB35" s="172" t="s">
        <v>91</v>
      </c>
      <c r="DC35" s="174">
        <v>2015</v>
      </c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6"/>
      <c r="DO35" s="172" t="s">
        <v>92</v>
      </c>
      <c r="DP35" s="174">
        <v>2016</v>
      </c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6"/>
      <c r="EB35" s="172" t="s">
        <v>93</v>
      </c>
      <c r="EC35" s="174">
        <v>2017</v>
      </c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6"/>
      <c r="EO35" s="172" t="s">
        <v>104</v>
      </c>
      <c r="EP35" s="174">
        <v>2018</v>
      </c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6"/>
      <c r="FB35" s="172" t="s">
        <v>137</v>
      </c>
      <c r="FC35" s="174">
        <v>2019</v>
      </c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6"/>
      <c r="FO35" s="172" t="s">
        <v>161</v>
      </c>
      <c r="FP35" s="169">
        <v>2020</v>
      </c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1"/>
      <c r="GB35" s="172" t="s">
        <v>169</v>
      </c>
      <c r="GC35" s="169">
        <v>2021</v>
      </c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1"/>
      <c r="GO35" s="172" t="s">
        <v>170</v>
      </c>
    </row>
    <row r="36" spans="2:197" ht="15" x14ac:dyDescent="0.25">
      <c r="B36" s="181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73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73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73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73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73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73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73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73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73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73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73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73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73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73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73"/>
    </row>
    <row r="37" spans="2:197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/>
      <c r="GO37" s="14">
        <f>+SUM(GC37:GN37)</f>
        <v>3452057</v>
      </c>
    </row>
    <row r="38" spans="2:197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/>
      <c r="GO38" s="16"/>
    </row>
    <row r="39" spans="2:197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/>
      <c r="GO39" s="17"/>
    </row>
    <row r="40" spans="2:197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/>
      <c r="GO40" s="14">
        <f>+SUM(GC40:GN40)</f>
        <v>829105</v>
      </c>
    </row>
    <row r="41" spans="2:197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/>
      <c r="GO41" s="16"/>
    </row>
    <row r="42" spans="2:197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/>
      <c r="GO42" s="17"/>
    </row>
    <row r="43" spans="2:197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/>
      <c r="GO43" s="14">
        <f>+SUM(GC43:GN43)</f>
        <v>2196065</v>
      </c>
    </row>
    <row r="44" spans="2:197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/>
      <c r="GO44" s="16"/>
    </row>
    <row r="45" spans="2:197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/>
      <c r="GO45" s="17"/>
    </row>
    <row r="46" spans="2:197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/>
      <c r="GO46" s="14">
        <f>+SUM(GC46:GN46)</f>
        <v>856583</v>
      </c>
    </row>
    <row r="47" spans="2:197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/>
      <c r="GO47" s="16"/>
    </row>
    <row r="48" spans="2:197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/>
      <c r="GO48" s="17"/>
    </row>
    <row r="49" spans="2:197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/>
      <c r="GO49" s="14">
        <f>+SUM(GC49:GN49)</f>
        <v>3820289</v>
      </c>
    </row>
    <row r="50" spans="2:197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/>
      <c r="GO50" s="16"/>
    </row>
    <row r="51" spans="2:197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/>
      <c r="GO51" s="17"/>
    </row>
    <row r="52" spans="2:197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/>
      <c r="GO52" s="14">
        <f>+SUM(GC52:GN52)</f>
        <v>2241482</v>
      </c>
    </row>
    <row r="53" spans="2:197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/>
      <c r="GO53" s="16"/>
    </row>
    <row r="54" spans="2:197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/>
      <c r="GO54" s="17"/>
    </row>
    <row r="55" spans="2:197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641111</v>
      </c>
      <c r="GN55" s="14"/>
      <c r="GO55" s="14">
        <f>+SUM(GC55:GN55)</f>
        <v>6371056</v>
      </c>
    </row>
    <row r="56" spans="2:197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155785</v>
      </c>
      <c r="GN56" s="16"/>
      <c r="GO56" s="16"/>
    </row>
    <row r="57" spans="2:197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485326</v>
      </c>
      <c r="GN57" s="17"/>
      <c r="GO57" s="17"/>
    </row>
    <row r="58" spans="2:197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1936799</v>
      </c>
      <c r="GN58" s="59"/>
      <c r="GO58" s="59">
        <f>+SUM(GC58:GN58)</f>
        <v>19766637</v>
      </c>
    </row>
    <row r="59" spans="2:197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604396</v>
      </c>
      <c r="GN59" s="79"/>
      <c r="GO59" s="79">
        <f>+SUM(GC59:GN59)</f>
        <v>6038705</v>
      </c>
    </row>
    <row r="60" spans="2:197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1332403</v>
      </c>
      <c r="GN60" s="79"/>
      <c r="GO60" s="79">
        <f>+SUM(GC60:GN60)</f>
        <v>13727932</v>
      </c>
    </row>
    <row r="63" spans="2:197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ht="15" x14ac:dyDescent="0.25">
      <c r="B64" s="92" t="s">
        <v>158</v>
      </c>
      <c r="C64" s="186">
        <v>2007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72" t="s">
        <v>100</v>
      </c>
      <c r="P64" s="187">
        <v>2008</v>
      </c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72" t="s">
        <v>101</v>
      </c>
      <c r="AC64" s="187">
        <v>2009</v>
      </c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72" t="s">
        <v>86</v>
      </c>
      <c r="AP64" s="187">
        <v>2010</v>
      </c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72" t="s">
        <v>87</v>
      </c>
      <c r="BC64" s="187">
        <v>2011</v>
      </c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72" t="s">
        <v>88</v>
      </c>
      <c r="BP64" s="187">
        <v>2012</v>
      </c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72" t="s">
        <v>89</v>
      </c>
      <c r="CC64" s="187">
        <v>2013</v>
      </c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72" t="s">
        <v>90</v>
      </c>
      <c r="CP64" s="187">
        <v>2014</v>
      </c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72" t="s">
        <v>91</v>
      </c>
      <c r="DC64" s="187">
        <v>2015</v>
      </c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72" t="s">
        <v>92</v>
      </c>
      <c r="DP64" s="187">
        <v>2016</v>
      </c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72" t="s">
        <v>93</v>
      </c>
      <c r="EC64" s="174">
        <v>2017</v>
      </c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6"/>
      <c r="EO64" s="172" t="s">
        <v>104</v>
      </c>
      <c r="EP64" s="174">
        <v>2018</v>
      </c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6"/>
      <c r="FB64" s="172" t="s">
        <v>137</v>
      </c>
      <c r="FC64" s="174">
        <v>2019</v>
      </c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6"/>
      <c r="FO64" s="172" t="s">
        <v>161</v>
      </c>
      <c r="FP64" s="169">
        <v>2020</v>
      </c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1"/>
      <c r="GB64" s="172" t="s">
        <v>169</v>
      </c>
      <c r="GC64" s="169">
        <v>2021</v>
      </c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1"/>
      <c r="GO64" s="172" t="s">
        <v>170</v>
      </c>
    </row>
    <row r="65" spans="2:197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73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73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73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73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73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73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73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73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73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73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73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73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73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73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73"/>
    </row>
    <row r="66" spans="2:197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0</v>
      </c>
      <c r="GO66" s="59">
        <f>+SUM(GC66:GN66)</f>
        <v>77535314.200000003</v>
      </c>
    </row>
    <row r="67" spans="2:197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/>
      <c r="GO67" s="14">
        <f>+SUM(GC67:GN67)</f>
        <v>23903430.600000001</v>
      </c>
    </row>
    <row r="68" spans="2:197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/>
      <c r="GO68" s="14">
        <f>+SUM(GC68:GN68)</f>
        <v>53631883.600000001</v>
      </c>
    </row>
    <row r="70" spans="2:197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70" zoomScaleNormal="70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R14" sqref="AR14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52" x14ac:dyDescent="0.2">
      <c r="A1" s="188" t="s">
        <v>136</v>
      </c>
      <c r="B1" s="188"/>
    </row>
    <row r="2" spans="1:52" ht="30" customHeight="1" x14ac:dyDescent="0.2">
      <c r="A2" s="178" t="s">
        <v>157</v>
      </c>
      <c r="B2" s="179"/>
    </row>
    <row r="3" spans="1:52" x14ac:dyDescent="0.2">
      <c r="A3" s="99" t="s">
        <v>138</v>
      </c>
    </row>
    <row r="5" spans="1:52" ht="15" x14ac:dyDescent="0.25">
      <c r="B5" s="95" t="s">
        <v>67</v>
      </c>
    </row>
    <row r="6" spans="1:52" ht="15" customHeight="1" x14ac:dyDescent="0.25">
      <c r="B6" s="180" t="s">
        <v>0</v>
      </c>
      <c r="C6" s="175">
        <v>2018</v>
      </c>
      <c r="D6" s="175"/>
      <c r="E6" s="175"/>
      <c r="F6" s="175"/>
      <c r="G6" s="175"/>
      <c r="H6" s="175"/>
      <c r="I6" s="175"/>
      <c r="J6" s="175"/>
      <c r="K6" s="175"/>
      <c r="L6" s="176"/>
      <c r="M6" s="172" t="s">
        <v>137</v>
      </c>
      <c r="N6" s="169">
        <v>2019</v>
      </c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172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72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72" t="s">
        <v>170</v>
      </c>
    </row>
    <row r="7" spans="1:52" ht="15" x14ac:dyDescent="0.25">
      <c r="B7" s="181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73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73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73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73"/>
    </row>
    <row r="8" spans="1:52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/>
      <c r="AZ8" s="14">
        <f t="shared" ref="AZ8:AZ13" si="5">+SUM(AN8:AY8)</f>
        <v>226444</v>
      </c>
    </row>
    <row r="9" spans="1:52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/>
      <c r="AZ9" s="14">
        <f t="shared" si="5"/>
        <v>204501</v>
      </c>
    </row>
    <row r="10" spans="1:52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/>
      <c r="AZ10" s="14">
        <f t="shared" si="5"/>
        <v>21943</v>
      </c>
    </row>
    <row r="11" spans="1:52" ht="15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P13" si="7">+N8</f>
        <v>20652</v>
      </c>
      <c r="O11" s="96">
        <f t="shared" si="7"/>
        <v>18444</v>
      </c>
      <c r="P11" s="96">
        <f t="shared" si="7"/>
        <v>18888</v>
      </c>
      <c r="Q11" s="96">
        <f t="shared" ref="Q11:Y11" si="8">+Q8</f>
        <v>22195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3"/>
        <v>263325</v>
      </c>
      <c r="AA11" s="96">
        <f t="shared" ref="AA11:AL11" si="9">+AA8</f>
        <v>21471</v>
      </c>
      <c r="AB11" s="96">
        <f t="shared" si="9"/>
        <v>19075</v>
      </c>
      <c r="AC11" s="96">
        <f t="shared" si="9"/>
        <v>14751</v>
      </c>
      <c r="AD11" s="96">
        <f t="shared" si="9"/>
        <v>5434</v>
      </c>
      <c r="AE11" s="96">
        <f t="shared" si="9"/>
        <v>7396</v>
      </c>
      <c r="AF11" s="96">
        <f t="shared" si="9"/>
        <v>7066</v>
      </c>
      <c r="AG11" s="96">
        <f t="shared" si="9"/>
        <v>14476</v>
      </c>
      <c r="AH11" s="96">
        <f t="shared" si="9"/>
        <v>14710</v>
      </c>
      <c r="AI11" s="96">
        <f t="shared" si="9"/>
        <v>15343</v>
      </c>
      <c r="AJ11" s="96">
        <f t="shared" si="9"/>
        <v>19367</v>
      </c>
      <c r="AK11" s="96">
        <f t="shared" si="9"/>
        <v>20430</v>
      </c>
      <c r="AL11" s="96">
        <f t="shared" si="9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/>
      <c r="AZ11" s="59">
        <f t="shared" si="5"/>
        <v>226444</v>
      </c>
    </row>
    <row r="12" spans="1:52" x14ac:dyDescent="0.2">
      <c r="B12" s="15" t="s">
        <v>2</v>
      </c>
      <c r="C12" s="17">
        <f>+C9</f>
        <v>7058</v>
      </c>
      <c r="D12" s="17">
        <f t="shared" ref="D12:L12" si="10">+D9</f>
        <v>16798</v>
      </c>
      <c r="E12" s="17">
        <f t="shared" si="10"/>
        <v>19051</v>
      </c>
      <c r="F12" s="17">
        <f t="shared" si="10"/>
        <v>18525</v>
      </c>
      <c r="G12" s="17">
        <f t="shared" si="10"/>
        <v>22113</v>
      </c>
      <c r="H12" s="17">
        <f t="shared" si="10"/>
        <v>21990</v>
      </c>
      <c r="I12" s="17">
        <f t="shared" si="10"/>
        <v>20247</v>
      </c>
      <c r="J12" s="17">
        <f t="shared" si="10"/>
        <v>21010</v>
      </c>
      <c r="K12" s="17">
        <f t="shared" si="10"/>
        <v>18824</v>
      </c>
      <c r="L12" s="17">
        <f t="shared" si="10"/>
        <v>19950</v>
      </c>
      <c r="M12" s="17">
        <f t="shared" si="1"/>
        <v>185566</v>
      </c>
      <c r="N12" s="17">
        <f t="shared" si="7"/>
        <v>18938</v>
      </c>
      <c r="O12" s="17">
        <f t="shared" si="7"/>
        <v>16997</v>
      </c>
      <c r="P12" s="17">
        <f t="shared" si="7"/>
        <v>17451</v>
      </c>
      <c r="Q12" s="17">
        <f t="shared" ref="Q12:Y12" si="11">+Q9</f>
        <v>20527</v>
      </c>
      <c r="R12" s="17">
        <f t="shared" si="11"/>
        <v>19825</v>
      </c>
      <c r="S12" s="17">
        <f t="shared" si="11"/>
        <v>20107</v>
      </c>
      <c r="T12" s="17">
        <f t="shared" si="11"/>
        <v>24154</v>
      </c>
      <c r="U12" s="17">
        <f t="shared" si="11"/>
        <v>23163</v>
      </c>
      <c r="V12" s="17">
        <f t="shared" si="11"/>
        <v>20911</v>
      </c>
      <c r="W12" s="17">
        <v>20934</v>
      </c>
      <c r="X12" s="17">
        <f t="shared" si="11"/>
        <v>19285</v>
      </c>
      <c r="Y12" s="17">
        <f t="shared" si="11"/>
        <v>18580</v>
      </c>
      <c r="Z12" s="14">
        <f t="shared" si="3"/>
        <v>240872</v>
      </c>
      <c r="AA12" s="17">
        <f t="shared" ref="AA12:AL12" si="12">+AA9</f>
        <v>19740</v>
      </c>
      <c r="AB12" s="17">
        <f t="shared" si="12"/>
        <v>17624</v>
      </c>
      <c r="AC12" s="17">
        <f t="shared" si="12"/>
        <v>13575</v>
      </c>
      <c r="AD12" s="17">
        <f t="shared" si="12"/>
        <v>4523</v>
      </c>
      <c r="AE12" s="17">
        <f t="shared" si="12"/>
        <v>6362</v>
      </c>
      <c r="AF12" s="17">
        <f t="shared" si="12"/>
        <v>6145</v>
      </c>
      <c r="AG12" s="17">
        <f t="shared" si="12"/>
        <v>12868</v>
      </c>
      <c r="AH12" s="17">
        <f t="shared" si="12"/>
        <v>12966</v>
      </c>
      <c r="AI12" s="17">
        <f t="shared" si="12"/>
        <v>13344</v>
      </c>
      <c r="AJ12" s="17">
        <f t="shared" si="12"/>
        <v>17398</v>
      </c>
      <c r="AK12" s="17">
        <f t="shared" si="12"/>
        <v>18185</v>
      </c>
      <c r="AL12" s="17">
        <f t="shared" si="12"/>
        <v>19381</v>
      </c>
      <c r="AM12" s="14">
        <f t="shared" si="4"/>
        <v>162111</v>
      </c>
      <c r="AN12" s="17">
        <f>+AN9</f>
        <v>17583</v>
      </c>
      <c r="AO12" s="17">
        <f t="shared" ref="AO12:AQ13" si="13">+AO9</f>
        <v>11406</v>
      </c>
      <c r="AP12" s="17">
        <f t="shared" si="13"/>
        <v>15806</v>
      </c>
      <c r="AQ12" s="17">
        <f t="shared" si="13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/>
      <c r="AZ12" s="14">
        <f t="shared" si="5"/>
        <v>204501</v>
      </c>
    </row>
    <row r="13" spans="1:52" x14ac:dyDescent="0.2">
      <c r="B13" s="15" t="s">
        <v>3</v>
      </c>
      <c r="C13" s="17">
        <f>+C10</f>
        <v>379</v>
      </c>
      <c r="D13" s="17">
        <f t="shared" ref="D13:L13" si="14">+D10</f>
        <v>1398</v>
      </c>
      <c r="E13" s="17">
        <f t="shared" si="14"/>
        <v>1834</v>
      </c>
      <c r="F13" s="17">
        <f t="shared" si="14"/>
        <v>1677</v>
      </c>
      <c r="G13" s="17">
        <f t="shared" si="14"/>
        <v>2727</v>
      </c>
      <c r="H13" s="17">
        <f t="shared" si="14"/>
        <v>2507</v>
      </c>
      <c r="I13" s="17">
        <f t="shared" si="14"/>
        <v>2197</v>
      </c>
      <c r="J13" s="17">
        <f t="shared" si="14"/>
        <v>2619</v>
      </c>
      <c r="K13" s="17">
        <f t="shared" si="14"/>
        <v>2191</v>
      </c>
      <c r="L13" s="17">
        <f t="shared" si="14"/>
        <v>1977</v>
      </c>
      <c r="M13" s="17">
        <f t="shared" si="1"/>
        <v>19506</v>
      </c>
      <c r="N13" s="17">
        <f t="shared" si="7"/>
        <v>1714</v>
      </c>
      <c r="O13" s="17">
        <f t="shared" si="7"/>
        <v>1447</v>
      </c>
      <c r="P13" s="17">
        <f t="shared" si="7"/>
        <v>1437</v>
      </c>
      <c r="Q13" s="17">
        <f t="shared" ref="Q13:Y13" si="15">+Q10</f>
        <v>1668</v>
      </c>
      <c r="R13" s="17">
        <f t="shared" si="15"/>
        <v>1979</v>
      </c>
      <c r="S13" s="17">
        <f t="shared" si="15"/>
        <v>2183</v>
      </c>
      <c r="T13" s="17">
        <f t="shared" si="15"/>
        <v>2272</v>
      </c>
      <c r="U13" s="17">
        <f t="shared" si="15"/>
        <v>2053</v>
      </c>
      <c r="V13" s="17">
        <f t="shared" si="15"/>
        <v>1937</v>
      </c>
      <c r="W13" s="17">
        <v>2062</v>
      </c>
      <c r="X13" s="17">
        <f t="shared" si="15"/>
        <v>1943</v>
      </c>
      <c r="Y13" s="17">
        <f t="shared" si="15"/>
        <v>1758</v>
      </c>
      <c r="Z13" s="14">
        <f t="shared" si="3"/>
        <v>22453</v>
      </c>
      <c r="AA13" s="17">
        <f t="shared" ref="AA13:AL13" si="16">+AA10</f>
        <v>1731</v>
      </c>
      <c r="AB13" s="17">
        <f t="shared" si="16"/>
        <v>1451</v>
      </c>
      <c r="AC13" s="17">
        <f t="shared" si="16"/>
        <v>1176</v>
      </c>
      <c r="AD13" s="17">
        <f t="shared" si="16"/>
        <v>911</v>
      </c>
      <c r="AE13" s="17">
        <f t="shared" si="16"/>
        <v>1034</v>
      </c>
      <c r="AF13" s="17">
        <f t="shared" si="16"/>
        <v>921</v>
      </c>
      <c r="AG13" s="17">
        <f t="shared" si="16"/>
        <v>1608</v>
      </c>
      <c r="AH13" s="17">
        <f t="shared" si="16"/>
        <v>1744</v>
      </c>
      <c r="AI13" s="17">
        <f t="shared" si="16"/>
        <v>1999</v>
      </c>
      <c r="AJ13" s="17">
        <f t="shared" si="16"/>
        <v>1969</v>
      </c>
      <c r="AK13" s="17">
        <f t="shared" si="16"/>
        <v>2245</v>
      </c>
      <c r="AL13" s="17">
        <f t="shared" si="16"/>
        <v>2098</v>
      </c>
      <c r="AM13" s="14">
        <f t="shared" si="4"/>
        <v>18887</v>
      </c>
      <c r="AN13" s="17">
        <f>+AN10</f>
        <v>1887</v>
      </c>
      <c r="AO13" s="17">
        <f t="shared" si="13"/>
        <v>1725</v>
      </c>
      <c r="AP13" s="17">
        <f t="shared" si="13"/>
        <v>1634</v>
      </c>
      <c r="AQ13" s="17">
        <f t="shared" si="13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/>
      <c r="AZ13" s="14">
        <f t="shared" si="5"/>
        <v>21943</v>
      </c>
    </row>
    <row r="14" spans="1:52" x14ac:dyDescent="0.2">
      <c r="B14" s="97"/>
    </row>
    <row r="16" spans="1:52" ht="15" x14ac:dyDescent="0.25">
      <c r="B16" s="95" t="s">
        <v>68</v>
      </c>
    </row>
    <row r="17" spans="2:52" ht="15" x14ac:dyDescent="0.25">
      <c r="B17" s="180" t="s">
        <v>0</v>
      </c>
      <c r="C17" s="175">
        <v>2018</v>
      </c>
      <c r="D17" s="175"/>
      <c r="E17" s="175"/>
      <c r="F17" s="175"/>
      <c r="G17" s="175"/>
      <c r="H17" s="175"/>
      <c r="I17" s="175"/>
      <c r="J17" s="175"/>
      <c r="K17" s="175"/>
      <c r="L17" s="176"/>
      <c r="M17" s="172" t="s">
        <v>137</v>
      </c>
      <c r="N17" s="98"/>
      <c r="O17" s="98"/>
      <c r="P17" s="175">
        <v>2019</v>
      </c>
      <c r="Q17" s="175"/>
      <c r="R17" s="175"/>
      <c r="S17" s="175"/>
      <c r="T17" s="175"/>
      <c r="U17" s="175"/>
      <c r="V17" s="175"/>
      <c r="W17" s="175"/>
      <c r="X17" s="175"/>
      <c r="Y17" s="176"/>
      <c r="Z17" s="172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72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72" t="s">
        <v>170</v>
      </c>
    </row>
    <row r="18" spans="2:52" ht="15" x14ac:dyDescent="0.25">
      <c r="B18" s="181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73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73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73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73"/>
    </row>
    <row r="19" spans="2:52" ht="15" x14ac:dyDescent="0.25">
      <c r="B19" s="13" t="s">
        <v>141</v>
      </c>
      <c r="C19" s="14">
        <f>+C20+C21</f>
        <v>7858</v>
      </c>
      <c r="D19" s="14">
        <f t="shared" ref="D19:L19" si="17">+D20+D21</f>
        <v>19795</v>
      </c>
      <c r="E19" s="14">
        <f t="shared" si="17"/>
        <v>22941</v>
      </c>
      <c r="F19" s="14">
        <f t="shared" si="17"/>
        <v>22069</v>
      </c>
      <c r="G19" s="14">
        <f t="shared" si="17"/>
        <v>28471</v>
      </c>
      <c r="H19" s="14">
        <f t="shared" si="17"/>
        <v>27679</v>
      </c>
      <c r="I19" s="14">
        <f t="shared" si="17"/>
        <v>24955</v>
      </c>
      <c r="J19" s="14">
        <f t="shared" si="17"/>
        <v>26995</v>
      </c>
      <c r="K19" s="14">
        <f t="shared" si="17"/>
        <v>23501</v>
      </c>
      <c r="L19" s="14">
        <f t="shared" si="17"/>
        <v>24266</v>
      </c>
      <c r="M19" s="14">
        <f t="shared" ref="M19:M24" si="18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19">+Q20+Q21</f>
        <v>24304</v>
      </c>
      <c r="R19" s="14">
        <f t="shared" si="19"/>
        <v>24050</v>
      </c>
      <c r="S19" s="14">
        <f t="shared" si="19"/>
        <v>24789</v>
      </c>
      <c r="T19" s="14">
        <f t="shared" si="19"/>
        <v>29028</v>
      </c>
      <c r="U19" s="14">
        <f t="shared" si="19"/>
        <v>27520</v>
      </c>
      <c r="V19" s="14">
        <f t="shared" si="19"/>
        <v>25027</v>
      </c>
      <c r="W19" s="14">
        <v>25352</v>
      </c>
      <c r="X19" s="14">
        <f t="shared" si="19"/>
        <v>23428</v>
      </c>
      <c r="Y19" s="14">
        <v>22324</v>
      </c>
      <c r="Z19" s="14">
        <f t="shared" ref="Z19:Z24" si="20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1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2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/>
      <c r="AZ19" s="14">
        <f t="shared" ref="AZ19:AZ24" si="23">+SUM(AN19:AY19)</f>
        <v>253731</v>
      </c>
    </row>
    <row r="20" spans="2:52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8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0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1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/>
      <c r="AZ20" s="14">
        <f t="shared" si="23"/>
        <v>204501</v>
      </c>
    </row>
    <row r="21" spans="2:52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8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0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1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/>
      <c r="AZ21" s="14">
        <f t="shared" si="23"/>
        <v>49230</v>
      </c>
    </row>
    <row r="22" spans="2:52" ht="15" x14ac:dyDescent="0.25">
      <c r="B22" s="18" t="s">
        <v>10</v>
      </c>
      <c r="C22" s="96">
        <f>+C19</f>
        <v>7858</v>
      </c>
      <c r="D22" s="96">
        <f t="shared" ref="D22:L22" si="24">+D19</f>
        <v>19795</v>
      </c>
      <c r="E22" s="96">
        <f t="shared" si="24"/>
        <v>22941</v>
      </c>
      <c r="F22" s="96">
        <f t="shared" si="24"/>
        <v>22069</v>
      </c>
      <c r="G22" s="96">
        <f t="shared" si="24"/>
        <v>28471</v>
      </c>
      <c r="H22" s="96">
        <f t="shared" si="24"/>
        <v>27679</v>
      </c>
      <c r="I22" s="96">
        <f t="shared" si="24"/>
        <v>24955</v>
      </c>
      <c r="J22" s="96">
        <f t="shared" si="24"/>
        <v>26995</v>
      </c>
      <c r="K22" s="96">
        <f t="shared" si="24"/>
        <v>23501</v>
      </c>
      <c r="L22" s="96">
        <f t="shared" si="24"/>
        <v>24266</v>
      </c>
      <c r="M22" s="96">
        <f t="shared" si="18"/>
        <v>228530</v>
      </c>
      <c r="N22" s="96">
        <f t="shared" ref="N22:P24" si="25">+N19</f>
        <v>22671</v>
      </c>
      <c r="O22" s="96">
        <f t="shared" si="25"/>
        <v>20320</v>
      </c>
      <c r="P22" s="96">
        <f t="shared" si="25"/>
        <v>20753</v>
      </c>
      <c r="Q22" s="96">
        <f t="shared" ref="Q22:Y22" si="26">+Q19</f>
        <v>24304</v>
      </c>
      <c r="R22" s="96">
        <f t="shared" si="26"/>
        <v>24050</v>
      </c>
      <c r="S22" s="96">
        <f t="shared" si="26"/>
        <v>24789</v>
      </c>
      <c r="T22" s="96">
        <f t="shared" si="26"/>
        <v>29028</v>
      </c>
      <c r="U22" s="96">
        <f t="shared" si="26"/>
        <v>27520</v>
      </c>
      <c r="V22" s="96">
        <f t="shared" si="26"/>
        <v>25027</v>
      </c>
      <c r="W22" s="96">
        <v>25352</v>
      </c>
      <c r="X22" s="96">
        <f t="shared" si="26"/>
        <v>23428</v>
      </c>
      <c r="Y22" s="96">
        <f t="shared" si="26"/>
        <v>22324</v>
      </c>
      <c r="Z22" s="59">
        <f t="shared" si="20"/>
        <v>289566</v>
      </c>
      <c r="AA22" s="96">
        <f>SUM(AA23:AA24)</f>
        <v>23495</v>
      </c>
      <c r="AB22" s="96">
        <f t="shared" ref="AB22:AL22" si="27">+AB19</f>
        <v>20788</v>
      </c>
      <c r="AC22" s="96">
        <f t="shared" si="27"/>
        <v>16129</v>
      </c>
      <c r="AD22" s="96">
        <f t="shared" si="27"/>
        <v>6398</v>
      </c>
      <c r="AE22" s="96">
        <f t="shared" si="27"/>
        <v>8469</v>
      </c>
      <c r="AF22" s="96">
        <f t="shared" si="27"/>
        <v>8014</v>
      </c>
      <c r="AG22" s="96">
        <f t="shared" si="27"/>
        <v>16260</v>
      </c>
      <c r="AH22" s="96">
        <f t="shared" si="27"/>
        <v>16756</v>
      </c>
      <c r="AI22" s="96">
        <f t="shared" si="27"/>
        <v>17735</v>
      </c>
      <c r="AJ22" s="96">
        <f t="shared" si="27"/>
        <v>21723</v>
      </c>
      <c r="AK22" s="96">
        <f t="shared" si="27"/>
        <v>23301</v>
      </c>
      <c r="AL22" s="96">
        <f t="shared" si="27"/>
        <v>24208</v>
      </c>
      <c r="AM22" s="59">
        <f t="shared" si="21"/>
        <v>203276</v>
      </c>
      <c r="AN22" s="96">
        <f t="shared" ref="AN22:AQ24" si="28">+AN19</f>
        <v>21973</v>
      </c>
      <c r="AO22" s="96">
        <f t="shared" si="28"/>
        <v>15596</v>
      </c>
      <c r="AP22" s="96">
        <f t="shared" si="28"/>
        <v>19744</v>
      </c>
      <c r="AQ22" s="96">
        <f t="shared" si="28"/>
        <v>19211</v>
      </c>
      <c r="AR22" s="96">
        <v>21769</v>
      </c>
      <c r="AS22" s="96">
        <f t="shared" ref="AS22" si="29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/>
      <c r="AZ22" s="59">
        <f t="shared" si="23"/>
        <v>253731</v>
      </c>
    </row>
    <row r="23" spans="2:52" x14ac:dyDescent="0.2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8"/>
        <v>185566</v>
      </c>
      <c r="N23" s="17">
        <f t="shared" si="25"/>
        <v>18938</v>
      </c>
      <c r="O23" s="17">
        <f t="shared" si="25"/>
        <v>16997</v>
      </c>
      <c r="P23" s="17">
        <f t="shared" si="25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0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1"/>
        <v>162111</v>
      </c>
      <c r="AN23" s="17">
        <f t="shared" si="28"/>
        <v>17583</v>
      </c>
      <c r="AO23" s="17">
        <f t="shared" si="28"/>
        <v>11406</v>
      </c>
      <c r="AP23" s="17">
        <f t="shared" si="28"/>
        <v>15806</v>
      </c>
      <c r="AQ23" s="17">
        <f t="shared" si="28"/>
        <v>15719</v>
      </c>
      <c r="AR23" s="17">
        <v>17881</v>
      </c>
      <c r="AS23" s="17">
        <f t="shared" ref="AS23:AS24" si="33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/>
      <c r="AZ23" s="14">
        <f t="shared" si="23"/>
        <v>204501</v>
      </c>
    </row>
    <row r="24" spans="2:52" x14ac:dyDescent="0.2">
      <c r="B24" s="15" t="s">
        <v>3</v>
      </c>
      <c r="C24" s="17">
        <f>+C21</f>
        <v>800</v>
      </c>
      <c r="D24" s="17">
        <f t="shared" ref="D24:L24" si="34">+D21</f>
        <v>2997</v>
      </c>
      <c r="E24" s="17">
        <f t="shared" si="34"/>
        <v>3890</v>
      </c>
      <c r="F24" s="17">
        <f t="shared" si="34"/>
        <v>3544</v>
      </c>
      <c r="G24" s="17">
        <f t="shared" si="34"/>
        <v>6358</v>
      </c>
      <c r="H24" s="17">
        <f t="shared" si="34"/>
        <v>5689</v>
      </c>
      <c r="I24" s="17">
        <f t="shared" si="34"/>
        <v>4708</v>
      </c>
      <c r="J24" s="17">
        <f t="shared" si="34"/>
        <v>5985</v>
      </c>
      <c r="K24" s="17">
        <f t="shared" si="34"/>
        <v>4677</v>
      </c>
      <c r="L24" s="17">
        <f t="shared" si="34"/>
        <v>4316</v>
      </c>
      <c r="M24" s="17">
        <f t="shared" si="18"/>
        <v>42964</v>
      </c>
      <c r="N24" s="17">
        <f t="shared" si="25"/>
        <v>3733</v>
      </c>
      <c r="O24" s="17">
        <f t="shared" si="25"/>
        <v>3323</v>
      </c>
      <c r="P24" s="17">
        <f t="shared" si="25"/>
        <v>3302</v>
      </c>
      <c r="Q24" s="17">
        <f t="shared" ref="Q24:Y24" si="35">+Q21</f>
        <v>3777</v>
      </c>
      <c r="R24" s="17">
        <f t="shared" si="35"/>
        <v>4225</v>
      </c>
      <c r="S24" s="17">
        <f t="shared" si="35"/>
        <v>4682</v>
      </c>
      <c r="T24" s="17">
        <f t="shared" si="35"/>
        <v>4874</v>
      </c>
      <c r="U24" s="17">
        <f t="shared" si="35"/>
        <v>4357</v>
      </c>
      <c r="V24" s="17">
        <f t="shared" si="35"/>
        <v>4116</v>
      </c>
      <c r="W24" s="17">
        <v>4418</v>
      </c>
      <c r="X24" s="17">
        <f t="shared" si="35"/>
        <v>4143</v>
      </c>
      <c r="Y24" s="17">
        <f t="shared" si="35"/>
        <v>3744</v>
      </c>
      <c r="Z24" s="14">
        <f t="shared" si="20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1"/>
        <v>41165</v>
      </c>
      <c r="AN24" s="17">
        <f t="shared" si="28"/>
        <v>4390</v>
      </c>
      <c r="AO24" s="17">
        <f t="shared" si="28"/>
        <v>4190</v>
      </c>
      <c r="AP24" s="17">
        <f t="shared" si="28"/>
        <v>3938</v>
      </c>
      <c r="AQ24" s="17">
        <f t="shared" si="28"/>
        <v>3492</v>
      </c>
      <c r="AR24" s="17">
        <v>3888</v>
      </c>
      <c r="AS24" s="17">
        <f t="shared" si="33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/>
      <c r="AZ24" s="14">
        <f t="shared" si="23"/>
        <v>49230</v>
      </c>
    </row>
    <row r="27" spans="2:52" ht="15" x14ac:dyDescent="0.25">
      <c r="B27" s="95" t="s">
        <v>82</v>
      </c>
    </row>
    <row r="28" spans="2:52" ht="15" x14ac:dyDescent="0.25">
      <c r="B28" s="23" t="s">
        <v>158</v>
      </c>
      <c r="C28" s="175">
        <v>2018</v>
      </c>
      <c r="D28" s="175"/>
      <c r="E28" s="175"/>
      <c r="F28" s="175"/>
      <c r="G28" s="175"/>
      <c r="H28" s="175"/>
      <c r="I28" s="175"/>
      <c r="J28" s="175"/>
      <c r="K28" s="175"/>
      <c r="L28" s="176"/>
      <c r="M28" s="172" t="s">
        <v>137</v>
      </c>
      <c r="N28" s="98"/>
      <c r="O28" s="98"/>
      <c r="P28" s="175">
        <v>2019</v>
      </c>
      <c r="Q28" s="175"/>
      <c r="R28" s="175"/>
      <c r="S28" s="175"/>
      <c r="T28" s="175"/>
      <c r="U28" s="175"/>
      <c r="V28" s="175"/>
      <c r="W28" s="175"/>
      <c r="X28" s="175"/>
      <c r="Y28" s="176"/>
      <c r="Z28" s="172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72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72" t="s">
        <v>170</v>
      </c>
    </row>
    <row r="29" spans="2:52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73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73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73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73"/>
    </row>
    <row r="30" spans="2:52" ht="15" x14ac:dyDescent="0.25">
      <c r="B30" s="18" t="s">
        <v>94</v>
      </c>
      <c r="C30" s="59">
        <f t="shared" ref="C30:L30" si="36">+C31+C32</f>
        <v>15716</v>
      </c>
      <c r="D30" s="59">
        <f t="shared" si="36"/>
        <v>39590</v>
      </c>
      <c r="E30" s="59">
        <f t="shared" si="36"/>
        <v>45882</v>
      </c>
      <c r="F30" s="59">
        <f t="shared" si="36"/>
        <v>44138</v>
      </c>
      <c r="G30" s="59">
        <f t="shared" si="36"/>
        <v>56942</v>
      </c>
      <c r="H30" s="59">
        <f t="shared" si="36"/>
        <v>55358</v>
      </c>
      <c r="I30" s="59">
        <f t="shared" si="36"/>
        <v>49910</v>
      </c>
      <c r="J30" s="59">
        <f t="shared" si="36"/>
        <v>53990</v>
      </c>
      <c r="K30" s="59">
        <f t="shared" si="36"/>
        <v>47002</v>
      </c>
      <c r="L30" s="59">
        <f t="shared" si="36"/>
        <v>48572</v>
      </c>
      <c r="M30" s="59">
        <f>+SUM(C30:L30)</f>
        <v>457100</v>
      </c>
      <c r="N30" s="59">
        <f t="shared" ref="N30:W30" si="37">+N31+N32</f>
        <v>45342</v>
      </c>
      <c r="O30" s="59">
        <f t="shared" si="37"/>
        <v>40640</v>
      </c>
      <c r="P30" s="59">
        <f t="shared" si="37"/>
        <v>41506</v>
      </c>
      <c r="Q30" s="59">
        <f t="shared" si="37"/>
        <v>56305.599999999999</v>
      </c>
      <c r="R30" s="59">
        <f t="shared" si="37"/>
        <v>57720</v>
      </c>
      <c r="S30" s="59">
        <f t="shared" si="37"/>
        <v>59493.599999999999</v>
      </c>
      <c r="T30" s="59">
        <f t="shared" si="37"/>
        <v>69667.199999999997</v>
      </c>
      <c r="U30" s="59">
        <f t="shared" si="37"/>
        <v>66048</v>
      </c>
      <c r="V30" s="59">
        <f t="shared" si="37"/>
        <v>60064.799999999996</v>
      </c>
      <c r="W30" s="59">
        <f t="shared" si="37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8">+AA31+AA32</f>
        <v>56388</v>
      </c>
      <c r="AB30" s="59">
        <f t="shared" si="38"/>
        <v>49891.199999999997</v>
      </c>
      <c r="AC30" s="59">
        <f t="shared" si="38"/>
        <v>38709.600000000006</v>
      </c>
      <c r="AD30" s="59">
        <f t="shared" si="38"/>
        <v>1464</v>
      </c>
      <c r="AE30" s="59">
        <f t="shared" si="38"/>
        <v>0</v>
      </c>
      <c r="AF30" s="59">
        <f t="shared" si="38"/>
        <v>0</v>
      </c>
      <c r="AG30" s="59">
        <f t="shared" si="38"/>
        <v>39023.999999999993</v>
      </c>
      <c r="AH30" s="59">
        <f t="shared" si="38"/>
        <v>40214.400000000001</v>
      </c>
      <c r="AI30" s="59">
        <f t="shared" ref="AI30:AY30" si="39">+AI31+AI32</f>
        <v>42563.999999999993</v>
      </c>
      <c r="AJ30" s="59">
        <f t="shared" si="39"/>
        <v>52135.19999999999</v>
      </c>
      <c r="AK30" s="59">
        <f t="shared" si="39"/>
        <v>55922.399999999994</v>
      </c>
      <c r="AL30" s="59">
        <f t="shared" si="39"/>
        <v>58099.199999999997</v>
      </c>
      <c r="AM30" s="59">
        <f>+SUM(AA30:AL30)</f>
        <v>434411.99999999994</v>
      </c>
      <c r="AN30" s="59">
        <f t="shared" si="39"/>
        <v>52735.199999999997</v>
      </c>
      <c r="AO30" s="59">
        <f t="shared" si="39"/>
        <v>37430.400000000001</v>
      </c>
      <c r="AP30" s="59">
        <f t="shared" si="39"/>
        <v>47385.600000000006</v>
      </c>
      <c r="AQ30" s="59">
        <f t="shared" si="39"/>
        <v>47188.800000000003</v>
      </c>
      <c r="AR30" s="59">
        <f t="shared" si="39"/>
        <v>54422.5</v>
      </c>
      <c r="AS30" s="59">
        <f t="shared" si="39"/>
        <v>57497.5</v>
      </c>
      <c r="AT30" s="59">
        <f t="shared" si="39"/>
        <v>65652.5</v>
      </c>
      <c r="AU30" s="59">
        <f t="shared" si="39"/>
        <v>68345</v>
      </c>
      <c r="AV30" s="59">
        <f t="shared" si="39"/>
        <v>65007.5</v>
      </c>
      <c r="AW30" s="59">
        <f t="shared" si="39"/>
        <v>69887.5</v>
      </c>
      <c r="AX30" s="59">
        <f t="shared" si="39"/>
        <v>62205</v>
      </c>
      <c r="AY30" s="59">
        <f t="shared" si="39"/>
        <v>0</v>
      </c>
      <c r="AZ30" s="59">
        <f>+SUM(AN30:AY30)</f>
        <v>627757.5</v>
      </c>
    </row>
    <row r="31" spans="2:52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/>
      <c r="AZ31" s="59">
        <f>+SUM(AN31:AY31)</f>
        <v>506064.30000000005</v>
      </c>
    </row>
    <row r="32" spans="2:52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/>
      <c r="AZ32" s="59">
        <f>+SUM(AN32:AY32)</f>
        <v>121693.2</v>
      </c>
    </row>
  </sheetData>
  <mergeCells count="22"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zoomScale="85" zoomScaleNormal="85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N31" sqref="AN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41" x14ac:dyDescent="0.2">
      <c r="A1" s="188" t="s">
        <v>136</v>
      </c>
      <c r="B1" s="188"/>
    </row>
    <row r="2" spans="1:41" ht="30" customHeight="1" x14ac:dyDescent="0.2">
      <c r="A2" s="178" t="s">
        <v>165</v>
      </c>
      <c r="B2" s="179"/>
    </row>
    <row r="3" spans="1:41" x14ac:dyDescent="0.2">
      <c r="A3" s="99" t="s">
        <v>164</v>
      </c>
    </row>
    <row r="5" spans="1:41" ht="15" x14ac:dyDescent="0.25">
      <c r="B5" s="95" t="s">
        <v>67</v>
      </c>
    </row>
    <row r="6" spans="1:41" ht="15" customHeight="1" x14ac:dyDescent="0.25">
      <c r="B6" s="180" t="s">
        <v>0</v>
      </c>
      <c r="C6" s="169">
        <v>2019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72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72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72" t="s">
        <v>170</v>
      </c>
    </row>
    <row r="7" spans="1:41" ht="15" x14ac:dyDescent="0.25">
      <c r="B7" s="181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73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73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73"/>
    </row>
    <row r="8" spans="1:41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89">
        <v>47208</v>
      </c>
      <c r="AN8" s="14"/>
      <c r="AO8" s="59">
        <f t="shared" ref="AO8:AO13" si="2">+SUM(AC8:AN8)</f>
        <v>441039</v>
      </c>
    </row>
    <row r="9" spans="1:41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91">
        <v>38433</v>
      </c>
      <c r="AN9" s="16"/>
      <c r="AO9" s="14">
        <f t="shared" si="2"/>
        <v>359006</v>
      </c>
    </row>
    <row r="10" spans="1:41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92">
        <v>8775</v>
      </c>
      <c r="AN10" s="17"/>
      <c r="AO10" s="14">
        <f t="shared" si="2"/>
        <v>82033</v>
      </c>
    </row>
    <row r="11" spans="1:41" ht="15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5">+P8</f>
        <v>51682</v>
      </c>
      <c r="Q11" s="96">
        <f t="shared" si="5"/>
        <v>40892</v>
      </c>
      <c r="R11" s="96">
        <f t="shared" ref="R11:AA11" si="6">+R8</f>
        <v>25298</v>
      </c>
      <c r="S11" s="96">
        <f t="shared" si="6"/>
        <v>8952</v>
      </c>
      <c r="T11" s="96">
        <f t="shared" si="6"/>
        <v>13508</v>
      </c>
      <c r="U11" s="96">
        <f t="shared" si="6"/>
        <v>20095</v>
      </c>
      <c r="V11" s="96">
        <f t="shared" si="6"/>
        <v>28831</v>
      </c>
      <c r="W11" s="96">
        <f t="shared" si="6"/>
        <v>31676</v>
      </c>
      <c r="X11" s="96">
        <f t="shared" si="6"/>
        <v>31261</v>
      </c>
      <c r="Y11" s="96">
        <f t="shared" si="6"/>
        <v>34058</v>
      </c>
      <c r="Z11" s="96">
        <f t="shared" si="6"/>
        <v>34790</v>
      </c>
      <c r="AA11" s="96">
        <f t="shared" si="6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93">
        <v>47208</v>
      </c>
      <c r="AN11" s="96"/>
      <c r="AO11" s="59">
        <f t="shared" si="2"/>
        <v>441039</v>
      </c>
    </row>
    <row r="12" spans="1:41" x14ac:dyDescent="0.2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5"/>
        <v>44068</v>
      </c>
      <c r="Q12" s="17">
        <f t="shared" si="5"/>
        <v>35874</v>
      </c>
      <c r="R12" s="17">
        <f t="shared" ref="R12:AA12" si="7">+R9</f>
        <v>21543</v>
      </c>
      <c r="S12" s="17">
        <f t="shared" si="7"/>
        <v>5988</v>
      </c>
      <c r="T12" s="17">
        <f t="shared" si="7"/>
        <v>8797</v>
      </c>
      <c r="U12" s="17">
        <f t="shared" si="7"/>
        <v>12852</v>
      </c>
      <c r="V12" s="17">
        <f t="shared" si="7"/>
        <v>21622</v>
      </c>
      <c r="W12" s="17">
        <f t="shared" si="7"/>
        <v>24210</v>
      </c>
      <c r="X12" s="17">
        <f t="shared" si="7"/>
        <v>23966</v>
      </c>
      <c r="Y12" s="17">
        <f t="shared" si="7"/>
        <v>26448</v>
      </c>
      <c r="Z12" s="17">
        <f t="shared" si="7"/>
        <v>27255</v>
      </c>
      <c r="AA12" s="17">
        <f t="shared" si="7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90">
        <v>38433</v>
      </c>
      <c r="AN12" s="17"/>
      <c r="AO12" s="14">
        <f t="shared" si="2"/>
        <v>359006</v>
      </c>
    </row>
    <row r="13" spans="1:41" x14ac:dyDescent="0.2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5"/>
        <v>7614</v>
      </c>
      <c r="Q13" s="17">
        <f t="shared" si="5"/>
        <v>5018</v>
      </c>
      <c r="R13" s="17">
        <f t="shared" ref="R13:AA13" si="8">+R10</f>
        <v>3755</v>
      </c>
      <c r="S13" s="17">
        <f t="shared" si="8"/>
        <v>2964</v>
      </c>
      <c r="T13" s="17">
        <f t="shared" si="8"/>
        <v>4711</v>
      </c>
      <c r="U13" s="17">
        <f t="shared" si="8"/>
        <v>7243</v>
      </c>
      <c r="V13" s="17">
        <f t="shared" si="8"/>
        <v>7209</v>
      </c>
      <c r="W13" s="17">
        <f t="shared" si="8"/>
        <v>7466</v>
      </c>
      <c r="X13" s="17">
        <f t="shared" si="8"/>
        <v>7295</v>
      </c>
      <c r="Y13" s="17">
        <f t="shared" si="8"/>
        <v>7610</v>
      </c>
      <c r="Z13" s="17">
        <f t="shared" si="8"/>
        <v>7535</v>
      </c>
      <c r="AA13" s="17">
        <f t="shared" si="8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90">
        <v>8775</v>
      </c>
      <c r="AN13" s="17"/>
      <c r="AO13" s="14">
        <f t="shared" si="2"/>
        <v>82033</v>
      </c>
    </row>
    <row r="14" spans="1:41" x14ac:dyDescent="0.2">
      <c r="B14" s="97"/>
    </row>
    <row r="16" spans="1:41" ht="15" x14ac:dyDescent="0.25">
      <c r="B16" s="95" t="s">
        <v>68</v>
      </c>
    </row>
    <row r="17" spans="2:41" ht="15" x14ac:dyDescent="0.25">
      <c r="B17" s="180" t="s">
        <v>0</v>
      </c>
      <c r="C17" s="98"/>
      <c r="D17" s="98"/>
      <c r="E17" s="175">
        <v>2019</v>
      </c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72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72" t="s">
        <v>170</v>
      </c>
    </row>
    <row r="18" spans="2:41" ht="15" x14ac:dyDescent="0.25">
      <c r="B18" s="181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73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73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73"/>
    </row>
    <row r="19" spans="2:41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9">+F20+F21</f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58953</v>
      </c>
      <c r="N19" s="14">
        <f t="shared" si="9"/>
        <v>67345</v>
      </c>
      <c r="O19" s="14">
        <f t="shared" ref="O19:O24" si="10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1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94">
        <v>60924</v>
      </c>
      <c r="AN19" s="14"/>
      <c r="AO19" s="59">
        <f t="shared" ref="AO19:AO24" si="12">+SUM(AC19:AN19)</f>
        <v>579013</v>
      </c>
    </row>
    <row r="20" spans="2:41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0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1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96">
        <v>38433</v>
      </c>
      <c r="AN20" s="16"/>
      <c r="AO20" s="14">
        <f t="shared" si="12"/>
        <v>359006</v>
      </c>
    </row>
    <row r="21" spans="2:41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0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1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97">
        <v>22491</v>
      </c>
      <c r="AN21" s="17"/>
      <c r="AO21" s="14">
        <f t="shared" si="12"/>
        <v>220007</v>
      </c>
    </row>
    <row r="22" spans="2:41" ht="15" x14ac:dyDescent="0.25">
      <c r="B22" s="18" t="s">
        <v>10</v>
      </c>
      <c r="C22" s="96">
        <f t="shared" ref="C22:D24" si="13">+C19</f>
        <v>0</v>
      </c>
      <c r="D22" s="96">
        <f t="shared" si="13"/>
        <v>0</v>
      </c>
      <c r="E22" s="96">
        <f>+E19</f>
        <v>0</v>
      </c>
      <c r="F22" s="96">
        <f t="shared" ref="F22:N24" si="14">+F19</f>
        <v>0</v>
      </c>
      <c r="G22" s="96">
        <f t="shared" si="14"/>
        <v>0</v>
      </c>
      <c r="H22" s="96">
        <f t="shared" si="14"/>
        <v>0</v>
      </c>
      <c r="I22" s="96">
        <f t="shared" si="14"/>
        <v>0</v>
      </c>
      <c r="J22" s="96">
        <f t="shared" si="14"/>
        <v>0</v>
      </c>
      <c r="K22" s="96">
        <f t="shared" si="14"/>
        <v>0</v>
      </c>
      <c r="L22" s="96">
        <f t="shared" si="14"/>
        <v>0</v>
      </c>
      <c r="M22" s="96">
        <f t="shared" si="14"/>
        <v>58953</v>
      </c>
      <c r="N22" s="96">
        <f t="shared" si="14"/>
        <v>67345</v>
      </c>
      <c r="O22" s="96">
        <f t="shared" si="10"/>
        <v>126298</v>
      </c>
      <c r="P22" s="59">
        <f t="shared" ref="P22:AA22" si="15">+P23+P24</f>
        <v>65165</v>
      </c>
      <c r="Q22" s="59">
        <f t="shared" si="15"/>
        <v>49245</v>
      </c>
      <c r="R22" s="59">
        <f t="shared" si="15"/>
        <v>31769</v>
      </c>
      <c r="S22" s="59">
        <f t="shared" si="15"/>
        <v>13328</v>
      </c>
      <c r="T22" s="59">
        <f t="shared" si="15"/>
        <v>20656</v>
      </c>
      <c r="U22" s="59">
        <f t="shared" si="15"/>
        <v>31837</v>
      </c>
      <c r="V22" s="59">
        <f t="shared" si="15"/>
        <v>40780</v>
      </c>
      <c r="W22" s="59">
        <f t="shared" si="15"/>
        <v>43627</v>
      </c>
      <c r="X22" s="59">
        <f t="shared" si="15"/>
        <v>44076</v>
      </c>
      <c r="Y22" s="59">
        <f t="shared" si="15"/>
        <v>47075</v>
      </c>
      <c r="Z22" s="59">
        <f t="shared" si="15"/>
        <v>47636</v>
      </c>
      <c r="AA22" s="59">
        <f t="shared" si="15"/>
        <v>49284</v>
      </c>
      <c r="AB22" s="59">
        <f t="shared" si="11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98">
        <v>60924</v>
      </c>
      <c r="AN22" s="59"/>
      <c r="AO22" s="59">
        <f t="shared" si="12"/>
        <v>579013</v>
      </c>
    </row>
    <row r="23" spans="2:41" x14ac:dyDescent="0.2">
      <c r="B23" s="15" t="s">
        <v>2</v>
      </c>
      <c r="C23" s="17">
        <f t="shared" si="13"/>
        <v>0</v>
      </c>
      <c r="D23" s="17"/>
      <c r="E23" s="17">
        <f>+E20</f>
        <v>0</v>
      </c>
      <c r="F23" s="17">
        <f t="shared" si="14"/>
        <v>0</v>
      </c>
      <c r="G23" s="17">
        <f t="shared" si="14"/>
        <v>0</v>
      </c>
      <c r="H23" s="17">
        <f t="shared" si="14"/>
        <v>0</v>
      </c>
      <c r="I23" s="17">
        <f t="shared" si="14"/>
        <v>0</v>
      </c>
      <c r="J23" s="17">
        <f t="shared" si="14"/>
        <v>0</v>
      </c>
      <c r="K23" s="17">
        <f t="shared" si="14"/>
        <v>0</v>
      </c>
      <c r="L23" s="17">
        <f t="shared" si="14"/>
        <v>0</v>
      </c>
      <c r="M23" s="17">
        <f t="shared" si="14"/>
        <v>42682</v>
      </c>
      <c r="N23" s="17">
        <f t="shared" si="14"/>
        <v>45613</v>
      </c>
      <c r="O23" s="17">
        <f t="shared" si="10"/>
        <v>88295</v>
      </c>
      <c r="P23" s="17">
        <f t="shared" ref="P23:AA23" si="16">+P20</f>
        <v>44068</v>
      </c>
      <c r="Q23" s="17">
        <f t="shared" si="16"/>
        <v>35874</v>
      </c>
      <c r="R23" s="17">
        <f t="shared" si="16"/>
        <v>21543</v>
      </c>
      <c r="S23" s="17">
        <f t="shared" si="16"/>
        <v>5988</v>
      </c>
      <c r="T23" s="17">
        <f t="shared" si="16"/>
        <v>8797</v>
      </c>
      <c r="U23" s="17">
        <f t="shared" si="16"/>
        <v>12852</v>
      </c>
      <c r="V23" s="17">
        <f t="shared" si="16"/>
        <v>21622</v>
      </c>
      <c r="W23" s="17">
        <f t="shared" si="16"/>
        <v>24210</v>
      </c>
      <c r="X23" s="17">
        <f t="shared" si="16"/>
        <v>23966</v>
      </c>
      <c r="Y23" s="17">
        <f t="shared" si="16"/>
        <v>26448</v>
      </c>
      <c r="Z23" s="17">
        <f t="shared" si="16"/>
        <v>27255</v>
      </c>
      <c r="AA23" s="17">
        <f t="shared" si="16"/>
        <v>29103</v>
      </c>
      <c r="AB23" s="14">
        <f t="shared" si="11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95">
        <v>38433</v>
      </c>
      <c r="AN23" s="17"/>
      <c r="AO23" s="14">
        <f t="shared" si="12"/>
        <v>359006</v>
      </c>
    </row>
    <row r="24" spans="2:41" x14ac:dyDescent="0.2">
      <c r="B24" s="15" t="s">
        <v>3</v>
      </c>
      <c r="C24" s="17">
        <f t="shared" si="13"/>
        <v>0</v>
      </c>
      <c r="D24" s="17"/>
      <c r="E24" s="17">
        <f>+E21</f>
        <v>0</v>
      </c>
      <c r="F24" s="17">
        <f t="shared" si="14"/>
        <v>0</v>
      </c>
      <c r="G24" s="17">
        <f t="shared" si="14"/>
        <v>0</v>
      </c>
      <c r="H24" s="17">
        <f t="shared" si="14"/>
        <v>0</v>
      </c>
      <c r="I24" s="17">
        <f t="shared" si="14"/>
        <v>0</v>
      </c>
      <c r="J24" s="17">
        <f t="shared" si="14"/>
        <v>0</v>
      </c>
      <c r="K24" s="17">
        <f t="shared" si="14"/>
        <v>0</v>
      </c>
      <c r="L24" s="17">
        <f t="shared" si="14"/>
        <v>0</v>
      </c>
      <c r="M24" s="17">
        <f t="shared" si="14"/>
        <v>16271</v>
      </c>
      <c r="N24" s="17">
        <f t="shared" si="14"/>
        <v>21732</v>
      </c>
      <c r="O24" s="17">
        <f t="shared" si="10"/>
        <v>38003</v>
      </c>
      <c r="P24" s="17">
        <f t="shared" ref="P24:AA24" si="17">+P21</f>
        <v>21097</v>
      </c>
      <c r="Q24" s="17">
        <f t="shared" si="17"/>
        <v>13371</v>
      </c>
      <c r="R24" s="17">
        <f t="shared" si="17"/>
        <v>10226</v>
      </c>
      <c r="S24" s="17">
        <f t="shared" si="17"/>
        <v>7340</v>
      </c>
      <c r="T24" s="17">
        <f t="shared" si="17"/>
        <v>11859</v>
      </c>
      <c r="U24" s="17">
        <f t="shared" si="17"/>
        <v>18985</v>
      </c>
      <c r="V24" s="17">
        <f t="shared" si="17"/>
        <v>19158</v>
      </c>
      <c r="W24" s="17">
        <f t="shared" si="17"/>
        <v>19417</v>
      </c>
      <c r="X24" s="17">
        <f t="shared" si="17"/>
        <v>20110</v>
      </c>
      <c r="Y24" s="17">
        <f t="shared" si="17"/>
        <v>20627</v>
      </c>
      <c r="Z24" s="17">
        <f t="shared" si="17"/>
        <v>20381</v>
      </c>
      <c r="AA24" s="17">
        <f t="shared" si="17"/>
        <v>20181</v>
      </c>
      <c r="AB24" s="14">
        <f t="shared" si="11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95">
        <v>22491</v>
      </c>
      <c r="AN24" s="17"/>
      <c r="AO24" s="14">
        <f t="shared" si="12"/>
        <v>220007</v>
      </c>
    </row>
    <row r="27" spans="2:41" ht="15" x14ac:dyDescent="0.25">
      <c r="B27" s="95" t="s">
        <v>82</v>
      </c>
    </row>
    <row r="28" spans="2:41" ht="15" x14ac:dyDescent="0.25">
      <c r="B28" s="23" t="s">
        <v>158</v>
      </c>
      <c r="C28" s="98"/>
      <c r="D28" s="98"/>
      <c r="E28" s="175">
        <v>2019</v>
      </c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72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72" t="s">
        <v>170</v>
      </c>
    </row>
    <row r="29" spans="2:41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73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73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73"/>
    </row>
    <row r="30" spans="2:41" ht="15" x14ac:dyDescent="0.25">
      <c r="B30" s="18" t="s">
        <v>94</v>
      </c>
      <c r="C30" s="59">
        <f t="shared" ref="C30:N30" si="18">+C31+C32</f>
        <v>0</v>
      </c>
      <c r="D30" s="59">
        <f t="shared" si="18"/>
        <v>0</v>
      </c>
      <c r="E30" s="59">
        <f t="shared" si="18"/>
        <v>0</v>
      </c>
      <c r="F30" s="59">
        <f t="shared" si="18"/>
        <v>0</v>
      </c>
      <c r="G30" s="59">
        <f t="shared" si="18"/>
        <v>0</v>
      </c>
      <c r="H30" s="59">
        <f t="shared" si="18"/>
        <v>0</v>
      </c>
      <c r="I30" s="59">
        <f t="shared" si="18"/>
        <v>0</v>
      </c>
      <c r="J30" s="59">
        <f t="shared" si="18"/>
        <v>0</v>
      </c>
      <c r="K30" s="59">
        <f t="shared" si="18"/>
        <v>0</v>
      </c>
      <c r="L30" s="59">
        <f t="shared" si="18"/>
        <v>0</v>
      </c>
      <c r="M30" s="59">
        <f t="shared" si="18"/>
        <v>138308.4</v>
      </c>
      <c r="N30" s="59">
        <f t="shared" si="1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19">+R31+R32</f>
        <v>71336.399999999994</v>
      </c>
      <c r="S30" s="59">
        <f t="shared" si="19"/>
        <v>2298</v>
      </c>
      <c r="T30" s="59">
        <f t="shared" si="19"/>
        <v>0</v>
      </c>
      <c r="U30" s="59">
        <f t="shared" si="19"/>
        <v>0</v>
      </c>
      <c r="V30" s="59">
        <f t="shared" si="19"/>
        <v>96370.799999999988</v>
      </c>
      <c r="W30" s="59">
        <f t="shared" si="19"/>
        <v>100126.8</v>
      </c>
      <c r="X30" s="59">
        <f t="shared" si="19"/>
        <v>101289.60000000001</v>
      </c>
      <c r="Y30" s="59">
        <f t="shared" si="19"/>
        <v>107751.20000000001</v>
      </c>
      <c r="Z30" s="59">
        <f t="shared" si="19"/>
        <v>108555.6</v>
      </c>
      <c r="AA30" s="59">
        <f t="shared" si="19"/>
        <v>111811.2</v>
      </c>
      <c r="AB30" s="59">
        <f>+SUM(P30:AA30)</f>
        <v>956141.60000000114</v>
      </c>
      <c r="AC30" s="59">
        <f t="shared" si="19"/>
        <v>111042.9</v>
      </c>
      <c r="AD30" s="59">
        <f t="shared" si="19"/>
        <v>94093.099999999598</v>
      </c>
      <c r="AE30" s="59">
        <f t="shared" si="19"/>
        <v>107042.99999999949</v>
      </c>
      <c r="AF30" s="59">
        <f t="shared" si="19"/>
        <v>97809.999999999724</v>
      </c>
      <c r="AG30" s="59">
        <f t="shared" si="19"/>
        <v>111809.3</v>
      </c>
      <c r="AH30" s="59">
        <f t="shared" si="19"/>
        <v>122724.1</v>
      </c>
      <c r="AI30" s="59">
        <f t="shared" si="19"/>
        <v>138932.6</v>
      </c>
      <c r="AJ30" s="59">
        <f t="shared" si="19"/>
        <v>148817.5</v>
      </c>
      <c r="AK30" s="59">
        <f t="shared" si="19"/>
        <v>151869.5</v>
      </c>
      <c r="AL30" s="59">
        <f t="shared" si="19"/>
        <v>152676.1</v>
      </c>
      <c r="AM30" s="59">
        <f t="shared" si="19"/>
        <v>146301.6</v>
      </c>
      <c r="AN30" s="59">
        <f t="shared" si="19"/>
        <v>0</v>
      </c>
      <c r="AO30" s="59">
        <f>+SUM(AC30:AN30)</f>
        <v>1383119.6999999988</v>
      </c>
    </row>
    <row r="31" spans="2:41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99">
        <v>90074.1</v>
      </c>
      <c r="AN31" s="16"/>
      <c r="AO31" s="14">
        <f>+SUM(AC31:AN31)</f>
        <v>833102.19999999867</v>
      </c>
    </row>
    <row r="32" spans="2:41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99">
        <v>56227.5</v>
      </c>
      <c r="AN32" s="17"/>
      <c r="AO32" s="14">
        <f>+SUM(AC32:AN32)</f>
        <v>550017.5</v>
      </c>
    </row>
  </sheetData>
  <mergeCells count="16"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2022-01-24T16:32:11Z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