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itranperu-my.sharepoint.com/personal/aquispe_ositran_gob_pe/Documents/REGULACIÓN/Aeropuertos/TARIFAS Y CARGOS DE ACCESO/1. Tarifas/CORPAC 2021/1. Servicios Aeroportuarios/2. Propuesta Ositrán/"/>
    </mc:Choice>
  </mc:AlternateContent>
  <xr:revisionPtr revIDLastSave="28" documentId="8_{636FC9E8-F04F-4A78-8ACF-229DA27D4986}" xr6:coauthVersionLast="47" xr6:coauthVersionMax="47" xr10:uidLastSave="{15203AD1-C703-4468-940F-4A1BF3EC5E43}"/>
  <bookViews>
    <workbookView xWindow="-96" yWindow="-96" windowWidth="23232" windowHeight="12552" tabRatio="897" xr2:uid="{262A5A95-66AC-4FCA-A83F-7C5C67C99DF3}"/>
  </bookViews>
  <sheets>
    <sheet name="WACC" sheetId="59" r:id="rId1"/>
    <sheet name="SupuestoTipoDeCambioReal" sheetId="58" r:id="rId2"/>
    <sheet name="TasaLibreDeRiesgo" sheetId="32" r:id="rId3"/>
    <sheet name="RendimientoDelMercado" sheetId="37" r:id="rId4"/>
    <sheet name="RiesgoPais" sheetId="41" r:id="rId5"/>
    <sheet name="Betas grupos" sheetId="60" r:id="rId6"/>
    <sheet name="FuentDatosMacro" sheetId="62" r:id="rId7"/>
    <sheet name="FuenteTasaLibreDeRiesgo" sheetId="35" r:id="rId8"/>
    <sheet name="Returns by year" sheetId="39" r:id="rId9"/>
    <sheet name="FuenteRendimientoMercado" sheetId="38" r:id="rId10"/>
    <sheet name="FuenteRiesgoPais" sheetId="40" r:id="rId11"/>
    <sheet name="Apalancamiento" sheetId="61" r:id="rId12"/>
  </sheets>
  <externalReferences>
    <externalReference r:id="rId13"/>
    <externalReference r:id="rId14"/>
    <externalReference r:id="rId15"/>
    <externalReference r:id="rId16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[1]INGUTI!$A$18:$A$30</definedName>
    <definedName name="_Order1" hidden="1">255</definedName>
    <definedName name="_Order2" hidden="1">255</definedName>
    <definedName name="_Sort" hidden="1">[1]INGUTI!$A$18:$M$30</definedName>
    <definedName name="ado" hidden="1">{"'transportes'!$A$3:$K$28"}</definedName>
    <definedName name="aeropuertos">#REF!</definedName>
    <definedName name="AHORRO" hidden="1">{"'transportes'!$A$3:$K$28"}</definedName>
    <definedName name="_xlnm.Print_Area" localSheetId="10">FuenteRiesgoPais!$B$2:$N$72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[2]Sheet2!#REF!</definedName>
    <definedName name="BLPI6" hidden="1">[2]Sheet2!#REF!</definedName>
    <definedName name="BLPI7" hidden="1">[3]Sheet2!$G$4</definedName>
    <definedName name="BLPI8" hidden="1">[3]Sheet2!$H$4</definedName>
    <definedName name="CBWorkbookPriority" hidden="1">-287022573</definedName>
    <definedName name="cc" hidden="1">{#N/A,"Norpal/Enciplan",FALSE,"RESUMO";#N/A,"LOT",FALSE,"RESUMO";#N/A,"Pessimista",FALSE,"RESUMO"}</definedName>
    <definedName name="edff" hidden="1">#REF!</definedName>
    <definedName name="EMBIGPERU2014" hidden="1">#REF!</definedName>
    <definedName name="er" hidden="1">#REF!</definedName>
    <definedName name="Fee">[4]TUUA!$F$63</definedName>
    <definedName name="ff" hidden="1">{"'transportes'!$A$3:$K$28"}</definedName>
    <definedName name="HTML_CodePage" hidden="1">1252</definedName>
    <definedName name="HTML_Control" localSheetId="9" hidden="1">{"'Sheet1'!$A$1:$G$85"}</definedName>
    <definedName name="HTML_Control" localSheetId="10" hidden="1">{"'C-46.WK1'!$A$6:$J$21"}</definedName>
    <definedName name="HTML_Control" localSheetId="8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localSheetId="10" hidden="1">""</definedName>
    <definedName name="HTML_Header" hidden="1">"Sheet1"</definedName>
    <definedName name="HTML_LastUpdate" localSheetId="10" hidden="1">""</definedName>
    <definedName name="HTML_LastUpdate" hidden="1">"2/24/99"</definedName>
    <definedName name="HTML_LineAfter" localSheetId="10" hidden="1">FALSE</definedName>
    <definedName name="HTML_LineAfter" hidden="1">TRUE</definedName>
    <definedName name="HTML_LineBefore" localSheetId="10" hidden="1">FALSE</definedName>
    <definedName name="HTML_LineBefore" hidden="1">TRUE</definedName>
    <definedName name="HTML_Name" localSheetId="10" hidden="1">""</definedName>
    <definedName name="HTML_Name" hidden="1">"Aswath Damodaran"</definedName>
    <definedName name="HTML_OBDlg2" hidden="1">TRUE</definedName>
    <definedName name="HTML_OBDlg4" hidden="1">TRUE</definedName>
    <definedName name="HTML_OS" localSheetId="10" hidden="1">0</definedName>
    <definedName name="HTML_OS" hidden="1">1</definedName>
    <definedName name="HTML_PathFile" hidden="1">"F:\WEB\JULIO\c46.htm"</definedName>
    <definedName name="HTML_PathFileMac" hidden="1">"Macintosh HD:HomePageStuff:New_Home_Page:datafile:histret.html"</definedName>
    <definedName name="HTML_Title" localSheetId="10" hidden="1">""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GV">[4]TUUA!$G$63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40210.5739814815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Mutua" hidden="1">{"'transportes'!$A$3:$K$28"}</definedName>
    <definedName name="no" hidden="1">{"'Sheet1'!$A$1:$O$40"}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solver_adj" hidden="1">#REF!</definedName>
    <definedName name="solver_lin" hidden="1">0</definedName>
    <definedName name="solver_num" hidden="1">2</definedName>
    <definedName name="solver_opt" hidden="1">#REF!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t" hidden="1">{#N/A,"Norpal/Enciplan",FALSE,"RESUMO";#N/A,"LOT",FALSE,"RESUMO";#N/A,"Pessimista",FALSE,"RESUMO"}</definedName>
    <definedName name="Tc">[4]TUUA!$C$10</definedName>
    <definedName name="wrn.Cenários." hidden="1">{#N/A,"Norpal/Enciplan",FALSE,"RESUMO";#N/A,"LOT",FALSE,"RESUMO";#N/A,"Pessimista",FALSE,"RESUMO"}</definedName>
    <definedName name="Z_19249254_A75D_4B48_B3A0_5E1C96C2F738_.wvu.PrintArea" hidden="1">#REF!</definedName>
    <definedName name="Z_6719458D_601D_447B_BE41_98768769587C_.wvu.PrintArea" hidden="1">#REF!</definedName>
    <definedName name="Z_82BEA2AF_56BA_4CBB_A5CE_122301B1F4AC_.wvu.PrintArea" hidden="1">#REF!</definedName>
    <definedName name="Z_9A792388_A7C0_4857_86E5_5A1294D6E337_.wvu.PrintArea" hidden="1">#REF!</definedName>
    <definedName name="Z_9C590AB9_0A5E_488B_8CBE_313BDD27B1E8_.wvu.PrintArea" hidden="1">#REF!</definedName>
    <definedName name="Z_D34D34F5_EB7A_4CD0_BA96_F3C59F96F8E9_.wvu.PrintArea" hidden="1">#REF!</definedName>
    <definedName name="Z_E752B9D8_CCD7_4A79_9F4F_96CB25802E42_.wvu.PrintArea" hidden="1">#REF!</definedName>
    <definedName name="Z_F7D9A5CD_8D6C_4415_9C30_BDA3D52F0FD1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8" l="1"/>
  <c r="H13" i="58"/>
  <c r="I13" i="58"/>
  <c r="F13" i="58"/>
  <c r="E13" i="58"/>
  <c r="D13" i="58"/>
  <c r="E10" i="58"/>
  <c r="D10" i="58"/>
  <c r="D11" i="58" s="1"/>
  <c r="G6" i="58"/>
  <c r="H6" i="58"/>
  <c r="I6" i="58"/>
  <c r="F6" i="58"/>
  <c r="E11" i="58" l="1"/>
  <c r="E9" i="58" s="1"/>
  <c r="F10" i="58"/>
  <c r="F11" i="58" l="1"/>
  <c r="F9" i="58" s="1"/>
  <c r="G10" i="58"/>
  <c r="G11" i="58" l="1"/>
  <c r="G9" i="58" s="1"/>
  <c r="H10" i="58"/>
  <c r="I10" i="58" l="1"/>
  <c r="I11" i="58" s="1"/>
  <c r="I9" i="58" s="1"/>
  <c r="H11" i="58"/>
  <c r="H9" i="58" s="1"/>
  <c r="E6" i="58" l="1"/>
  <c r="D6" i="58"/>
  <c r="B12" i="59"/>
  <c r="B8" i="59"/>
  <c r="B6" i="59"/>
  <c r="B11" i="59"/>
  <c r="F14" i="61"/>
  <c r="F12" i="61"/>
  <c r="F11" i="61"/>
  <c r="F4" i="61"/>
  <c r="F3" i="61"/>
  <c r="C4" i="41"/>
  <c r="C57" i="62"/>
  <c r="D57" i="62"/>
  <c r="B57" i="62"/>
  <c r="E1053" i="62"/>
  <c r="B1053" i="62"/>
  <c r="E1052" i="62"/>
  <c r="B1052" i="62"/>
  <c r="E1051" i="62"/>
  <c r="B1051" i="62"/>
  <c r="E1050" i="62"/>
  <c r="B1050" i="62"/>
  <c r="E1049" i="62"/>
  <c r="B1049" i="62"/>
  <c r="E1048" i="62"/>
  <c r="B1048" i="62"/>
  <c r="E1047" i="62"/>
  <c r="B1047" i="62"/>
  <c r="E1046" i="62"/>
  <c r="B1046" i="62"/>
  <c r="E1045" i="62"/>
  <c r="B1045" i="62"/>
  <c r="E1044" i="62"/>
  <c r="B1044" i="62"/>
  <c r="E1043" i="62"/>
  <c r="B1043" i="62"/>
  <c r="E1042" i="62"/>
  <c r="B1042" i="62"/>
  <c r="E1041" i="62"/>
  <c r="B1041" i="62"/>
  <c r="E1040" i="62"/>
  <c r="B1040" i="62"/>
  <c r="E1039" i="62"/>
  <c r="B1039" i="62"/>
  <c r="E1038" i="62"/>
  <c r="B1038" i="62"/>
  <c r="E1037" i="62"/>
  <c r="B1037" i="62"/>
  <c r="E1036" i="62"/>
  <c r="B1036" i="62"/>
  <c r="E1035" i="62"/>
  <c r="B1035" i="62"/>
  <c r="E1034" i="62"/>
  <c r="B1034" i="62"/>
  <c r="E1033" i="62"/>
  <c r="B1033" i="62"/>
  <c r="E1032" i="62"/>
  <c r="B1032" i="62"/>
  <c r="E1031" i="62"/>
  <c r="B1031" i="62"/>
  <c r="E1030" i="62"/>
  <c r="B1030" i="62"/>
  <c r="E1029" i="62"/>
  <c r="B1029" i="62"/>
  <c r="E1028" i="62"/>
  <c r="B1028" i="62"/>
  <c r="E1027" i="62"/>
  <c r="B1027" i="62"/>
  <c r="E1026" i="62"/>
  <c r="B1026" i="62"/>
  <c r="E1025" i="62"/>
  <c r="B1025" i="62"/>
  <c r="E1024" i="62"/>
  <c r="B1024" i="62"/>
  <c r="E1023" i="62"/>
  <c r="B1023" i="62"/>
  <c r="E1022" i="62"/>
  <c r="B1022" i="62"/>
  <c r="E1021" i="62"/>
  <c r="B1021" i="62"/>
  <c r="E1020" i="62"/>
  <c r="B1020" i="62"/>
  <c r="E1019" i="62"/>
  <c r="B1019" i="62"/>
  <c r="E1018" i="62"/>
  <c r="B1018" i="62"/>
  <c r="E1017" i="62"/>
  <c r="B1017" i="62"/>
  <c r="E1016" i="62"/>
  <c r="B1016" i="62"/>
  <c r="E1015" i="62"/>
  <c r="B1015" i="62"/>
  <c r="E1014" i="62"/>
  <c r="B1014" i="62"/>
  <c r="E1013" i="62"/>
  <c r="B1013" i="62"/>
  <c r="E1012" i="62"/>
  <c r="B1012" i="62"/>
  <c r="E1011" i="62"/>
  <c r="B1011" i="62"/>
  <c r="E1010" i="62"/>
  <c r="B1010" i="62"/>
  <c r="E1009" i="62"/>
  <c r="B1009" i="62"/>
  <c r="E1008" i="62"/>
  <c r="B1008" i="62"/>
  <c r="E1007" i="62"/>
  <c r="B1007" i="62"/>
  <c r="E1006" i="62"/>
  <c r="B1006" i="62"/>
  <c r="E1005" i="62"/>
  <c r="B1005" i="62"/>
  <c r="E1004" i="62"/>
  <c r="B1004" i="62"/>
  <c r="E1003" i="62"/>
  <c r="B1003" i="62"/>
  <c r="E1002" i="62"/>
  <c r="B1002" i="62"/>
  <c r="E1001" i="62"/>
  <c r="B1001" i="62"/>
  <c r="E1000" i="62"/>
  <c r="B1000" i="62"/>
  <c r="E999" i="62"/>
  <c r="B999" i="62"/>
  <c r="E998" i="62"/>
  <c r="B998" i="62"/>
  <c r="E997" i="62"/>
  <c r="B997" i="62"/>
  <c r="E996" i="62"/>
  <c r="B996" i="62"/>
  <c r="E995" i="62"/>
  <c r="B995" i="62"/>
  <c r="E994" i="62"/>
  <c r="B994" i="62"/>
  <c r="E993" i="62"/>
  <c r="B993" i="62"/>
  <c r="E992" i="62"/>
  <c r="B992" i="62"/>
  <c r="E991" i="62"/>
  <c r="B991" i="62"/>
  <c r="E990" i="62"/>
  <c r="B990" i="62"/>
  <c r="E989" i="62"/>
  <c r="B989" i="62"/>
  <c r="E988" i="62"/>
  <c r="B988" i="62"/>
  <c r="E987" i="62"/>
  <c r="B987" i="62"/>
  <c r="E986" i="62"/>
  <c r="B986" i="62"/>
  <c r="E985" i="62"/>
  <c r="B985" i="62"/>
  <c r="E984" i="62"/>
  <c r="B984" i="62"/>
  <c r="E983" i="62"/>
  <c r="B983" i="62"/>
  <c r="E982" i="62"/>
  <c r="B982" i="62"/>
  <c r="E981" i="62"/>
  <c r="B981" i="62"/>
  <c r="E980" i="62"/>
  <c r="B980" i="62"/>
  <c r="E979" i="62"/>
  <c r="B979" i="62"/>
  <c r="E978" i="62"/>
  <c r="B978" i="62"/>
  <c r="E977" i="62"/>
  <c r="B977" i="62"/>
  <c r="E976" i="62"/>
  <c r="B976" i="62"/>
  <c r="E975" i="62"/>
  <c r="B975" i="62"/>
  <c r="E974" i="62"/>
  <c r="B974" i="62"/>
  <c r="E973" i="62"/>
  <c r="B973" i="62"/>
  <c r="E972" i="62"/>
  <c r="B972" i="62"/>
  <c r="E971" i="62"/>
  <c r="B971" i="62"/>
  <c r="E970" i="62"/>
  <c r="B970" i="62"/>
  <c r="E969" i="62"/>
  <c r="B969" i="62"/>
  <c r="E968" i="62"/>
  <c r="B968" i="62"/>
  <c r="E967" i="62"/>
  <c r="B967" i="62"/>
  <c r="E966" i="62"/>
  <c r="B966" i="62"/>
  <c r="E965" i="62"/>
  <c r="B965" i="62"/>
  <c r="E964" i="62"/>
  <c r="B964" i="62"/>
  <c r="E963" i="62"/>
  <c r="B963" i="62"/>
  <c r="E962" i="62"/>
  <c r="B962" i="62"/>
  <c r="E961" i="62"/>
  <c r="B961" i="62"/>
  <c r="E960" i="62"/>
  <c r="B960" i="62"/>
  <c r="E959" i="62"/>
  <c r="B959" i="62"/>
  <c r="E958" i="62"/>
  <c r="B958" i="62"/>
  <c r="E957" i="62"/>
  <c r="B957" i="62"/>
  <c r="E956" i="62"/>
  <c r="B956" i="62"/>
  <c r="E955" i="62"/>
  <c r="B955" i="62"/>
  <c r="E954" i="62"/>
  <c r="B954" i="62"/>
  <c r="E953" i="62"/>
  <c r="B953" i="62"/>
  <c r="E952" i="62"/>
  <c r="B952" i="62"/>
  <c r="E951" i="62"/>
  <c r="B951" i="62"/>
  <c r="E950" i="62"/>
  <c r="B950" i="62"/>
  <c r="E949" i="62"/>
  <c r="B949" i="62"/>
  <c r="E948" i="62"/>
  <c r="B948" i="62"/>
  <c r="E947" i="62"/>
  <c r="B947" i="62"/>
  <c r="E946" i="62"/>
  <c r="B946" i="62"/>
  <c r="E945" i="62"/>
  <c r="B945" i="62"/>
  <c r="E944" i="62"/>
  <c r="B944" i="62"/>
  <c r="E943" i="62"/>
  <c r="B943" i="62"/>
  <c r="E942" i="62"/>
  <c r="B942" i="62"/>
  <c r="E941" i="62"/>
  <c r="B941" i="62"/>
  <c r="E940" i="62"/>
  <c r="B940" i="62"/>
  <c r="E939" i="62"/>
  <c r="B939" i="62"/>
  <c r="E938" i="62"/>
  <c r="B938" i="62"/>
  <c r="E937" i="62"/>
  <c r="B937" i="62"/>
  <c r="E936" i="62"/>
  <c r="B936" i="62"/>
  <c r="E935" i="62"/>
  <c r="B935" i="62"/>
  <c r="E934" i="62"/>
  <c r="B934" i="62"/>
  <c r="E933" i="62"/>
  <c r="B933" i="62"/>
  <c r="E932" i="62"/>
  <c r="B932" i="62"/>
  <c r="E931" i="62"/>
  <c r="B931" i="62"/>
  <c r="E930" i="62"/>
  <c r="B930" i="62"/>
  <c r="E929" i="62"/>
  <c r="B929" i="62"/>
  <c r="E928" i="62"/>
  <c r="B928" i="62"/>
  <c r="E927" i="62"/>
  <c r="B927" i="62"/>
  <c r="E926" i="62"/>
  <c r="B926" i="62"/>
  <c r="E925" i="62"/>
  <c r="B925" i="62"/>
  <c r="E924" i="62"/>
  <c r="B924" i="62"/>
  <c r="E923" i="62"/>
  <c r="B923" i="62"/>
  <c r="E922" i="62"/>
  <c r="B922" i="62"/>
  <c r="E921" i="62"/>
  <c r="B921" i="62"/>
  <c r="E920" i="62"/>
  <c r="B920" i="62"/>
  <c r="E919" i="62"/>
  <c r="B919" i="62"/>
  <c r="E918" i="62"/>
  <c r="B918" i="62"/>
  <c r="E917" i="62"/>
  <c r="B917" i="62"/>
  <c r="E916" i="62"/>
  <c r="B916" i="62"/>
  <c r="E915" i="62"/>
  <c r="B915" i="62"/>
  <c r="E914" i="62"/>
  <c r="B914" i="62"/>
  <c r="E913" i="62"/>
  <c r="B913" i="62"/>
  <c r="E912" i="62"/>
  <c r="B912" i="62"/>
  <c r="E911" i="62"/>
  <c r="B911" i="62"/>
  <c r="E910" i="62"/>
  <c r="B910" i="62"/>
  <c r="E909" i="62"/>
  <c r="B909" i="62"/>
  <c r="E908" i="62"/>
  <c r="B908" i="62"/>
  <c r="E907" i="62"/>
  <c r="B907" i="62"/>
  <c r="E906" i="62"/>
  <c r="B906" i="62"/>
  <c r="E905" i="62"/>
  <c r="B905" i="62"/>
  <c r="E904" i="62"/>
  <c r="B904" i="62"/>
  <c r="E903" i="62"/>
  <c r="B903" i="62"/>
  <c r="E902" i="62"/>
  <c r="B902" i="62"/>
  <c r="E901" i="62"/>
  <c r="B901" i="62"/>
  <c r="E900" i="62"/>
  <c r="B900" i="62"/>
  <c r="E899" i="62"/>
  <c r="B899" i="62"/>
  <c r="E898" i="62"/>
  <c r="B898" i="62"/>
  <c r="E897" i="62"/>
  <c r="B897" i="62"/>
  <c r="E896" i="62"/>
  <c r="B896" i="62"/>
  <c r="E895" i="62"/>
  <c r="B895" i="62"/>
  <c r="E894" i="62"/>
  <c r="B894" i="62"/>
  <c r="E893" i="62"/>
  <c r="B893" i="62"/>
  <c r="E892" i="62"/>
  <c r="B892" i="62"/>
  <c r="E891" i="62"/>
  <c r="B891" i="62"/>
  <c r="E890" i="62"/>
  <c r="B890" i="62"/>
  <c r="E889" i="62"/>
  <c r="B889" i="62"/>
  <c r="E888" i="62"/>
  <c r="B888" i="62"/>
  <c r="E887" i="62"/>
  <c r="B887" i="62"/>
  <c r="E886" i="62"/>
  <c r="B886" i="62"/>
  <c r="E885" i="62"/>
  <c r="B885" i="62"/>
  <c r="E884" i="62"/>
  <c r="B884" i="62"/>
  <c r="E883" i="62"/>
  <c r="B883" i="62"/>
  <c r="E882" i="62"/>
  <c r="B882" i="62"/>
  <c r="E881" i="62"/>
  <c r="B881" i="62"/>
  <c r="E880" i="62"/>
  <c r="B880" i="62"/>
  <c r="E879" i="62"/>
  <c r="B879" i="62"/>
  <c r="E878" i="62"/>
  <c r="B878" i="62"/>
  <c r="E877" i="62"/>
  <c r="B877" i="62"/>
  <c r="E876" i="62"/>
  <c r="B876" i="62"/>
  <c r="E875" i="62"/>
  <c r="B875" i="62"/>
  <c r="E874" i="62"/>
  <c r="B874" i="62"/>
  <c r="E873" i="62"/>
  <c r="B873" i="62"/>
  <c r="E872" i="62"/>
  <c r="B872" i="62"/>
  <c r="E871" i="62"/>
  <c r="B871" i="62"/>
  <c r="E870" i="62"/>
  <c r="B870" i="62"/>
  <c r="E869" i="62"/>
  <c r="B869" i="62"/>
  <c r="E868" i="62"/>
  <c r="B868" i="62"/>
  <c r="E867" i="62"/>
  <c r="B867" i="62"/>
  <c r="E866" i="62"/>
  <c r="B866" i="62"/>
  <c r="E865" i="62"/>
  <c r="B865" i="62"/>
  <c r="E864" i="62"/>
  <c r="B864" i="62"/>
  <c r="E863" i="62"/>
  <c r="B863" i="62"/>
  <c r="E862" i="62"/>
  <c r="B862" i="62"/>
  <c r="E861" i="62"/>
  <c r="B861" i="62"/>
  <c r="E860" i="62"/>
  <c r="B860" i="62"/>
  <c r="E859" i="62"/>
  <c r="B859" i="62"/>
  <c r="E858" i="62"/>
  <c r="B858" i="62"/>
  <c r="E857" i="62"/>
  <c r="B857" i="62"/>
  <c r="E856" i="62"/>
  <c r="B856" i="62"/>
  <c r="E855" i="62"/>
  <c r="B855" i="62"/>
  <c r="E854" i="62"/>
  <c r="B854" i="62"/>
  <c r="E853" i="62"/>
  <c r="B853" i="62"/>
  <c r="E852" i="62"/>
  <c r="B852" i="62"/>
  <c r="E851" i="62"/>
  <c r="B851" i="62"/>
  <c r="E850" i="62"/>
  <c r="B850" i="62"/>
  <c r="E849" i="62"/>
  <c r="B849" i="62"/>
  <c r="E848" i="62"/>
  <c r="B848" i="62"/>
  <c r="E847" i="62"/>
  <c r="B847" i="62"/>
  <c r="E846" i="62"/>
  <c r="B846" i="62"/>
  <c r="E845" i="62"/>
  <c r="B845" i="62"/>
  <c r="E844" i="62"/>
  <c r="B844" i="62"/>
  <c r="E843" i="62"/>
  <c r="B843" i="62"/>
  <c r="E842" i="62"/>
  <c r="B842" i="62"/>
  <c r="E841" i="62"/>
  <c r="B841" i="62"/>
  <c r="E840" i="62"/>
  <c r="B840" i="62"/>
  <c r="E839" i="62"/>
  <c r="B839" i="62"/>
  <c r="E838" i="62"/>
  <c r="B838" i="62"/>
  <c r="E837" i="62"/>
  <c r="B837" i="62"/>
  <c r="E836" i="62"/>
  <c r="B836" i="62"/>
  <c r="E835" i="62"/>
  <c r="B835" i="62"/>
  <c r="E834" i="62"/>
  <c r="B834" i="62"/>
  <c r="E833" i="62"/>
  <c r="B833" i="62"/>
  <c r="E832" i="62"/>
  <c r="B832" i="62"/>
  <c r="E831" i="62"/>
  <c r="B831" i="62"/>
  <c r="E830" i="62"/>
  <c r="B830" i="62"/>
  <c r="E829" i="62"/>
  <c r="B829" i="62"/>
  <c r="E828" i="62"/>
  <c r="B828" i="62"/>
  <c r="E827" i="62"/>
  <c r="B827" i="62"/>
  <c r="E826" i="62"/>
  <c r="B826" i="62"/>
  <c r="E825" i="62"/>
  <c r="B825" i="62"/>
  <c r="E824" i="62"/>
  <c r="B824" i="62"/>
  <c r="E823" i="62"/>
  <c r="B823" i="62"/>
  <c r="E822" i="62"/>
  <c r="B822" i="62"/>
  <c r="E821" i="62"/>
  <c r="B821" i="62"/>
  <c r="E820" i="62"/>
  <c r="B820" i="62"/>
  <c r="E819" i="62"/>
  <c r="B819" i="62"/>
  <c r="E818" i="62"/>
  <c r="B818" i="62"/>
  <c r="E817" i="62"/>
  <c r="B817" i="62"/>
  <c r="E816" i="62"/>
  <c r="B816" i="62"/>
  <c r="E815" i="62"/>
  <c r="B815" i="62"/>
  <c r="E814" i="62"/>
  <c r="B814" i="62"/>
  <c r="E813" i="62"/>
  <c r="B813" i="62"/>
  <c r="E812" i="62"/>
  <c r="B812" i="62"/>
  <c r="E811" i="62"/>
  <c r="B811" i="62"/>
  <c r="E810" i="62"/>
  <c r="B810" i="62"/>
  <c r="E809" i="62"/>
  <c r="B809" i="62"/>
  <c r="E808" i="62"/>
  <c r="B808" i="62"/>
  <c r="E807" i="62"/>
  <c r="B807" i="62"/>
  <c r="E806" i="62"/>
  <c r="B806" i="62"/>
  <c r="E805" i="62"/>
  <c r="B805" i="62"/>
  <c r="E804" i="62"/>
  <c r="B804" i="62"/>
  <c r="E803" i="62"/>
  <c r="B803" i="62"/>
  <c r="E802" i="62"/>
  <c r="B802" i="62"/>
  <c r="E801" i="62"/>
  <c r="B801" i="62"/>
  <c r="E800" i="62"/>
  <c r="B800" i="62"/>
  <c r="E799" i="62"/>
  <c r="B799" i="62"/>
  <c r="E798" i="62"/>
  <c r="B798" i="62"/>
  <c r="E797" i="62"/>
  <c r="B797" i="62"/>
  <c r="E796" i="62"/>
  <c r="B796" i="62"/>
  <c r="E795" i="62"/>
  <c r="B795" i="62"/>
  <c r="E794" i="62"/>
  <c r="B794" i="62"/>
  <c r="E793" i="62"/>
  <c r="B793" i="62"/>
  <c r="E792" i="62"/>
  <c r="B792" i="62"/>
  <c r="E791" i="62"/>
  <c r="B791" i="62"/>
  <c r="E790" i="62"/>
  <c r="B790" i="62"/>
  <c r="E789" i="62"/>
  <c r="B789" i="62"/>
  <c r="E788" i="62"/>
  <c r="B788" i="62"/>
  <c r="E787" i="62"/>
  <c r="B787" i="62"/>
  <c r="E786" i="62"/>
  <c r="B786" i="62"/>
  <c r="E785" i="62"/>
  <c r="B785" i="62"/>
  <c r="E784" i="62"/>
  <c r="B784" i="62"/>
  <c r="E783" i="62"/>
  <c r="B783" i="62"/>
  <c r="E782" i="62"/>
  <c r="B782" i="62"/>
  <c r="E781" i="62"/>
  <c r="B781" i="62"/>
  <c r="E780" i="62"/>
  <c r="B780" i="62"/>
  <c r="E779" i="62"/>
  <c r="B779" i="62"/>
  <c r="E778" i="62"/>
  <c r="B778" i="62"/>
  <c r="E777" i="62"/>
  <c r="B777" i="62"/>
  <c r="E776" i="62"/>
  <c r="B776" i="62"/>
  <c r="E775" i="62"/>
  <c r="B775" i="62"/>
  <c r="E774" i="62"/>
  <c r="B774" i="62"/>
  <c r="E773" i="62"/>
  <c r="B773" i="62"/>
  <c r="E772" i="62"/>
  <c r="B772" i="62"/>
  <c r="E771" i="62"/>
  <c r="B771" i="62"/>
  <c r="E770" i="62"/>
  <c r="B770" i="62"/>
  <c r="E769" i="62"/>
  <c r="B769" i="62"/>
  <c r="E768" i="62"/>
  <c r="B768" i="62"/>
  <c r="E767" i="62"/>
  <c r="B767" i="62"/>
  <c r="E766" i="62"/>
  <c r="B766" i="62"/>
  <c r="E765" i="62"/>
  <c r="B765" i="62"/>
  <c r="E764" i="62"/>
  <c r="B764" i="62"/>
  <c r="E763" i="62"/>
  <c r="B763" i="62"/>
  <c r="E762" i="62"/>
  <c r="B762" i="62"/>
  <c r="E761" i="62"/>
  <c r="B761" i="62"/>
  <c r="E760" i="62"/>
  <c r="B760" i="62"/>
  <c r="E759" i="62"/>
  <c r="B759" i="62"/>
  <c r="E758" i="62"/>
  <c r="B758" i="62"/>
  <c r="E757" i="62"/>
  <c r="B757" i="62"/>
  <c r="E756" i="62"/>
  <c r="B756" i="62"/>
  <c r="E755" i="62"/>
  <c r="B755" i="62"/>
  <c r="E754" i="62"/>
  <c r="B754" i="62"/>
  <c r="E753" i="62"/>
  <c r="B753" i="62"/>
  <c r="E752" i="62"/>
  <c r="B752" i="62"/>
  <c r="E751" i="62"/>
  <c r="B751" i="62"/>
  <c r="E750" i="62"/>
  <c r="B750" i="62"/>
  <c r="E749" i="62"/>
  <c r="B749" i="62"/>
  <c r="E748" i="62"/>
  <c r="B748" i="62"/>
  <c r="E747" i="62"/>
  <c r="B747" i="62"/>
  <c r="E746" i="62"/>
  <c r="B746" i="62"/>
  <c r="E745" i="62"/>
  <c r="B745" i="62"/>
  <c r="E744" i="62"/>
  <c r="B744" i="62"/>
  <c r="E743" i="62"/>
  <c r="B743" i="62"/>
  <c r="E742" i="62"/>
  <c r="B742" i="62"/>
  <c r="E741" i="62"/>
  <c r="B741" i="62"/>
  <c r="E740" i="62"/>
  <c r="B740" i="62"/>
  <c r="E739" i="62"/>
  <c r="B739" i="62"/>
  <c r="E738" i="62"/>
  <c r="B738" i="62"/>
  <c r="E737" i="62"/>
  <c r="B737" i="62"/>
  <c r="E736" i="62"/>
  <c r="B736" i="62"/>
  <c r="E735" i="62"/>
  <c r="B735" i="62"/>
  <c r="E734" i="62"/>
  <c r="B734" i="62"/>
  <c r="E733" i="62"/>
  <c r="B733" i="62"/>
  <c r="E732" i="62"/>
  <c r="B732" i="62"/>
  <c r="E731" i="62"/>
  <c r="B731" i="62"/>
  <c r="E730" i="62"/>
  <c r="B730" i="62"/>
  <c r="E729" i="62"/>
  <c r="B729" i="62"/>
  <c r="E728" i="62"/>
  <c r="B728" i="62"/>
  <c r="E727" i="62"/>
  <c r="B727" i="62"/>
  <c r="E726" i="62"/>
  <c r="B726" i="62"/>
  <c r="E725" i="62"/>
  <c r="B725" i="62"/>
  <c r="E724" i="62"/>
  <c r="B724" i="62"/>
  <c r="E723" i="62"/>
  <c r="B723" i="62"/>
  <c r="E722" i="62"/>
  <c r="B722" i="62"/>
  <c r="E721" i="62"/>
  <c r="B721" i="62"/>
  <c r="E720" i="62"/>
  <c r="B720" i="62"/>
  <c r="E719" i="62"/>
  <c r="B719" i="62"/>
  <c r="E718" i="62"/>
  <c r="B718" i="62"/>
  <c r="E717" i="62"/>
  <c r="B717" i="62"/>
  <c r="E716" i="62"/>
  <c r="B716" i="62"/>
  <c r="E715" i="62"/>
  <c r="B715" i="62"/>
  <c r="E714" i="62"/>
  <c r="B714" i="62"/>
  <c r="E713" i="62"/>
  <c r="B713" i="62"/>
  <c r="E712" i="62"/>
  <c r="B712" i="62"/>
  <c r="E711" i="62"/>
  <c r="B711" i="62"/>
  <c r="E710" i="62"/>
  <c r="B710" i="62"/>
  <c r="E709" i="62"/>
  <c r="B709" i="62"/>
  <c r="E708" i="62"/>
  <c r="B708" i="62"/>
  <c r="E707" i="62"/>
  <c r="B707" i="62"/>
  <c r="E706" i="62"/>
  <c r="B706" i="62"/>
  <c r="E705" i="62"/>
  <c r="B705" i="62"/>
  <c r="E704" i="62"/>
  <c r="B704" i="62"/>
  <c r="E703" i="62"/>
  <c r="B703" i="62"/>
  <c r="E702" i="62"/>
  <c r="B702" i="62"/>
  <c r="E701" i="62"/>
  <c r="B701" i="62"/>
  <c r="E700" i="62"/>
  <c r="B700" i="62"/>
  <c r="E699" i="62"/>
  <c r="B699" i="62"/>
  <c r="E698" i="62"/>
  <c r="B698" i="62"/>
  <c r="E697" i="62"/>
  <c r="B697" i="62"/>
  <c r="E696" i="62"/>
  <c r="B696" i="62"/>
  <c r="E695" i="62"/>
  <c r="B695" i="62"/>
  <c r="E694" i="62"/>
  <c r="B694" i="62"/>
  <c r="E693" i="62"/>
  <c r="B693" i="62"/>
  <c r="E692" i="62"/>
  <c r="B692" i="62"/>
  <c r="E691" i="62"/>
  <c r="B691" i="62"/>
  <c r="E690" i="62"/>
  <c r="B690" i="62"/>
  <c r="E689" i="62"/>
  <c r="B689" i="62"/>
  <c r="E688" i="62"/>
  <c r="B688" i="62"/>
  <c r="E687" i="62"/>
  <c r="B687" i="62"/>
  <c r="E686" i="62"/>
  <c r="B686" i="62"/>
  <c r="E685" i="62"/>
  <c r="B685" i="62"/>
  <c r="E684" i="62"/>
  <c r="B684" i="62"/>
  <c r="E683" i="62"/>
  <c r="B683" i="62"/>
  <c r="E682" i="62"/>
  <c r="B682" i="62"/>
  <c r="E681" i="62"/>
  <c r="B681" i="62"/>
  <c r="E680" i="62"/>
  <c r="B680" i="62"/>
  <c r="E679" i="62"/>
  <c r="B679" i="62"/>
  <c r="E678" i="62"/>
  <c r="B678" i="62"/>
  <c r="E677" i="62"/>
  <c r="B677" i="62"/>
  <c r="E676" i="62"/>
  <c r="B676" i="62"/>
  <c r="E675" i="62"/>
  <c r="B675" i="62"/>
  <c r="E674" i="62"/>
  <c r="B674" i="62"/>
  <c r="E673" i="62"/>
  <c r="B673" i="62"/>
  <c r="E672" i="62"/>
  <c r="B672" i="62"/>
  <c r="E671" i="62"/>
  <c r="B671" i="62"/>
  <c r="E670" i="62"/>
  <c r="B670" i="62"/>
  <c r="E669" i="62"/>
  <c r="B669" i="62"/>
  <c r="E668" i="62"/>
  <c r="B668" i="62"/>
  <c r="E667" i="62"/>
  <c r="B667" i="62"/>
  <c r="E666" i="62"/>
  <c r="B666" i="62"/>
  <c r="E665" i="62"/>
  <c r="B665" i="62"/>
  <c r="E664" i="62"/>
  <c r="B664" i="62"/>
  <c r="E663" i="62"/>
  <c r="B663" i="62"/>
  <c r="E662" i="62"/>
  <c r="B662" i="62"/>
  <c r="E661" i="62"/>
  <c r="B661" i="62"/>
  <c r="E660" i="62"/>
  <c r="B660" i="62"/>
  <c r="E659" i="62"/>
  <c r="B659" i="62"/>
  <c r="E658" i="62"/>
  <c r="B658" i="62"/>
  <c r="E657" i="62"/>
  <c r="B657" i="62"/>
  <c r="E656" i="62"/>
  <c r="B656" i="62"/>
  <c r="E655" i="62"/>
  <c r="B655" i="62"/>
  <c r="E654" i="62"/>
  <c r="B654" i="62"/>
  <c r="E653" i="62"/>
  <c r="B653" i="62"/>
  <c r="E652" i="62"/>
  <c r="B652" i="62"/>
  <c r="E651" i="62"/>
  <c r="B651" i="62"/>
  <c r="E650" i="62"/>
  <c r="B650" i="62"/>
  <c r="E649" i="62"/>
  <c r="B649" i="62"/>
  <c r="E648" i="62"/>
  <c r="B648" i="62"/>
  <c r="E647" i="62"/>
  <c r="B647" i="62"/>
  <c r="E646" i="62"/>
  <c r="B646" i="62"/>
  <c r="E645" i="62"/>
  <c r="B645" i="62"/>
  <c r="E644" i="62"/>
  <c r="B644" i="62"/>
  <c r="E643" i="62"/>
  <c r="B643" i="62"/>
  <c r="E642" i="62"/>
  <c r="B642" i="62"/>
  <c r="E641" i="62"/>
  <c r="B641" i="62"/>
  <c r="E640" i="62"/>
  <c r="B640" i="62"/>
  <c r="E639" i="62"/>
  <c r="B639" i="62"/>
  <c r="E638" i="62"/>
  <c r="B638" i="62"/>
  <c r="E637" i="62"/>
  <c r="B637" i="62"/>
  <c r="E636" i="62"/>
  <c r="B636" i="62"/>
  <c r="E635" i="62"/>
  <c r="B635" i="62"/>
  <c r="E634" i="62"/>
  <c r="B634" i="62"/>
  <c r="E633" i="62"/>
  <c r="B633" i="62"/>
  <c r="E632" i="62"/>
  <c r="B632" i="62"/>
  <c r="E631" i="62"/>
  <c r="B631" i="62"/>
  <c r="E630" i="62"/>
  <c r="B630" i="62"/>
  <c r="E629" i="62"/>
  <c r="B629" i="62"/>
  <c r="E628" i="62"/>
  <c r="B628" i="62"/>
  <c r="E627" i="62"/>
  <c r="B627" i="62"/>
  <c r="E626" i="62"/>
  <c r="B626" i="62"/>
  <c r="E625" i="62"/>
  <c r="B625" i="62"/>
  <c r="E624" i="62"/>
  <c r="B624" i="62"/>
  <c r="E623" i="62"/>
  <c r="B623" i="62"/>
  <c r="E622" i="62"/>
  <c r="B622" i="62"/>
  <c r="E621" i="62"/>
  <c r="B621" i="62"/>
  <c r="E620" i="62"/>
  <c r="B620" i="62"/>
  <c r="E619" i="62"/>
  <c r="B619" i="62"/>
  <c r="E618" i="62"/>
  <c r="B618" i="62"/>
  <c r="E617" i="62"/>
  <c r="B617" i="62"/>
  <c r="E616" i="62"/>
  <c r="B616" i="62"/>
  <c r="E615" i="62"/>
  <c r="B615" i="62"/>
  <c r="E614" i="62"/>
  <c r="B614" i="62"/>
  <c r="E613" i="62"/>
  <c r="B613" i="62"/>
  <c r="E612" i="62"/>
  <c r="B612" i="62"/>
  <c r="E611" i="62"/>
  <c r="B611" i="62"/>
  <c r="E610" i="62"/>
  <c r="B610" i="62"/>
  <c r="E609" i="62"/>
  <c r="B609" i="62"/>
  <c r="E608" i="62"/>
  <c r="B608" i="62"/>
  <c r="E607" i="62"/>
  <c r="B607" i="62"/>
  <c r="E606" i="62"/>
  <c r="B606" i="62"/>
  <c r="E605" i="62"/>
  <c r="B605" i="62"/>
  <c r="E604" i="62"/>
  <c r="B604" i="62"/>
  <c r="E603" i="62"/>
  <c r="B603" i="62"/>
  <c r="E602" i="62"/>
  <c r="B602" i="62"/>
  <c r="E601" i="62"/>
  <c r="B601" i="62"/>
  <c r="E600" i="62"/>
  <c r="B600" i="62"/>
  <c r="E599" i="62"/>
  <c r="B599" i="62"/>
  <c r="E598" i="62"/>
  <c r="B598" i="62"/>
  <c r="E597" i="62"/>
  <c r="B597" i="62"/>
  <c r="E596" i="62"/>
  <c r="B596" i="62"/>
  <c r="E595" i="62"/>
  <c r="B595" i="62"/>
  <c r="E594" i="62"/>
  <c r="B594" i="62"/>
  <c r="E593" i="62"/>
  <c r="B593" i="62"/>
  <c r="E592" i="62"/>
  <c r="B592" i="62"/>
  <c r="E591" i="62"/>
  <c r="B591" i="62"/>
  <c r="E590" i="62"/>
  <c r="B590" i="62"/>
  <c r="E589" i="62"/>
  <c r="B589" i="62"/>
  <c r="E588" i="62"/>
  <c r="B588" i="62"/>
  <c r="E587" i="62"/>
  <c r="B587" i="62"/>
  <c r="E586" i="62"/>
  <c r="B586" i="62"/>
  <c r="E585" i="62"/>
  <c r="B585" i="62"/>
  <c r="E584" i="62"/>
  <c r="B584" i="62"/>
  <c r="E583" i="62"/>
  <c r="B583" i="62"/>
  <c r="E582" i="62"/>
  <c r="B582" i="62"/>
  <c r="E581" i="62"/>
  <c r="B581" i="62"/>
  <c r="E580" i="62"/>
  <c r="B580" i="62"/>
  <c r="E579" i="62"/>
  <c r="B579" i="62"/>
  <c r="E578" i="62"/>
  <c r="B578" i="62"/>
  <c r="E577" i="62"/>
  <c r="B577" i="62"/>
  <c r="E576" i="62"/>
  <c r="B576" i="62"/>
  <c r="E575" i="62"/>
  <c r="B575" i="62"/>
  <c r="E574" i="62"/>
  <c r="B574" i="62"/>
  <c r="E573" i="62"/>
  <c r="B573" i="62"/>
  <c r="E572" i="62"/>
  <c r="B572" i="62"/>
  <c r="E571" i="62"/>
  <c r="B571" i="62"/>
  <c r="E570" i="62"/>
  <c r="B570" i="62"/>
  <c r="E569" i="62"/>
  <c r="B569" i="62"/>
  <c r="E568" i="62"/>
  <c r="B568" i="62"/>
  <c r="E567" i="62"/>
  <c r="B567" i="62"/>
  <c r="E566" i="62"/>
  <c r="B566" i="62"/>
  <c r="E565" i="62"/>
  <c r="B565" i="62"/>
  <c r="E564" i="62"/>
  <c r="B564" i="62"/>
  <c r="E563" i="62"/>
  <c r="B563" i="62"/>
  <c r="E562" i="62"/>
  <c r="B562" i="62"/>
  <c r="E561" i="62"/>
  <c r="B561" i="62"/>
  <c r="E560" i="62"/>
  <c r="B560" i="62"/>
  <c r="E559" i="62"/>
  <c r="B559" i="62"/>
  <c r="E558" i="62"/>
  <c r="B558" i="62"/>
  <c r="E557" i="62"/>
  <c r="B557" i="62"/>
  <c r="E556" i="62"/>
  <c r="B556" i="62"/>
  <c r="E555" i="62"/>
  <c r="B555" i="62"/>
  <c r="E554" i="62"/>
  <c r="B554" i="62"/>
  <c r="E553" i="62"/>
  <c r="B553" i="62"/>
  <c r="E552" i="62"/>
  <c r="B552" i="62"/>
  <c r="E551" i="62"/>
  <c r="B551" i="62"/>
  <c r="E550" i="62"/>
  <c r="B550" i="62"/>
  <c r="E549" i="62"/>
  <c r="B549" i="62"/>
  <c r="E548" i="62"/>
  <c r="B548" i="62"/>
  <c r="E547" i="62"/>
  <c r="B547" i="62"/>
  <c r="E546" i="62"/>
  <c r="B546" i="62"/>
  <c r="E545" i="62"/>
  <c r="B545" i="62"/>
  <c r="E544" i="62"/>
  <c r="B544" i="62"/>
  <c r="E543" i="62"/>
  <c r="B543" i="62"/>
  <c r="E542" i="62"/>
  <c r="B542" i="62"/>
  <c r="E541" i="62"/>
  <c r="B541" i="62"/>
  <c r="E540" i="62"/>
  <c r="B540" i="62"/>
  <c r="E539" i="62"/>
  <c r="B539" i="62"/>
  <c r="E538" i="62"/>
  <c r="B538" i="62"/>
  <c r="E537" i="62"/>
  <c r="B537" i="62"/>
  <c r="E536" i="62"/>
  <c r="B536" i="62"/>
  <c r="E535" i="62"/>
  <c r="B535" i="62"/>
  <c r="E534" i="62"/>
  <c r="B534" i="62"/>
  <c r="E533" i="62"/>
  <c r="B533" i="62"/>
  <c r="E532" i="62"/>
  <c r="B532" i="62"/>
  <c r="E531" i="62"/>
  <c r="B531" i="62"/>
  <c r="E530" i="62"/>
  <c r="B530" i="62"/>
  <c r="E529" i="62"/>
  <c r="B529" i="62"/>
  <c r="E528" i="62"/>
  <c r="B528" i="62"/>
  <c r="E527" i="62"/>
  <c r="B527" i="62"/>
  <c r="E526" i="62"/>
  <c r="B526" i="62"/>
  <c r="E525" i="62"/>
  <c r="B525" i="62"/>
  <c r="E524" i="62"/>
  <c r="B524" i="62"/>
  <c r="E523" i="62"/>
  <c r="B523" i="62"/>
  <c r="E522" i="62"/>
  <c r="B522" i="62"/>
  <c r="E521" i="62"/>
  <c r="B521" i="62"/>
  <c r="E520" i="62"/>
  <c r="B520" i="62"/>
  <c r="E519" i="62"/>
  <c r="B519" i="62"/>
  <c r="E518" i="62"/>
  <c r="B518" i="62"/>
  <c r="E517" i="62"/>
  <c r="B517" i="62"/>
  <c r="E516" i="62"/>
  <c r="B516" i="62"/>
  <c r="E515" i="62"/>
  <c r="B515" i="62"/>
  <c r="E514" i="62"/>
  <c r="B514" i="62"/>
  <c r="E513" i="62"/>
  <c r="B513" i="62"/>
  <c r="E512" i="62"/>
  <c r="B512" i="62"/>
  <c r="E511" i="62"/>
  <c r="B511" i="62"/>
  <c r="E510" i="62"/>
  <c r="B510" i="62"/>
  <c r="E509" i="62"/>
  <c r="B509" i="62"/>
  <c r="E508" i="62"/>
  <c r="B508" i="62"/>
  <c r="E507" i="62"/>
  <c r="B507" i="62"/>
  <c r="E506" i="62"/>
  <c r="B506" i="62"/>
  <c r="E505" i="62"/>
  <c r="B505" i="62"/>
  <c r="E504" i="62"/>
  <c r="B504" i="62"/>
  <c r="E503" i="62"/>
  <c r="B503" i="62"/>
  <c r="E502" i="62"/>
  <c r="B502" i="62"/>
  <c r="E501" i="62"/>
  <c r="B501" i="62"/>
  <c r="E500" i="62"/>
  <c r="B500" i="62"/>
  <c r="E499" i="62"/>
  <c r="B499" i="62"/>
  <c r="E498" i="62"/>
  <c r="B498" i="62"/>
  <c r="E497" i="62"/>
  <c r="B497" i="62"/>
  <c r="E496" i="62"/>
  <c r="B496" i="62"/>
  <c r="E495" i="62"/>
  <c r="B495" i="62"/>
  <c r="E494" i="62"/>
  <c r="B494" i="62"/>
  <c r="E493" i="62"/>
  <c r="B493" i="62"/>
  <c r="E492" i="62"/>
  <c r="B492" i="62"/>
  <c r="E491" i="62"/>
  <c r="B491" i="62"/>
  <c r="E490" i="62"/>
  <c r="B490" i="62"/>
  <c r="E489" i="62"/>
  <c r="B489" i="62"/>
  <c r="E488" i="62"/>
  <c r="B488" i="62"/>
  <c r="E487" i="62"/>
  <c r="B487" i="62"/>
  <c r="E486" i="62"/>
  <c r="B486" i="62"/>
  <c r="E485" i="62"/>
  <c r="B485" i="62"/>
  <c r="E484" i="62"/>
  <c r="B484" i="62"/>
  <c r="E483" i="62"/>
  <c r="B483" i="62"/>
  <c r="E482" i="62"/>
  <c r="B482" i="62"/>
  <c r="E481" i="62"/>
  <c r="B481" i="62"/>
  <c r="E480" i="62"/>
  <c r="B480" i="62"/>
  <c r="E479" i="62"/>
  <c r="B479" i="62"/>
  <c r="E478" i="62"/>
  <c r="B478" i="62"/>
  <c r="E477" i="62"/>
  <c r="B477" i="62"/>
  <c r="E476" i="62"/>
  <c r="B476" i="62"/>
  <c r="E475" i="62"/>
  <c r="B475" i="62"/>
  <c r="E474" i="62"/>
  <c r="B474" i="62"/>
  <c r="E473" i="62"/>
  <c r="B473" i="62"/>
  <c r="E472" i="62"/>
  <c r="B472" i="62"/>
  <c r="E471" i="62"/>
  <c r="B471" i="62"/>
  <c r="E470" i="62"/>
  <c r="B470" i="62"/>
  <c r="E469" i="62"/>
  <c r="B469" i="62"/>
  <c r="E468" i="62"/>
  <c r="B468" i="62"/>
  <c r="E467" i="62"/>
  <c r="B467" i="62"/>
  <c r="E466" i="62"/>
  <c r="B466" i="62"/>
  <c r="E465" i="62"/>
  <c r="B465" i="62"/>
  <c r="E464" i="62"/>
  <c r="B464" i="62"/>
  <c r="E463" i="62"/>
  <c r="B463" i="62"/>
  <c r="E462" i="62"/>
  <c r="B462" i="62"/>
  <c r="E461" i="62"/>
  <c r="B461" i="62"/>
  <c r="E460" i="62"/>
  <c r="B460" i="62"/>
  <c r="E459" i="62"/>
  <c r="B459" i="62"/>
  <c r="E458" i="62"/>
  <c r="B458" i="62"/>
  <c r="E457" i="62"/>
  <c r="B457" i="62"/>
  <c r="E456" i="62"/>
  <c r="B456" i="62"/>
  <c r="E455" i="62"/>
  <c r="B455" i="62"/>
  <c r="E454" i="62"/>
  <c r="B454" i="62"/>
  <c r="E453" i="62"/>
  <c r="B453" i="62"/>
  <c r="E452" i="62"/>
  <c r="B452" i="62"/>
  <c r="E451" i="62"/>
  <c r="B451" i="62"/>
  <c r="E450" i="62"/>
  <c r="B450" i="62"/>
  <c r="E449" i="62"/>
  <c r="B449" i="62"/>
  <c r="E448" i="62"/>
  <c r="B448" i="62"/>
  <c r="E447" i="62"/>
  <c r="B447" i="62"/>
  <c r="E446" i="62"/>
  <c r="B446" i="62"/>
  <c r="E445" i="62"/>
  <c r="B445" i="62"/>
  <c r="E444" i="62"/>
  <c r="B444" i="62"/>
  <c r="E443" i="62"/>
  <c r="B443" i="62"/>
  <c r="E442" i="62"/>
  <c r="B442" i="62"/>
  <c r="E441" i="62"/>
  <c r="B441" i="62"/>
  <c r="E440" i="62"/>
  <c r="B440" i="62"/>
  <c r="E439" i="62"/>
  <c r="B439" i="62"/>
  <c r="E438" i="62"/>
  <c r="B438" i="62"/>
  <c r="E437" i="62"/>
  <c r="B437" i="62"/>
  <c r="E436" i="62"/>
  <c r="B436" i="62"/>
  <c r="E435" i="62"/>
  <c r="B435" i="62"/>
  <c r="E434" i="62"/>
  <c r="B434" i="62"/>
  <c r="E433" i="62"/>
  <c r="B433" i="62"/>
  <c r="E432" i="62"/>
  <c r="B432" i="62"/>
  <c r="E431" i="62"/>
  <c r="B431" i="62"/>
  <c r="E430" i="62"/>
  <c r="B430" i="62"/>
  <c r="E429" i="62"/>
  <c r="B429" i="62"/>
  <c r="E428" i="62"/>
  <c r="B428" i="62"/>
  <c r="E427" i="62"/>
  <c r="B427" i="62"/>
  <c r="E426" i="62"/>
  <c r="B426" i="62"/>
  <c r="E425" i="62"/>
  <c r="B425" i="62"/>
  <c r="E424" i="62"/>
  <c r="B424" i="62"/>
  <c r="E423" i="62"/>
  <c r="B423" i="62"/>
  <c r="E422" i="62"/>
  <c r="B422" i="62"/>
  <c r="E421" i="62"/>
  <c r="B421" i="62"/>
  <c r="E420" i="62"/>
  <c r="B420" i="62"/>
  <c r="E419" i="62"/>
  <c r="B419" i="62"/>
  <c r="E418" i="62"/>
  <c r="B418" i="62"/>
  <c r="E417" i="62"/>
  <c r="B417" i="62"/>
  <c r="E416" i="62"/>
  <c r="B416" i="62"/>
  <c r="E415" i="62"/>
  <c r="B415" i="62"/>
  <c r="E414" i="62"/>
  <c r="B414" i="62"/>
  <c r="E413" i="62"/>
  <c r="B413" i="62"/>
  <c r="E412" i="62"/>
  <c r="B412" i="62"/>
  <c r="E411" i="62"/>
  <c r="B411" i="62"/>
  <c r="E410" i="62"/>
  <c r="B410" i="62"/>
  <c r="E409" i="62"/>
  <c r="B409" i="62"/>
  <c r="E408" i="62"/>
  <c r="B408" i="62"/>
  <c r="E407" i="62"/>
  <c r="B407" i="62"/>
  <c r="E406" i="62"/>
  <c r="B406" i="62"/>
  <c r="E405" i="62"/>
  <c r="B405" i="62"/>
  <c r="E404" i="62"/>
  <c r="B404" i="62"/>
  <c r="E403" i="62"/>
  <c r="B403" i="62"/>
  <c r="E402" i="62"/>
  <c r="B402" i="62"/>
  <c r="E401" i="62"/>
  <c r="B401" i="62"/>
  <c r="E400" i="62"/>
  <c r="B400" i="62"/>
  <c r="E399" i="62"/>
  <c r="B399" i="62"/>
  <c r="E398" i="62"/>
  <c r="B398" i="62"/>
  <c r="E397" i="62"/>
  <c r="B397" i="62"/>
  <c r="E396" i="62"/>
  <c r="B396" i="62"/>
  <c r="E395" i="62"/>
  <c r="B395" i="62"/>
  <c r="E394" i="62"/>
  <c r="B394" i="62"/>
  <c r="E393" i="62"/>
  <c r="B393" i="62"/>
  <c r="E392" i="62"/>
  <c r="B392" i="62"/>
  <c r="E391" i="62"/>
  <c r="B391" i="62"/>
  <c r="E390" i="62"/>
  <c r="B390" i="62"/>
  <c r="E389" i="62"/>
  <c r="B389" i="62"/>
  <c r="E388" i="62"/>
  <c r="B388" i="62"/>
  <c r="E387" i="62"/>
  <c r="B387" i="62"/>
  <c r="E386" i="62"/>
  <c r="B386" i="62"/>
  <c r="E385" i="62"/>
  <c r="B385" i="62"/>
  <c r="E384" i="62"/>
  <c r="B384" i="62"/>
  <c r="E383" i="62"/>
  <c r="B383" i="62"/>
  <c r="E382" i="62"/>
  <c r="B382" i="62"/>
  <c r="E381" i="62"/>
  <c r="B381" i="62"/>
  <c r="E380" i="62"/>
  <c r="B380" i="62"/>
  <c r="E379" i="62"/>
  <c r="B379" i="62"/>
  <c r="E378" i="62"/>
  <c r="B378" i="62"/>
  <c r="E377" i="62"/>
  <c r="B377" i="62"/>
  <c r="E376" i="62"/>
  <c r="B376" i="62"/>
  <c r="E375" i="62"/>
  <c r="B375" i="62"/>
  <c r="E374" i="62"/>
  <c r="B374" i="62"/>
  <c r="E373" i="62"/>
  <c r="B373" i="62"/>
  <c r="E372" i="62"/>
  <c r="B372" i="62"/>
  <c r="E371" i="62"/>
  <c r="B371" i="62"/>
  <c r="E370" i="62"/>
  <c r="B370" i="62"/>
  <c r="E369" i="62"/>
  <c r="B369" i="62"/>
  <c r="E368" i="62"/>
  <c r="B368" i="62"/>
  <c r="E367" i="62"/>
  <c r="B367" i="62"/>
  <c r="E366" i="62"/>
  <c r="B366" i="62"/>
  <c r="E365" i="62"/>
  <c r="B365" i="62"/>
  <c r="E364" i="62"/>
  <c r="B364" i="62"/>
  <c r="E363" i="62"/>
  <c r="B363" i="62"/>
  <c r="E362" i="62"/>
  <c r="B362" i="62"/>
  <c r="E361" i="62"/>
  <c r="B361" i="62"/>
  <c r="E360" i="62"/>
  <c r="B360" i="62"/>
  <c r="E359" i="62"/>
  <c r="B359" i="62"/>
  <c r="E358" i="62"/>
  <c r="B358" i="62"/>
  <c r="E357" i="62"/>
  <c r="B357" i="62"/>
  <c r="E356" i="62"/>
  <c r="B356" i="62"/>
  <c r="E355" i="62"/>
  <c r="B355" i="62"/>
  <c r="E354" i="62"/>
  <c r="B354" i="62"/>
  <c r="E353" i="62"/>
  <c r="B353" i="62"/>
  <c r="E352" i="62"/>
  <c r="B352" i="62"/>
  <c r="E351" i="62"/>
  <c r="B351" i="62"/>
  <c r="E350" i="62"/>
  <c r="B350" i="62"/>
  <c r="E349" i="62"/>
  <c r="B349" i="62"/>
  <c r="E348" i="62"/>
  <c r="B348" i="62"/>
  <c r="E347" i="62"/>
  <c r="B347" i="62"/>
  <c r="E346" i="62"/>
  <c r="B346" i="62"/>
  <c r="E345" i="62"/>
  <c r="B345" i="62"/>
  <c r="E344" i="62"/>
  <c r="B344" i="62"/>
  <c r="E343" i="62"/>
  <c r="B343" i="62"/>
  <c r="E342" i="62"/>
  <c r="B342" i="62"/>
  <c r="E341" i="62"/>
  <c r="B341" i="62"/>
  <c r="E340" i="62"/>
  <c r="B340" i="62"/>
  <c r="E339" i="62"/>
  <c r="B339" i="62"/>
  <c r="E338" i="62"/>
  <c r="B338" i="62"/>
  <c r="E337" i="62"/>
  <c r="B337" i="62"/>
  <c r="E336" i="62"/>
  <c r="B336" i="62"/>
  <c r="E335" i="62"/>
  <c r="B335" i="62"/>
  <c r="E334" i="62"/>
  <c r="B334" i="62"/>
  <c r="E333" i="62"/>
  <c r="B333" i="62"/>
  <c r="E332" i="62"/>
  <c r="B332" i="62"/>
  <c r="E331" i="62"/>
  <c r="B331" i="62"/>
  <c r="E330" i="62"/>
  <c r="B330" i="62"/>
  <c r="E329" i="62"/>
  <c r="B329" i="62"/>
  <c r="E328" i="62"/>
  <c r="B328" i="62"/>
  <c r="E327" i="62"/>
  <c r="B327" i="62"/>
  <c r="E326" i="62"/>
  <c r="B326" i="62"/>
  <c r="E325" i="62"/>
  <c r="B325" i="62"/>
  <c r="E324" i="62"/>
  <c r="B324" i="62"/>
  <c r="E323" i="62"/>
  <c r="B323" i="62"/>
  <c r="E322" i="62"/>
  <c r="B322" i="62"/>
  <c r="E321" i="62"/>
  <c r="B321" i="62"/>
  <c r="E320" i="62"/>
  <c r="B320" i="62"/>
  <c r="E319" i="62"/>
  <c r="B319" i="62"/>
  <c r="E318" i="62"/>
  <c r="B318" i="62"/>
  <c r="E317" i="62"/>
  <c r="B317" i="62"/>
  <c r="E316" i="62"/>
  <c r="B316" i="62"/>
  <c r="E315" i="62"/>
  <c r="B315" i="62"/>
  <c r="E314" i="62"/>
  <c r="B314" i="62"/>
  <c r="E313" i="62"/>
  <c r="B313" i="62"/>
  <c r="E312" i="62"/>
  <c r="B312" i="62"/>
  <c r="E311" i="62"/>
  <c r="B311" i="62"/>
  <c r="E310" i="62"/>
  <c r="B310" i="62"/>
  <c r="E309" i="62"/>
  <c r="B309" i="62"/>
  <c r="E308" i="62"/>
  <c r="B308" i="62"/>
  <c r="E307" i="62"/>
  <c r="B307" i="62"/>
  <c r="E306" i="62"/>
  <c r="B306" i="62"/>
  <c r="E305" i="62"/>
  <c r="B305" i="62"/>
  <c r="E304" i="62"/>
  <c r="B304" i="62"/>
  <c r="E303" i="62"/>
  <c r="B303" i="62"/>
  <c r="E302" i="62"/>
  <c r="B302" i="62"/>
  <c r="E301" i="62"/>
  <c r="B301" i="62"/>
  <c r="E300" i="62"/>
  <c r="B300" i="62"/>
  <c r="E299" i="62"/>
  <c r="B299" i="62"/>
  <c r="E298" i="62"/>
  <c r="B298" i="62"/>
  <c r="E297" i="62"/>
  <c r="B297" i="62"/>
  <c r="E296" i="62"/>
  <c r="B296" i="62"/>
  <c r="E295" i="62"/>
  <c r="B295" i="62"/>
  <c r="E294" i="62"/>
  <c r="B294" i="62"/>
  <c r="E293" i="62"/>
  <c r="B293" i="62"/>
  <c r="E292" i="62"/>
  <c r="B292" i="62"/>
  <c r="E291" i="62"/>
  <c r="B291" i="62"/>
  <c r="E290" i="62"/>
  <c r="B290" i="62"/>
  <c r="E289" i="62"/>
  <c r="B289" i="62"/>
  <c r="E288" i="62"/>
  <c r="B288" i="62"/>
  <c r="E287" i="62"/>
  <c r="B287" i="62"/>
  <c r="E286" i="62"/>
  <c r="B286" i="62"/>
  <c r="E285" i="62"/>
  <c r="B285" i="62"/>
  <c r="E284" i="62"/>
  <c r="B284" i="62"/>
  <c r="E283" i="62"/>
  <c r="B283" i="62"/>
  <c r="E282" i="62"/>
  <c r="B282" i="62"/>
  <c r="E281" i="62"/>
  <c r="B281" i="62"/>
  <c r="E280" i="62"/>
  <c r="B280" i="62"/>
  <c r="E279" i="62"/>
  <c r="B279" i="62"/>
  <c r="E278" i="62"/>
  <c r="B278" i="62"/>
  <c r="E277" i="62"/>
  <c r="B277" i="62"/>
  <c r="E276" i="62"/>
  <c r="B276" i="62"/>
  <c r="E275" i="62"/>
  <c r="B275" i="62"/>
  <c r="E274" i="62"/>
  <c r="B274" i="62"/>
  <c r="E273" i="62"/>
  <c r="B273" i="62"/>
  <c r="E272" i="62"/>
  <c r="B272" i="62"/>
  <c r="E271" i="62"/>
  <c r="B271" i="62"/>
  <c r="E270" i="62"/>
  <c r="B270" i="62"/>
  <c r="E269" i="62"/>
  <c r="B269" i="62"/>
  <c r="E268" i="62"/>
  <c r="B268" i="62"/>
  <c r="E267" i="62"/>
  <c r="B267" i="62"/>
  <c r="E266" i="62"/>
  <c r="B266" i="62"/>
  <c r="E265" i="62"/>
  <c r="B265" i="62"/>
  <c r="E264" i="62"/>
  <c r="B264" i="62"/>
  <c r="E263" i="62"/>
  <c r="B263" i="62"/>
  <c r="E262" i="62"/>
  <c r="B262" i="62"/>
  <c r="E261" i="62"/>
  <c r="B261" i="62"/>
  <c r="E260" i="62"/>
  <c r="B260" i="62"/>
  <c r="E259" i="62"/>
  <c r="B259" i="62"/>
  <c r="E258" i="62"/>
  <c r="B258" i="62"/>
  <c r="E257" i="62"/>
  <c r="B257" i="62"/>
  <c r="E256" i="62"/>
  <c r="B256" i="62"/>
  <c r="E255" i="62"/>
  <c r="B255" i="62"/>
  <c r="E254" i="62"/>
  <c r="B254" i="62"/>
  <c r="E253" i="62"/>
  <c r="B253" i="62"/>
  <c r="E252" i="62"/>
  <c r="B252" i="62"/>
  <c r="E251" i="62"/>
  <c r="B251" i="62"/>
  <c r="E250" i="62"/>
  <c r="B250" i="62"/>
  <c r="E249" i="62"/>
  <c r="B249" i="62"/>
  <c r="E248" i="62"/>
  <c r="B248" i="62"/>
  <c r="E247" i="62"/>
  <c r="B247" i="62"/>
  <c r="E246" i="62"/>
  <c r="B246" i="62"/>
  <c r="E245" i="62"/>
  <c r="B245" i="62"/>
  <c r="E244" i="62"/>
  <c r="B244" i="62"/>
  <c r="E243" i="62"/>
  <c r="B243" i="62"/>
  <c r="E242" i="62"/>
  <c r="B242" i="62"/>
  <c r="E241" i="62"/>
  <c r="B241" i="62"/>
  <c r="E240" i="62"/>
  <c r="B240" i="62"/>
  <c r="E239" i="62"/>
  <c r="B239" i="62"/>
  <c r="E238" i="62"/>
  <c r="B238" i="62"/>
  <c r="E237" i="62"/>
  <c r="B237" i="62"/>
  <c r="E236" i="62"/>
  <c r="B236" i="62"/>
  <c r="E235" i="62"/>
  <c r="B235" i="62"/>
  <c r="E234" i="62"/>
  <c r="B234" i="62"/>
  <c r="E233" i="62"/>
  <c r="B233" i="62"/>
  <c r="E232" i="62"/>
  <c r="B232" i="62"/>
  <c r="E231" i="62"/>
  <c r="B231" i="62"/>
  <c r="E230" i="62"/>
  <c r="B230" i="62"/>
  <c r="E229" i="62"/>
  <c r="B229" i="62"/>
  <c r="E228" i="62"/>
  <c r="B228" i="62"/>
  <c r="E227" i="62"/>
  <c r="B227" i="62"/>
  <c r="E226" i="62"/>
  <c r="B226" i="62"/>
  <c r="E225" i="62"/>
  <c r="B225" i="62"/>
  <c r="E224" i="62"/>
  <c r="B224" i="62"/>
  <c r="E223" i="62"/>
  <c r="B223" i="62"/>
  <c r="E222" i="62"/>
  <c r="B222" i="62"/>
  <c r="E221" i="62"/>
  <c r="B221" i="62"/>
  <c r="E220" i="62"/>
  <c r="B220" i="62"/>
  <c r="E219" i="62"/>
  <c r="B219" i="62"/>
  <c r="E218" i="62"/>
  <c r="B218" i="62"/>
  <c r="E217" i="62"/>
  <c r="B217" i="62"/>
  <c r="E216" i="62"/>
  <c r="B216" i="62"/>
  <c r="E215" i="62"/>
  <c r="B215" i="62"/>
  <c r="E214" i="62"/>
  <c r="B214" i="62"/>
  <c r="E213" i="62"/>
  <c r="B213" i="62"/>
  <c r="E212" i="62"/>
  <c r="B212" i="62"/>
  <c r="E211" i="62"/>
  <c r="B211" i="62"/>
  <c r="E210" i="62"/>
  <c r="B210" i="62"/>
  <c r="E209" i="62"/>
  <c r="B209" i="62"/>
  <c r="E208" i="62"/>
  <c r="B208" i="62"/>
  <c r="E207" i="62"/>
  <c r="B207" i="62"/>
  <c r="E206" i="62"/>
  <c r="B206" i="62"/>
  <c r="E205" i="62"/>
  <c r="B205" i="62"/>
  <c r="E204" i="62"/>
  <c r="B204" i="62"/>
  <c r="E203" i="62"/>
  <c r="B203" i="62"/>
  <c r="E202" i="62"/>
  <c r="B202" i="62"/>
  <c r="E201" i="62"/>
  <c r="B201" i="62"/>
  <c r="E200" i="62"/>
  <c r="B200" i="62"/>
  <c r="E199" i="62"/>
  <c r="B199" i="62"/>
  <c r="E198" i="62"/>
  <c r="B198" i="62"/>
  <c r="E197" i="62"/>
  <c r="B197" i="62"/>
  <c r="E196" i="62"/>
  <c r="B196" i="62"/>
  <c r="E195" i="62"/>
  <c r="B195" i="62"/>
  <c r="E194" i="62"/>
  <c r="B194" i="62"/>
  <c r="E193" i="62"/>
  <c r="B193" i="62"/>
  <c r="E192" i="62"/>
  <c r="B192" i="62"/>
  <c r="E191" i="62"/>
  <c r="B191" i="62"/>
  <c r="E190" i="62"/>
  <c r="B190" i="62"/>
  <c r="E189" i="62"/>
  <c r="B189" i="62"/>
  <c r="E188" i="62"/>
  <c r="B188" i="62"/>
  <c r="E187" i="62"/>
  <c r="B187" i="62"/>
  <c r="E186" i="62"/>
  <c r="B186" i="62"/>
  <c r="E185" i="62"/>
  <c r="B185" i="62"/>
  <c r="E184" i="62"/>
  <c r="B184" i="62"/>
  <c r="E183" i="62"/>
  <c r="B183" i="62"/>
  <c r="E182" i="62"/>
  <c r="B182" i="62"/>
  <c r="E181" i="62"/>
  <c r="B181" i="62"/>
  <c r="E180" i="62"/>
  <c r="B180" i="62"/>
  <c r="E179" i="62"/>
  <c r="B179" i="62"/>
  <c r="E178" i="62"/>
  <c r="B178" i="62"/>
  <c r="E177" i="62"/>
  <c r="B177" i="62"/>
  <c r="E176" i="62"/>
  <c r="B176" i="62"/>
  <c r="E175" i="62"/>
  <c r="B175" i="62"/>
  <c r="E174" i="62"/>
  <c r="B174" i="62"/>
  <c r="E173" i="62"/>
  <c r="B173" i="62"/>
  <c r="E172" i="62"/>
  <c r="B172" i="62"/>
  <c r="E171" i="62"/>
  <c r="B171" i="62"/>
  <c r="E170" i="62"/>
  <c r="B170" i="62"/>
  <c r="E169" i="62"/>
  <c r="B169" i="62"/>
  <c r="E168" i="62"/>
  <c r="B168" i="62"/>
  <c r="E167" i="62"/>
  <c r="B167" i="62"/>
  <c r="E166" i="62"/>
  <c r="B166" i="62"/>
  <c r="E165" i="62"/>
  <c r="B165" i="62"/>
  <c r="E164" i="62"/>
  <c r="B164" i="62"/>
  <c r="E163" i="62"/>
  <c r="B163" i="62"/>
  <c r="E162" i="62"/>
  <c r="B162" i="62"/>
  <c r="E161" i="62"/>
  <c r="B161" i="62"/>
  <c r="E160" i="62"/>
  <c r="B160" i="62"/>
  <c r="E159" i="62"/>
  <c r="B159" i="62"/>
  <c r="E158" i="62"/>
  <c r="B158" i="62"/>
  <c r="E157" i="62"/>
  <c r="B157" i="62"/>
  <c r="E156" i="62"/>
  <c r="B156" i="62"/>
  <c r="E155" i="62"/>
  <c r="B155" i="62"/>
  <c r="E154" i="62"/>
  <c r="B154" i="62"/>
  <c r="E153" i="62"/>
  <c r="B153" i="62"/>
  <c r="E152" i="62"/>
  <c r="B152" i="62"/>
  <c r="E151" i="62"/>
  <c r="B151" i="62"/>
  <c r="E150" i="62"/>
  <c r="B150" i="62"/>
  <c r="E149" i="62"/>
  <c r="B149" i="62"/>
  <c r="E148" i="62"/>
  <c r="B148" i="62"/>
  <c r="E147" i="62"/>
  <c r="B147" i="62"/>
  <c r="E146" i="62"/>
  <c r="B146" i="62"/>
  <c r="E145" i="62"/>
  <c r="B145" i="62"/>
  <c r="E144" i="62"/>
  <c r="B144" i="62"/>
  <c r="E143" i="62"/>
  <c r="B143" i="62"/>
  <c r="E142" i="62"/>
  <c r="B142" i="62"/>
  <c r="E141" i="62"/>
  <c r="B141" i="62"/>
  <c r="E140" i="62"/>
  <c r="B140" i="62"/>
  <c r="E139" i="62"/>
  <c r="B139" i="62"/>
  <c r="E138" i="62"/>
  <c r="B138" i="62"/>
  <c r="E137" i="62"/>
  <c r="B137" i="62"/>
  <c r="E136" i="62"/>
  <c r="B136" i="62"/>
  <c r="E135" i="62"/>
  <c r="B135" i="62"/>
  <c r="E134" i="62"/>
  <c r="B134" i="62"/>
  <c r="E133" i="62"/>
  <c r="B133" i="62"/>
  <c r="E132" i="62"/>
  <c r="B132" i="62"/>
  <c r="E131" i="62"/>
  <c r="B131" i="62"/>
  <c r="E130" i="62"/>
  <c r="B130" i="62"/>
  <c r="E129" i="62"/>
  <c r="B129" i="62"/>
  <c r="E128" i="62"/>
  <c r="B128" i="62"/>
  <c r="E127" i="62"/>
  <c r="B127" i="62"/>
  <c r="E126" i="62"/>
  <c r="B126" i="62"/>
  <c r="E125" i="62"/>
  <c r="B125" i="62"/>
  <c r="E124" i="62"/>
  <c r="B124" i="62"/>
  <c r="E123" i="62"/>
  <c r="B123" i="62"/>
  <c r="E122" i="62"/>
  <c r="B122" i="62"/>
  <c r="E121" i="62"/>
  <c r="B121" i="62"/>
  <c r="E120" i="62"/>
  <c r="B120" i="62"/>
  <c r="E119" i="62"/>
  <c r="B119" i="62"/>
  <c r="E118" i="62"/>
  <c r="B118" i="62"/>
  <c r="E117" i="62"/>
  <c r="B117" i="62"/>
  <c r="E116" i="62"/>
  <c r="B116" i="62"/>
  <c r="E115" i="62"/>
  <c r="B115" i="62"/>
  <c r="E114" i="62"/>
  <c r="B114" i="62"/>
  <c r="E113" i="62"/>
  <c r="B113" i="62"/>
  <c r="E112" i="62"/>
  <c r="B112" i="62"/>
  <c r="E111" i="62"/>
  <c r="B111" i="62"/>
  <c r="E110" i="62"/>
  <c r="B110" i="62"/>
  <c r="E109" i="62"/>
  <c r="B109" i="62"/>
  <c r="E108" i="62"/>
  <c r="B108" i="62"/>
  <c r="E107" i="62"/>
  <c r="B107" i="62"/>
  <c r="E106" i="62"/>
  <c r="B106" i="62"/>
  <c r="E105" i="62"/>
  <c r="B105" i="62"/>
  <c r="E104" i="62"/>
  <c r="B104" i="62"/>
  <c r="E103" i="62"/>
  <c r="B103" i="62"/>
  <c r="E102" i="62"/>
  <c r="B102" i="62"/>
  <c r="E101" i="62"/>
  <c r="B101" i="62"/>
  <c r="E100" i="62"/>
  <c r="B100" i="62"/>
  <c r="E99" i="62"/>
  <c r="B99" i="62"/>
  <c r="E98" i="62"/>
  <c r="B98" i="62"/>
  <c r="E97" i="62"/>
  <c r="B97" i="62"/>
  <c r="E96" i="62"/>
  <c r="B96" i="62"/>
  <c r="E95" i="62"/>
  <c r="B95" i="62"/>
  <c r="E94" i="62"/>
  <c r="B94" i="62"/>
  <c r="E93" i="62"/>
  <c r="B93" i="62"/>
  <c r="E92" i="62"/>
  <c r="B92" i="62"/>
  <c r="E91" i="62"/>
  <c r="B91" i="62"/>
  <c r="E90" i="62"/>
  <c r="B90" i="62"/>
  <c r="E89" i="62"/>
  <c r="B89" i="62"/>
  <c r="E88" i="62"/>
  <c r="B88" i="62"/>
  <c r="E87" i="62"/>
  <c r="B87" i="62"/>
  <c r="E86" i="62"/>
  <c r="B86" i="62"/>
  <c r="E85" i="62"/>
  <c r="B85" i="62"/>
  <c r="E84" i="62"/>
  <c r="B84" i="62"/>
  <c r="E83" i="62"/>
  <c r="B83" i="62"/>
  <c r="E82" i="62"/>
  <c r="B82" i="62"/>
  <c r="E81" i="62"/>
  <c r="B81" i="62"/>
  <c r="E80" i="62"/>
  <c r="B80" i="62"/>
  <c r="E79" i="62"/>
  <c r="B79" i="62"/>
  <c r="E78" i="62"/>
  <c r="B78" i="62"/>
  <c r="E77" i="62"/>
  <c r="B77" i="62"/>
  <c r="E76" i="62"/>
  <c r="B76" i="62"/>
  <c r="E75" i="62"/>
  <c r="B75" i="62"/>
  <c r="E74" i="62"/>
  <c r="B74" i="62"/>
  <c r="E73" i="62"/>
  <c r="B73" i="62"/>
  <c r="E72" i="62"/>
  <c r="B72" i="62"/>
  <c r="E71" i="62"/>
  <c r="B71" i="62"/>
  <c r="E70" i="62"/>
  <c r="B70" i="62"/>
  <c r="E69" i="62"/>
  <c r="B69" i="62"/>
  <c r="E68" i="62"/>
  <c r="B68" i="62"/>
  <c r="E67" i="62"/>
  <c r="B67" i="62"/>
  <c r="E66" i="62"/>
  <c r="B66" i="62"/>
  <c r="E65" i="62"/>
  <c r="B65" i="62"/>
  <c r="E64" i="62"/>
  <c r="B64" i="62"/>
  <c r="E63" i="62"/>
  <c r="B63" i="62"/>
  <c r="E62" i="62"/>
  <c r="B62" i="62"/>
  <c r="E61" i="62"/>
  <c r="B61" i="62"/>
  <c r="C8" i="37"/>
  <c r="B2" i="59"/>
  <c r="D39" i="62"/>
  <c r="E39" i="62"/>
  <c r="C39" i="62"/>
  <c r="D22" i="62"/>
  <c r="E22" i="62"/>
  <c r="F22" i="62"/>
  <c r="G22" i="62"/>
  <c r="H22" i="62"/>
  <c r="I22" i="62"/>
  <c r="C22" i="62"/>
  <c r="B16" i="62"/>
  <c r="E7" i="58" l="1"/>
  <c r="E14" i="58" s="1"/>
  <c r="D7" i="58"/>
  <c r="D14" i="58" s="1"/>
  <c r="G7" i="58"/>
  <c r="F7" i="58"/>
  <c r="H7" i="58"/>
  <c r="I7" i="58"/>
  <c r="I14" i="58" l="1"/>
  <c r="I5" i="58"/>
  <c r="F14" i="58"/>
  <c r="F5" i="58"/>
  <c r="E5" i="58"/>
  <c r="H14" i="58"/>
  <c r="H5" i="58"/>
  <c r="G14" i="58"/>
  <c r="G5" i="58"/>
  <c r="F16" i="62"/>
  <c r="E16" i="62"/>
  <c r="D16" i="62"/>
  <c r="C16" i="62"/>
  <c r="C17" i="62" s="1"/>
  <c r="B13" i="59" l="1"/>
  <c r="B14" i="59" s="1"/>
  <c r="D17" i="62"/>
  <c r="E17" i="62"/>
  <c r="B7" i="59" l="1"/>
  <c r="F8" i="61" l="1"/>
  <c r="F7" i="61"/>
  <c r="C4" i="37"/>
  <c r="E7" i="61"/>
  <c r="D7" i="61"/>
  <c r="E4" i="61"/>
  <c r="E8" i="61" s="1"/>
  <c r="D4" i="61"/>
  <c r="D8" i="61" s="1"/>
  <c r="C4" i="61"/>
  <c r="C8" i="61" s="1"/>
  <c r="B4" i="61"/>
  <c r="B8" i="61" s="1"/>
  <c r="C7" i="61"/>
  <c r="F9" i="61" l="1"/>
  <c r="D9" i="61"/>
  <c r="D11" i="61" s="1"/>
  <c r="C9" i="61"/>
  <c r="C11" i="61" s="1"/>
  <c r="E9" i="61"/>
  <c r="E12" i="61" s="1"/>
  <c r="B7" i="61"/>
  <c r="B5" i="59" l="1"/>
  <c r="D12" i="61"/>
  <c r="D14" i="61" s="1"/>
  <c r="C12" i="61"/>
  <c r="C14" i="61" s="1"/>
  <c r="B9" i="61"/>
  <c r="B12" i="61" s="1"/>
  <c r="E11" i="61"/>
  <c r="E14" i="61" s="1"/>
  <c r="B11" i="61" l="1"/>
  <c r="B14" i="61" s="1"/>
  <c r="B4" i="59" l="1"/>
  <c r="G27" i="41" l="1"/>
  <c r="G5" i="41" l="1"/>
  <c r="G6" i="41"/>
  <c r="G7" i="41"/>
  <c r="G8" i="41"/>
  <c r="G9" i="41"/>
  <c r="G10" i="41"/>
  <c r="G11" i="41"/>
  <c r="G12" i="41"/>
  <c r="G13" i="41"/>
  <c r="G14" i="41"/>
  <c r="G15" i="41"/>
  <c r="G4" i="41"/>
  <c r="G16" i="41"/>
  <c r="G17" i="41"/>
  <c r="G18" i="41"/>
  <c r="G19" i="41"/>
  <c r="G20" i="41"/>
  <c r="G21" i="41"/>
  <c r="G22" i="41"/>
  <c r="G23" i="41"/>
  <c r="G24" i="41"/>
  <c r="G25" i="41"/>
  <c r="G26" i="41"/>
  <c r="C5" i="37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G4" i="37"/>
  <c r="F5" i="37"/>
  <c r="F6" i="37"/>
  <c r="H6" i="37" s="1"/>
  <c r="F7" i="37"/>
  <c r="F8" i="37"/>
  <c r="F9" i="37"/>
  <c r="F10" i="37"/>
  <c r="F11" i="37"/>
  <c r="F12" i="37"/>
  <c r="F13" i="37"/>
  <c r="F14" i="37"/>
  <c r="H14" i="37" s="1"/>
  <c r="F15" i="37"/>
  <c r="F16" i="37"/>
  <c r="F17" i="37"/>
  <c r="F18" i="37"/>
  <c r="F19" i="37"/>
  <c r="F20" i="37"/>
  <c r="F21" i="37"/>
  <c r="F22" i="37"/>
  <c r="H22" i="37" s="1"/>
  <c r="F23" i="37"/>
  <c r="F24" i="37"/>
  <c r="F25" i="37"/>
  <c r="F26" i="37"/>
  <c r="F27" i="37"/>
  <c r="F28" i="37"/>
  <c r="F29" i="37"/>
  <c r="F30" i="37"/>
  <c r="H30" i="37" s="1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H46" i="37" s="1"/>
  <c r="F47" i="37"/>
  <c r="F48" i="37"/>
  <c r="F49" i="37"/>
  <c r="F50" i="37"/>
  <c r="F51" i="37"/>
  <c r="F52" i="37"/>
  <c r="F53" i="37"/>
  <c r="F54" i="37"/>
  <c r="H54" i="37" s="1"/>
  <c r="F55" i="37"/>
  <c r="F56" i="37"/>
  <c r="F57" i="37"/>
  <c r="F58" i="37"/>
  <c r="F59" i="37"/>
  <c r="F60" i="37"/>
  <c r="F61" i="37"/>
  <c r="F62" i="37"/>
  <c r="H62" i="37" s="1"/>
  <c r="F63" i="37"/>
  <c r="F64" i="37"/>
  <c r="F65" i="37"/>
  <c r="F66" i="37"/>
  <c r="F67" i="37"/>
  <c r="F68" i="37"/>
  <c r="F69" i="37"/>
  <c r="F70" i="37"/>
  <c r="H70" i="37" s="1"/>
  <c r="F71" i="37"/>
  <c r="F72" i="37"/>
  <c r="F73" i="37"/>
  <c r="F74" i="37"/>
  <c r="F75" i="37"/>
  <c r="F76" i="37"/>
  <c r="F77" i="37"/>
  <c r="F78" i="37"/>
  <c r="H78" i="37" s="1"/>
  <c r="F79" i="37"/>
  <c r="F80" i="37"/>
  <c r="F81" i="37"/>
  <c r="F82" i="37"/>
  <c r="F83" i="37"/>
  <c r="F84" i="37"/>
  <c r="F85" i="37"/>
  <c r="F86" i="37"/>
  <c r="H86" i="37" s="1"/>
  <c r="J86" i="37" s="1"/>
  <c r="F87" i="37"/>
  <c r="F88" i="37"/>
  <c r="F89" i="37"/>
  <c r="F90" i="37"/>
  <c r="F91" i="37"/>
  <c r="F92" i="37"/>
  <c r="F93" i="37"/>
  <c r="F94" i="37"/>
  <c r="H94" i="37" s="1"/>
  <c r="J94" i="37" s="1"/>
  <c r="F95" i="37"/>
  <c r="F96" i="37"/>
  <c r="F97" i="37"/>
  <c r="F4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H5" i="37" l="1"/>
  <c r="H77" i="37"/>
  <c r="J77" i="37" s="1"/>
  <c r="H69" i="37"/>
  <c r="H53" i="37"/>
  <c r="H45" i="37"/>
  <c r="H37" i="37"/>
  <c r="H29" i="37"/>
  <c r="J29" i="37" s="1"/>
  <c r="H21" i="37"/>
  <c r="J21" i="37" s="1"/>
  <c r="H13" i="37"/>
  <c r="H85" i="37"/>
  <c r="J85" i="37" s="1"/>
  <c r="H61" i="37"/>
  <c r="H96" i="37"/>
  <c r="J96" i="37" s="1"/>
  <c r="H88" i="37"/>
  <c r="J88" i="37" s="1"/>
  <c r="H80" i="37"/>
  <c r="H72" i="37"/>
  <c r="J72" i="37" s="1"/>
  <c r="H64" i="37"/>
  <c r="J64" i="37" s="1"/>
  <c r="H56" i="37"/>
  <c r="J56" i="37" s="1"/>
  <c r="H48" i="37"/>
  <c r="J48" i="37" s="1"/>
  <c r="H40" i="37"/>
  <c r="H32" i="37"/>
  <c r="H24" i="37"/>
  <c r="J24" i="37" s="1"/>
  <c r="H19" i="37"/>
  <c r="H92" i="37"/>
  <c r="J92" i="37" s="1"/>
  <c r="H84" i="37"/>
  <c r="J84" i="37" s="1"/>
  <c r="H76" i="37"/>
  <c r="J76" i="37" s="1"/>
  <c r="H68" i="37"/>
  <c r="J68" i="37" s="1"/>
  <c r="H60" i="37"/>
  <c r="J60" i="37" s="1"/>
  <c r="H52" i="37"/>
  <c r="J52" i="37" s="1"/>
  <c r="H44" i="37"/>
  <c r="H36" i="37"/>
  <c r="J36" i="37" s="1"/>
  <c r="H28" i="37"/>
  <c r="J28" i="37" s="1"/>
  <c r="H20" i="37"/>
  <c r="J20" i="37" s="1"/>
  <c r="H12" i="37"/>
  <c r="J12" i="37" s="1"/>
  <c r="H91" i="37"/>
  <c r="J91" i="37" s="1"/>
  <c r="H83" i="37"/>
  <c r="J83" i="37" s="1"/>
  <c r="H75" i="37"/>
  <c r="J75" i="37" s="1"/>
  <c r="H67" i="37"/>
  <c r="H59" i="37"/>
  <c r="H51" i="37"/>
  <c r="J51" i="37" s="1"/>
  <c r="H43" i="37"/>
  <c r="J43" i="37" s="1"/>
  <c r="H35" i="37"/>
  <c r="J35" i="37" s="1"/>
  <c r="H27" i="37"/>
  <c r="J27" i="37" s="1"/>
  <c r="H11" i="37"/>
  <c r="J11" i="37" s="1"/>
  <c r="H16" i="37"/>
  <c r="J16" i="37" s="1"/>
  <c r="J61" i="37"/>
  <c r="J13" i="37"/>
  <c r="J54" i="37"/>
  <c r="J46" i="37"/>
  <c r="J30" i="37"/>
  <c r="J19" i="37"/>
  <c r="J44" i="37"/>
  <c r="J59" i="37"/>
  <c r="J67" i="37"/>
  <c r="J80" i="37"/>
  <c r="J40" i="37"/>
  <c r="J32" i="37"/>
  <c r="J78" i="37"/>
  <c r="J70" i="37"/>
  <c r="J62" i="37"/>
  <c r="J22" i="37"/>
  <c r="J14" i="37"/>
  <c r="J69" i="37"/>
  <c r="J53" i="37"/>
  <c r="J45" i="37"/>
  <c r="J37" i="37"/>
  <c r="J5" i="37"/>
  <c r="H93" i="37"/>
  <c r="J93" i="37" s="1"/>
  <c r="H38" i="37"/>
  <c r="J38" i="37" s="1"/>
  <c r="H90" i="37"/>
  <c r="J90" i="37" s="1"/>
  <c r="H82" i="37"/>
  <c r="J82" i="37" s="1"/>
  <c r="H74" i="37"/>
  <c r="J74" i="37" s="1"/>
  <c r="H66" i="37"/>
  <c r="J66" i="37" s="1"/>
  <c r="H58" i="37"/>
  <c r="J58" i="37" s="1"/>
  <c r="H50" i="37"/>
  <c r="J50" i="37" s="1"/>
  <c r="H42" i="37"/>
  <c r="J42" i="37" s="1"/>
  <c r="H34" i="37"/>
  <c r="J34" i="37" s="1"/>
  <c r="H26" i="37"/>
  <c r="J26" i="37" s="1"/>
  <c r="H18" i="37"/>
  <c r="J18" i="37" s="1"/>
  <c r="H10" i="37"/>
  <c r="J10" i="37" s="1"/>
  <c r="H97" i="37"/>
  <c r="J97" i="37" s="1"/>
  <c r="H89" i="37"/>
  <c r="J89" i="37" s="1"/>
  <c r="H81" i="37"/>
  <c r="J81" i="37" s="1"/>
  <c r="H73" i="37"/>
  <c r="J73" i="37" s="1"/>
  <c r="H65" i="37"/>
  <c r="J65" i="37" s="1"/>
  <c r="H57" i="37"/>
  <c r="J57" i="37" s="1"/>
  <c r="H49" i="37"/>
  <c r="J49" i="37" s="1"/>
  <c r="H41" i="37"/>
  <c r="J41" i="37" s="1"/>
  <c r="H33" i="37"/>
  <c r="J33" i="37" s="1"/>
  <c r="H25" i="37"/>
  <c r="J25" i="37" s="1"/>
  <c r="H17" i="37"/>
  <c r="J17" i="37" s="1"/>
  <c r="H9" i="37"/>
  <c r="J9" i="37" s="1"/>
  <c r="H8" i="37"/>
  <c r="J8" i="37" s="1"/>
  <c r="H95" i="37"/>
  <c r="J95" i="37" s="1"/>
  <c r="H87" i="37"/>
  <c r="J87" i="37" s="1"/>
  <c r="H79" i="37"/>
  <c r="J79" i="37" s="1"/>
  <c r="H71" i="37"/>
  <c r="J71" i="37" s="1"/>
  <c r="H63" i="37"/>
  <c r="J63" i="37" s="1"/>
  <c r="H55" i="37"/>
  <c r="J55" i="37" s="1"/>
  <c r="H47" i="37"/>
  <c r="J47" i="37" s="1"/>
  <c r="H39" i="37"/>
  <c r="J39" i="37" s="1"/>
  <c r="H31" i="37"/>
  <c r="J31" i="37" s="1"/>
  <c r="H23" i="37"/>
  <c r="J23" i="37" s="1"/>
  <c r="H15" i="37"/>
  <c r="J15" i="37" s="1"/>
  <c r="H7" i="37"/>
  <c r="J7" i="37" s="1"/>
  <c r="J6" i="37"/>
  <c r="E4" i="32"/>
  <c r="F4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8" i="32"/>
  <c r="F89" i="32"/>
  <c r="F90" i="32"/>
  <c r="F91" i="32"/>
  <c r="F92" i="32"/>
  <c r="F93" i="32"/>
  <c r="F94" i="32"/>
  <c r="F95" i="32"/>
  <c r="F96" i="32"/>
  <c r="F97" i="32"/>
  <c r="F13" i="32"/>
  <c r="F14" i="32"/>
  <c r="F15" i="32"/>
  <c r="F16" i="32"/>
  <c r="F17" i="32"/>
  <c r="F18" i="32"/>
  <c r="F12" i="32"/>
  <c r="F5" i="32"/>
  <c r="F6" i="32"/>
  <c r="F7" i="32"/>
  <c r="F8" i="32"/>
  <c r="F9" i="32"/>
  <c r="F10" i="32"/>
  <c r="F11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5" i="32"/>
  <c r="E6" i="32"/>
  <c r="E7" i="32"/>
  <c r="E8" i="32"/>
  <c r="C9" i="35"/>
  <c r="G5" i="32" s="1"/>
  <c r="C10" i="35"/>
  <c r="G6" i="32" s="1"/>
  <c r="C11" i="35"/>
  <c r="G7" i="32" s="1"/>
  <c r="C12" i="35"/>
  <c r="G8" i="32" s="1"/>
  <c r="C13" i="35"/>
  <c r="G9" i="32" s="1"/>
  <c r="C14" i="35"/>
  <c r="G10" i="32" s="1"/>
  <c r="C15" i="35"/>
  <c r="G11" i="32" s="1"/>
  <c r="C16" i="35"/>
  <c r="G12" i="32" s="1"/>
  <c r="C17" i="35"/>
  <c r="G13" i="32" s="1"/>
  <c r="C18" i="35"/>
  <c r="G14" i="32" s="1"/>
  <c r="C19" i="35"/>
  <c r="G15" i="32" s="1"/>
  <c r="C20" i="35"/>
  <c r="G16" i="32" s="1"/>
  <c r="C21" i="35"/>
  <c r="G17" i="32" s="1"/>
  <c r="C22" i="35"/>
  <c r="G18" i="32" s="1"/>
  <c r="C23" i="35"/>
  <c r="G19" i="32" s="1"/>
  <c r="C24" i="35"/>
  <c r="G20" i="32" s="1"/>
  <c r="C25" i="35"/>
  <c r="G21" i="32" s="1"/>
  <c r="C26" i="35"/>
  <c r="G22" i="32" s="1"/>
  <c r="C27" i="35"/>
  <c r="G23" i="32" s="1"/>
  <c r="C28" i="35"/>
  <c r="G24" i="32" s="1"/>
  <c r="C29" i="35"/>
  <c r="G25" i="32" s="1"/>
  <c r="C30" i="35"/>
  <c r="G26" i="32" s="1"/>
  <c r="C31" i="35"/>
  <c r="G27" i="32" s="1"/>
  <c r="C32" i="35"/>
  <c r="G28" i="32" s="1"/>
  <c r="C33" i="35"/>
  <c r="G29" i="32" s="1"/>
  <c r="C34" i="35"/>
  <c r="G30" i="32" s="1"/>
  <c r="C35" i="35"/>
  <c r="G31" i="32" s="1"/>
  <c r="C36" i="35"/>
  <c r="G32" i="32" s="1"/>
  <c r="C37" i="35"/>
  <c r="G33" i="32" s="1"/>
  <c r="C38" i="35"/>
  <c r="G34" i="32" s="1"/>
  <c r="C39" i="35"/>
  <c r="G35" i="32" s="1"/>
  <c r="C40" i="35"/>
  <c r="G36" i="32" s="1"/>
  <c r="C41" i="35"/>
  <c r="G37" i="32" s="1"/>
  <c r="C42" i="35"/>
  <c r="G38" i="32" s="1"/>
  <c r="C43" i="35"/>
  <c r="G39" i="32" s="1"/>
  <c r="C44" i="35"/>
  <c r="G40" i="32" s="1"/>
  <c r="C45" i="35"/>
  <c r="G41" i="32" s="1"/>
  <c r="C46" i="35"/>
  <c r="G42" i="32" s="1"/>
  <c r="C47" i="35"/>
  <c r="G43" i="32" s="1"/>
  <c r="C48" i="35"/>
  <c r="G44" i="32" s="1"/>
  <c r="C49" i="35"/>
  <c r="G45" i="32" s="1"/>
  <c r="C50" i="35"/>
  <c r="G46" i="32" s="1"/>
  <c r="C51" i="35"/>
  <c r="G47" i="32" s="1"/>
  <c r="C52" i="35"/>
  <c r="G48" i="32" s="1"/>
  <c r="C53" i="35"/>
  <c r="G49" i="32" s="1"/>
  <c r="C54" i="35"/>
  <c r="G50" i="32" s="1"/>
  <c r="C55" i="35"/>
  <c r="G51" i="32" s="1"/>
  <c r="C56" i="35"/>
  <c r="G52" i="32" s="1"/>
  <c r="C57" i="35"/>
  <c r="G53" i="32" s="1"/>
  <c r="C58" i="35"/>
  <c r="G54" i="32" s="1"/>
  <c r="C59" i="35"/>
  <c r="G55" i="32" s="1"/>
  <c r="C60" i="35"/>
  <c r="G56" i="32" s="1"/>
  <c r="C61" i="35"/>
  <c r="G57" i="32" s="1"/>
  <c r="C62" i="35"/>
  <c r="G58" i="32" s="1"/>
  <c r="C63" i="35"/>
  <c r="G59" i="32" s="1"/>
  <c r="C64" i="35"/>
  <c r="G60" i="32" s="1"/>
  <c r="C65" i="35"/>
  <c r="G61" i="32" s="1"/>
  <c r="C66" i="35"/>
  <c r="G62" i="32" s="1"/>
  <c r="C67" i="35"/>
  <c r="G63" i="32" s="1"/>
  <c r="C68" i="35"/>
  <c r="G64" i="32" s="1"/>
  <c r="C69" i="35"/>
  <c r="G65" i="32" s="1"/>
  <c r="C70" i="35"/>
  <c r="G66" i="32" s="1"/>
  <c r="C71" i="35"/>
  <c r="G67" i="32" s="1"/>
  <c r="C72" i="35"/>
  <c r="G68" i="32" s="1"/>
  <c r="C73" i="35"/>
  <c r="G69" i="32" s="1"/>
  <c r="C74" i="35"/>
  <c r="G70" i="32" s="1"/>
  <c r="C75" i="35"/>
  <c r="G71" i="32" s="1"/>
  <c r="C76" i="35"/>
  <c r="G72" i="32" s="1"/>
  <c r="C77" i="35"/>
  <c r="G73" i="32" s="1"/>
  <c r="C78" i="35"/>
  <c r="G74" i="32" s="1"/>
  <c r="C79" i="35"/>
  <c r="G75" i="32" s="1"/>
  <c r="C80" i="35"/>
  <c r="G76" i="32" s="1"/>
  <c r="C81" i="35"/>
  <c r="G77" i="32" s="1"/>
  <c r="C82" i="35"/>
  <c r="G78" i="32" s="1"/>
  <c r="C83" i="35"/>
  <c r="G79" i="32" s="1"/>
  <c r="C84" i="35"/>
  <c r="G80" i="32" s="1"/>
  <c r="C85" i="35"/>
  <c r="G81" i="32" s="1"/>
  <c r="C86" i="35"/>
  <c r="G82" i="32" s="1"/>
  <c r="C87" i="35"/>
  <c r="G83" i="32" s="1"/>
  <c r="C88" i="35"/>
  <c r="G84" i="32" s="1"/>
  <c r="C89" i="35"/>
  <c r="G85" i="32" s="1"/>
  <c r="C90" i="35"/>
  <c r="G86" i="32" s="1"/>
  <c r="C92" i="35"/>
  <c r="G88" i="32" s="1"/>
  <c r="C93" i="35"/>
  <c r="G89" i="32" s="1"/>
  <c r="C94" i="35"/>
  <c r="G90" i="32" s="1"/>
  <c r="C95" i="35"/>
  <c r="G91" i="32" s="1"/>
  <c r="C96" i="35"/>
  <c r="G92" i="32" s="1"/>
  <c r="C97" i="35"/>
  <c r="G93" i="32" s="1"/>
  <c r="C98" i="35"/>
  <c r="G94" i="32" s="1"/>
  <c r="C99" i="35"/>
  <c r="G95" i="32" s="1"/>
  <c r="C100" i="35"/>
  <c r="G96" i="32" s="1"/>
  <c r="C101" i="35"/>
  <c r="G97" i="32" s="1"/>
  <c r="A4" i="41" l="1"/>
  <c r="J99" i="37"/>
  <c r="F87" i="32"/>
  <c r="F86" i="32"/>
  <c r="C91" i="35"/>
  <c r="G87" i="32" s="1"/>
  <c r="C4" i="32" s="1"/>
  <c r="C6" i="37" l="1"/>
  <c r="B3" i="5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C9" authorId="0" shapeId="0" xr:uid="{DB310E25-D6F3-44EF-8D77-1C0F6E985B98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 xml:space="preserve">ST: Short term (Treasury bill)
</t>
        </r>
        <r>
          <rPr>
            <sz val="9"/>
            <color indexed="8"/>
            <rFont val="Geneva"/>
            <family val="2"/>
            <charset val="1"/>
          </rPr>
          <t>LT: Long term (Treasury bond)</t>
        </r>
      </text>
    </comment>
    <comment ref="C10" authorId="0" shapeId="0" xr:uid="{9E475AB7-7676-47A2-B8B0-CE12D4DAB036}">
      <text>
        <r>
          <rPr>
            <b/>
            <sz val="9"/>
            <color indexed="8"/>
            <rFont val="Geneva"/>
            <family val="2"/>
            <charset val="1"/>
          </rPr>
          <t>Aswath Damodaran:</t>
        </r>
        <r>
          <rPr>
            <sz val="9"/>
            <color indexed="8"/>
            <rFont val="Geneva"/>
            <family val="2"/>
            <charset val="1"/>
          </rPr>
          <t xml:space="preserve">
</t>
        </r>
        <r>
          <rPr>
            <sz val="9"/>
            <color indexed="8"/>
            <rFont val="Geneva"/>
            <family val="2"/>
            <charset val="1"/>
          </rPr>
          <t>The risk premium will be computed from this year to the current year.</t>
        </r>
      </text>
    </comment>
  </commentList>
</comments>
</file>

<file path=xl/sharedStrings.xml><?xml version="1.0" encoding="utf-8"?>
<sst xmlns="http://schemas.openxmlformats.org/spreadsheetml/2006/main" count="380" uniqueCount="245">
  <si>
    <t>Return on bond</t>
  </si>
  <si>
    <t>T.Bond rate</t>
  </si>
  <si>
    <t>Year</t>
  </si>
  <si>
    <t>The return on the 10-year bond for 1928 = 3.17% (Coupon rate promised at the end of 1927) - Price change on a bond with a coupon rate of 3.17%, when the interest rate goes to 3.45%.</t>
    <phoneticPr fontId="0" type="noConversion"/>
  </si>
  <si>
    <t>Computation</t>
    <phoneticPr fontId="0" type="noConversion"/>
  </si>
  <si>
    <t>Federal Reserve of St. Louis (FRED)</t>
  </si>
  <si>
    <t>Source:</t>
    <phoneticPr fontId="0" type="noConversion"/>
  </si>
  <si>
    <t>US treasury 10-year bond at end of each year</t>
    <phoneticPr fontId="0" type="noConversion"/>
  </si>
  <si>
    <t xml:space="preserve">Bond used: </t>
    <phoneticPr fontId="0" type="noConversion"/>
  </si>
  <si>
    <t>To compute the return on a constant maturity bond, I add two components - the promised coupon at the start of the year and the price change due to interest rate changes.</t>
  </si>
  <si>
    <t>Tomado de http://www.stern.nyu.edu/~adamodar/pc/datasets/histretSP.xls  hoja T. Bond yield &amp; return el 210310</t>
  </si>
  <si>
    <t>Año</t>
  </si>
  <si>
    <t>Interés del bono a 10 años</t>
  </si>
  <si>
    <t>n.a.</t>
  </si>
  <si>
    <t>Índice</t>
  </si>
  <si>
    <t>Rentabilidad del bono a 10 años</t>
  </si>
  <si>
    <t>S&amp;P 500</t>
  </si>
  <si>
    <t>Dividends</t>
  </si>
  <si>
    <t>Dividend Yield</t>
  </si>
  <si>
    <t>Aaa Bond Rate</t>
  </si>
  <si>
    <t xml:space="preserve">Return on Aaa </t>
  </si>
  <si>
    <t>Baa Bond Rate</t>
  </si>
  <si>
    <t xml:space="preserve">Return on Baa </t>
  </si>
  <si>
    <t>Returns on Real Estate</t>
  </si>
  <si>
    <t>Jan 1 notes</t>
  </si>
  <si>
    <t>Used indicated dividend</t>
  </si>
  <si>
    <t>Índice S&amp;P 500</t>
  </si>
  <si>
    <t>Índice Dividendos S&amp;P 500</t>
  </si>
  <si>
    <t>Rentabilidad S&amp;P 500</t>
  </si>
  <si>
    <t>Date updated:</t>
  </si>
  <si>
    <t>Created by:</t>
  </si>
  <si>
    <t>Aswath Damodaran, adamodar@stern.nyu.edu</t>
  </si>
  <si>
    <t>What is this data?</t>
  </si>
  <si>
    <t>Historical returns: Stocks, Bonds &amp; T.Bills with premiums</t>
  </si>
  <si>
    <t>US companies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</si>
  <si>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</si>
  <si>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</si>
  <si>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</si>
  <si>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</si>
  <si>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</si>
  <si>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</si>
  <si>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</si>
  <si>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</si>
  <si>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Customized Geometric risk premium estimator</t>
  </si>
  <si>
    <t>What is your riskfree rate?</t>
  </si>
  <si>
    <t>LT</t>
    <phoneticPr fontId="12" type="noConversion"/>
  </si>
  <si>
    <t>Estimates of risk premiums from 1928, over the last 50 years and over the last 10 years</t>
  </si>
  <si>
    <t>Enter your starting year</t>
  </si>
  <si>
    <t>are provided at the bottom of this table.</t>
  </si>
  <si>
    <t>Value of stocks in starting year:</t>
  </si>
  <si>
    <t>Value of T.Bills in starting year:</t>
    <phoneticPr fontId="12" type="noConversion"/>
  </si>
  <si>
    <t>Value of T.bonds in starting year:</t>
  </si>
  <si>
    <t>Estimate of risk premium based on your inputs:</t>
  </si>
  <si>
    <t>Annual Returns on Investments in</t>
  </si>
  <si>
    <t>Value of $100 invested at start of 1928 in</t>
  </si>
  <si>
    <t>Annual Risk Premium</t>
  </si>
  <si>
    <t>Annual Real Returns on</t>
  </si>
  <si>
    <t>S&amp;P 500 (includes dividends)</t>
  </si>
  <si>
    <t>3-month T.Bill</t>
  </si>
  <si>
    <t>US T. Bond</t>
  </si>
  <si>
    <t xml:space="preserve"> Baa Corporate Bond</t>
  </si>
  <si>
    <t>S&amp;P 500 (includes dividends)3</t>
  </si>
  <si>
    <t>3-month T.Bill4</t>
  </si>
  <si>
    <t>US T. Bond5</t>
  </si>
  <si>
    <t xml:space="preserve"> Baa Corporate Bond6</t>
  </si>
  <si>
    <t>Stocks - Bills</t>
    <phoneticPr fontId="12" type="noConversion"/>
  </si>
  <si>
    <t>Stocks - Bonds</t>
    <phoneticPr fontId="12" type="noConversion"/>
  </si>
  <si>
    <t>Stocks - Baa Corp Bond</t>
  </si>
  <si>
    <t>Historical risk premium</t>
  </si>
  <si>
    <t>Inflation Rate</t>
  </si>
  <si>
    <t>S&amp;P 500 (includes dividends)2</t>
  </si>
  <si>
    <t>3-month T. Bill (Real)</t>
  </si>
  <si>
    <t>!0-year T.Bonds</t>
  </si>
  <si>
    <t>Baa Corp Bonds</t>
  </si>
  <si>
    <t>Risk Premium</t>
  </si>
  <si>
    <t>Standard Error</t>
    <phoneticPr fontId="12" type="noConversion"/>
  </si>
  <si>
    <t>Arithmetic Average Historical Return</t>
  </si>
  <si>
    <t>Stocks - T.Bills</t>
  </si>
  <si>
    <t>Stocks - T.Bonds</t>
  </si>
  <si>
    <t>Arithmetic Average Annual Real Return</t>
  </si>
  <si>
    <t>1928-2020</t>
  </si>
  <si>
    <t>1971-2020</t>
  </si>
  <si>
    <t>2011-2020</t>
  </si>
  <si>
    <t>Geometric Average Historical Return</t>
  </si>
  <si>
    <t>Tasa libre de riesgo (T-Bond; 1928-2020)</t>
  </si>
  <si>
    <t>Rentabilidad del mercado (S&amp;P 500; 1928-2020)</t>
  </si>
  <si>
    <t>Prima por riesgo de mercado</t>
  </si>
  <si>
    <t>http://www.bcrp.gob.pe/docs/Estadisticas/Cuadros-Estadisticos/cuadro-035.xlsx</t>
  </si>
  <si>
    <t xml:space="preserve">CUADRO 35   INDICADORES DE RIESGO PARA PAÍSES EMERGENTES: Indice de Bonos de Mercados Emergentes (EMBIG) 1/ 2/ 3/ </t>
  </si>
  <si>
    <t xml:space="preserve">                     RISK INDICATORS FOR EMERGING COUNTRIES: Emerging Market Bond Index (EMBIG)   1/    Stripped Spread     2/   (In basis points)       3/</t>
  </si>
  <si>
    <r>
      <t xml:space="preserve">Diferencial de rendimientos del índice de bonos de mercados emergentes (EMBIG) / </t>
    </r>
    <r>
      <rPr>
        <i/>
        <sz val="10"/>
        <rFont val="Arial"/>
        <family val="2"/>
      </rPr>
      <t>Emerging Market Bond Index (EMBIG) Stripped Spread</t>
    </r>
  </si>
  <si>
    <t>LATIN EMBIG Países Latinoamericanos / Latin Countries</t>
  </si>
  <si>
    <t>EMBIG Países Emergentes / Emerging Countries</t>
  </si>
  <si>
    <t xml:space="preserve">Perú  </t>
  </si>
  <si>
    <t>Argentina</t>
  </si>
  <si>
    <t>Brasil</t>
  </si>
  <si>
    <t>Chile</t>
  </si>
  <si>
    <t>Colombia</t>
  </si>
  <si>
    <t>Ecuador</t>
  </si>
  <si>
    <t>México</t>
  </si>
  <si>
    <t>Venezuela</t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</si>
  <si>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</si>
  <si>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</si>
  <si>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</si>
  <si>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</si>
  <si>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</si>
  <si>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</si>
  <si>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</si>
  <si>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</si>
  <si>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</si>
  <si>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</si>
  <si>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</si>
  <si>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Set.</t>
  </si>
  <si>
    <t>Sep.</t>
  </si>
  <si>
    <t>Oct.</t>
  </si>
  <si>
    <t>Nov.</t>
  </si>
  <si>
    <t>Dic.</t>
  </si>
  <si>
    <t>Dec.</t>
  </si>
  <si>
    <t>Nota: Var.</t>
  </si>
  <si>
    <t>Note: bp chg.</t>
  </si>
  <si>
    <t>Anual</t>
  </si>
  <si>
    <t>Year-to-Year</t>
  </si>
  <si>
    <t>Acumulado</t>
  </si>
  <si>
    <t>Cumulative</t>
  </si>
  <si>
    <t>Mensual</t>
  </si>
  <si>
    <t>Monthly</t>
  </si>
  <si>
    <t>2/ Índice elaborado por el J.P. Morgan que refleja los retornos del portafolio de deuda según sea el caso, es decir, de cada país, de los países latinoamericanos y de los países</t>
  </si>
  <si>
    <t xml:space="preserve">     emergentes en  conjunto. Considera como deuda, eurobonos, bonos Brady y en menor medida deudas locales y préstamos. Estos indicadores son promedio para cada período y su </t>
  </si>
  <si>
    <t xml:space="preserve">     disminución se asocia con una reducción del riesgo país percibido por los inversionistas. Se mide en puntos básicos y corresponde al diferencial de rendimientos con respecto al </t>
  </si>
  <si>
    <t xml:space="preserve">     bono del Tesoro de EUA de similar duración de la deuda en cuestión.</t>
  </si>
  <si>
    <t>3/ Cien puntos básicos equivalen a uno porcentual.</t>
  </si>
  <si>
    <t xml:space="preserve"> </t>
  </si>
  <si>
    <t xml:space="preserve"> Fuente: Reuters.</t>
  </si>
  <si>
    <t xml:space="preserve"> Elaboración: Gerencia Central de Estudios Económicos.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</si>
  <si>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</si>
  <si>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</si>
  <si>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</si>
  <si>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</si>
  <si>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</si>
  <si>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</si>
  <si>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</si>
  <si>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</si>
  <si>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</si>
  <si>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</si>
  <si>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</si>
  <si>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</si>
  <si>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</si>
  <si>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Indice de Bonos de Mercados Emergentes (EMBIG) Perú</t>
  </si>
  <si>
    <t>EMBIG Perú (2019-2020)</t>
  </si>
  <si>
    <t>Fuente</t>
  </si>
  <si>
    <t>Patrimonio</t>
  </si>
  <si>
    <t>D/E</t>
  </si>
  <si>
    <t>E</t>
  </si>
  <si>
    <t>Costo de deuda</t>
  </si>
  <si>
    <t>1/ La información de este cuadro se ha actualizado en la Nota Semanal N° 43 (2 de diciembre de 2021). Corresponde a datos promedio del período.</t>
  </si>
  <si>
    <t>Parámetros</t>
  </si>
  <si>
    <t>Valor</t>
  </si>
  <si>
    <t>Tasa libre de riesgo</t>
  </si>
  <si>
    <t>ERP</t>
  </si>
  <si>
    <t>Beta Desapalancada</t>
  </si>
  <si>
    <t>Beta apalancado</t>
  </si>
  <si>
    <t>cálculo</t>
  </si>
  <si>
    <t>Riesgo país</t>
  </si>
  <si>
    <t>Costo de patrimonio (USD)</t>
  </si>
  <si>
    <t>Apalancamiento</t>
  </si>
  <si>
    <t>Impuesto (Tasa efectiva)</t>
  </si>
  <si>
    <t>Impuesto a la renta (29,5%) y participación a los trabajadores (5%) (EE.FF. CORPAC)</t>
  </si>
  <si>
    <t>WACC nominal (USD)</t>
  </si>
  <si>
    <t>Inflación</t>
  </si>
  <si>
    <t>WACC real (USD)</t>
  </si>
  <si>
    <t>Group 1 (Amsterdam Schiphol Airport and Fraport (Frankfurt))</t>
  </si>
  <si>
    <t>Group 2 (Aeroporti di Roma, Aéroports de Paris (Group), and Copenhagen Airport)</t>
  </si>
  <si>
    <t>Group 3 (AENA Aeropuertos, Dublin Airport, London Gatwick Airport, London Heathrow Airport, and Zurich Airport)</t>
  </si>
  <si>
    <t>Asset Beta (Range)</t>
  </si>
  <si>
    <t>Asset Beta (point estimate)</t>
  </si>
  <si>
    <t>0.39 - 0.49</t>
  </si>
  <si>
    <t>0.44 - 0.53</t>
  </si>
  <si>
    <t>0.49 - 0.58</t>
  </si>
  <si>
    <t>n/a</t>
  </si>
  <si>
    <t>Inflacion proyectada de USA - Promedio 2021-2024 (FMI)</t>
  </si>
  <si>
    <t>Histórico</t>
  </si>
  <si>
    <t>Objetivo</t>
  </si>
  <si>
    <t>Deuda de Largo Plazo (DLP)</t>
  </si>
  <si>
    <t>Determinación del D/E :</t>
  </si>
  <si>
    <t>D</t>
  </si>
  <si>
    <t>A = D + E</t>
  </si>
  <si>
    <t>D/A</t>
  </si>
  <si>
    <t>E/A</t>
  </si>
  <si>
    <t>https://www.autorite-transports.fr/wp-content/uploads/2020/03/betas-for-french-airports-v1-0.pdf</t>
  </si>
  <si>
    <t>Fuente: Swiss Economics(2020a)</t>
  </si>
  <si>
    <t>Fuente: EEFF CORPAC</t>
  </si>
  <si>
    <t>EE.FF. CORPAC</t>
  </si>
  <si>
    <t>Swiss Economics (2020a)</t>
  </si>
  <si>
    <t>1. Parámetros macroeconómicos</t>
  </si>
  <si>
    <t>1/ La información del año 2021 en adelante es proyectada.</t>
  </si>
  <si>
    <t>Estados Unidos</t>
  </si>
  <si>
    <t>Inflación anual, CPI (%)</t>
  </si>
  <si>
    <r>
      <t>Indicador</t>
    </r>
    <r>
      <rPr>
        <b/>
        <vertAlign val="superscript"/>
        <sz val="10"/>
        <color theme="0"/>
        <rFont val="Arial"/>
        <family val="2"/>
      </rPr>
      <t>1/</t>
    </r>
  </si>
  <si>
    <t>Promedio</t>
  </si>
  <si>
    <t>CPI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</si>
  <si>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</si>
  <si>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</si>
  <si>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</si>
  <si>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</si>
  <si>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</si>
  <si>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</si>
  <si>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</si>
  <si>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</si>
  <si>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</si>
  <si>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</si>
  <si>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</si>
  <si>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</si>
  <si>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1. BLS - CPI</t>
  </si>
  <si>
    <t>Perú</t>
  </si>
  <si>
    <t>Tipo de cambio (S/ por USD)</t>
  </si>
  <si>
    <t>TC nominal (promedio anual)</t>
  </si>
  <si>
    <t>TC real</t>
  </si>
  <si>
    <t>Fuente BLS: https://data.bls.gov/cgi-bin/surveymost?cu</t>
  </si>
  <si>
    <t>Fuente WEO: https://www.imf.org/en/Publications/WEO/weo-database/2021/October/weo-report?c=111,&amp;s=PCPI,PCPIPCH,&amp;sy=2000&amp;ey=2026&amp;ssm=0&amp;scsm=1&amp;scc=0&amp;ssd=1&amp;ssc=0&amp;sic=0&amp;sort=country&amp;ds=.&amp;br=1</t>
  </si>
  <si>
    <t>2. WEO - CPI</t>
  </si>
  <si>
    <t>Var%</t>
  </si>
  <si>
    <t>3. INEI - IPC</t>
  </si>
  <si>
    <t>Fuente MEF: https://www.mef.gob.pe/contenidos/pol_econ/marco_macro/MMM_2022_2025.pdf</t>
  </si>
  <si>
    <t>4. MEF - Inflación</t>
  </si>
  <si>
    <t>Var% y-o-y</t>
  </si>
  <si>
    <t>Fuente INEI: https://www.inei.gob.pe/estadisticas/indice-tematico/economia/</t>
  </si>
  <si>
    <t>5. MEF - Tipo de cambio</t>
  </si>
  <si>
    <t>6. SBS - Tipo de cambio</t>
  </si>
  <si>
    <t xml:space="preserve">FECHA </t>
  </si>
  <si>
    <t xml:space="preserve">COMPRA </t>
  </si>
  <si>
    <t xml:space="preserve">VENTA </t>
  </si>
  <si>
    <t>TC prom</t>
  </si>
  <si>
    <t>TC prom (S/-USD)</t>
  </si>
  <si>
    <t>Fuente SBS: https://www.sbs.gob.pe/app/pp/seriesHistoricas2/paso3_TipodeCambio_Descarga.aspx?secu=03&amp;paso=3&amp;opc=1</t>
  </si>
  <si>
    <t>CPI (prom anual)</t>
  </si>
  <si>
    <t>BLS (2019-20); WEO (2021-24)</t>
  </si>
  <si>
    <t>CPI US (Base 2019)</t>
  </si>
  <si>
    <t>IPC Lima Met (Diciembre)</t>
  </si>
  <si>
    <t>INEI (2019-20); MEF (2021-24)</t>
  </si>
  <si>
    <t>IPC PE (Base 2019)</t>
  </si>
  <si>
    <t>SBS (2019-20); MEF (2021-24)</t>
  </si>
  <si>
    <t>Inflación anual, IPC (%)</t>
  </si>
  <si>
    <r>
      <t xml:space="preserve">Bonos T-bonds EE.UU - </t>
    </r>
    <r>
      <rPr>
        <b/>
        <sz val="10"/>
        <rFont val="Arial"/>
        <family val="2"/>
      </rPr>
      <t>Periodo 1928-2020</t>
    </r>
    <r>
      <rPr>
        <sz val="10"/>
        <rFont val="Arial"/>
        <family val="2"/>
      </rPr>
      <t xml:space="preserve"> (Damodaran)</t>
    </r>
  </si>
  <si>
    <r>
      <t xml:space="preserve">Mercados capitales EE.UU - </t>
    </r>
    <r>
      <rPr>
        <b/>
        <sz val="10"/>
        <rFont val="Arial"/>
        <family val="2"/>
      </rPr>
      <t>Periodo 1928-2020</t>
    </r>
    <r>
      <rPr>
        <sz val="10"/>
        <rFont val="Arial"/>
        <family val="2"/>
      </rPr>
      <t xml:space="preserve"> (Damodaran)</t>
    </r>
  </si>
  <si>
    <r>
      <t>Índice de bonos de mercados emergentes para Perú (</t>
    </r>
    <r>
      <rPr>
        <b/>
        <sz val="10"/>
        <rFont val="Arial"/>
        <family val="2"/>
      </rPr>
      <t>Prom. 12 meses: 2019-2020</t>
    </r>
    <r>
      <rPr>
        <sz val="10"/>
        <rFont val="Arial"/>
        <family val="2"/>
      </rPr>
      <t>) (BRCP)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</si>
</sst>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??_ ;_ @_ "/>
    <numFmt numFmtId="165" formatCode="_(&quot;$&quot;* #,##0.00_);_(&quot;$&quot;* \(#,##0.00\);_(&quot;$&quot;* &quot;-&quot;??_);_(@_)"/>
    <numFmt numFmtId="166" formatCode="0.0%"/>
    <numFmt numFmtId="168" formatCode="#\ ###\ ##0"/>
    <numFmt numFmtId="170" formatCode="0.0000"/>
    <numFmt numFmtId="174" formatCode="#,##0.000"/>
    <numFmt numFmtId="175" formatCode="0.000"/>
  </numFmts>
  <fonts count="6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color theme="1"/>
      <name val="Corbel"/>
      <family val="2"/>
    </font>
    <font>
      <sz val="11"/>
      <color theme="1"/>
      <name val="Calibri"/>
      <family val="2"/>
      <scheme val="minor"/>
    </font>
    <font>
      <sz val="10"/>
      <name val="Geneva"/>
      <family val="2"/>
      <charset val="1"/>
    </font>
    <font>
      <sz val="12"/>
      <name val="Times"/>
      <family val="1"/>
    </font>
    <font>
      <sz val="10"/>
      <color rgb="FFFF0000"/>
      <name val="Geneva"/>
      <family val="2"/>
      <charset val="1"/>
    </font>
    <font>
      <sz val="10"/>
      <color rgb="FF008000"/>
      <name val="Geneva"/>
      <family val="2"/>
      <charset val="1"/>
    </font>
    <font>
      <i/>
      <sz val="12"/>
      <name val="Times"/>
      <family val="1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Times"/>
      <family val="1"/>
    </font>
    <font>
      <sz val="12"/>
      <color theme="1"/>
      <name val="Times"/>
      <family val="1"/>
    </font>
    <font>
      <sz val="10"/>
      <color theme="1"/>
      <name val="Geneva"/>
      <family val="2"/>
      <charset val="1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0"/>
      <color indexed="12"/>
      <name val="Geneva"/>
      <family val="2"/>
      <charset val="1"/>
    </font>
    <font>
      <sz val="12"/>
      <name val="Calibri"/>
      <family val="2"/>
    </font>
    <font>
      <sz val="12"/>
      <color rgb="FF000000"/>
      <name val="Calibri"/>
      <family val="2"/>
    </font>
    <font>
      <sz val="14"/>
      <color indexed="10"/>
      <name val="Times"/>
      <family val="1"/>
    </font>
    <font>
      <sz val="14"/>
      <color indexed="10"/>
      <name val="Geneva"/>
      <family val="2"/>
      <charset val="1"/>
    </font>
    <font>
      <b/>
      <sz val="12"/>
      <name val="Times"/>
      <family val="1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Times"/>
      <family val="1"/>
    </font>
    <font>
      <b/>
      <sz val="9"/>
      <color indexed="8"/>
      <name val="Geneva"/>
      <family val="2"/>
      <charset val="1"/>
    </font>
    <font>
      <sz val="9"/>
      <color indexed="8"/>
      <name val="Geneva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sz val="11"/>
      <color theme="9" tint="0.39997558519241921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b/>
      <sz val="12"/>
      <name val="Arial Narrow"/>
      <family val="2"/>
    </font>
    <font>
      <sz val="12"/>
      <name val="Arial"/>
      <family val="2"/>
    </font>
    <font>
      <b/>
      <i/>
      <sz val="12"/>
      <name val="Arial Narrow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i/>
      <sz val="11"/>
      <color theme="0"/>
      <name val="Corbel"/>
      <family val="2"/>
    </font>
    <font>
      <sz val="11"/>
      <color theme="0"/>
      <name val="Corbel"/>
      <family val="2"/>
    </font>
    <font>
      <sz val="11"/>
      <color theme="1"/>
      <name val="Corbel"/>
      <family val="2"/>
    </font>
    <font>
      <i/>
      <sz val="11"/>
      <color theme="1"/>
      <name val="Corbel"/>
      <family val="2"/>
    </font>
    <font>
      <b/>
      <sz val="10"/>
      <color theme="0"/>
      <name val="Corbel"/>
      <family val="2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z val="9"/>
      <name val="Corbel"/>
      <family val="2"/>
    </font>
    <font>
      <i/>
      <sz val="8"/>
      <name val="Corbel"/>
      <family val="2"/>
    </font>
    <font>
      <b/>
      <vertAlign val="superscript"/>
      <sz val="10"/>
      <color theme="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/>
      <diagonal/>
    </border>
    <border>
      <left/>
      <right/>
      <top/>
      <bottom style="dashed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dashed">
        <color rgb="FF0070C0"/>
      </top>
      <bottom style="thin">
        <color rgb="FF0070C0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4" fillId="0" borderId="0" applyBorder="0"/>
    <xf numFmtId="43" fontId="6" fillId="0" borderId="0" applyFont="0" applyFill="0" applyBorder="0" applyAlignment="0" applyProtection="0"/>
    <xf numFmtId="0" fontId="4" fillId="0" borderId="0"/>
  </cellStyleXfs>
  <cellXfs count="28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/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7" fillId="0" borderId="0" xfId="4"/>
    <xf numFmtId="0" fontId="7" fillId="0" borderId="0" xfId="4" applyAlignment="1">
      <alignment horizontal="center"/>
    </xf>
    <xf numFmtId="10" fontId="8" fillId="0" borderId="1" xfId="5" applyNumberFormat="1" applyFont="1" applyFill="1" applyBorder="1" applyAlignment="1">
      <alignment horizontal="center"/>
    </xf>
    <xf numFmtId="10" fontId="7" fillId="0" borderId="0" xfId="4" applyNumberFormat="1" applyAlignment="1">
      <alignment horizontal="center"/>
    </xf>
    <xf numFmtId="0" fontId="8" fillId="0" borderId="2" xfId="4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10" fontId="7" fillId="0" borderId="1" xfId="4" applyNumberFormat="1" applyBorder="1" applyAlignment="1">
      <alignment horizontal="center"/>
    </xf>
    <xf numFmtId="10" fontId="10" fillId="0" borderId="1" xfId="4" applyNumberFormat="1" applyFont="1" applyBorder="1" applyAlignment="1">
      <alignment horizontal="center"/>
    </xf>
    <xf numFmtId="10" fontId="8" fillId="0" borderId="1" xfId="5" applyNumberFormat="1" applyFont="1" applyBorder="1" applyAlignment="1">
      <alignment horizontal="center"/>
    </xf>
    <xf numFmtId="10" fontId="8" fillId="0" borderId="1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7" fillId="0" borderId="0" xfId="4" applyAlignment="1">
      <alignment horizontal="left"/>
    </xf>
    <xf numFmtId="0" fontId="0" fillId="0" borderId="0" xfId="0" applyFill="1" applyBorder="1"/>
    <xf numFmtId="3" fontId="12" fillId="2" borderId="0" xfId="6" applyNumberForma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center" vertical="center"/>
    </xf>
    <xf numFmtId="10" fontId="14" fillId="2" borderId="4" xfId="0" applyNumberFormat="1" applyFont="1" applyFill="1" applyBorder="1"/>
    <xf numFmtId="0" fontId="15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7" fillId="0" borderId="0" xfId="6" applyFont="1" applyAlignment="1">
      <alignment horizontal="center" vertical="center" wrapText="1"/>
    </xf>
    <xf numFmtId="10" fontId="17" fillId="0" borderId="0" xfId="3" applyNumberFormat="1" applyFont="1" applyAlignment="1">
      <alignment horizontal="right" vertical="center" wrapText="1"/>
    </xf>
    <xf numFmtId="0" fontId="17" fillId="0" borderId="0" xfId="6" applyFont="1" applyAlignment="1">
      <alignment horizontal="right" vertical="center" wrapText="1"/>
    </xf>
    <xf numFmtId="10" fontId="17" fillId="0" borderId="0" xfId="6" applyNumberFormat="1" applyFont="1" applyAlignment="1">
      <alignment horizontal="right" vertical="center" wrapText="1"/>
    </xf>
    <xf numFmtId="10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8" fillId="0" borderId="6" xfId="4" applyFont="1" applyBorder="1" applyAlignment="1">
      <alignment horizontal="center"/>
    </xf>
    <xf numFmtId="2" fontId="8" fillId="0" borderId="1" xfId="4" applyNumberFormat="1" applyFont="1" applyBorder="1" applyAlignment="1">
      <alignment horizontal="center"/>
    </xf>
    <xf numFmtId="10" fontId="8" fillId="0" borderId="0" xfId="4" applyNumberFormat="1" applyFont="1" applyAlignment="1">
      <alignment horizontal="center"/>
    </xf>
    <xf numFmtId="10" fontId="0" fillId="0" borderId="0" xfId="5" applyNumberFormat="1" applyFont="1"/>
    <xf numFmtId="10" fontId="8" fillId="0" borderId="7" xfId="5" applyNumberFormat="1" applyFont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8" fillId="0" borderId="0" xfId="5" applyNumberFormat="1" applyFont="1" applyBorder="1" applyAlignment="1">
      <alignment horizontal="center"/>
    </xf>
    <xf numFmtId="10" fontId="0" fillId="0" borderId="1" xfId="5" applyNumberFormat="1" applyFont="1" applyBorder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4" applyBorder="1" applyAlignment="1">
      <alignment horizontal="center"/>
    </xf>
    <xf numFmtId="10" fontId="8" fillId="0" borderId="0" xfId="5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0" fontId="7" fillId="2" borderId="1" xfId="4" applyFill="1" applyBorder="1" applyAlignment="1">
      <alignment horizontal="center"/>
    </xf>
    <xf numFmtId="2" fontId="19" fillId="0" borderId="1" xfId="4" applyNumberFormat="1" applyFont="1" applyBorder="1" applyAlignment="1">
      <alignment horizontal="center"/>
    </xf>
    <xf numFmtId="0" fontId="20" fillId="0" borderId="0" xfId="4" applyFont="1" applyAlignment="1">
      <alignment horizontal="center"/>
    </xf>
    <xf numFmtId="10" fontId="7" fillId="0" borderId="0" xfId="4" applyNumberFormat="1"/>
    <xf numFmtId="2" fontId="17" fillId="0" borderId="0" xfId="3" applyNumberFormat="1" applyFont="1" applyAlignment="1">
      <alignment horizontal="right" vertical="center" wrapText="1"/>
    </xf>
    <xf numFmtId="0" fontId="22" fillId="4" borderId="8" xfId="4" applyFont="1" applyFill="1" applyBorder="1"/>
    <xf numFmtId="0" fontId="22" fillId="4" borderId="12" xfId="4" applyFont="1" applyFill="1" applyBorder="1"/>
    <xf numFmtId="0" fontId="26" fillId="0" borderId="0" xfId="4" applyFont="1"/>
    <xf numFmtId="0" fontId="22" fillId="4" borderId="16" xfId="4" applyFont="1" applyFill="1" applyBorder="1"/>
    <xf numFmtId="0" fontId="27" fillId="0" borderId="0" xfId="4" applyFont="1"/>
    <xf numFmtId="0" fontId="28" fillId="0" borderId="0" xfId="4" applyFont="1"/>
    <xf numFmtId="0" fontId="28" fillId="0" borderId="0" xfId="4" applyFont="1" applyAlignment="1">
      <alignment horizontal="center"/>
    </xf>
    <xf numFmtId="0" fontId="8" fillId="5" borderId="1" xfId="4" applyFont="1" applyFill="1" applyBorder="1" applyAlignment="1">
      <alignment horizontal="center"/>
    </xf>
    <xf numFmtId="0" fontId="11" fillId="0" borderId="20" xfId="4" applyFont="1" applyBorder="1"/>
    <xf numFmtId="0" fontId="8" fillId="0" borderId="21" xfId="4" applyFont="1" applyBorder="1"/>
    <xf numFmtId="0" fontId="8" fillId="0" borderId="22" xfId="4" applyFont="1" applyBorder="1"/>
    <xf numFmtId="0" fontId="11" fillId="0" borderId="23" xfId="4" applyFont="1" applyBorder="1"/>
    <xf numFmtId="0" fontId="8" fillId="0" borderId="5" xfId="4" applyFont="1" applyBorder="1"/>
    <xf numFmtId="0" fontId="8" fillId="0" borderId="24" xfId="4" applyFont="1" applyBorder="1"/>
    <xf numFmtId="165" fontId="7" fillId="6" borderId="1" xfId="8" applyFont="1" applyFill="1" applyBorder="1" applyAlignment="1">
      <alignment horizontal="center"/>
    </xf>
    <xf numFmtId="10" fontId="8" fillId="6" borderId="25" xfId="4" applyNumberFormat="1" applyFont="1" applyFill="1" applyBorder="1" applyAlignment="1">
      <alignment horizontal="center"/>
    </xf>
    <xf numFmtId="0" fontId="29" fillId="0" borderId="29" xfId="4" applyFont="1" applyBorder="1"/>
    <xf numFmtId="0" fontId="29" fillId="0" borderId="0" xfId="4" applyFont="1"/>
    <xf numFmtId="0" fontId="30" fillId="0" borderId="30" xfId="4" applyFont="1" applyBorder="1" applyAlignment="1">
      <alignment horizontal="center" wrapText="1"/>
    </xf>
    <xf numFmtId="0" fontId="31" fillId="0" borderId="30" xfId="4" applyFont="1" applyBorder="1" applyAlignment="1">
      <alignment horizontal="center" wrapText="1"/>
    </xf>
    <xf numFmtId="0" fontId="31" fillId="0" borderId="23" xfId="4" applyFont="1" applyBorder="1" applyAlignment="1">
      <alignment horizontal="center" wrapText="1"/>
    </xf>
    <xf numFmtId="0" fontId="8" fillId="0" borderId="0" xfId="4" applyFont="1" applyAlignment="1">
      <alignment wrapText="1"/>
    </xf>
    <xf numFmtId="0" fontId="31" fillId="0" borderId="1" xfId="4" applyFont="1" applyBorder="1" applyAlignment="1">
      <alignment horizontal="center"/>
    </xf>
    <xf numFmtId="10" fontId="31" fillId="0" borderId="1" xfId="4" applyNumberFormat="1" applyFont="1" applyBorder="1" applyAlignment="1">
      <alignment horizontal="center"/>
    </xf>
    <xf numFmtId="165" fontId="31" fillId="0" borderId="1" xfId="8" applyFont="1" applyBorder="1" applyAlignment="1">
      <alignment horizontal="center"/>
    </xf>
    <xf numFmtId="10" fontId="31" fillId="0" borderId="7" xfId="4" applyNumberFormat="1" applyFont="1" applyBorder="1" applyAlignment="1">
      <alignment horizontal="center"/>
    </xf>
    <xf numFmtId="0" fontId="31" fillId="0" borderId="7" xfId="4" applyFont="1" applyBorder="1" applyAlignment="1">
      <alignment horizontal="center"/>
    </xf>
    <xf numFmtId="10" fontId="8" fillId="0" borderId="1" xfId="5" applyNumberFormat="1" applyFont="1" applyBorder="1"/>
    <xf numFmtId="10" fontId="8" fillId="0" borderId="1" xfId="4" applyNumberFormat="1" applyFont="1" applyBorder="1"/>
    <xf numFmtId="0" fontId="31" fillId="0" borderId="0" xfId="4" applyFont="1" applyAlignment="1">
      <alignment horizontal="center"/>
    </xf>
    <xf numFmtId="0" fontId="31" fillId="0" borderId="31" xfId="4" applyFont="1" applyBorder="1" applyAlignment="1">
      <alignment horizontal="center"/>
    </xf>
    <xf numFmtId="10" fontId="31" fillId="0" borderId="31" xfId="4" applyNumberFormat="1" applyFont="1" applyBorder="1" applyAlignment="1">
      <alignment horizontal="center"/>
    </xf>
    <xf numFmtId="10" fontId="31" fillId="0" borderId="20" xfId="4" applyNumberFormat="1" applyFont="1" applyBorder="1" applyAlignment="1">
      <alignment horizontal="center"/>
    </xf>
    <xf numFmtId="10" fontId="8" fillId="0" borderId="31" xfId="5" applyNumberFormat="1" applyFont="1" applyBorder="1" applyAlignment="1">
      <alignment horizontal="center"/>
    </xf>
    <xf numFmtId="10" fontId="8" fillId="0" borderId="31" xfId="4" applyNumberFormat="1" applyFont="1" applyBorder="1"/>
    <xf numFmtId="0" fontId="29" fillId="0" borderId="0" xfId="4" applyFont="1" applyAlignment="1">
      <alignment horizontal="center"/>
    </xf>
    <xf numFmtId="0" fontId="8" fillId="0" borderId="30" xfId="4" applyFont="1" applyBorder="1"/>
    <xf numFmtId="0" fontId="8" fillId="0" borderId="30" xfId="4" applyFont="1" applyBorder="1" applyAlignment="1">
      <alignment horizontal="center"/>
    </xf>
    <xf numFmtId="10" fontId="7" fillId="0" borderId="30" xfId="4" applyNumberFormat="1" applyBorder="1" applyAlignment="1">
      <alignment horizontal="center"/>
    </xf>
    <xf numFmtId="10" fontId="7" fillId="0" borderId="1" xfId="4" applyNumberFormat="1" applyBorder="1"/>
    <xf numFmtId="0" fontId="32" fillId="0" borderId="0" xfId="4" applyFont="1"/>
    <xf numFmtId="0" fontId="8" fillId="0" borderId="1" xfId="4" applyFont="1" applyBorder="1"/>
    <xf numFmtId="10" fontId="8" fillId="0" borderId="30" xfId="5" applyNumberFormat="1" applyFont="1" applyBorder="1" applyAlignment="1">
      <alignment horizontal="center"/>
    </xf>
    <xf numFmtId="10" fontId="17" fillId="0" borderId="0" xfId="6" applyNumberFormat="1" applyFont="1" applyFill="1" applyBorder="1" applyAlignment="1">
      <alignment horizontal="right" vertical="center" wrapText="1"/>
    </xf>
    <xf numFmtId="0" fontId="35" fillId="2" borderId="0" xfId="0" applyFont="1" applyFill="1" applyBorder="1"/>
    <xf numFmtId="3" fontId="35" fillId="2" borderId="0" xfId="0" applyNumberFormat="1" applyFont="1" applyFill="1" applyBorder="1"/>
    <xf numFmtId="0" fontId="36" fillId="2" borderId="0" xfId="0" applyFont="1" applyFill="1" applyBorder="1" applyAlignment="1">
      <alignment horizontal="right" vertical="center"/>
    </xf>
    <xf numFmtId="0" fontId="37" fillId="2" borderId="0" xfId="0" applyFont="1" applyFill="1" applyBorder="1"/>
    <xf numFmtId="10" fontId="38" fillId="0" borderId="0" xfId="6" applyNumberFormat="1" applyFont="1" applyFill="1" applyBorder="1" applyAlignment="1">
      <alignment horizontal="right" vertical="center" wrapText="1"/>
    </xf>
    <xf numFmtId="164" fontId="13" fillId="0" borderId="3" xfId="0" applyNumberFormat="1" applyFont="1" applyBorder="1" applyAlignment="1">
      <alignment horizontal="left" vertical="center"/>
    </xf>
    <xf numFmtId="0" fontId="4" fillId="0" borderId="0" xfId="1"/>
    <xf numFmtId="0" fontId="12" fillId="0" borderId="0" xfId="6" applyFill="1" applyAlignment="1">
      <alignment horizontal="left" vertical="center"/>
    </xf>
    <xf numFmtId="0" fontId="4" fillId="0" borderId="0" xfId="1" applyAlignment="1">
      <alignment horizontal="center" vertical="center"/>
    </xf>
    <xf numFmtId="0" fontId="39" fillId="0" borderId="0" xfId="1" applyFont="1" applyAlignment="1">
      <alignment horizontal="left" indent="1"/>
    </xf>
    <xf numFmtId="0" fontId="40" fillId="0" borderId="0" xfId="1" applyFont="1"/>
    <xf numFmtId="0" fontId="16" fillId="0" borderId="0" xfId="1" applyFont="1"/>
    <xf numFmtId="0" fontId="41" fillId="0" borderId="0" xfId="1" applyFont="1" applyAlignment="1">
      <alignment horizontal="left" indent="1"/>
    </xf>
    <xf numFmtId="0" fontId="4" fillId="0" borderId="2" xfId="1" applyBorder="1" applyAlignment="1">
      <alignment horizontal="center"/>
    </xf>
    <xf numFmtId="0" fontId="4" fillId="0" borderId="31" xfId="1" applyBorder="1"/>
    <xf numFmtId="0" fontId="4" fillId="0" borderId="30" xfId="1" applyBorder="1"/>
    <xf numFmtId="0" fontId="4" fillId="0" borderId="2" xfId="1" applyBorder="1" applyAlignment="1">
      <alignment horizontal="center" vertical="center"/>
    </xf>
    <xf numFmtId="1" fontId="4" fillId="0" borderId="2" xfId="1" applyNumberForma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1" fontId="43" fillId="0" borderId="2" xfId="1" applyNumberFormat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3" fontId="4" fillId="0" borderId="2" xfId="1" applyNumberFormat="1" applyBorder="1" applyAlignment="1">
      <alignment horizontal="center" vertical="center"/>
    </xf>
    <xf numFmtId="3" fontId="4" fillId="0" borderId="30" xfId="1" applyNumberFormat="1" applyBorder="1" applyAlignment="1">
      <alignment horizontal="center" vertical="center"/>
    </xf>
    <xf numFmtId="10" fontId="17" fillId="0" borderId="0" xfId="3" applyNumberFormat="1" applyFont="1" applyAlignment="1">
      <alignment horizontal="left" wrapText="1"/>
    </xf>
    <xf numFmtId="164" fontId="13" fillId="0" borderId="36" xfId="0" applyNumberFormat="1" applyFont="1" applyBorder="1" applyAlignment="1">
      <alignment horizontal="center" vertical="center"/>
    </xf>
    <xf numFmtId="0" fontId="17" fillId="3" borderId="36" xfId="6" applyFont="1" applyFill="1" applyBorder="1" applyAlignment="1">
      <alignment horizontal="center" vertical="center" wrapText="1"/>
    </xf>
    <xf numFmtId="10" fontId="17" fillId="3" borderId="36" xfId="3" applyNumberFormat="1" applyFont="1" applyFill="1" applyBorder="1" applyAlignment="1">
      <alignment horizontal="left" wrapText="1"/>
    </xf>
    <xf numFmtId="0" fontId="17" fillId="3" borderId="0" xfId="6" applyFont="1" applyFill="1" applyAlignment="1">
      <alignment horizontal="center" vertical="center" wrapText="1"/>
    </xf>
    <xf numFmtId="10" fontId="17" fillId="3" borderId="0" xfId="3" applyNumberFormat="1" applyFont="1" applyFill="1" applyAlignment="1">
      <alignment horizontal="left" wrapText="1"/>
    </xf>
    <xf numFmtId="1" fontId="17" fillId="3" borderId="0" xfId="3" applyNumberFormat="1" applyFont="1" applyFill="1" applyBorder="1" applyAlignment="1">
      <alignment horizontal="right" wrapText="1"/>
    </xf>
    <xf numFmtId="1" fontId="17" fillId="0" borderId="0" xfId="3" applyNumberFormat="1" applyFont="1" applyBorder="1" applyAlignment="1">
      <alignment horizontal="right" wrapText="1"/>
    </xf>
    <xf numFmtId="0" fontId="17" fillId="0" borderId="5" xfId="6" applyFont="1" applyBorder="1" applyAlignment="1">
      <alignment horizontal="center" vertical="center" wrapText="1"/>
    </xf>
    <xf numFmtId="10" fontId="17" fillId="0" borderId="5" xfId="3" applyNumberFormat="1" applyFont="1" applyBorder="1" applyAlignment="1">
      <alignment horizontal="left" wrapText="1"/>
    </xf>
    <xf numFmtId="1" fontId="17" fillId="0" borderId="5" xfId="3" applyNumberFormat="1" applyFont="1" applyBorder="1" applyAlignment="1">
      <alignment horizontal="right" wrapText="1"/>
    </xf>
    <xf numFmtId="3" fontId="0" fillId="2" borderId="0" xfId="0" applyNumberFormat="1" applyFill="1"/>
    <xf numFmtId="10" fontId="14" fillId="2" borderId="4" xfId="3" applyNumberFormat="1" applyFont="1" applyFill="1" applyBorder="1"/>
    <xf numFmtId="2" fontId="14" fillId="2" borderId="4" xfId="0" applyNumberFormat="1" applyFont="1" applyFill="1" applyBorder="1"/>
    <xf numFmtId="0" fontId="12" fillId="0" borderId="0" xfId="6"/>
    <xf numFmtId="0" fontId="0" fillId="0" borderId="0" xfId="0"/>
    <xf numFmtId="0" fontId="45" fillId="7" borderId="0" xfId="0" applyFont="1" applyFill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48" fillId="7" borderId="0" xfId="0" applyFont="1" applyFill="1"/>
    <xf numFmtId="0" fontId="49" fillId="7" borderId="0" xfId="0" applyFont="1" applyFill="1"/>
    <xf numFmtId="0" fontId="50" fillId="8" borderId="0" xfId="0" applyFont="1" applyFill="1"/>
    <xf numFmtId="3" fontId="50" fillId="8" borderId="0" xfId="0" applyNumberFormat="1" applyFont="1" applyFill="1"/>
    <xf numFmtId="3" fontId="50" fillId="8" borderId="40" xfId="0" applyNumberFormat="1" applyFont="1" applyFill="1" applyBorder="1"/>
    <xf numFmtId="0" fontId="50" fillId="8" borderId="40" xfId="0" applyFont="1" applyFill="1" applyBorder="1"/>
    <xf numFmtId="0" fontId="50" fillId="0" borderId="0" xfId="0" applyFont="1"/>
    <xf numFmtId="166" fontId="46" fillId="0" borderId="0" xfId="3" applyNumberFormat="1" applyFont="1" applyFill="1"/>
    <xf numFmtId="0" fontId="46" fillId="0" borderId="0" xfId="0" applyFont="1"/>
    <xf numFmtId="0" fontId="51" fillId="0" borderId="0" xfId="0" applyFont="1"/>
    <xf numFmtId="0" fontId="50" fillId="8" borderId="41" xfId="0" applyFont="1" applyFill="1" applyBorder="1" applyAlignment="1">
      <alignment horizontal="left" indent="1"/>
    </xf>
    <xf numFmtId="3" fontId="50" fillId="8" borderId="41" xfId="0" applyNumberFormat="1" applyFont="1" applyFill="1" applyBorder="1" applyAlignment="1">
      <alignment horizontal="right" indent="1"/>
    </xf>
    <xf numFmtId="0" fontId="50" fillId="8" borderId="40" xfId="0" applyFont="1" applyFill="1" applyBorder="1" applyAlignment="1">
      <alignment horizontal="left" indent="1"/>
    </xf>
    <xf numFmtId="3" fontId="50" fillId="8" borderId="40" xfId="0" applyNumberFormat="1" applyFont="1" applyFill="1" applyBorder="1" applyAlignment="1">
      <alignment horizontal="right" indent="1"/>
    </xf>
    <xf numFmtId="0" fontId="50" fillId="8" borderId="42" xfId="0" applyFont="1" applyFill="1" applyBorder="1" applyAlignment="1">
      <alignment horizontal="left" indent="1"/>
    </xf>
    <xf numFmtId="3" fontId="50" fillId="8" borderId="42" xfId="0" applyNumberFormat="1" applyFont="1" applyFill="1" applyBorder="1" applyAlignment="1">
      <alignment horizontal="right" indent="1"/>
    </xf>
    <xf numFmtId="0" fontId="50" fillId="0" borderId="0" xfId="0" applyFont="1" applyAlignment="1">
      <alignment horizontal="right"/>
    </xf>
    <xf numFmtId="166" fontId="50" fillId="8" borderId="41" xfId="3" applyNumberFormat="1" applyFont="1" applyFill="1" applyBorder="1" applyAlignment="1">
      <alignment horizontal="center"/>
    </xf>
    <xf numFmtId="166" fontId="50" fillId="8" borderId="40" xfId="3" applyNumberFormat="1" applyFont="1" applyFill="1" applyBorder="1" applyAlignment="1">
      <alignment horizontal="center"/>
    </xf>
    <xf numFmtId="0" fontId="50" fillId="0" borderId="0" xfId="0" applyFont="1" applyAlignment="1">
      <alignment horizontal="left" indent="1"/>
    </xf>
    <xf numFmtId="4" fontId="50" fillId="8" borderId="42" xfId="13" applyNumberFormat="1" applyFont="1" applyFill="1" applyBorder="1" applyAlignment="1">
      <alignment horizontal="center"/>
    </xf>
    <xf numFmtId="166" fontId="50" fillId="0" borderId="0" xfId="3" applyNumberFormat="1" applyFont="1"/>
    <xf numFmtId="0" fontId="47" fillId="0" borderId="0" xfId="0" applyFont="1" applyFill="1" applyBorder="1"/>
    <xf numFmtId="0" fontId="46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wrapText="1"/>
    </xf>
    <xf numFmtId="3" fontId="46" fillId="0" borderId="0" xfId="0" applyNumberFormat="1" applyFont="1" applyFill="1" applyBorder="1"/>
    <xf numFmtId="2" fontId="46" fillId="0" borderId="0" xfId="0" applyNumberFormat="1" applyFont="1" applyFill="1" applyBorder="1" applyAlignment="1">
      <alignment horizontal="center"/>
    </xf>
    <xf numFmtId="0" fontId="53" fillId="0" borderId="0" xfId="0" applyFont="1" applyFill="1" applyBorder="1" applyAlignment="1">
      <alignment horizontal="left" indent="1"/>
    </xf>
    <xf numFmtId="166" fontId="54" fillId="0" borderId="0" xfId="3" applyNumberFormat="1" applyFont="1" applyFill="1" applyBorder="1" applyAlignment="1">
      <alignment horizontal="center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68" fontId="55" fillId="7" borderId="0" xfId="0" applyNumberFormat="1" applyFont="1" applyFill="1" applyAlignment="1">
      <alignment horizontal="center" vertical="center"/>
    </xf>
    <xf numFmtId="168" fontId="4" fillId="0" borderId="39" xfId="0" applyNumberFormat="1" applyFont="1" applyBorder="1" applyAlignment="1">
      <alignment horizontal="center"/>
    </xf>
    <xf numFmtId="3" fontId="58" fillId="0" borderId="0" xfId="6" applyNumberFormat="1" applyFont="1" applyFill="1" applyAlignment="1">
      <alignment horizontal="right" vertic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right" vertical="center"/>
    </xf>
    <xf numFmtId="0" fontId="56" fillId="0" borderId="0" xfId="0" applyFont="1" applyFill="1" applyAlignment="1">
      <alignment horizontal="left" vertical="center"/>
    </xf>
    <xf numFmtId="168" fontId="4" fillId="0" borderId="0" xfId="0" applyNumberFormat="1" applyFont="1" applyFill="1" applyAlignment="1">
      <alignment horizontal="left" vertical="center" indent="1"/>
    </xf>
    <xf numFmtId="168" fontId="4" fillId="0" borderId="39" xfId="0" applyNumberFormat="1" applyFont="1" applyBorder="1" applyAlignment="1">
      <alignment horizontal="left" indent="1"/>
    </xf>
    <xf numFmtId="0" fontId="2" fillId="0" borderId="1" xfId="0" applyFont="1" applyFill="1" applyBorder="1"/>
    <xf numFmtId="3" fontId="56" fillId="0" borderId="1" xfId="0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56" fillId="0" borderId="0" xfId="0" applyNumberFormat="1" applyFont="1" applyFill="1" applyAlignment="1">
      <alignment horizontal="right" vertical="center"/>
    </xf>
    <xf numFmtId="2" fontId="57" fillId="0" borderId="1" xfId="0" applyNumberFormat="1" applyFont="1" applyFill="1" applyBorder="1" applyAlignment="1">
      <alignment horizontal="center"/>
    </xf>
    <xf numFmtId="2" fontId="56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56" fillId="0" borderId="0" xfId="0" applyNumberFormat="1" applyFont="1" applyFill="1" applyAlignment="1">
      <alignment horizontal="left" vertical="center"/>
    </xf>
    <xf numFmtId="10" fontId="2" fillId="0" borderId="1" xfId="3" applyNumberFormat="1" applyFont="1" applyFill="1" applyBorder="1"/>
    <xf numFmtId="10" fontId="2" fillId="0" borderId="1" xfId="3" applyNumberFormat="1" applyFont="1" applyFill="1" applyBorder="1" applyAlignment="1">
      <alignment horizontal="center"/>
    </xf>
    <xf numFmtId="0" fontId="56" fillId="0" borderId="1" xfId="0" applyFont="1" applyFill="1" applyBorder="1"/>
    <xf numFmtId="10" fontId="56" fillId="0" borderId="1" xfId="3" applyNumberFormat="1" applyFont="1" applyFill="1" applyBorder="1"/>
    <xf numFmtId="166" fontId="2" fillId="0" borderId="1" xfId="3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1" xfId="13" applyNumberFormat="1" applyFont="1" applyFill="1" applyBorder="1" applyAlignment="1">
      <alignment horizontal="center"/>
    </xf>
    <xf numFmtId="168" fontId="62" fillId="0" borderId="38" xfId="0" applyNumberFormat="1" applyFont="1" applyBorder="1"/>
    <xf numFmtId="168" fontId="62" fillId="0" borderId="38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56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8" fontId="62" fillId="0" borderId="0" xfId="0" applyNumberFormat="1" applyFont="1"/>
    <xf numFmtId="168" fontId="62" fillId="0" borderId="0" xfId="0" applyNumberFormat="1" applyFont="1" applyAlignment="1">
      <alignment horizontal="left"/>
    </xf>
    <xf numFmtId="0" fontId="56" fillId="0" borderId="0" xfId="0" applyFont="1"/>
    <xf numFmtId="168" fontId="4" fillId="0" borderId="0" xfId="0" applyNumberFormat="1" applyFont="1" applyAlignment="1">
      <alignment horizontal="left" vertical="center" indent="1"/>
    </xf>
    <xf numFmtId="168" fontId="4" fillId="0" borderId="0" xfId="0" applyNumberFormat="1" applyFont="1" applyAlignment="1">
      <alignment horizontal="center" wrapText="1"/>
    </xf>
    <xf numFmtId="168" fontId="4" fillId="0" borderId="0" xfId="0" applyNumberFormat="1" applyFont="1" applyAlignment="1">
      <alignment horizontal="center"/>
    </xf>
    <xf numFmtId="0" fontId="1" fillId="0" borderId="38" xfId="0" applyFont="1" applyBorder="1"/>
    <xf numFmtId="168" fontId="4" fillId="0" borderId="0" xfId="0" applyNumberFormat="1" applyFont="1" applyAlignment="1">
      <alignment horizontal="center" vertical="center" wrapText="1"/>
    </xf>
    <xf numFmtId="168" fontId="59" fillId="0" borderId="0" xfId="14" applyNumberFormat="1" applyFont="1" applyAlignment="1">
      <alignment horizontal="left" vertical="center" indent="1"/>
    </xf>
    <xf numFmtId="0" fontId="1" fillId="0" borderId="0" xfId="0" applyFont="1"/>
    <xf numFmtId="0" fontId="60" fillId="0" borderId="0" xfId="0" applyFont="1" applyAlignment="1">
      <alignment horizontal="left" indent="1"/>
    </xf>
    <xf numFmtId="4" fontId="1" fillId="0" borderId="0" xfId="0" applyNumberFormat="1" applyFont="1"/>
    <xf numFmtId="168" fontId="6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5" fillId="7" borderId="0" xfId="0" applyFont="1" applyFill="1" applyAlignment="1">
      <alignment horizontal="center" vertical="center"/>
    </xf>
    <xf numFmtId="0" fontId="32" fillId="0" borderId="32" xfId="4" applyFont="1" applyBorder="1" applyAlignment="1">
      <alignment horizontal="center"/>
    </xf>
    <xf numFmtId="0" fontId="7" fillId="0" borderId="33" xfId="4" applyBorder="1" applyAlignment="1">
      <alignment horizontal="center"/>
    </xf>
    <xf numFmtId="0" fontId="32" fillId="0" borderId="33" xfId="4" applyFont="1" applyBorder="1" applyAlignment="1">
      <alignment horizontal="center"/>
    </xf>
    <xf numFmtId="0" fontId="32" fillId="0" borderId="34" xfId="4" applyFont="1" applyBorder="1" applyAlignment="1">
      <alignment horizontal="center"/>
    </xf>
    <xf numFmtId="0" fontId="29" fillId="0" borderId="26" xfId="4" applyFont="1" applyBorder="1" applyAlignment="1">
      <alignment horizontal="center"/>
    </xf>
    <xf numFmtId="0" fontId="29" fillId="0" borderId="27" xfId="4" applyFont="1" applyBorder="1" applyAlignment="1">
      <alignment horizontal="center"/>
    </xf>
    <xf numFmtId="0" fontId="29" fillId="0" borderId="28" xfId="4" applyFont="1" applyBorder="1" applyAlignment="1">
      <alignment horizontal="center"/>
    </xf>
    <xf numFmtId="0" fontId="29" fillId="0" borderId="35" xfId="4" applyFont="1" applyBorder="1" applyAlignment="1">
      <alignment horizontal="center"/>
    </xf>
    <xf numFmtId="15" fontId="23" fillId="4" borderId="9" xfId="4" applyNumberFormat="1" applyFont="1" applyFill="1" applyBorder="1" applyAlignment="1">
      <alignment horizontal="left"/>
    </xf>
    <xf numFmtId="15" fontId="23" fillId="4" borderId="10" xfId="4" applyNumberFormat="1" applyFont="1" applyFill="1" applyBorder="1" applyAlignment="1">
      <alignment horizontal="left"/>
    </xf>
    <xf numFmtId="15" fontId="23" fillId="4" borderId="11" xfId="4" applyNumberFormat="1" applyFont="1" applyFill="1" applyBorder="1" applyAlignment="1">
      <alignment horizontal="left"/>
    </xf>
    <xf numFmtId="0" fontId="24" fillId="4" borderId="7" xfId="7" applyFill="1" applyBorder="1" applyAlignment="1" applyProtection="1">
      <alignment horizontal="left"/>
    </xf>
    <xf numFmtId="0" fontId="24" fillId="4" borderId="13" xfId="7" applyFill="1" applyBorder="1" applyAlignment="1" applyProtection="1">
      <alignment horizontal="left"/>
    </xf>
    <xf numFmtId="0" fontId="24" fillId="4" borderId="14" xfId="7" applyFill="1" applyBorder="1" applyAlignment="1" applyProtection="1">
      <alignment horizontal="left"/>
    </xf>
    <xf numFmtId="0" fontId="25" fillId="4" borderId="7" xfId="4" applyFont="1" applyFill="1" applyBorder="1" applyAlignment="1">
      <alignment horizontal="left"/>
    </xf>
    <xf numFmtId="0" fontId="25" fillId="4" borderId="13" xfId="4" applyFont="1" applyFill="1" applyBorder="1" applyAlignment="1">
      <alignment horizontal="left"/>
    </xf>
    <xf numFmtId="0" fontId="25" fillId="4" borderId="15" xfId="4" applyFont="1" applyFill="1" applyBorder="1" applyAlignment="1">
      <alignment horizontal="left"/>
    </xf>
    <xf numFmtId="0" fontId="25" fillId="4" borderId="14" xfId="4" applyFont="1" applyFill="1" applyBorder="1" applyAlignment="1">
      <alignment horizontal="left"/>
    </xf>
    <xf numFmtId="15" fontId="24" fillId="4" borderId="7" xfId="7" applyNumberFormat="1" applyFill="1" applyBorder="1" applyAlignment="1" applyProtection="1">
      <alignment horizontal="left"/>
    </xf>
    <xf numFmtId="15" fontId="24" fillId="4" borderId="13" xfId="7" applyNumberFormat="1" applyFill="1" applyBorder="1" applyAlignment="1" applyProtection="1">
      <alignment horizontal="left"/>
    </xf>
    <xf numFmtId="15" fontId="24" fillId="4" borderId="14" xfId="7" applyNumberFormat="1" applyFill="1" applyBorder="1" applyAlignment="1" applyProtection="1">
      <alignment horizontal="left"/>
    </xf>
    <xf numFmtId="0" fontId="24" fillId="4" borderId="7" xfId="7" applyFill="1" applyBorder="1" applyAlignment="1" applyProtection="1"/>
    <xf numFmtId="0" fontId="24" fillId="4" borderId="13" xfId="7" applyFill="1" applyBorder="1" applyAlignment="1" applyProtection="1"/>
    <xf numFmtId="0" fontId="24" fillId="4" borderId="14" xfId="7" applyFill="1" applyBorder="1" applyAlignment="1" applyProtection="1"/>
    <xf numFmtId="0" fontId="24" fillId="4" borderId="17" xfId="7" applyFill="1" applyBorder="1" applyAlignment="1" applyProtection="1">
      <alignment horizontal="left"/>
    </xf>
    <xf numFmtId="0" fontId="24" fillId="4" borderId="18" xfId="7" applyFill="1" applyBorder="1" applyAlignment="1" applyProtection="1">
      <alignment horizontal="left"/>
    </xf>
    <xf numFmtId="0" fontId="24" fillId="4" borderId="19" xfId="7" applyFill="1" applyBorder="1" applyAlignment="1" applyProtection="1">
      <alignment horizontal="left"/>
    </xf>
    <xf numFmtId="0" fontId="4" fillId="0" borderId="31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0" xfId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4" fillId="0" borderId="21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4" fillId="0" borderId="23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24" xfId="1" applyBorder="1" applyAlignment="1">
      <alignment horizontal="center" vertical="center" wrapText="1"/>
    </xf>
    <xf numFmtId="0" fontId="45" fillId="7" borderId="39" xfId="0" applyFont="1" applyFill="1" applyBorder="1" applyAlignment="1">
      <alignment horizontal="center"/>
    </xf>
    <xf numFmtId="0" fontId="55" fillId="7" borderId="0" xfId="0" applyFont="1" applyFill="1" applyAlignment="1">
      <alignment horizontal="center" vertical="center"/>
    </xf>
    <xf numFmtId="170" fontId="1" fillId="0" borderId="0" xfId="0" applyNumberFormat="1" applyFont="1"/>
    <xf numFmtId="1" fontId="55" fillId="7" borderId="0" xfId="0" applyNumberFormat="1" applyFont="1" applyFill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5" fontId="1" fillId="0" borderId="0" xfId="0" applyNumberFormat="1" applyFont="1" applyAlignment="1">
      <alignment horizontal="center" vertical="center"/>
    </xf>
    <xf numFmtId="175" fontId="1" fillId="0" borderId="39" xfId="0" applyNumberFormat="1" applyFont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4" fillId="2" borderId="0" xfId="13" applyNumberFormat="1" applyFont="1" applyFill="1" applyBorder="1" applyAlignment="1">
      <alignment horizontal="center" vertical="center"/>
    </xf>
    <xf numFmtId="10" fontId="42" fillId="2" borderId="0" xfId="13" applyNumberFormat="1" applyFont="1" applyFill="1" applyBorder="1" applyAlignment="1">
      <alignment horizontal="center" vertical="center"/>
    </xf>
    <xf numFmtId="10" fontId="62" fillId="2" borderId="37" xfId="0" applyNumberFormat="1" applyFont="1" applyFill="1" applyBorder="1" applyAlignment="1">
      <alignment horizontal="center" vertical="center"/>
    </xf>
    <xf numFmtId="10" fontId="4" fillId="2" borderId="37" xfId="0" applyNumberFormat="1" applyFont="1" applyFill="1" applyBorder="1" applyAlignment="1">
      <alignment horizontal="center" vertical="center"/>
    </xf>
    <xf numFmtId="10" fontId="62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Border="1" applyAlignment="1">
      <alignment horizontal="center" vertical="center"/>
    </xf>
    <xf numFmtId="10" fontId="4" fillId="2" borderId="39" xfId="0" applyNumberFormat="1" applyFont="1" applyFill="1" applyBorder="1" applyAlignment="1">
      <alignment horizontal="center" vertical="center"/>
    </xf>
    <xf numFmtId="10" fontId="62" fillId="2" borderId="4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2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62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2" fillId="2" borderId="0" xfId="0" applyFont="1" applyFill="1" applyAlignment="1">
      <alignment vertical="center"/>
    </xf>
    <xf numFmtId="0" fontId="62" fillId="2" borderId="4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vertical="center"/>
    </xf>
  </cellXfs>
  <cellStyles count="15">
    <cellStyle name="Cancel 2" xfId="10" xr:uid="{544B0BBF-A2AE-4161-96DE-F475415176E3}"/>
    <cellStyle name="Diseño" xfId="14" xr:uid="{CEDF9383-91FB-4A71-86D2-517EF5A482F4}"/>
    <cellStyle name="Hipervínculo" xfId="6" builtinId="8"/>
    <cellStyle name="Hipervínculo 2" xfId="7" xr:uid="{8639CD5C-08E9-467B-A155-BC65ECC714E2}"/>
    <cellStyle name="Millares" xfId="13" builtinId="3"/>
    <cellStyle name="Moneda 2" xfId="8" xr:uid="{08346DFE-98B1-46DD-B689-B2FC011FAE49}"/>
    <cellStyle name="Normal" xfId="0" builtinId="0"/>
    <cellStyle name="Normal 2" xfId="1" xr:uid="{419BDC84-883B-4AF2-A540-B6719B42CD74}"/>
    <cellStyle name="Normal 2 11 2" xfId="9" xr:uid="{E97F3A54-2B3E-4408-86FF-2C8C69713585}"/>
    <cellStyle name="Normal 3" xfId="2" xr:uid="{9101575E-A0DC-4445-A835-80BDF3FA1B8E}"/>
    <cellStyle name="Normal 4" xfId="4" xr:uid="{75707CD1-2007-4551-8EA6-EE9086C7DFDE}"/>
    <cellStyle name="Normal 5" xfId="12" xr:uid="{EB54AE92-9E90-44A8-BB12-85428E2320F7}"/>
    <cellStyle name="Normal 83" xfId="11" xr:uid="{CD3363D8-EF4F-41A7-A999-A705D507ECAC}"/>
    <cellStyle name="Porcentaje" xfId="3" builtinId="5"/>
    <cellStyle name="Porcentaje 2" xfId="5" xr:uid="{960EA486-1099-40E7-892C-9C47725D17E3}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numFmt numFmtId="14" formatCode="0.0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164" formatCode="_ * #,##0_ ;_ * \-#,##0_ ;_ * &quot;-&quot;??_ ;_ @_ 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rea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%20PRESUPUESTO\Partidas\partidas%202008\Dato%202004\PROYECCION\Proy%202005\Proy%20Plan%20estrat\Pry%20JCh%20200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acro1"/>
      <sheetName val="Plan1"/>
      <sheetName val="Diálog1"/>
      <sheetName val="barracão"/>
      <sheetName val="barracão2"/>
      <sheetName val="RESUMO"/>
      <sheetName val="res"/>
      <sheetName val="resf"/>
      <sheetName val="Plan3"/>
      <sheetName val="DC"/>
      <sheetName val="EC"/>
      <sheetName val="PC"/>
      <sheetName val="E"/>
      <sheetName val="AL"/>
      <sheetName val="SE"/>
      <sheetName val="EI"/>
      <sheetName val="P"/>
      <sheetName val="AC"/>
      <sheetName val="SL"/>
      <sheetName val="SR"/>
      <sheetName val="SUB"/>
      <sheetName val="RESUA"/>
      <sheetName val="RESU2"/>
      <sheetName val="DC2"/>
      <sheetName val="EC2"/>
      <sheetName val="PC2"/>
      <sheetName val="AL2"/>
      <sheetName val="E2"/>
      <sheetName val="SE2"/>
      <sheetName val="EI2"/>
      <sheetName val="P2"/>
      <sheetName val="AC2"/>
      <sheetName val="SL2"/>
      <sheetName val="SR2"/>
      <sheetName val="SUB2"/>
      <sheetName val="DC3"/>
      <sheetName val="RESUB"/>
      <sheetName val="RESU3"/>
      <sheetName val="EC3"/>
      <sheetName val="PC3"/>
      <sheetName val="AL3"/>
      <sheetName val="E3"/>
      <sheetName val="SE3"/>
      <sheetName val="EI3"/>
      <sheetName val="P3"/>
      <sheetName val="AC3"/>
      <sheetName val="SL3"/>
      <sheetName val="SEMC"/>
      <sheetName val="SR3"/>
      <sheetName val="SEMA"/>
      <sheetName val="RESUC"/>
      <sheetName val="RESU4"/>
      <sheetName val="Macro2"/>
      <sheetName val="Plan2"/>
      <sheetName val="Plan4"/>
      <sheetName val="Plan5"/>
      <sheetName val="Plan6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ída"/>
      <sheetName val="Sheet2"/>
      <sheetName val="Entrada"/>
    </sheetNames>
    <sheetDataSet>
      <sheetData sheetId="0"/>
      <sheetData sheetId="1" refreshError="1">
        <row r="4">
          <cell r="G4">
            <v>37665.370833333334</v>
          </cell>
          <cell r="H4">
            <v>10710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Tc"/>
      <sheetName val="TUUA"/>
      <sheetName val="AD"/>
      <sheetName val="AD n"/>
      <sheetName val="AD i"/>
      <sheetName val="N diary"/>
      <sheetName val="I diary"/>
      <sheetName val="AD varios"/>
      <sheetName val="Graphs"/>
      <sheetName val="Proy"/>
    </sheetNames>
    <sheetDataSet>
      <sheetData sheetId="0"/>
      <sheetData sheetId="1"/>
      <sheetData sheetId="2">
        <row r="10">
          <cell r="C10">
            <v>74880</v>
          </cell>
        </row>
        <row r="63">
          <cell r="F63">
            <v>23.76</v>
          </cell>
          <cell r="G63">
            <v>0.19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F395EE-6D07-4956-A977-3B78BB209B92}" name="Tabla2" displayName="Tabla2" ref="E3:G97" totalsRowShown="0" headerRowDxfId="38" dataDxfId="36" headerRowBorderDxfId="37" tableBorderDxfId="35">
  <tableColumns count="3">
    <tableColumn id="1" xr3:uid="{4C467453-7C2F-419E-9F4B-791A29B8B098}" name="Año" dataDxfId="34" dataCellStyle="Hipervínculo">
      <calculatedColumnFormula>FuenteTasaLibreDeRiesgo!A8</calculatedColumnFormula>
    </tableColumn>
    <tableColumn id="2" xr3:uid="{01739442-0228-4099-8224-F273AF0F9B62}" name="Interés del bono a 10 años" dataDxfId="33" dataCellStyle="Porcentaje">
      <calculatedColumnFormula>FuenteTasaLibreDeRiesgo!B8</calculatedColumnFormula>
    </tableColumn>
    <tableColumn id="3" xr3:uid="{E82545A2-F34E-4FFB-A1C3-1EFECCBC859C}" name="Rentabilidad del bono a 10 años" dataDxfId="32" dataCellStyle="Hipervínculo">
      <calculatedColumnFormula>FuenteTasaLibreDeRiesgo!C8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ECEED0-566F-4FED-B9AE-B2E37D6D88A2}" name="Tabla22" displayName="Tabla22" ref="E3:H97" totalsRowShown="0" headerRowDxfId="31" dataDxfId="29" headerRowBorderDxfId="30" tableBorderDxfId="28">
  <tableColumns count="4">
    <tableColumn id="1" xr3:uid="{A63DF80E-FA29-4665-BAD3-27B92441ED6E}" name="Año" dataDxfId="27" dataCellStyle="Hipervínculo">
      <calculatedColumnFormula>FuenteTasaLibreDeRiesgo!A8</calculatedColumnFormula>
    </tableColumn>
    <tableColumn id="2" xr3:uid="{09EF41C7-1AED-4BA4-9795-73A245001620}" name="Índice S&amp;P 500" dataDxfId="26" dataCellStyle="Porcentaje">
      <calculatedColumnFormula>FuenteRendimientoMercado!B3</calculatedColumnFormula>
    </tableColumn>
    <tableColumn id="4" xr3:uid="{B2E2392F-11C9-4A83-A142-4C0C4B621405}" name="Índice Dividendos S&amp;P 500" dataDxfId="25">
      <calculatedColumnFormula>FuenteRendimientoMercado!C3</calculatedColumnFormula>
    </tableColumn>
    <tableColumn id="3" xr3:uid="{42A29677-E59C-45FB-BF3E-CA82CD674E2F}" name="Rentabilidad S&amp;P 500" dataDxfId="24" dataCellStyle="Hipervínculo">
      <calculatedColumnFormula>(F5-F4+G5)/F4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1EC8B4-BEA6-4AB9-BFA0-CE28E31DB1F1}" name="Table1" displayName="Table1" ref="A18:R111" totalsRowShown="0" headerRowDxfId="23" headerRowBorderDxfId="22" tableBorderDxfId="21">
  <autoFilter ref="A18:R111" xr:uid="{8B8A3D03-EF3A-420F-8A00-A933D6E20A63}"/>
  <tableColumns count="18">
    <tableColumn id="1" xr3:uid="{BDA7CA31-C320-46EF-AD52-8F1438CE2291}" name="Year" dataDxfId="20"/>
    <tableColumn id="2" xr3:uid="{C7EA1AB7-B0D4-4DB8-8465-A96CDE63C0D4}" name="S&amp;P 500 (includes dividends)" dataDxfId="19"/>
    <tableColumn id="3" xr3:uid="{0014ADD5-0CF9-4CB0-8DAC-B726B537849B}" name="3-month T.Bill" dataDxfId="18"/>
    <tableColumn id="4" xr3:uid="{002AD442-00FF-45ED-ACBC-588E96A17A2E}" name="US T. Bond" dataDxfId="17"/>
    <tableColumn id="16" xr3:uid="{3B01A861-3AB9-4640-926B-D6F0C903597C}" name=" Baa Corporate Bond" dataDxfId="16"/>
    <tableColumn id="5" xr3:uid="{47BEBE73-2A3E-4FEF-AE6A-C37CAD721A2D}" name="S&amp;P 500 (includes dividends)3" dataDxfId="15"/>
    <tableColumn id="6" xr3:uid="{C7EA7CC0-2416-4C22-8AB4-4272A10E49CE}" name="3-month T.Bill4" dataDxfId="14"/>
    <tableColumn id="7" xr3:uid="{645E8FF3-8032-45CF-9466-680F30EAB0B2}" name="US T. Bond5" dataDxfId="13"/>
    <tableColumn id="17" xr3:uid="{63BF2D73-1686-497E-B993-DD671CB334B9}" name=" Baa Corporate Bond6" dataDxfId="12"/>
    <tableColumn id="8" xr3:uid="{B807AD00-7A43-4DE7-B7E3-E792F88DAE35}" name="Stocks - Bills" dataDxfId="11"/>
    <tableColumn id="9" xr3:uid="{254C60D1-D75F-4BDF-A87A-39CBCD483A91}" name="Stocks - Bonds" dataDxfId="10"/>
    <tableColumn id="18" xr3:uid="{9BAA3737-4C89-426B-8C43-7C224606664F}" name="Stocks - Baa Corp Bond" dataDxfId="9"/>
    <tableColumn id="10" xr3:uid="{766E5909-5559-438B-B015-719E8726981C}" name="Historical risk premium" dataDxfId="8"/>
    <tableColumn id="11" xr3:uid="{97898165-CD1A-4B3B-8575-4A8BD78D79AC}" name="Inflation Rate" dataDxfId="7"/>
    <tableColumn id="12" xr3:uid="{94537DF1-CD86-4C70-96E2-77E4C52EFA75}" name="S&amp;P 500 (includes dividends)2" dataDxfId="6"/>
    <tableColumn id="13" xr3:uid="{C9B2D66F-8DC5-46B1-A6FC-F9EA7CC47FCA}" name="3-month T. Bill (Real)" dataDxfId="5"/>
    <tableColumn id="14" xr3:uid="{0FC7FE57-22F9-4318-96D9-1FCC27BBA1F5}" name="!0-year T.Bonds" dataDxfId="4"/>
    <tableColumn id="19" xr3:uid="{FDBAEF94-BD5A-4789-986A-7948AAABF91E}" name="Baa Corp Bonds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1134XM/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estadisticas.bcrp.gob.pe/estadisticas/series/mensuales/resultados/PN01129XM/html" TargetMode="External"/><Relationship Id="rId7" Type="http://schemas.openxmlformats.org/officeDocument/2006/relationships/hyperlink" Target="https://estadisticas.bcrp.gob.pe/estadisticas/series/mensuales/resultados/PN01133XM/html" TargetMode="External"/><Relationship Id="rId12" Type="http://schemas.openxmlformats.org/officeDocument/2006/relationships/hyperlink" Target="https://estadisticas.bcrp.gob.pe/estadisticas/series/mensuales/resultados/PN01138XM/html" TargetMode="External"/><Relationship Id="rId2" Type="http://schemas.openxmlformats.org/officeDocument/2006/relationships/hyperlink" Target="http://www.bcrp.gob.pe/docs/Estadisticas/Cuadros-Estadisticos/cuadro-035.xlsx" TargetMode="External"/><Relationship Id="rId1" Type="http://schemas.openxmlformats.org/officeDocument/2006/relationships/hyperlink" Target="https://estadisticas.bcrp.gob.pe/estadisticas/series/cuadros/notasemanalmensual/cn-035" TargetMode="External"/><Relationship Id="rId6" Type="http://schemas.openxmlformats.org/officeDocument/2006/relationships/hyperlink" Target="https://estadisticas.bcrp.gob.pe/estadisticas/series/mensuales/resultados/PN01132XM/html" TargetMode="External"/><Relationship Id="rId11" Type="http://schemas.openxmlformats.org/officeDocument/2006/relationships/hyperlink" Target="https://estadisticas.bcrp.gob.pe/estadisticas/series/mensuales/resultados/PN01137XM/html" TargetMode="External"/><Relationship Id="rId5" Type="http://schemas.openxmlformats.org/officeDocument/2006/relationships/hyperlink" Target="https://estadisticas.bcrp.gob.pe/estadisticas/series/mensuales/resultados/PN01131XM/html" TargetMode="External"/><Relationship Id="rId10" Type="http://schemas.openxmlformats.org/officeDocument/2006/relationships/hyperlink" Target="https://estadisticas.bcrp.gob.pe/estadisticas/series/mensuales/resultados/PN01136XM/html" TargetMode="External"/><Relationship Id="rId4" Type="http://schemas.openxmlformats.org/officeDocument/2006/relationships/hyperlink" Target="https://estadisticas.bcrp.gob.pe/estadisticas/series/mensuales/resultados/PN01130XM/html" TargetMode="External"/><Relationship Id="rId9" Type="http://schemas.openxmlformats.org/officeDocument/2006/relationships/hyperlink" Target="https://estadisticas.bcrp.gob.pe/estadisticas/series/mensuales/resultados/PN01135XM/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rite-transports.fr/wp-content/uploads/2020/03/betas-for-french-airports-v1-0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E5C2-DA39-48CB-B5A0-3D5EF616B701}">
  <sheetPr>
    <tabColor rgb="FF002060"/>
  </sheetPr>
  <dimension ref="A1:C18"/>
  <sheetViews>
    <sheetView showGridLines="0" tabSelected="1" workbookViewId="0">
      <selection sqref="A1:C14"/>
    </sheetView>
  </sheetViews>
  <sheetFormatPr baseColWidth="10" defaultRowHeight="12.3"/>
  <cols>
    <col min="1" max="1" width="30" style="216" customWidth="1"/>
    <col min="2" max="2" width="15.578125" style="216" customWidth="1"/>
    <col min="3" max="3" width="70.83984375" style="216" bestFit="1" customWidth="1"/>
    <col min="4" max="6" width="10.9453125" style="216"/>
    <col min="7" max="7" width="24.83984375" style="216" customWidth="1"/>
    <col min="8" max="16384" width="10.9453125" style="216"/>
  </cols>
  <sheetData>
    <row r="1" spans="1:3" ht="15" customHeight="1">
      <c r="A1" s="259" t="s">
        <v>155</v>
      </c>
      <c r="B1" s="259" t="s">
        <v>156</v>
      </c>
      <c r="C1" s="259" t="s">
        <v>149</v>
      </c>
    </row>
    <row r="2" spans="1:3" ht="15" customHeight="1">
      <c r="A2" s="274" t="s">
        <v>157</v>
      </c>
      <c r="B2" s="271">
        <f>TasaLibreDeRiesgo!C4</f>
        <v>5.2128747076616674E-2</v>
      </c>
      <c r="C2" s="274" t="s">
        <v>242</v>
      </c>
    </row>
    <row r="3" spans="1:3" ht="15" customHeight="1">
      <c r="A3" s="274" t="s">
        <v>158</v>
      </c>
      <c r="B3" s="271">
        <f>RendimientoDelMercado!C8</f>
        <v>6.4285469898667569E-2</v>
      </c>
      <c r="C3" s="274" t="s">
        <v>243</v>
      </c>
    </row>
    <row r="4" spans="1:3" ht="15" customHeight="1">
      <c r="A4" s="275" t="s">
        <v>159</v>
      </c>
      <c r="B4" s="266">
        <f>'Betas grupos'!B4</f>
        <v>0.49</v>
      </c>
      <c r="C4" s="282" t="s">
        <v>192</v>
      </c>
    </row>
    <row r="5" spans="1:3" ht="15" customHeight="1">
      <c r="A5" s="275" t="s">
        <v>151</v>
      </c>
      <c r="B5" s="267">
        <f>Apalancamiento!F14</f>
        <v>0</v>
      </c>
      <c r="C5" s="274" t="s">
        <v>191</v>
      </c>
    </row>
    <row r="6" spans="1:3" ht="15" customHeight="1">
      <c r="A6" s="274" t="s">
        <v>160</v>
      </c>
      <c r="B6" s="266">
        <f>B4*(1+(1-B11)*B5)</f>
        <v>0.49</v>
      </c>
      <c r="C6" s="274" t="s">
        <v>161</v>
      </c>
    </row>
    <row r="7" spans="1:3" ht="15" customHeight="1">
      <c r="A7" s="276" t="s">
        <v>162</v>
      </c>
      <c r="B7" s="272">
        <f>RiesgoPais!C4</f>
        <v>1.5105417607754567E-2</v>
      </c>
      <c r="C7" s="276" t="s">
        <v>244</v>
      </c>
    </row>
    <row r="8" spans="1:3" ht="15" customHeight="1">
      <c r="A8" s="277" t="s">
        <v>163</v>
      </c>
      <c r="B8" s="268">
        <f>+B2+B3*B6+B7</f>
        <v>9.8734044934718337E-2</v>
      </c>
      <c r="C8" s="278" t="s">
        <v>161</v>
      </c>
    </row>
    <row r="9" spans="1:3" ht="15" customHeight="1">
      <c r="A9" s="278" t="s">
        <v>164</v>
      </c>
      <c r="B9" s="269">
        <v>0</v>
      </c>
      <c r="C9" s="278" t="s">
        <v>191</v>
      </c>
    </row>
    <row r="10" spans="1:3" ht="15" customHeight="1">
      <c r="A10" s="277" t="s">
        <v>153</v>
      </c>
      <c r="B10" s="268" t="s">
        <v>178</v>
      </c>
      <c r="C10" s="278"/>
    </row>
    <row r="11" spans="1:3" ht="15" customHeight="1">
      <c r="A11" s="279" t="s">
        <v>165</v>
      </c>
      <c r="B11" s="265">
        <f>29.5%+5%*(100%-29.5%)</f>
        <v>0.33024999999999999</v>
      </c>
      <c r="C11" s="279" t="s">
        <v>166</v>
      </c>
    </row>
    <row r="12" spans="1:3" ht="15" customHeight="1">
      <c r="A12" s="280" t="s">
        <v>167</v>
      </c>
      <c r="B12" s="270">
        <f>+IFERROR(B10*(1-B11)*B9,0)+B8*(1-B9)</f>
        <v>9.8734044934718337E-2</v>
      </c>
      <c r="C12" s="279" t="s">
        <v>161</v>
      </c>
    </row>
    <row r="13" spans="1:3" ht="15" customHeight="1">
      <c r="A13" s="279" t="s">
        <v>168</v>
      </c>
      <c r="B13" s="265">
        <f>AVERAGE(SupuestoTipoDeCambioReal!F5:I5)</f>
        <v>3.2539133060655645E-2</v>
      </c>
      <c r="C13" s="279" t="s">
        <v>179</v>
      </c>
    </row>
    <row r="14" spans="1:3" ht="15" customHeight="1">
      <c r="A14" s="281" t="s">
        <v>169</v>
      </c>
      <c r="B14" s="273">
        <f>+(1+B12)/(1+B$13)-1</f>
        <v>6.4108864985918057E-2</v>
      </c>
      <c r="C14" s="283"/>
    </row>
    <row r="16" spans="1:3">
      <c r="B16" s="260"/>
    </row>
    <row r="17" spans="2:2">
      <c r="B17" s="260"/>
    </row>
    <row r="18" spans="2:2">
      <c r="B18" s="26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E818-21A9-47D6-8E6A-3976E7DEC26A}">
  <sheetPr>
    <tabColor rgb="FFFF0000"/>
  </sheetPr>
  <dimension ref="A1:P96"/>
  <sheetViews>
    <sheetView showGridLines="0" topLeftCell="A28" workbookViewId="0">
      <selection activeCell="G47" sqref="G47"/>
    </sheetView>
  </sheetViews>
  <sheetFormatPr baseColWidth="10" defaultRowHeight="12.3"/>
  <cols>
    <col min="1" max="3" width="11.41796875" style="8"/>
    <col min="4" max="4" width="13.83984375" style="8" bestFit="1" customWidth="1"/>
    <col min="5" max="5" width="11.41796875" style="9" bestFit="1" customWidth="1"/>
    <col min="6" max="6" width="14.41796875" style="8" bestFit="1" customWidth="1"/>
    <col min="7" max="7" width="14.41796875" style="9" bestFit="1" customWidth="1"/>
    <col min="8" max="8" width="14.15625" style="8" bestFit="1" customWidth="1"/>
    <col min="9" max="9" width="14.26171875" style="8" bestFit="1" customWidth="1"/>
    <col min="10" max="10" width="14" style="8" bestFit="1" customWidth="1"/>
    <col min="11" max="11" width="20.68359375" style="9" bestFit="1" customWidth="1"/>
    <col min="12" max="12" width="11" style="8" customWidth="1"/>
    <col min="13" max="259" width="11.41796875" style="8"/>
    <col min="260" max="260" width="13.83984375" style="8" bestFit="1" customWidth="1"/>
    <col min="261" max="261" width="11.41796875" style="8" bestFit="1"/>
    <col min="262" max="263" width="14.41796875" style="8" bestFit="1" customWidth="1"/>
    <col min="264" max="264" width="14.15625" style="8" bestFit="1" customWidth="1"/>
    <col min="265" max="265" width="14.26171875" style="8" bestFit="1" customWidth="1"/>
    <col min="266" max="266" width="14" style="8" bestFit="1" customWidth="1"/>
    <col min="267" max="267" width="20.68359375" style="8" bestFit="1" customWidth="1"/>
    <col min="268" max="268" width="11" style="8" customWidth="1"/>
    <col min="269" max="515" width="11.41796875" style="8"/>
    <col min="516" max="516" width="13.83984375" style="8" bestFit="1" customWidth="1"/>
    <col min="517" max="517" width="11.41796875" style="8" bestFit="1"/>
    <col min="518" max="519" width="14.41796875" style="8" bestFit="1" customWidth="1"/>
    <col min="520" max="520" width="14.15625" style="8" bestFit="1" customWidth="1"/>
    <col min="521" max="521" width="14.26171875" style="8" bestFit="1" customWidth="1"/>
    <col min="522" max="522" width="14" style="8" bestFit="1" customWidth="1"/>
    <col min="523" max="523" width="20.68359375" style="8" bestFit="1" customWidth="1"/>
    <col min="524" max="524" width="11" style="8" customWidth="1"/>
    <col min="525" max="771" width="11.41796875" style="8"/>
    <col min="772" max="772" width="13.83984375" style="8" bestFit="1" customWidth="1"/>
    <col min="773" max="773" width="11.41796875" style="8" bestFit="1"/>
    <col min="774" max="775" width="14.41796875" style="8" bestFit="1" customWidth="1"/>
    <col min="776" max="776" width="14.15625" style="8" bestFit="1" customWidth="1"/>
    <col min="777" max="777" width="14.26171875" style="8" bestFit="1" customWidth="1"/>
    <col min="778" max="778" width="14" style="8" bestFit="1" customWidth="1"/>
    <col min="779" max="779" width="20.68359375" style="8" bestFit="1" customWidth="1"/>
    <col min="780" max="780" width="11" style="8" customWidth="1"/>
    <col min="781" max="1027" width="11.41796875" style="8"/>
    <col min="1028" max="1028" width="13.83984375" style="8" bestFit="1" customWidth="1"/>
    <col min="1029" max="1029" width="11.41796875" style="8" bestFit="1"/>
    <col min="1030" max="1031" width="14.41796875" style="8" bestFit="1" customWidth="1"/>
    <col min="1032" max="1032" width="14.15625" style="8" bestFit="1" customWidth="1"/>
    <col min="1033" max="1033" width="14.26171875" style="8" bestFit="1" customWidth="1"/>
    <col min="1034" max="1034" width="14" style="8" bestFit="1" customWidth="1"/>
    <col min="1035" max="1035" width="20.68359375" style="8" bestFit="1" customWidth="1"/>
    <col min="1036" max="1036" width="11" style="8" customWidth="1"/>
    <col min="1037" max="1283" width="11.41796875" style="8"/>
    <col min="1284" max="1284" width="13.83984375" style="8" bestFit="1" customWidth="1"/>
    <col min="1285" max="1285" width="11.41796875" style="8" bestFit="1"/>
    <col min="1286" max="1287" width="14.41796875" style="8" bestFit="1" customWidth="1"/>
    <col min="1288" max="1288" width="14.15625" style="8" bestFit="1" customWidth="1"/>
    <col min="1289" max="1289" width="14.26171875" style="8" bestFit="1" customWidth="1"/>
    <col min="1290" max="1290" width="14" style="8" bestFit="1" customWidth="1"/>
    <col min="1291" max="1291" width="20.68359375" style="8" bestFit="1" customWidth="1"/>
    <col min="1292" max="1292" width="11" style="8" customWidth="1"/>
    <col min="1293" max="1539" width="11.41796875" style="8"/>
    <col min="1540" max="1540" width="13.83984375" style="8" bestFit="1" customWidth="1"/>
    <col min="1541" max="1541" width="11.41796875" style="8" bestFit="1"/>
    <col min="1542" max="1543" width="14.41796875" style="8" bestFit="1" customWidth="1"/>
    <col min="1544" max="1544" width="14.15625" style="8" bestFit="1" customWidth="1"/>
    <col min="1545" max="1545" width="14.26171875" style="8" bestFit="1" customWidth="1"/>
    <col min="1546" max="1546" width="14" style="8" bestFit="1" customWidth="1"/>
    <col min="1547" max="1547" width="20.68359375" style="8" bestFit="1" customWidth="1"/>
    <col min="1548" max="1548" width="11" style="8" customWidth="1"/>
    <col min="1549" max="1795" width="11.41796875" style="8"/>
    <col min="1796" max="1796" width="13.83984375" style="8" bestFit="1" customWidth="1"/>
    <col min="1797" max="1797" width="11.41796875" style="8" bestFit="1"/>
    <col min="1798" max="1799" width="14.41796875" style="8" bestFit="1" customWidth="1"/>
    <col min="1800" max="1800" width="14.15625" style="8" bestFit="1" customWidth="1"/>
    <col min="1801" max="1801" width="14.26171875" style="8" bestFit="1" customWidth="1"/>
    <col min="1802" max="1802" width="14" style="8" bestFit="1" customWidth="1"/>
    <col min="1803" max="1803" width="20.68359375" style="8" bestFit="1" customWidth="1"/>
    <col min="1804" max="1804" width="11" style="8" customWidth="1"/>
    <col min="1805" max="2051" width="11.41796875" style="8"/>
    <col min="2052" max="2052" width="13.83984375" style="8" bestFit="1" customWidth="1"/>
    <col min="2053" max="2053" width="11.41796875" style="8" bestFit="1"/>
    <col min="2054" max="2055" width="14.41796875" style="8" bestFit="1" customWidth="1"/>
    <col min="2056" max="2056" width="14.15625" style="8" bestFit="1" customWidth="1"/>
    <col min="2057" max="2057" width="14.26171875" style="8" bestFit="1" customWidth="1"/>
    <col min="2058" max="2058" width="14" style="8" bestFit="1" customWidth="1"/>
    <col min="2059" max="2059" width="20.68359375" style="8" bestFit="1" customWidth="1"/>
    <col min="2060" max="2060" width="11" style="8" customWidth="1"/>
    <col min="2061" max="2307" width="11.41796875" style="8"/>
    <col min="2308" max="2308" width="13.83984375" style="8" bestFit="1" customWidth="1"/>
    <col min="2309" max="2309" width="11.41796875" style="8" bestFit="1"/>
    <col min="2310" max="2311" width="14.41796875" style="8" bestFit="1" customWidth="1"/>
    <col min="2312" max="2312" width="14.15625" style="8" bestFit="1" customWidth="1"/>
    <col min="2313" max="2313" width="14.26171875" style="8" bestFit="1" customWidth="1"/>
    <col min="2314" max="2314" width="14" style="8" bestFit="1" customWidth="1"/>
    <col min="2315" max="2315" width="20.68359375" style="8" bestFit="1" customWidth="1"/>
    <col min="2316" max="2316" width="11" style="8" customWidth="1"/>
    <col min="2317" max="2563" width="11.41796875" style="8"/>
    <col min="2564" max="2564" width="13.83984375" style="8" bestFit="1" customWidth="1"/>
    <col min="2565" max="2565" width="11.41796875" style="8" bestFit="1"/>
    <col min="2566" max="2567" width="14.41796875" style="8" bestFit="1" customWidth="1"/>
    <col min="2568" max="2568" width="14.15625" style="8" bestFit="1" customWidth="1"/>
    <col min="2569" max="2569" width="14.26171875" style="8" bestFit="1" customWidth="1"/>
    <col min="2570" max="2570" width="14" style="8" bestFit="1" customWidth="1"/>
    <col min="2571" max="2571" width="20.68359375" style="8" bestFit="1" customWidth="1"/>
    <col min="2572" max="2572" width="11" style="8" customWidth="1"/>
    <col min="2573" max="2819" width="11.41796875" style="8"/>
    <col min="2820" max="2820" width="13.83984375" style="8" bestFit="1" customWidth="1"/>
    <col min="2821" max="2821" width="11.41796875" style="8" bestFit="1"/>
    <col min="2822" max="2823" width="14.41796875" style="8" bestFit="1" customWidth="1"/>
    <col min="2824" max="2824" width="14.15625" style="8" bestFit="1" customWidth="1"/>
    <col min="2825" max="2825" width="14.26171875" style="8" bestFit="1" customWidth="1"/>
    <col min="2826" max="2826" width="14" style="8" bestFit="1" customWidth="1"/>
    <col min="2827" max="2827" width="20.68359375" style="8" bestFit="1" customWidth="1"/>
    <col min="2828" max="2828" width="11" style="8" customWidth="1"/>
    <col min="2829" max="3075" width="11.41796875" style="8"/>
    <col min="3076" max="3076" width="13.83984375" style="8" bestFit="1" customWidth="1"/>
    <col min="3077" max="3077" width="11.41796875" style="8" bestFit="1"/>
    <col min="3078" max="3079" width="14.41796875" style="8" bestFit="1" customWidth="1"/>
    <col min="3080" max="3080" width="14.15625" style="8" bestFit="1" customWidth="1"/>
    <col min="3081" max="3081" width="14.26171875" style="8" bestFit="1" customWidth="1"/>
    <col min="3082" max="3082" width="14" style="8" bestFit="1" customWidth="1"/>
    <col min="3083" max="3083" width="20.68359375" style="8" bestFit="1" customWidth="1"/>
    <col min="3084" max="3084" width="11" style="8" customWidth="1"/>
    <col min="3085" max="3331" width="11.41796875" style="8"/>
    <col min="3332" max="3332" width="13.83984375" style="8" bestFit="1" customWidth="1"/>
    <col min="3333" max="3333" width="11.41796875" style="8" bestFit="1"/>
    <col min="3334" max="3335" width="14.41796875" style="8" bestFit="1" customWidth="1"/>
    <col min="3336" max="3336" width="14.15625" style="8" bestFit="1" customWidth="1"/>
    <col min="3337" max="3337" width="14.26171875" style="8" bestFit="1" customWidth="1"/>
    <col min="3338" max="3338" width="14" style="8" bestFit="1" customWidth="1"/>
    <col min="3339" max="3339" width="20.68359375" style="8" bestFit="1" customWidth="1"/>
    <col min="3340" max="3340" width="11" style="8" customWidth="1"/>
    <col min="3341" max="3587" width="11.41796875" style="8"/>
    <col min="3588" max="3588" width="13.83984375" style="8" bestFit="1" customWidth="1"/>
    <col min="3589" max="3589" width="11.41796875" style="8" bestFit="1"/>
    <col min="3590" max="3591" width="14.41796875" style="8" bestFit="1" customWidth="1"/>
    <col min="3592" max="3592" width="14.15625" style="8" bestFit="1" customWidth="1"/>
    <col min="3593" max="3593" width="14.26171875" style="8" bestFit="1" customWidth="1"/>
    <col min="3594" max="3594" width="14" style="8" bestFit="1" customWidth="1"/>
    <col min="3595" max="3595" width="20.68359375" style="8" bestFit="1" customWidth="1"/>
    <col min="3596" max="3596" width="11" style="8" customWidth="1"/>
    <col min="3597" max="3843" width="11.41796875" style="8"/>
    <col min="3844" max="3844" width="13.83984375" style="8" bestFit="1" customWidth="1"/>
    <col min="3845" max="3845" width="11.41796875" style="8" bestFit="1"/>
    <col min="3846" max="3847" width="14.41796875" style="8" bestFit="1" customWidth="1"/>
    <col min="3848" max="3848" width="14.15625" style="8" bestFit="1" customWidth="1"/>
    <col min="3849" max="3849" width="14.26171875" style="8" bestFit="1" customWidth="1"/>
    <col min="3850" max="3850" width="14" style="8" bestFit="1" customWidth="1"/>
    <col min="3851" max="3851" width="20.68359375" style="8" bestFit="1" customWidth="1"/>
    <col min="3852" max="3852" width="11" style="8" customWidth="1"/>
    <col min="3853" max="4099" width="11.41796875" style="8"/>
    <col min="4100" max="4100" width="13.83984375" style="8" bestFit="1" customWidth="1"/>
    <col min="4101" max="4101" width="11.41796875" style="8" bestFit="1"/>
    <col min="4102" max="4103" width="14.41796875" style="8" bestFit="1" customWidth="1"/>
    <col min="4104" max="4104" width="14.15625" style="8" bestFit="1" customWidth="1"/>
    <col min="4105" max="4105" width="14.26171875" style="8" bestFit="1" customWidth="1"/>
    <col min="4106" max="4106" width="14" style="8" bestFit="1" customWidth="1"/>
    <col min="4107" max="4107" width="20.68359375" style="8" bestFit="1" customWidth="1"/>
    <col min="4108" max="4108" width="11" style="8" customWidth="1"/>
    <col min="4109" max="4355" width="11.41796875" style="8"/>
    <col min="4356" max="4356" width="13.83984375" style="8" bestFit="1" customWidth="1"/>
    <col min="4357" max="4357" width="11.41796875" style="8" bestFit="1"/>
    <col min="4358" max="4359" width="14.41796875" style="8" bestFit="1" customWidth="1"/>
    <col min="4360" max="4360" width="14.15625" style="8" bestFit="1" customWidth="1"/>
    <col min="4361" max="4361" width="14.26171875" style="8" bestFit="1" customWidth="1"/>
    <col min="4362" max="4362" width="14" style="8" bestFit="1" customWidth="1"/>
    <col min="4363" max="4363" width="20.68359375" style="8" bestFit="1" customWidth="1"/>
    <col min="4364" max="4364" width="11" style="8" customWidth="1"/>
    <col min="4365" max="4611" width="11.41796875" style="8"/>
    <col min="4612" max="4612" width="13.83984375" style="8" bestFit="1" customWidth="1"/>
    <col min="4613" max="4613" width="11.41796875" style="8" bestFit="1"/>
    <col min="4614" max="4615" width="14.41796875" style="8" bestFit="1" customWidth="1"/>
    <col min="4616" max="4616" width="14.15625" style="8" bestFit="1" customWidth="1"/>
    <col min="4617" max="4617" width="14.26171875" style="8" bestFit="1" customWidth="1"/>
    <col min="4618" max="4618" width="14" style="8" bestFit="1" customWidth="1"/>
    <col min="4619" max="4619" width="20.68359375" style="8" bestFit="1" customWidth="1"/>
    <col min="4620" max="4620" width="11" style="8" customWidth="1"/>
    <col min="4621" max="4867" width="11.41796875" style="8"/>
    <col min="4868" max="4868" width="13.83984375" style="8" bestFit="1" customWidth="1"/>
    <col min="4869" max="4869" width="11.41796875" style="8" bestFit="1"/>
    <col min="4870" max="4871" width="14.41796875" style="8" bestFit="1" customWidth="1"/>
    <col min="4872" max="4872" width="14.15625" style="8" bestFit="1" customWidth="1"/>
    <col min="4873" max="4873" width="14.26171875" style="8" bestFit="1" customWidth="1"/>
    <col min="4874" max="4874" width="14" style="8" bestFit="1" customWidth="1"/>
    <col min="4875" max="4875" width="20.68359375" style="8" bestFit="1" customWidth="1"/>
    <col min="4876" max="4876" width="11" style="8" customWidth="1"/>
    <col min="4877" max="5123" width="11.41796875" style="8"/>
    <col min="5124" max="5124" width="13.83984375" style="8" bestFit="1" customWidth="1"/>
    <col min="5125" max="5125" width="11.41796875" style="8" bestFit="1"/>
    <col min="5126" max="5127" width="14.41796875" style="8" bestFit="1" customWidth="1"/>
    <col min="5128" max="5128" width="14.15625" style="8" bestFit="1" customWidth="1"/>
    <col min="5129" max="5129" width="14.26171875" style="8" bestFit="1" customWidth="1"/>
    <col min="5130" max="5130" width="14" style="8" bestFit="1" customWidth="1"/>
    <col min="5131" max="5131" width="20.68359375" style="8" bestFit="1" customWidth="1"/>
    <col min="5132" max="5132" width="11" style="8" customWidth="1"/>
    <col min="5133" max="5379" width="11.41796875" style="8"/>
    <col min="5380" max="5380" width="13.83984375" style="8" bestFit="1" customWidth="1"/>
    <col min="5381" max="5381" width="11.41796875" style="8" bestFit="1"/>
    <col min="5382" max="5383" width="14.41796875" style="8" bestFit="1" customWidth="1"/>
    <col min="5384" max="5384" width="14.15625" style="8" bestFit="1" customWidth="1"/>
    <col min="5385" max="5385" width="14.26171875" style="8" bestFit="1" customWidth="1"/>
    <col min="5386" max="5386" width="14" style="8" bestFit="1" customWidth="1"/>
    <col min="5387" max="5387" width="20.68359375" style="8" bestFit="1" customWidth="1"/>
    <col min="5388" max="5388" width="11" style="8" customWidth="1"/>
    <col min="5389" max="5635" width="11.41796875" style="8"/>
    <col min="5636" max="5636" width="13.83984375" style="8" bestFit="1" customWidth="1"/>
    <col min="5637" max="5637" width="11.41796875" style="8" bestFit="1"/>
    <col min="5638" max="5639" width="14.41796875" style="8" bestFit="1" customWidth="1"/>
    <col min="5640" max="5640" width="14.15625" style="8" bestFit="1" customWidth="1"/>
    <col min="5641" max="5641" width="14.26171875" style="8" bestFit="1" customWidth="1"/>
    <col min="5642" max="5642" width="14" style="8" bestFit="1" customWidth="1"/>
    <col min="5643" max="5643" width="20.68359375" style="8" bestFit="1" customWidth="1"/>
    <col min="5644" max="5644" width="11" style="8" customWidth="1"/>
    <col min="5645" max="5891" width="11.41796875" style="8"/>
    <col min="5892" max="5892" width="13.83984375" style="8" bestFit="1" customWidth="1"/>
    <col min="5893" max="5893" width="11.41796875" style="8" bestFit="1"/>
    <col min="5894" max="5895" width="14.41796875" style="8" bestFit="1" customWidth="1"/>
    <col min="5896" max="5896" width="14.15625" style="8" bestFit="1" customWidth="1"/>
    <col min="5897" max="5897" width="14.26171875" style="8" bestFit="1" customWidth="1"/>
    <col min="5898" max="5898" width="14" style="8" bestFit="1" customWidth="1"/>
    <col min="5899" max="5899" width="20.68359375" style="8" bestFit="1" customWidth="1"/>
    <col min="5900" max="5900" width="11" style="8" customWidth="1"/>
    <col min="5901" max="6147" width="11.41796875" style="8"/>
    <col min="6148" max="6148" width="13.83984375" style="8" bestFit="1" customWidth="1"/>
    <col min="6149" max="6149" width="11.41796875" style="8" bestFit="1"/>
    <col min="6150" max="6151" width="14.41796875" style="8" bestFit="1" customWidth="1"/>
    <col min="6152" max="6152" width="14.15625" style="8" bestFit="1" customWidth="1"/>
    <col min="6153" max="6153" width="14.26171875" style="8" bestFit="1" customWidth="1"/>
    <col min="6154" max="6154" width="14" style="8" bestFit="1" customWidth="1"/>
    <col min="6155" max="6155" width="20.68359375" style="8" bestFit="1" customWidth="1"/>
    <col min="6156" max="6156" width="11" style="8" customWidth="1"/>
    <col min="6157" max="6403" width="11.41796875" style="8"/>
    <col min="6404" max="6404" width="13.83984375" style="8" bestFit="1" customWidth="1"/>
    <col min="6405" max="6405" width="11.41796875" style="8" bestFit="1"/>
    <col min="6406" max="6407" width="14.41796875" style="8" bestFit="1" customWidth="1"/>
    <col min="6408" max="6408" width="14.15625" style="8" bestFit="1" customWidth="1"/>
    <col min="6409" max="6409" width="14.26171875" style="8" bestFit="1" customWidth="1"/>
    <col min="6410" max="6410" width="14" style="8" bestFit="1" customWidth="1"/>
    <col min="6411" max="6411" width="20.68359375" style="8" bestFit="1" customWidth="1"/>
    <col min="6412" max="6412" width="11" style="8" customWidth="1"/>
    <col min="6413" max="6659" width="11.41796875" style="8"/>
    <col min="6660" max="6660" width="13.83984375" style="8" bestFit="1" customWidth="1"/>
    <col min="6661" max="6661" width="11.41796875" style="8" bestFit="1"/>
    <col min="6662" max="6663" width="14.41796875" style="8" bestFit="1" customWidth="1"/>
    <col min="6664" max="6664" width="14.15625" style="8" bestFit="1" customWidth="1"/>
    <col min="6665" max="6665" width="14.26171875" style="8" bestFit="1" customWidth="1"/>
    <col min="6666" max="6666" width="14" style="8" bestFit="1" customWidth="1"/>
    <col min="6667" max="6667" width="20.68359375" style="8" bestFit="1" customWidth="1"/>
    <col min="6668" max="6668" width="11" style="8" customWidth="1"/>
    <col min="6669" max="6915" width="11.41796875" style="8"/>
    <col min="6916" max="6916" width="13.83984375" style="8" bestFit="1" customWidth="1"/>
    <col min="6917" max="6917" width="11.41796875" style="8" bestFit="1"/>
    <col min="6918" max="6919" width="14.41796875" style="8" bestFit="1" customWidth="1"/>
    <col min="6920" max="6920" width="14.15625" style="8" bestFit="1" customWidth="1"/>
    <col min="6921" max="6921" width="14.26171875" style="8" bestFit="1" customWidth="1"/>
    <col min="6922" max="6922" width="14" style="8" bestFit="1" customWidth="1"/>
    <col min="6923" max="6923" width="20.68359375" style="8" bestFit="1" customWidth="1"/>
    <col min="6924" max="6924" width="11" style="8" customWidth="1"/>
    <col min="6925" max="7171" width="11.41796875" style="8"/>
    <col min="7172" max="7172" width="13.83984375" style="8" bestFit="1" customWidth="1"/>
    <col min="7173" max="7173" width="11.41796875" style="8" bestFit="1"/>
    <col min="7174" max="7175" width="14.41796875" style="8" bestFit="1" customWidth="1"/>
    <col min="7176" max="7176" width="14.15625" style="8" bestFit="1" customWidth="1"/>
    <col min="7177" max="7177" width="14.26171875" style="8" bestFit="1" customWidth="1"/>
    <col min="7178" max="7178" width="14" style="8" bestFit="1" customWidth="1"/>
    <col min="7179" max="7179" width="20.68359375" style="8" bestFit="1" customWidth="1"/>
    <col min="7180" max="7180" width="11" style="8" customWidth="1"/>
    <col min="7181" max="7427" width="11.41796875" style="8"/>
    <col min="7428" max="7428" width="13.83984375" style="8" bestFit="1" customWidth="1"/>
    <col min="7429" max="7429" width="11.41796875" style="8" bestFit="1"/>
    <col min="7430" max="7431" width="14.41796875" style="8" bestFit="1" customWidth="1"/>
    <col min="7432" max="7432" width="14.15625" style="8" bestFit="1" customWidth="1"/>
    <col min="7433" max="7433" width="14.26171875" style="8" bestFit="1" customWidth="1"/>
    <col min="7434" max="7434" width="14" style="8" bestFit="1" customWidth="1"/>
    <col min="7435" max="7435" width="20.68359375" style="8" bestFit="1" customWidth="1"/>
    <col min="7436" max="7436" width="11" style="8" customWidth="1"/>
    <col min="7437" max="7683" width="11.41796875" style="8"/>
    <col min="7684" max="7684" width="13.83984375" style="8" bestFit="1" customWidth="1"/>
    <col min="7685" max="7685" width="11.41796875" style="8" bestFit="1"/>
    <col min="7686" max="7687" width="14.41796875" style="8" bestFit="1" customWidth="1"/>
    <col min="7688" max="7688" width="14.15625" style="8" bestFit="1" customWidth="1"/>
    <col min="7689" max="7689" width="14.26171875" style="8" bestFit="1" customWidth="1"/>
    <col min="7690" max="7690" width="14" style="8" bestFit="1" customWidth="1"/>
    <col min="7691" max="7691" width="20.68359375" style="8" bestFit="1" customWidth="1"/>
    <col min="7692" max="7692" width="11" style="8" customWidth="1"/>
    <col min="7693" max="7939" width="11.41796875" style="8"/>
    <col min="7940" max="7940" width="13.83984375" style="8" bestFit="1" customWidth="1"/>
    <col min="7941" max="7941" width="11.41796875" style="8" bestFit="1"/>
    <col min="7942" max="7943" width="14.41796875" style="8" bestFit="1" customWidth="1"/>
    <col min="7944" max="7944" width="14.15625" style="8" bestFit="1" customWidth="1"/>
    <col min="7945" max="7945" width="14.26171875" style="8" bestFit="1" customWidth="1"/>
    <col min="7946" max="7946" width="14" style="8" bestFit="1" customWidth="1"/>
    <col min="7947" max="7947" width="20.68359375" style="8" bestFit="1" customWidth="1"/>
    <col min="7948" max="7948" width="11" style="8" customWidth="1"/>
    <col min="7949" max="8195" width="11.41796875" style="8"/>
    <col min="8196" max="8196" width="13.83984375" style="8" bestFit="1" customWidth="1"/>
    <col min="8197" max="8197" width="11.41796875" style="8" bestFit="1"/>
    <col min="8198" max="8199" width="14.41796875" style="8" bestFit="1" customWidth="1"/>
    <col min="8200" max="8200" width="14.15625" style="8" bestFit="1" customWidth="1"/>
    <col min="8201" max="8201" width="14.26171875" style="8" bestFit="1" customWidth="1"/>
    <col min="8202" max="8202" width="14" style="8" bestFit="1" customWidth="1"/>
    <col min="8203" max="8203" width="20.68359375" style="8" bestFit="1" customWidth="1"/>
    <col min="8204" max="8204" width="11" style="8" customWidth="1"/>
    <col min="8205" max="8451" width="11.41796875" style="8"/>
    <col min="8452" max="8452" width="13.83984375" style="8" bestFit="1" customWidth="1"/>
    <col min="8453" max="8453" width="11.41796875" style="8" bestFit="1"/>
    <col min="8454" max="8455" width="14.41796875" style="8" bestFit="1" customWidth="1"/>
    <col min="8456" max="8456" width="14.15625" style="8" bestFit="1" customWidth="1"/>
    <col min="8457" max="8457" width="14.26171875" style="8" bestFit="1" customWidth="1"/>
    <col min="8458" max="8458" width="14" style="8" bestFit="1" customWidth="1"/>
    <col min="8459" max="8459" width="20.68359375" style="8" bestFit="1" customWidth="1"/>
    <col min="8460" max="8460" width="11" style="8" customWidth="1"/>
    <col min="8461" max="8707" width="11.41796875" style="8"/>
    <col min="8708" max="8708" width="13.83984375" style="8" bestFit="1" customWidth="1"/>
    <col min="8709" max="8709" width="11.41796875" style="8" bestFit="1"/>
    <col min="8710" max="8711" width="14.41796875" style="8" bestFit="1" customWidth="1"/>
    <col min="8712" max="8712" width="14.15625" style="8" bestFit="1" customWidth="1"/>
    <col min="8713" max="8713" width="14.26171875" style="8" bestFit="1" customWidth="1"/>
    <col min="8714" max="8714" width="14" style="8" bestFit="1" customWidth="1"/>
    <col min="8715" max="8715" width="20.68359375" style="8" bestFit="1" customWidth="1"/>
    <col min="8716" max="8716" width="11" style="8" customWidth="1"/>
    <col min="8717" max="8963" width="11.41796875" style="8"/>
    <col min="8964" max="8964" width="13.83984375" style="8" bestFit="1" customWidth="1"/>
    <col min="8965" max="8965" width="11.41796875" style="8" bestFit="1"/>
    <col min="8966" max="8967" width="14.41796875" style="8" bestFit="1" customWidth="1"/>
    <col min="8968" max="8968" width="14.15625" style="8" bestFit="1" customWidth="1"/>
    <col min="8969" max="8969" width="14.26171875" style="8" bestFit="1" customWidth="1"/>
    <col min="8970" max="8970" width="14" style="8" bestFit="1" customWidth="1"/>
    <col min="8971" max="8971" width="20.68359375" style="8" bestFit="1" customWidth="1"/>
    <col min="8972" max="8972" width="11" style="8" customWidth="1"/>
    <col min="8973" max="9219" width="11.41796875" style="8"/>
    <col min="9220" max="9220" width="13.83984375" style="8" bestFit="1" customWidth="1"/>
    <col min="9221" max="9221" width="11.41796875" style="8" bestFit="1"/>
    <col min="9222" max="9223" width="14.41796875" style="8" bestFit="1" customWidth="1"/>
    <col min="9224" max="9224" width="14.15625" style="8" bestFit="1" customWidth="1"/>
    <col min="9225" max="9225" width="14.26171875" style="8" bestFit="1" customWidth="1"/>
    <col min="9226" max="9226" width="14" style="8" bestFit="1" customWidth="1"/>
    <col min="9227" max="9227" width="20.68359375" style="8" bestFit="1" customWidth="1"/>
    <col min="9228" max="9228" width="11" style="8" customWidth="1"/>
    <col min="9229" max="9475" width="11.41796875" style="8"/>
    <col min="9476" max="9476" width="13.83984375" style="8" bestFit="1" customWidth="1"/>
    <col min="9477" max="9477" width="11.41796875" style="8" bestFit="1"/>
    <col min="9478" max="9479" width="14.41796875" style="8" bestFit="1" customWidth="1"/>
    <col min="9480" max="9480" width="14.15625" style="8" bestFit="1" customWidth="1"/>
    <col min="9481" max="9481" width="14.26171875" style="8" bestFit="1" customWidth="1"/>
    <col min="9482" max="9482" width="14" style="8" bestFit="1" customWidth="1"/>
    <col min="9483" max="9483" width="20.68359375" style="8" bestFit="1" customWidth="1"/>
    <col min="9484" max="9484" width="11" style="8" customWidth="1"/>
    <col min="9485" max="9731" width="11.41796875" style="8"/>
    <col min="9732" max="9732" width="13.83984375" style="8" bestFit="1" customWidth="1"/>
    <col min="9733" max="9733" width="11.41796875" style="8" bestFit="1"/>
    <col min="9734" max="9735" width="14.41796875" style="8" bestFit="1" customWidth="1"/>
    <col min="9736" max="9736" width="14.15625" style="8" bestFit="1" customWidth="1"/>
    <col min="9737" max="9737" width="14.26171875" style="8" bestFit="1" customWidth="1"/>
    <col min="9738" max="9738" width="14" style="8" bestFit="1" customWidth="1"/>
    <col min="9739" max="9739" width="20.68359375" style="8" bestFit="1" customWidth="1"/>
    <col min="9740" max="9740" width="11" style="8" customWidth="1"/>
    <col min="9741" max="9987" width="11.41796875" style="8"/>
    <col min="9988" max="9988" width="13.83984375" style="8" bestFit="1" customWidth="1"/>
    <col min="9989" max="9989" width="11.41796875" style="8" bestFit="1"/>
    <col min="9990" max="9991" width="14.41796875" style="8" bestFit="1" customWidth="1"/>
    <col min="9992" max="9992" width="14.15625" style="8" bestFit="1" customWidth="1"/>
    <col min="9993" max="9993" width="14.26171875" style="8" bestFit="1" customWidth="1"/>
    <col min="9994" max="9994" width="14" style="8" bestFit="1" customWidth="1"/>
    <col min="9995" max="9995" width="20.68359375" style="8" bestFit="1" customWidth="1"/>
    <col min="9996" max="9996" width="11" style="8" customWidth="1"/>
    <col min="9997" max="10243" width="11.41796875" style="8"/>
    <col min="10244" max="10244" width="13.83984375" style="8" bestFit="1" customWidth="1"/>
    <col min="10245" max="10245" width="11.41796875" style="8" bestFit="1"/>
    <col min="10246" max="10247" width="14.41796875" style="8" bestFit="1" customWidth="1"/>
    <col min="10248" max="10248" width="14.15625" style="8" bestFit="1" customWidth="1"/>
    <col min="10249" max="10249" width="14.26171875" style="8" bestFit="1" customWidth="1"/>
    <col min="10250" max="10250" width="14" style="8" bestFit="1" customWidth="1"/>
    <col min="10251" max="10251" width="20.68359375" style="8" bestFit="1" customWidth="1"/>
    <col min="10252" max="10252" width="11" style="8" customWidth="1"/>
    <col min="10253" max="10499" width="11.41796875" style="8"/>
    <col min="10500" max="10500" width="13.83984375" style="8" bestFit="1" customWidth="1"/>
    <col min="10501" max="10501" width="11.41796875" style="8" bestFit="1"/>
    <col min="10502" max="10503" width="14.41796875" style="8" bestFit="1" customWidth="1"/>
    <col min="10504" max="10504" width="14.15625" style="8" bestFit="1" customWidth="1"/>
    <col min="10505" max="10505" width="14.26171875" style="8" bestFit="1" customWidth="1"/>
    <col min="10506" max="10506" width="14" style="8" bestFit="1" customWidth="1"/>
    <col min="10507" max="10507" width="20.68359375" style="8" bestFit="1" customWidth="1"/>
    <col min="10508" max="10508" width="11" style="8" customWidth="1"/>
    <col min="10509" max="10755" width="11.41796875" style="8"/>
    <col min="10756" max="10756" width="13.83984375" style="8" bestFit="1" customWidth="1"/>
    <col min="10757" max="10757" width="11.41796875" style="8" bestFit="1"/>
    <col min="10758" max="10759" width="14.41796875" style="8" bestFit="1" customWidth="1"/>
    <col min="10760" max="10760" width="14.15625" style="8" bestFit="1" customWidth="1"/>
    <col min="10761" max="10761" width="14.26171875" style="8" bestFit="1" customWidth="1"/>
    <col min="10762" max="10762" width="14" style="8" bestFit="1" customWidth="1"/>
    <col min="10763" max="10763" width="20.68359375" style="8" bestFit="1" customWidth="1"/>
    <col min="10764" max="10764" width="11" style="8" customWidth="1"/>
    <col min="10765" max="11011" width="11.41796875" style="8"/>
    <col min="11012" max="11012" width="13.83984375" style="8" bestFit="1" customWidth="1"/>
    <col min="11013" max="11013" width="11.41796875" style="8" bestFit="1"/>
    <col min="11014" max="11015" width="14.41796875" style="8" bestFit="1" customWidth="1"/>
    <col min="11016" max="11016" width="14.15625" style="8" bestFit="1" customWidth="1"/>
    <col min="11017" max="11017" width="14.26171875" style="8" bestFit="1" customWidth="1"/>
    <col min="11018" max="11018" width="14" style="8" bestFit="1" customWidth="1"/>
    <col min="11019" max="11019" width="20.68359375" style="8" bestFit="1" customWidth="1"/>
    <col min="11020" max="11020" width="11" style="8" customWidth="1"/>
    <col min="11021" max="11267" width="11.41796875" style="8"/>
    <col min="11268" max="11268" width="13.83984375" style="8" bestFit="1" customWidth="1"/>
    <col min="11269" max="11269" width="11.41796875" style="8" bestFit="1"/>
    <col min="11270" max="11271" width="14.41796875" style="8" bestFit="1" customWidth="1"/>
    <col min="11272" max="11272" width="14.15625" style="8" bestFit="1" customWidth="1"/>
    <col min="11273" max="11273" width="14.26171875" style="8" bestFit="1" customWidth="1"/>
    <col min="11274" max="11274" width="14" style="8" bestFit="1" customWidth="1"/>
    <col min="11275" max="11275" width="20.68359375" style="8" bestFit="1" customWidth="1"/>
    <col min="11276" max="11276" width="11" style="8" customWidth="1"/>
    <col min="11277" max="11523" width="11.41796875" style="8"/>
    <col min="11524" max="11524" width="13.83984375" style="8" bestFit="1" customWidth="1"/>
    <col min="11525" max="11525" width="11.41796875" style="8" bestFit="1"/>
    <col min="11526" max="11527" width="14.41796875" style="8" bestFit="1" customWidth="1"/>
    <col min="11528" max="11528" width="14.15625" style="8" bestFit="1" customWidth="1"/>
    <col min="11529" max="11529" width="14.26171875" style="8" bestFit="1" customWidth="1"/>
    <col min="11530" max="11530" width="14" style="8" bestFit="1" customWidth="1"/>
    <col min="11531" max="11531" width="20.68359375" style="8" bestFit="1" customWidth="1"/>
    <col min="11532" max="11532" width="11" style="8" customWidth="1"/>
    <col min="11533" max="11779" width="11.41796875" style="8"/>
    <col min="11780" max="11780" width="13.83984375" style="8" bestFit="1" customWidth="1"/>
    <col min="11781" max="11781" width="11.41796875" style="8" bestFit="1"/>
    <col min="11782" max="11783" width="14.41796875" style="8" bestFit="1" customWidth="1"/>
    <col min="11784" max="11784" width="14.15625" style="8" bestFit="1" customWidth="1"/>
    <col min="11785" max="11785" width="14.26171875" style="8" bestFit="1" customWidth="1"/>
    <col min="11786" max="11786" width="14" style="8" bestFit="1" customWidth="1"/>
    <col min="11787" max="11787" width="20.68359375" style="8" bestFit="1" customWidth="1"/>
    <col min="11788" max="11788" width="11" style="8" customWidth="1"/>
    <col min="11789" max="12035" width="11.41796875" style="8"/>
    <col min="12036" max="12036" width="13.83984375" style="8" bestFit="1" customWidth="1"/>
    <col min="12037" max="12037" width="11.41796875" style="8" bestFit="1"/>
    <col min="12038" max="12039" width="14.41796875" style="8" bestFit="1" customWidth="1"/>
    <col min="12040" max="12040" width="14.15625" style="8" bestFit="1" customWidth="1"/>
    <col min="12041" max="12041" width="14.26171875" style="8" bestFit="1" customWidth="1"/>
    <col min="12042" max="12042" width="14" style="8" bestFit="1" customWidth="1"/>
    <col min="12043" max="12043" width="20.68359375" style="8" bestFit="1" customWidth="1"/>
    <col min="12044" max="12044" width="11" style="8" customWidth="1"/>
    <col min="12045" max="12291" width="11.41796875" style="8"/>
    <col min="12292" max="12292" width="13.83984375" style="8" bestFit="1" customWidth="1"/>
    <col min="12293" max="12293" width="11.41796875" style="8" bestFit="1"/>
    <col min="12294" max="12295" width="14.41796875" style="8" bestFit="1" customWidth="1"/>
    <col min="12296" max="12296" width="14.15625" style="8" bestFit="1" customWidth="1"/>
    <col min="12297" max="12297" width="14.26171875" style="8" bestFit="1" customWidth="1"/>
    <col min="12298" max="12298" width="14" style="8" bestFit="1" customWidth="1"/>
    <col min="12299" max="12299" width="20.68359375" style="8" bestFit="1" customWidth="1"/>
    <col min="12300" max="12300" width="11" style="8" customWidth="1"/>
    <col min="12301" max="12547" width="11.41796875" style="8"/>
    <col min="12548" max="12548" width="13.83984375" style="8" bestFit="1" customWidth="1"/>
    <col min="12549" max="12549" width="11.41796875" style="8" bestFit="1"/>
    <col min="12550" max="12551" width="14.41796875" style="8" bestFit="1" customWidth="1"/>
    <col min="12552" max="12552" width="14.15625" style="8" bestFit="1" customWidth="1"/>
    <col min="12553" max="12553" width="14.26171875" style="8" bestFit="1" customWidth="1"/>
    <col min="12554" max="12554" width="14" style="8" bestFit="1" customWidth="1"/>
    <col min="12555" max="12555" width="20.68359375" style="8" bestFit="1" customWidth="1"/>
    <col min="12556" max="12556" width="11" style="8" customWidth="1"/>
    <col min="12557" max="12803" width="11.41796875" style="8"/>
    <col min="12804" max="12804" width="13.83984375" style="8" bestFit="1" customWidth="1"/>
    <col min="12805" max="12805" width="11.41796875" style="8" bestFit="1"/>
    <col min="12806" max="12807" width="14.41796875" style="8" bestFit="1" customWidth="1"/>
    <col min="12808" max="12808" width="14.15625" style="8" bestFit="1" customWidth="1"/>
    <col min="12809" max="12809" width="14.26171875" style="8" bestFit="1" customWidth="1"/>
    <col min="12810" max="12810" width="14" style="8" bestFit="1" customWidth="1"/>
    <col min="12811" max="12811" width="20.68359375" style="8" bestFit="1" customWidth="1"/>
    <col min="12812" max="12812" width="11" style="8" customWidth="1"/>
    <col min="12813" max="13059" width="11.41796875" style="8"/>
    <col min="13060" max="13060" width="13.83984375" style="8" bestFit="1" customWidth="1"/>
    <col min="13061" max="13061" width="11.41796875" style="8" bestFit="1"/>
    <col min="13062" max="13063" width="14.41796875" style="8" bestFit="1" customWidth="1"/>
    <col min="13064" max="13064" width="14.15625" style="8" bestFit="1" customWidth="1"/>
    <col min="13065" max="13065" width="14.26171875" style="8" bestFit="1" customWidth="1"/>
    <col min="13066" max="13066" width="14" style="8" bestFit="1" customWidth="1"/>
    <col min="13067" max="13067" width="20.68359375" style="8" bestFit="1" customWidth="1"/>
    <col min="13068" max="13068" width="11" style="8" customWidth="1"/>
    <col min="13069" max="13315" width="11.41796875" style="8"/>
    <col min="13316" max="13316" width="13.83984375" style="8" bestFit="1" customWidth="1"/>
    <col min="13317" max="13317" width="11.41796875" style="8" bestFit="1"/>
    <col min="13318" max="13319" width="14.41796875" style="8" bestFit="1" customWidth="1"/>
    <col min="13320" max="13320" width="14.15625" style="8" bestFit="1" customWidth="1"/>
    <col min="13321" max="13321" width="14.26171875" style="8" bestFit="1" customWidth="1"/>
    <col min="13322" max="13322" width="14" style="8" bestFit="1" customWidth="1"/>
    <col min="13323" max="13323" width="20.68359375" style="8" bestFit="1" customWidth="1"/>
    <col min="13324" max="13324" width="11" style="8" customWidth="1"/>
    <col min="13325" max="13571" width="11.41796875" style="8"/>
    <col min="13572" max="13572" width="13.83984375" style="8" bestFit="1" customWidth="1"/>
    <col min="13573" max="13573" width="11.41796875" style="8" bestFit="1"/>
    <col min="13574" max="13575" width="14.41796875" style="8" bestFit="1" customWidth="1"/>
    <col min="13576" max="13576" width="14.15625" style="8" bestFit="1" customWidth="1"/>
    <col min="13577" max="13577" width="14.26171875" style="8" bestFit="1" customWidth="1"/>
    <col min="13578" max="13578" width="14" style="8" bestFit="1" customWidth="1"/>
    <col min="13579" max="13579" width="20.68359375" style="8" bestFit="1" customWidth="1"/>
    <col min="13580" max="13580" width="11" style="8" customWidth="1"/>
    <col min="13581" max="13827" width="11.41796875" style="8"/>
    <col min="13828" max="13828" width="13.83984375" style="8" bestFit="1" customWidth="1"/>
    <col min="13829" max="13829" width="11.41796875" style="8" bestFit="1"/>
    <col min="13830" max="13831" width="14.41796875" style="8" bestFit="1" customWidth="1"/>
    <col min="13832" max="13832" width="14.15625" style="8" bestFit="1" customWidth="1"/>
    <col min="13833" max="13833" width="14.26171875" style="8" bestFit="1" customWidth="1"/>
    <col min="13834" max="13834" width="14" style="8" bestFit="1" customWidth="1"/>
    <col min="13835" max="13835" width="20.68359375" style="8" bestFit="1" customWidth="1"/>
    <col min="13836" max="13836" width="11" style="8" customWidth="1"/>
    <col min="13837" max="14083" width="11.41796875" style="8"/>
    <col min="14084" max="14084" width="13.83984375" style="8" bestFit="1" customWidth="1"/>
    <col min="14085" max="14085" width="11.41796875" style="8" bestFit="1"/>
    <col min="14086" max="14087" width="14.41796875" style="8" bestFit="1" customWidth="1"/>
    <col min="14088" max="14088" width="14.15625" style="8" bestFit="1" customWidth="1"/>
    <col min="14089" max="14089" width="14.26171875" style="8" bestFit="1" customWidth="1"/>
    <col min="14090" max="14090" width="14" style="8" bestFit="1" customWidth="1"/>
    <col min="14091" max="14091" width="20.68359375" style="8" bestFit="1" customWidth="1"/>
    <col min="14092" max="14092" width="11" style="8" customWidth="1"/>
    <col min="14093" max="14339" width="11.41796875" style="8"/>
    <col min="14340" max="14340" width="13.83984375" style="8" bestFit="1" customWidth="1"/>
    <col min="14341" max="14341" width="11.41796875" style="8" bestFit="1"/>
    <col min="14342" max="14343" width="14.41796875" style="8" bestFit="1" customWidth="1"/>
    <col min="14344" max="14344" width="14.15625" style="8" bestFit="1" customWidth="1"/>
    <col min="14345" max="14345" width="14.26171875" style="8" bestFit="1" customWidth="1"/>
    <col min="14346" max="14346" width="14" style="8" bestFit="1" customWidth="1"/>
    <col min="14347" max="14347" width="20.68359375" style="8" bestFit="1" customWidth="1"/>
    <col min="14348" max="14348" width="11" style="8" customWidth="1"/>
    <col min="14349" max="14595" width="11.41796875" style="8"/>
    <col min="14596" max="14596" width="13.83984375" style="8" bestFit="1" customWidth="1"/>
    <col min="14597" max="14597" width="11.41796875" style="8" bestFit="1"/>
    <col min="14598" max="14599" width="14.41796875" style="8" bestFit="1" customWidth="1"/>
    <col min="14600" max="14600" width="14.15625" style="8" bestFit="1" customWidth="1"/>
    <col min="14601" max="14601" width="14.26171875" style="8" bestFit="1" customWidth="1"/>
    <col min="14602" max="14602" width="14" style="8" bestFit="1" customWidth="1"/>
    <col min="14603" max="14603" width="20.68359375" style="8" bestFit="1" customWidth="1"/>
    <col min="14604" max="14604" width="11" style="8" customWidth="1"/>
    <col min="14605" max="14851" width="11.41796875" style="8"/>
    <col min="14852" max="14852" width="13.83984375" style="8" bestFit="1" customWidth="1"/>
    <col min="14853" max="14853" width="11.41796875" style="8" bestFit="1"/>
    <col min="14854" max="14855" width="14.41796875" style="8" bestFit="1" customWidth="1"/>
    <col min="14856" max="14856" width="14.15625" style="8" bestFit="1" customWidth="1"/>
    <col min="14857" max="14857" width="14.26171875" style="8" bestFit="1" customWidth="1"/>
    <col min="14858" max="14858" width="14" style="8" bestFit="1" customWidth="1"/>
    <col min="14859" max="14859" width="20.68359375" style="8" bestFit="1" customWidth="1"/>
    <col min="14860" max="14860" width="11" style="8" customWidth="1"/>
    <col min="14861" max="15107" width="11.41796875" style="8"/>
    <col min="15108" max="15108" width="13.83984375" style="8" bestFit="1" customWidth="1"/>
    <col min="15109" max="15109" width="11.41796875" style="8" bestFit="1"/>
    <col min="15110" max="15111" width="14.41796875" style="8" bestFit="1" customWidth="1"/>
    <col min="15112" max="15112" width="14.15625" style="8" bestFit="1" customWidth="1"/>
    <col min="15113" max="15113" width="14.26171875" style="8" bestFit="1" customWidth="1"/>
    <col min="15114" max="15114" width="14" style="8" bestFit="1" customWidth="1"/>
    <col min="15115" max="15115" width="20.68359375" style="8" bestFit="1" customWidth="1"/>
    <col min="15116" max="15116" width="11" style="8" customWidth="1"/>
    <col min="15117" max="15363" width="11.41796875" style="8"/>
    <col min="15364" max="15364" width="13.83984375" style="8" bestFit="1" customWidth="1"/>
    <col min="15365" max="15365" width="11.41796875" style="8" bestFit="1"/>
    <col min="15366" max="15367" width="14.41796875" style="8" bestFit="1" customWidth="1"/>
    <col min="15368" max="15368" width="14.15625" style="8" bestFit="1" customWidth="1"/>
    <col min="15369" max="15369" width="14.26171875" style="8" bestFit="1" customWidth="1"/>
    <col min="15370" max="15370" width="14" style="8" bestFit="1" customWidth="1"/>
    <col min="15371" max="15371" width="20.68359375" style="8" bestFit="1" customWidth="1"/>
    <col min="15372" max="15372" width="11" style="8" customWidth="1"/>
    <col min="15373" max="15619" width="11.41796875" style="8"/>
    <col min="15620" max="15620" width="13.83984375" style="8" bestFit="1" customWidth="1"/>
    <col min="15621" max="15621" width="11.41796875" style="8" bestFit="1"/>
    <col min="15622" max="15623" width="14.41796875" style="8" bestFit="1" customWidth="1"/>
    <col min="15624" max="15624" width="14.15625" style="8" bestFit="1" customWidth="1"/>
    <col min="15625" max="15625" width="14.26171875" style="8" bestFit="1" customWidth="1"/>
    <col min="15626" max="15626" width="14" style="8" bestFit="1" customWidth="1"/>
    <col min="15627" max="15627" width="20.68359375" style="8" bestFit="1" customWidth="1"/>
    <col min="15628" max="15628" width="11" style="8" customWidth="1"/>
    <col min="15629" max="15875" width="11.41796875" style="8"/>
    <col min="15876" max="15876" width="13.83984375" style="8" bestFit="1" customWidth="1"/>
    <col min="15877" max="15877" width="11.41796875" style="8" bestFit="1"/>
    <col min="15878" max="15879" width="14.41796875" style="8" bestFit="1" customWidth="1"/>
    <col min="15880" max="15880" width="14.15625" style="8" bestFit="1" customWidth="1"/>
    <col min="15881" max="15881" width="14.26171875" style="8" bestFit="1" customWidth="1"/>
    <col min="15882" max="15882" width="14" style="8" bestFit="1" customWidth="1"/>
    <col min="15883" max="15883" width="20.68359375" style="8" bestFit="1" customWidth="1"/>
    <col min="15884" max="15884" width="11" style="8" customWidth="1"/>
    <col min="15885" max="16131" width="11.41796875" style="8"/>
    <col min="16132" max="16132" width="13.83984375" style="8" bestFit="1" customWidth="1"/>
    <col min="16133" max="16133" width="11.41796875" style="8" bestFit="1"/>
    <col min="16134" max="16135" width="14.41796875" style="8" bestFit="1" customWidth="1"/>
    <col min="16136" max="16136" width="14.15625" style="8" bestFit="1" customWidth="1"/>
    <col min="16137" max="16137" width="14.26171875" style="8" bestFit="1" customWidth="1"/>
    <col min="16138" max="16138" width="14" style="8" bestFit="1" customWidth="1"/>
    <col min="16139" max="16139" width="20.68359375" style="8" bestFit="1" customWidth="1"/>
    <col min="16140" max="16140" width="11" style="8" customWidth="1"/>
    <col min="16141" max="16384" width="11.41796875" style="8"/>
  </cols>
  <sheetData>
    <row r="1" spans="1:13" ht="15.3">
      <c r="B1" s="21"/>
      <c r="D1" s="21"/>
      <c r="E1" s="21"/>
      <c r="F1" s="20"/>
      <c r="G1" s="21"/>
      <c r="H1" s="20"/>
      <c r="I1" s="20"/>
      <c r="J1" s="20"/>
      <c r="K1" s="21"/>
      <c r="L1" s="20"/>
    </row>
    <row r="2" spans="1:13" ht="15.3">
      <c r="A2" s="19" t="s">
        <v>2</v>
      </c>
      <c r="B2" s="14" t="s">
        <v>16</v>
      </c>
      <c r="C2" s="14" t="s">
        <v>17</v>
      </c>
      <c r="D2" s="14" t="s">
        <v>18</v>
      </c>
      <c r="E2" s="14" t="s">
        <v>1</v>
      </c>
      <c r="F2" s="14" t="s">
        <v>0</v>
      </c>
      <c r="G2" s="36" t="s">
        <v>19</v>
      </c>
      <c r="H2" s="36" t="s">
        <v>20</v>
      </c>
      <c r="I2" s="36" t="s">
        <v>21</v>
      </c>
      <c r="J2" s="36" t="s">
        <v>22</v>
      </c>
      <c r="K2" s="36" t="s">
        <v>23</v>
      </c>
      <c r="L2" s="36"/>
      <c r="M2" s="36" t="s">
        <v>24</v>
      </c>
    </row>
    <row r="3" spans="1:13" ht="15.3">
      <c r="A3" s="14">
        <v>1927</v>
      </c>
      <c r="B3" s="14">
        <v>17.66</v>
      </c>
      <c r="C3" s="37">
        <v>0.61810000000000009</v>
      </c>
      <c r="D3" s="17">
        <v>3.5000000000000003E-2</v>
      </c>
      <c r="E3" s="18">
        <v>3.1699999999999999E-2</v>
      </c>
      <c r="F3" s="14"/>
      <c r="G3" s="38">
        <v>4.4600000000000001E-2</v>
      </c>
      <c r="H3" s="21"/>
      <c r="I3" s="39">
        <v>5.3200000000000004E-2</v>
      </c>
      <c r="J3" s="21"/>
      <c r="K3" s="14"/>
      <c r="L3" s="21"/>
    </row>
    <row r="4" spans="1:13" ht="15.3">
      <c r="A4" s="14">
        <v>1928</v>
      </c>
      <c r="B4" s="14">
        <v>24.35</v>
      </c>
      <c r="C4" s="37">
        <v>1.04705</v>
      </c>
      <c r="D4" s="17">
        <v>4.2999999999999997E-2</v>
      </c>
      <c r="E4" s="18">
        <v>3.4500000000000003E-2</v>
      </c>
      <c r="F4" s="17">
        <v>8.354708589799302E-3</v>
      </c>
      <c r="G4" s="38">
        <v>4.6100000000000002E-2</v>
      </c>
      <c r="H4" s="17">
        <v>3.279485596639467E-2</v>
      </c>
      <c r="I4" s="39">
        <v>5.5999999999999994E-2</v>
      </c>
      <c r="J4" s="40">
        <v>3.2195514702324381E-2</v>
      </c>
      <c r="K4" s="41">
        <v>1.4910639283360227E-2</v>
      </c>
      <c r="L4" s="42"/>
    </row>
    <row r="5" spans="1:13" ht="15.3">
      <c r="A5" s="14">
        <v>1929</v>
      </c>
      <c r="B5" s="14">
        <v>21.45</v>
      </c>
      <c r="C5" s="37">
        <v>0.87944999999999995</v>
      </c>
      <c r="D5" s="17">
        <v>4.1000000000000002E-2</v>
      </c>
      <c r="E5" s="18">
        <v>3.3599999999999998E-2</v>
      </c>
      <c r="F5" s="17">
        <v>4.2038041563204259E-2</v>
      </c>
      <c r="G5" s="38">
        <v>4.6699999999999998E-2</v>
      </c>
      <c r="H5" s="17">
        <v>4.1391804160856499E-2</v>
      </c>
      <c r="I5" s="39">
        <v>5.9500000000000004E-2</v>
      </c>
      <c r="J5" s="40">
        <v>3.0178562399040432E-2</v>
      </c>
      <c r="K5" s="41">
        <v>-2.0568074817057913E-2</v>
      </c>
      <c r="L5" s="42"/>
    </row>
    <row r="6" spans="1:13" ht="15.3">
      <c r="A6" s="14">
        <v>1930</v>
      </c>
      <c r="B6" s="14">
        <v>15.34</v>
      </c>
      <c r="C6" s="37">
        <v>0.72097999999999995</v>
      </c>
      <c r="D6" s="17">
        <v>4.7E-2</v>
      </c>
      <c r="E6" s="18">
        <v>3.2199999999999999E-2</v>
      </c>
      <c r="F6" s="17">
        <v>4.5409314348970366E-2</v>
      </c>
      <c r="G6" s="38">
        <v>4.5199999999999997E-2</v>
      </c>
      <c r="H6" s="17">
        <v>5.8557414353302785E-2</v>
      </c>
      <c r="I6" s="39">
        <v>6.7099999999999993E-2</v>
      </c>
      <c r="J6" s="40">
        <v>5.3978094648238287E-3</v>
      </c>
      <c r="K6" s="41">
        <v>-4.2999992762481454E-2</v>
      </c>
      <c r="L6" s="42"/>
    </row>
    <row r="7" spans="1:13" ht="15.3">
      <c r="A7" s="14">
        <v>1931</v>
      </c>
      <c r="B7" s="14">
        <v>8.1199999999999992</v>
      </c>
      <c r="C7" s="37">
        <v>0.49531999999999993</v>
      </c>
      <c r="D7" s="17">
        <v>6.0999999999999999E-2</v>
      </c>
      <c r="E7" s="18">
        <v>3.9300000000000002E-2</v>
      </c>
      <c r="F7" s="17">
        <v>-2.5588559619422531E-2</v>
      </c>
      <c r="G7" s="38">
        <v>5.3200000000000004E-2</v>
      </c>
      <c r="H7" s="17">
        <v>-1.5625061412875695E-2</v>
      </c>
      <c r="I7" s="39">
        <v>0.1042</v>
      </c>
      <c r="J7" s="40">
        <v>-0.15680775082667592</v>
      </c>
      <c r="K7" s="41">
        <v>-8.1504821861144605E-2</v>
      </c>
      <c r="L7" s="42"/>
    </row>
    <row r="8" spans="1:13" ht="15.3">
      <c r="A8" s="14">
        <v>1932</v>
      </c>
      <c r="B8" s="14">
        <v>6.92</v>
      </c>
      <c r="C8" s="37">
        <v>0.49823999999999996</v>
      </c>
      <c r="D8" s="17">
        <v>7.1999999999999995E-2</v>
      </c>
      <c r="E8" s="18">
        <v>3.3500000000000002E-2</v>
      </c>
      <c r="F8" s="17">
        <v>8.7903069904773257E-2</v>
      </c>
      <c r="G8" s="38">
        <v>4.5899999999999996E-2</v>
      </c>
      <c r="H8" s="17">
        <v>0.11070808430446419</v>
      </c>
      <c r="I8" s="39">
        <v>8.4199999999999997E-2</v>
      </c>
      <c r="J8" s="40">
        <v>0.23589601675740196</v>
      </c>
      <c r="K8" s="41">
        <v>-0.10466427716260551</v>
      </c>
      <c r="L8" s="42"/>
    </row>
    <row r="9" spans="1:13" ht="15.3">
      <c r="A9" s="14">
        <v>1933</v>
      </c>
      <c r="B9" s="14">
        <v>9.9700000000000006</v>
      </c>
      <c r="C9" s="37">
        <v>0.40877000000000002</v>
      </c>
      <c r="D9" s="17">
        <v>4.1000000000000002E-2</v>
      </c>
      <c r="E9" s="18">
        <v>3.5299999999999998E-2</v>
      </c>
      <c r="F9" s="17">
        <v>1.8552720891857361E-2</v>
      </c>
      <c r="G9" s="38">
        <v>4.4999999999999998E-2</v>
      </c>
      <c r="H9" s="17">
        <v>5.3021446359399149E-2</v>
      </c>
      <c r="I9" s="39">
        <v>7.7499999999999999E-2</v>
      </c>
      <c r="J9" s="40">
        <v>0.1296689369754826</v>
      </c>
      <c r="K9" s="41">
        <v>-3.8119480144119811E-2</v>
      </c>
      <c r="L9" s="42"/>
    </row>
    <row r="10" spans="1:13" ht="15.3">
      <c r="A10" s="14">
        <v>1934</v>
      </c>
      <c r="B10" s="14">
        <v>9.5</v>
      </c>
      <c r="C10" s="37">
        <v>0.35149999999999998</v>
      </c>
      <c r="D10" s="17">
        <v>3.6999999999999998E-2</v>
      </c>
      <c r="E10" s="18">
        <v>3.0099999999999998E-2</v>
      </c>
      <c r="F10" s="17">
        <v>7.9634426179656104E-2</v>
      </c>
      <c r="G10" s="38">
        <v>3.8100000000000002E-2</v>
      </c>
      <c r="H10" s="17">
        <v>0.10149829894135538</v>
      </c>
      <c r="I10" s="39">
        <v>6.2300000000000001E-2</v>
      </c>
      <c r="J10" s="40">
        <v>0.18816429268482648</v>
      </c>
      <c r="K10" s="41">
        <v>2.9062072752155554E-2</v>
      </c>
      <c r="L10" s="42"/>
    </row>
    <row r="11" spans="1:13" ht="15.3">
      <c r="A11" s="14">
        <v>1935</v>
      </c>
      <c r="B11" s="14">
        <v>13.43</v>
      </c>
      <c r="C11" s="37">
        <v>0.51034000000000002</v>
      </c>
      <c r="D11" s="17">
        <v>3.7999999999999999E-2</v>
      </c>
      <c r="E11" s="18">
        <v>2.8400000000000002E-2</v>
      </c>
      <c r="F11" s="17">
        <v>4.4720477296566127E-2</v>
      </c>
      <c r="G11" s="38">
        <v>3.44E-2</v>
      </c>
      <c r="H11" s="17">
        <v>6.896470928924045E-2</v>
      </c>
      <c r="I11" s="39">
        <v>5.2999999999999999E-2</v>
      </c>
      <c r="J11" s="40">
        <v>0.1330773186567917</v>
      </c>
      <c r="K11" s="41">
        <v>9.7658280630269045E-2</v>
      </c>
      <c r="L11" s="42"/>
    </row>
    <row r="12" spans="1:13" ht="15.3">
      <c r="A12" s="14">
        <v>1936</v>
      </c>
      <c r="B12" s="14">
        <v>17.18</v>
      </c>
      <c r="C12" s="37">
        <v>0.54</v>
      </c>
      <c r="D12" s="17">
        <v>3.1431897555296857E-2</v>
      </c>
      <c r="E12" s="18">
        <v>2.5899999999999999E-2</v>
      </c>
      <c r="F12" s="17">
        <v>5.0178754045450601E-2</v>
      </c>
      <c r="G12" s="38">
        <v>3.1E-2</v>
      </c>
      <c r="H12" s="17">
        <v>6.3255237498925046E-2</v>
      </c>
      <c r="I12" s="39">
        <v>4.53E-2</v>
      </c>
      <c r="J12" s="40">
        <v>0.11383815871922703</v>
      </c>
      <c r="K12" s="41">
        <v>3.218606694564885E-2</v>
      </c>
      <c r="L12" s="42"/>
    </row>
    <row r="13" spans="1:13" ht="15.3">
      <c r="A13" s="14">
        <v>1937</v>
      </c>
      <c r="B13" s="14">
        <v>10.55</v>
      </c>
      <c r="C13" s="37">
        <v>0.55915000000000004</v>
      </c>
      <c r="D13" s="17">
        <v>5.2999999999999999E-2</v>
      </c>
      <c r="E13" s="18">
        <v>2.7300000000000001E-2</v>
      </c>
      <c r="F13" s="17">
        <v>1.379146059646038E-2</v>
      </c>
      <c r="G13" s="38">
        <v>3.2099999999999997E-2</v>
      </c>
      <c r="H13" s="17">
        <v>2.1716541759769864E-2</v>
      </c>
      <c r="I13" s="39">
        <v>5.7300000000000004E-2</v>
      </c>
      <c r="J13" s="40">
        <v>-4.4161916839982614E-2</v>
      </c>
      <c r="K13" s="41">
        <v>2.563398183644594E-2</v>
      </c>
      <c r="L13" s="42"/>
    </row>
    <row r="14" spans="1:13" ht="15.3">
      <c r="A14" s="14">
        <v>1938</v>
      </c>
      <c r="B14" s="14">
        <v>13.14</v>
      </c>
      <c r="C14" s="37">
        <v>0.49931999999999999</v>
      </c>
      <c r="D14" s="17">
        <v>3.7999999999999999E-2</v>
      </c>
      <c r="E14" s="18">
        <v>2.5600000000000001E-2</v>
      </c>
      <c r="F14" s="17">
        <v>4.2132485322046068E-2</v>
      </c>
      <c r="G14" s="38">
        <v>3.0800000000000001E-2</v>
      </c>
      <c r="H14" s="17">
        <v>4.3144126500957093E-2</v>
      </c>
      <c r="I14" s="39">
        <v>5.2699999999999997E-2</v>
      </c>
      <c r="J14" s="40">
        <v>9.2358817136874202E-2</v>
      </c>
      <c r="K14" s="41">
        <v>-8.7369579068460324E-3</v>
      </c>
      <c r="L14" s="42"/>
    </row>
    <row r="15" spans="1:13" ht="15.3">
      <c r="A15" s="14">
        <v>1939</v>
      </c>
      <c r="B15" s="14">
        <v>12.46</v>
      </c>
      <c r="C15" s="37">
        <v>0.53578000000000003</v>
      </c>
      <c r="D15" s="17">
        <v>4.2999999999999997E-2</v>
      </c>
      <c r="E15" s="18">
        <v>2.35E-2</v>
      </c>
      <c r="F15" s="17">
        <v>4.4122613942060671E-2</v>
      </c>
      <c r="G15" s="38">
        <v>2.9399999999999999E-2</v>
      </c>
      <c r="H15" s="17">
        <v>4.2778935128661218E-2</v>
      </c>
      <c r="I15" s="39">
        <v>4.9200000000000001E-2</v>
      </c>
      <c r="J15" s="40">
        <v>7.9831377653461405E-2</v>
      </c>
      <c r="K15" s="41">
        <v>-1.3016038781753836E-2</v>
      </c>
      <c r="L15" s="42"/>
    </row>
    <row r="16" spans="1:13" ht="15.3">
      <c r="A16" s="14">
        <v>1940</v>
      </c>
      <c r="B16" s="14">
        <v>10.58</v>
      </c>
      <c r="C16" s="37">
        <v>0.55015999999999998</v>
      </c>
      <c r="D16" s="17">
        <v>5.1999999999999998E-2</v>
      </c>
      <c r="E16" s="18">
        <v>2.01E-2</v>
      </c>
      <c r="F16" s="17">
        <v>5.4024815962845509E-2</v>
      </c>
      <c r="G16" s="38">
        <v>2.7099999999999999E-2</v>
      </c>
      <c r="H16" s="17">
        <v>4.931305690287914E-2</v>
      </c>
      <c r="I16" s="39">
        <v>4.4500000000000005E-2</v>
      </c>
      <c r="J16" s="40">
        <v>8.6481371775829569E-2</v>
      </c>
      <c r="K16" s="41">
        <v>3.3066026593693287E-2</v>
      </c>
      <c r="L16" s="42"/>
    </row>
    <row r="17" spans="1:12" ht="15.3">
      <c r="A17" s="14">
        <v>1941</v>
      </c>
      <c r="B17" s="14">
        <v>8.69</v>
      </c>
      <c r="C17" s="37">
        <v>0.53877999999999993</v>
      </c>
      <c r="D17" s="17">
        <v>6.2E-2</v>
      </c>
      <c r="E17" s="18">
        <v>2.47E-2</v>
      </c>
      <c r="F17" s="17">
        <v>-2.0221975848580105E-2</v>
      </c>
      <c r="G17" s="38">
        <v>2.7999999999999997E-2</v>
      </c>
      <c r="H17" s="17">
        <v>1.9343859466896082E-2</v>
      </c>
      <c r="I17" s="39">
        <v>4.3799999999999999E-2</v>
      </c>
      <c r="J17" s="40">
        <v>5.0071728572759232E-2</v>
      </c>
      <c r="K17" s="41">
        <v>-8.3846170362722128E-2</v>
      </c>
      <c r="L17" s="42"/>
    </row>
    <row r="18" spans="1:12" ht="15.3">
      <c r="A18" s="14">
        <v>1942</v>
      </c>
      <c r="B18" s="14">
        <v>9.77</v>
      </c>
      <c r="C18" s="37">
        <v>0.58619999999999994</v>
      </c>
      <c r="D18" s="17">
        <v>0.06</v>
      </c>
      <c r="E18" s="18">
        <v>2.4899999999999999E-2</v>
      </c>
      <c r="F18" s="17">
        <v>2.2948682374484164E-2</v>
      </c>
      <c r="G18" s="38">
        <v>2.81E-2</v>
      </c>
      <c r="H18" s="17">
        <v>2.7138648440788254E-2</v>
      </c>
      <c r="I18" s="39">
        <v>4.2800000000000005E-2</v>
      </c>
      <c r="J18" s="40">
        <v>5.1799010426587015E-2</v>
      </c>
      <c r="K18" s="41">
        <v>3.3330352361186755E-2</v>
      </c>
      <c r="L18" s="42"/>
    </row>
    <row r="19" spans="1:12" ht="15.3">
      <c r="A19" s="14">
        <v>1943</v>
      </c>
      <c r="B19" s="14">
        <v>11.67</v>
      </c>
      <c r="C19" s="37">
        <v>0.54849000000000003</v>
      </c>
      <c r="D19" s="17">
        <v>4.7E-2</v>
      </c>
      <c r="E19" s="18">
        <v>2.4899999999999999E-2</v>
      </c>
      <c r="F19" s="17">
        <v>2.4899999999999999E-2</v>
      </c>
      <c r="G19" s="38">
        <v>2.7400000000000001E-2</v>
      </c>
      <c r="H19" s="17">
        <v>3.4151160322936289E-2</v>
      </c>
      <c r="I19" s="39">
        <v>3.8199999999999998E-2</v>
      </c>
      <c r="J19" s="40">
        <v>8.044670060105924E-2</v>
      </c>
      <c r="K19" s="41">
        <v>0.11446269728687652</v>
      </c>
      <c r="L19" s="42"/>
    </row>
    <row r="20" spans="1:12" ht="15.3">
      <c r="A20" s="14">
        <v>1944</v>
      </c>
      <c r="B20" s="14">
        <v>13.28</v>
      </c>
      <c r="C20" s="37">
        <v>0.61087999999999998</v>
      </c>
      <c r="D20" s="17">
        <v>4.5999999999999999E-2</v>
      </c>
      <c r="E20" s="18">
        <v>2.4799999999999999E-2</v>
      </c>
      <c r="F20" s="17">
        <v>2.5776111579070303E-2</v>
      </c>
      <c r="G20" s="38">
        <v>2.7000000000000003E-2</v>
      </c>
      <c r="H20" s="17">
        <v>3.0864921189784809E-2</v>
      </c>
      <c r="I20" s="39">
        <v>3.49E-2</v>
      </c>
      <c r="J20" s="40">
        <v>6.5658635882561697E-2</v>
      </c>
      <c r="K20" s="41">
        <v>0.16584229425872987</v>
      </c>
      <c r="L20" s="42"/>
    </row>
    <row r="21" spans="1:12" ht="15.3">
      <c r="A21" s="14">
        <v>1945</v>
      </c>
      <c r="B21" s="14">
        <v>17.36</v>
      </c>
      <c r="C21" s="37">
        <v>0.67703999999999998</v>
      </c>
      <c r="D21" s="17">
        <v>3.9E-2</v>
      </c>
      <c r="E21" s="18">
        <v>2.3300000000000001E-2</v>
      </c>
      <c r="F21" s="17">
        <v>3.8044173419237229E-2</v>
      </c>
      <c r="G21" s="38">
        <v>2.6099999999999998E-2</v>
      </c>
      <c r="H21" s="17">
        <v>3.4832273065963905E-2</v>
      </c>
      <c r="I21" s="39">
        <v>3.1E-2</v>
      </c>
      <c r="J21" s="40">
        <v>6.799865477817886E-2</v>
      </c>
      <c r="K21" s="41">
        <v>0.11777375604134543</v>
      </c>
      <c r="L21" s="42"/>
    </row>
    <row r="22" spans="1:12" ht="15.3">
      <c r="A22" s="14">
        <v>1946</v>
      </c>
      <c r="B22" s="14">
        <v>15.3</v>
      </c>
      <c r="C22" s="37">
        <v>0.59670000000000001</v>
      </c>
      <c r="D22" s="17">
        <v>3.9E-2</v>
      </c>
      <c r="E22" s="18">
        <v>2.24E-2</v>
      </c>
      <c r="F22" s="17">
        <v>3.1283745375695685E-2</v>
      </c>
      <c r="G22" s="38">
        <v>2.6099999999999998E-2</v>
      </c>
      <c r="H22" s="17">
        <v>2.6099999999999998E-2</v>
      </c>
      <c r="I22" s="39">
        <v>3.1699999999999999E-2</v>
      </c>
      <c r="J22" s="40">
        <v>2.5080329773195936E-2</v>
      </c>
      <c r="K22" s="41">
        <v>0.24101672397677776</v>
      </c>
      <c r="L22" s="42"/>
    </row>
    <row r="23" spans="1:12" ht="15.3">
      <c r="A23" s="14">
        <v>1947</v>
      </c>
      <c r="B23" s="14">
        <v>15.3</v>
      </c>
      <c r="C23" s="37">
        <v>0.79559999999999997</v>
      </c>
      <c r="D23" s="17">
        <v>5.1999999999999998E-2</v>
      </c>
      <c r="E23" s="18">
        <v>2.3900000000000001E-2</v>
      </c>
      <c r="F23" s="17">
        <v>9.1969680628322358E-3</v>
      </c>
      <c r="G23" s="38">
        <v>2.86E-2</v>
      </c>
      <c r="H23" s="17">
        <v>4.6213141975309652E-3</v>
      </c>
      <c r="I23" s="39">
        <v>3.5200000000000002E-2</v>
      </c>
      <c r="J23" s="40">
        <v>2.6212022665691934E-3</v>
      </c>
      <c r="K23" s="41">
        <v>0.21263835362429684</v>
      </c>
      <c r="L23" s="42"/>
    </row>
    <row r="24" spans="1:12" ht="15.3">
      <c r="A24" s="14">
        <v>1948</v>
      </c>
      <c r="B24" s="14">
        <v>15.2</v>
      </c>
      <c r="C24" s="37">
        <v>0.9728</v>
      </c>
      <c r="D24" s="17">
        <v>6.4000000000000001E-2</v>
      </c>
      <c r="E24" s="18">
        <v>2.4400000000000002E-2</v>
      </c>
      <c r="F24" s="17">
        <v>1.9510369413175046E-2</v>
      </c>
      <c r="G24" s="38">
        <v>2.7900000000000001E-2</v>
      </c>
      <c r="H24" s="17">
        <v>3.4635648938441663E-2</v>
      </c>
      <c r="I24" s="39">
        <v>3.5299999999999998E-2</v>
      </c>
      <c r="J24" s="40">
        <v>3.4369595605103213E-2</v>
      </c>
      <c r="K24" s="41">
        <v>2.058542944115116E-2</v>
      </c>
      <c r="L24" s="42"/>
    </row>
    <row r="25" spans="1:12" ht="15.3">
      <c r="A25" s="14">
        <v>1949</v>
      </c>
      <c r="B25" s="14">
        <v>16.79</v>
      </c>
      <c r="C25" s="37">
        <v>1.1920899999999999</v>
      </c>
      <c r="D25" s="17">
        <v>7.0999999999999994E-2</v>
      </c>
      <c r="E25" s="18">
        <v>2.1899999999999999E-2</v>
      </c>
      <c r="F25" s="17">
        <v>4.6634851827973139E-2</v>
      </c>
      <c r="G25" s="38">
        <v>2.58E-2</v>
      </c>
      <c r="H25" s="17">
        <v>4.6203589000967292E-2</v>
      </c>
      <c r="I25" s="39">
        <v>3.3099999999999997E-2</v>
      </c>
      <c r="J25" s="40">
        <v>5.3773011179658936E-2</v>
      </c>
      <c r="K25" s="41">
        <v>8.9371881572453127E-4</v>
      </c>
      <c r="L25" s="42"/>
    </row>
    <row r="26" spans="1:12" ht="15.3">
      <c r="A26" s="14">
        <v>1950</v>
      </c>
      <c r="B26" s="14">
        <v>20.43</v>
      </c>
      <c r="C26" s="37">
        <v>1.5322499999999999</v>
      </c>
      <c r="D26" s="17">
        <v>7.4999999999999997E-2</v>
      </c>
      <c r="E26" s="18">
        <v>2.3900000000000001E-2</v>
      </c>
      <c r="F26" s="17">
        <v>4.2959574171096103E-3</v>
      </c>
      <c r="G26" s="38">
        <v>2.6699999999999998E-2</v>
      </c>
      <c r="H26" s="17">
        <v>1.7991888160641522E-2</v>
      </c>
      <c r="I26" s="39">
        <v>3.2000000000000001E-2</v>
      </c>
      <c r="J26" s="40">
        <v>4.2388173056720914E-2</v>
      </c>
      <c r="K26" s="41">
        <v>3.6403899622157176E-2</v>
      </c>
      <c r="L26" s="42"/>
    </row>
    <row r="27" spans="1:12" ht="15.3">
      <c r="A27" s="14">
        <v>1951</v>
      </c>
      <c r="B27" s="14">
        <v>23.77</v>
      </c>
      <c r="C27" s="37">
        <v>1.4975099999999999</v>
      </c>
      <c r="D27" s="17">
        <v>6.3E-2</v>
      </c>
      <c r="E27" s="18">
        <v>2.7E-2</v>
      </c>
      <c r="F27" s="17">
        <v>-2.9531392208319886E-3</v>
      </c>
      <c r="G27" s="38">
        <v>3.0099999999999998E-2</v>
      </c>
      <c r="H27" s="17">
        <v>-2.2878940405443617E-3</v>
      </c>
      <c r="I27" s="39">
        <v>3.61E-2</v>
      </c>
      <c r="J27" s="40">
        <v>-1.9098091301369691E-3</v>
      </c>
      <c r="K27" s="41">
        <v>6.0476642095388611E-2</v>
      </c>
      <c r="L27" s="42"/>
    </row>
    <row r="28" spans="1:12" ht="15.3">
      <c r="A28" s="14">
        <v>1952</v>
      </c>
      <c r="B28" s="14">
        <v>26.57</v>
      </c>
      <c r="C28" s="37">
        <v>1.5144900000000001</v>
      </c>
      <c r="D28" s="17">
        <v>5.7000000000000002E-2</v>
      </c>
      <c r="E28" s="18">
        <v>2.75E-2</v>
      </c>
      <c r="F28" s="17">
        <v>2.2679961918305656E-2</v>
      </c>
      <c r="G28" s="38">
        <v>2.9700000000000001E-2</v>
      </c>
      <c r="H28" s="17">
        <v>3.3517311049082718E-2</v>
      </c>
      <c r="I28" s="39">
        <v>3.5099999999999999E-2</v>
      </c>
      <c r="J28" s="40">
        <v>4.4412415047400768E-2</v>
      </c>
      <c r="K28" s="41">
        <v>4.4066304183902893E-2</v>
      </c>
      <c r="L28" s="42"/>
    </row>
    <row r="29" spans="1:12" ht="15.3">
      <c r="A29" s="14">
        <v>1953</v>
      </c>
      <c r="B29" s="14">
        <v>24.81</v>
      </c>
      <c r="C29" s="37">
        <v>1.4389799999999999</v>
      </c>
      <c r="D29" s="17">
        <v>5.8000000000000003E-2</v>
      </c>
      <c r="E29" s="18">
        <v>2.5899999999999999E-2</v>
      </c>
      <c r="F29" s="17">
        <v>4.1438402589088513E-2</v>
      </c>
      <c r="G29" s="38">
        <v>3.1300000000000001E-2</v>
      </c>
      <c r="H29" s="17">
        <v>1.6141779106714601E-2</v>
      </c>
      <c r="I29" s="39">
        <v>3.7400000000000003E-2</v>
      </c>
      <c r="J29" s="40">
        <v>1.6201123818443276E-2</v>
      </c>
      <c r="K29" s="41">
        <v>0.11516624666555342</v>
      </c>
      <c r="L29" s="42"/>
    </row>
    <row r="30" spans="1:12" ht="15.3">
      <c r="A30" s="14">
        <v>1954</v>
      </c>
      <c r="B30" s="14">
        <v>35.979999999999997</v>
      </c>
      <c r="C30" s="37">
        <v>1.8709599999999997</v>
      </c>
      <c r="D30" s="17">
        <v>5.1999999999999998E-2</v>
      </c>
      <c r="E30" s="18">
        <v>2.5100000000000001E-2</v>
      </c>
      <c r="F30" s="17">
        <v>3.2898034558095555E-2</v>
      </c>
      <c r="G30" s="38">
        <v>2.8999999999999998E-2</v>
      </c>
      <c r="H30" s="17">
        <v>5.1019973661012748E-2</v>
      </c>
      <c r="I30" s="39">
        <v>3.4500000000000003E-2</v>
      </c>
      <c r="J30" s="40">
        <v>6.1579051817707856E-2</v>
      </c>
      <c r="K30" s="41">
        <v>9.2270580517745948E-3</v>
      </c>
      <c r="L30" s="42"/>
    </row>
    <row r="31" spans="1:12" ht="15.3">
      <c r="A31" s="14">
        <v>1955</v>
      </c>
      <c r="B31" s="14">
        <v>45.48</v>
      </c>
      <c r="C31" s="37">
        <v>2.2285200000000001</v>
      </c>
      <c r="D31" s="17">
        <v>4.9000000000000002E-2</v>
      </c>
      <c r="E31" s="18">
        <v>2.9600000000000001E-2</v>
      </c>
      <c r="F31" s="17">
        <v>-1.3364391288618781E-2</v>
      </c>
      <c r="G31" s="38">
        <v>3.15E-2</v>
      </c>
      <c r="H31" s="17">
        <v>7.8368165305447712E-3</v>
      </c>
      <c r="I31" s="39">
        <v>3.6200000000000003E-2</v>
      </c>
      <c r="J31" s="40">
        <v>2.044690004344954E-2</v>
      </c>
      <c r="K31" s="41">
        <v>0</v>
      </c>
      <c r="L31" s="42"/>
    </row>
    <row r="32" spans="1:12" ht="15.3">
      <c r="A32" s="14">
        <v>1956</v>
      </c>
      <c r="B32" s="14">
        <v>46.67</v>
      </c>
      <c r="C32" s="37">
        <v>2.1934900000000002</v>
      </c>
      <c r="D32" s="17">
        <v>4.7E-2</v>
      </c>
      <c r="E32" s="18">
        <v>3.5900000000000001E-2</v>
      </c>
      <c r="F32" s="17">
        <v>-2.2557738173154165E-2</v>
      </c>
      <c r="G32" s="38">
        <v>3.7499999999999999E-2</v>
      </c>
      <c r="H32" s="17">
        <v>-1.7776723510078835E-2</v>
      </c>
      <c r="I32" s="39">
        <v>4.3700000000000003E-2</v>
      </c>
      <c r="J32" s="40">
        <v>-2.3526541979620903E-2</v>
      </c>
      <c r="K32" s="41">
        <v>9.1426978479813847E-3</v>
      </c>
      <c r="L32" s="42"/>
    </row>
    <row r="33" spans="1:12" ht="15.3">
      <c r="A33" s="14">
        <v>1957</v>
      </c>
      <c r="B33" s="14">
        <v>39.99</v>
      </c>
      <c r="C33" s="37">
        <v>1.79955</v>
      </c>
      <c r="D33" s="17">
        <v>4.4999999999999998E-2</v>
      </c>
      <c r="E33" s="18">
        <v>3.2099999999999997E-2</v>
      </c>
      <c r="F33" s="17">
        <v>6.7970128466249904E-2</v>
      </c>
      <c r="G33" s="38">
        <v>3.8100000000000002E-2</v>
      </c>
      <c r="H33" s="17">
        <v>3.2587104439882129E-2</v>
      </c>
      <c r="I33" s="39">
        <v>5.0300000000000004E-2</v>
      </c>
      <c r="J33" s="40">
        <v>-7.1892844025423647E-3</v>
      </c>
      <c r="K33" s="41">
        <v>2.7180282449021931E-2</v>
      </c>
      <c r="L33" s="42"/>
    </row>
    <row r="34" spans="1:12" ht="15.3">
      <c r="A34" s="14">
        <v>1958</v>
      </c>
      <c r="B34" s="14">
        <v>55.21</v>
      </c>
      <c r="C34" s="37">
        <v>2.2636100000000003</v>
      </c>
      <c r="D34" s="17">
        <v>4.1000000000000002E-2</v>
      </c>
      <c r="E34" s="18">
        <v>3.8600000000000002E-2</v>
      </c>
      <c r="F34" s="17">
        <v>-2.0990181755274694E-2</v>
      </c>
      <c r="G34" s="38">
        <v>4.0800000000000003E-2</v>
      </c>
      <c r="H34" s="17">
        <v>1.6287536451366026E-2</v>
      </c>
      <c r="I34" s="39">
        <v>4.8499999999999995E-2</v>
      </c>
      <c r="J34" s="40">
        <v>6.4300928973360261E-2</v>
      </c>
      <c r="K34" s="41">
        <v>6.6154322364195828E-3</v>
      </c>
      <c r="L34" s="42"/>
    </row>
    <row r="35" spans="1:12" ht="15.3">
      <c r="A35" s="14">
        <v>1959</v>
      </c>
      <c r="B35" s="14">
        <v>59.89</v>
      </c>
      <c r="C35" s="37">
        <v>1.9763700000000002</v>
      </c>
      <c r="D35" s="17">
        <v>3.3000000000000002E-2</v>
      </c>
      <c r="E35" s="18">
        <v>4.6899999999999997E-2</v>
      </c>
      <c r="F35" s="17">
        <v>-2.6466312591385065E-2</v>
      </c>
      <c r="G35" s="38">
        <v>4.58E-2</v>
      </c>
      <c r="H35" s="17">
        <v>1.3915704024072828E-3</v>
      </c>
      <c r="I35" s="39">
        <v>5.28E-2</v>
      </c>
      <c r="J35" s="40">
        <v>1.5743430895022732E-2</v>
      </c>
      <c r="K35" s="41">
        <v>1.0951055527008702E-3</v>
      </c>
      <c r="L35" s="42"/>
    </row>
    <row r="36" spans="1:12" ht="15.3">
      <c r="A36" s="14">
        <v>1960</v>
      </c>
      <c r="B36" s="14">
        <v>58.11</v>
      </c>
      <c r="C36" s="37">
        <v>1.9815510000000001</v>
      </c>
      <c r="D36" s="17">
        <v>3.4099999999999998E-2</v>
      </c>
      <c r="E36" s="18">
        <v>3.8399999999999997E-2</v>
      </c>
      <c r="F36" s="17">
        <v>0.11639503690963365</v>
      </c>
      <c r="G36" s="38">
        <v>4.3499999999999997E-2</v>
      </c>
      <c r="H36" s="17">
        <v>6.4134222381996453E-2</v>
      </c>
      <c r="I36" s="39">
        <v>5.0999999999999997E-2</v>
      </c>
      <c r="J36" s="40">
        <v>6.6631871633034342E-2</v>
      </c>
      <c r="K36" s="41">
        <v>7.6586744032887122E-3</v>
      </c>
      <c r="L36" s="42"/>
    </row>
    <row r="37" spans="1:12" ht="15.3">
      <c r="A37" s="14">
        <v>1961</v>
      </c>
      <c r="B37" s="14">
        <v>71.55</v>
      </c>
      <c r="C37" s="37">
        <v>2.0391750000000002</v>
      </c>
      <c r="D37" s="17">
        <v>2.8500000000000004E-2</v>
      </c>
      <c r="E37" s="18">
        <v>4.0599999999999997E-2</v>
      </c>
      <c r="F37" s="17">
        <v>2.0609208076323167E-2</v>
      </c>
      <c r="G37" s="38">
        <v>4.4199999999999996E-2</v>
      </c>
      <c r="H37" s="17">
        <v>3.7939245798155677E-2</v>
      </c>
      <c r="I37" s="39">
        <v>5.0999999999999997E-2</v>
      </c>
      <c r="J37" s="40">
        <v>5.0999999999999997E-2</v>
      </c>
      <c r="K37" s="41">
        <v>9.7716517211834386E-3</v>
      </c>
      <c r="L37" s="42"/>
    </row>
    <row r="38" spans="1:12" ht="15.3">
      <c r="A38" s="14">
        <v>1962</v>
      </c>
      <c r="B38" s="14">
        <v>63.1</v>
      </c>
      <c r="C38" s="37">
        <v>2.1454</v>
      </c>
      <c r="D38" s="17">
        <v>3.3999999999999996E-2</v>
      </c>
      <c r="E38" s="18">
        <v>3.8600000000000002E-2</v>
      </c>
      <c r="F38" s="17">
        <v>5.693544054008462E-2</v>
      </c>
      <c r="G38" s="38">
        <v>4.24E-2</v>
      </c>
      <c r="H38" s="17">
        <v>5.8626733145309841E-2</v>
      </c>
      <c r="I38" s="39">
        <v>4.9200000000000001E-2</v>
      </c>
      <c r="J38" s="40">
        <v>6.4953279936065755E-2</v>
      </c>
      <c r="K38" s="41">
        <v>3.2259132567571402E-3</v>
      </c>
      <c r="L38" s="42"/>
    </row>
    <row r="39" spans="1:12" ht="15.3">
      <c r="A39" s="14">
        <v>1963</v>
      </c>
      <c r="B39" s="14">
        <v>75.02</v>
      </c>
      <c r="C39" s="37">
        <v>2.3481260000000002</v>
      </c>
      <c r="D39" s="17">
        <v>3.1300000000000001E-2</v>
      </c>
      <c r="E39" s="18">
        <v>4.1300000000000003E-2</v>
      </c>
      <c r="F39" s="17">
        <v>1.6841620739546127E-2</v>
      </c>
      <c r="G39" s="38">
        <v>4.3499999999999997E-2</v>
      </c>
      <c r="H39" s="17">
        <v>3.3631458860784454E-2</v>
      </c>
      <c r="I39" s="39">
        <v>4.8499999999999995E-2</v>
      </c>
      <c r="J39" s="40">
        <v>5.4644805711862345E-2</v>
      </c>
      <c r="K39" s="41">
        <v>2.1436503273133845E-2</v>
      </c>
      <c r="L39" s="42"/>
    </row>
    <row r="40" spans="1:12" ht="15.3">
      <c r="A40" s="14">
        <v>1964</v>
      </c>
      <c r="B40" s="14">
        <v>84.75</v>
      </c>
      <c r="C40" s="37">
        <v>2.5848749999999998</v>
      </c>
      <c r="D40" s="17">
        <v>3.0499999999999999E-2</v>
      </c>
      <c r="E40" s="18">
        <v>4.1799999999999997E-2</v>
      </c>
      <c r="F40" s="17">
        <v>3.7280648911540815E-2</v>
      </c>
      <c r="G40" s="38">
        <v>4.4400000000000002E-2</v>
      </c>
      <c r="H40" s="17">
        <v>3.6357498175775174E-2</v>
      </c>
      <c r="I40" s="39">
        <v>4.8099999999999997E-2</v>
      </c>
      <c r="J40" s="40">
        <v>5.1617392722850271E-2</v>
      </c>
      <c r="K40" s="41">
        <v>1.2591593946911894E-2</v>
      </c>
      <c r="L40" s="42"/>
    </row>
    <row r="41" spans="1:12" ht="15.3">
      <c r="A41" s="14">
        <v>1965</v>
      </c>
      <c r="B41" s="14">
        <v>92.43</v>
      </c>
      <c r="C41" s="37">
        <v>2.8283580000000001</v>
      </c>
      <c r="D41" s="17">
        <v>3.0599999999999999E-2</v>
      </c>
      <c r="E41" s="18">
        <v>4.6199999999999998E-2</v>
      </c>
      <c r="F41" s="17">
        <v>7.1885509359262342E-3</v>
      </c>
      <c r="G41" s="38">
        <v>4.6799999999999994E-2</v>
      </c>
      <c r="H41" s="17">
        <v>2.5576433994000343E-2</v>
      </c>
      <c r="I41" s="39">
        <v>5.0199999999999995E-2</v>
      </c>
      <c r="J41" s="40">
        <v>3.1900094622538809E-2</v>
      </c>
      <c r="K41" s="41">
        <v>1.658002301182071E-2</v>
      </c>
      <c r="L41" s="42"/>
    </row>
    <row r="42" spans="1:12" ht="15.3">
      <c r="A42" s="14">
        <v>1966</v>
      </c>
      <c r="B42" s="14">
        <v>80.33</v>
      </c>
      <c r="C42" s="37">
        <v>2.8838469999999998</v>
      </c>
      <c r="D42" s="17">
        <v>3.5900000000000001E-2</v>
      </c>
      <c r="E42" s="18">
        <v>4.8399999999999999E-2</v>
      </c>
      <c r="F42" s="17">
        <v>2.9079409324299622E-2</v>
      </c>
      <c r="G42" s="38">
        <v>5.3899999999999997E-2</v>
      </c>
      <c r="H42" s="17">
        <v>-7.0006457686958151E-3</v>
      </c>
      <c r="I42" s="39">
        <v>6.1799999999999994E-2</v>
      </c>
      <c r="J42" s="40">
        <v>-3.4453615975776369E-2</v>
      </c>
      <c r="K42" s="41">
        <v>1.2232822442514779E-2</v>
      </c>
      <c r="L42" s="42"/>
    </row>
    <row r="43" spans="1:12" ht="15.3">
      <c r="A43" s="14">
        <v>1967</v>
      </c>
      <c r="B43" s="14">
        <v>96.47</v>
      </c>
      <c r="C43" s="37">
        <v>2.9809230000000002</v>
      </c>
      <c r="D43" s="17">
        <v>3.0900000000000004E-2</v>
      </c>
      <c r="E43" s="18">
        <v>5.7000000000000002E-2</v>
      </c>
      <c r="F43" s="17">
        <v>-1.5806209932824666E-2</v>
      </c>
      <c r="G43" s="38">
        <v>6.1900000000000004E-2</v>
      </c>
      <c r="H43" s="17">
        <v>-4.4542767260931718E-3</v>
      </c>
      <c r="I43" s="39">
        <v>6.93E-2</v>
      </c>
      <c r="J43" s="40">
        <v>8.9522661484468247E-3</v>
      </c>
      <c r="K43" s="41">
        <v>2.3161882062522565E-2</v>
      </c>
      <c r="L43" s="42"/>
    </row>
    <row r="44" spans="1:12" ht="15.3">
      <c r="A44" s="14">
        <v>1968</v>
      </c>
      <c r="B44" s="14">
        <v>103.86</v>
      </c>
      <c r="C44" s="37">
        <v>3.0430980000000001</v>
      </c>
      <c r="D44" s="17">
        <v>2.93E-2</v>
      </c>
      <c r="E44" s="18">
        <v>6.0299999999999999E-2</v>
      </c>
      <c r="F44" s="17">
        <v>3.2746196950768365E-2</v>
      </c>
      <c r="G44" s="38">
        <v>6.4500000000000002E-2</v>
      </c>
      <c r="H44" s="17">
        <v>4.3165229057601943E-2</v>
      </c>
      <c r="I44" s="39">
        <v>7.2300000000000003E-2</v>
      </c>
      <c r="J44" s="40">
        <v>4.845146224309746E-2</v>
      </c>
      <c r="K44" s="41">
        <v>4.1338761655570933E-2</v>
      </c>
      <c r="L44" s="42"/>
    </row>
    <row r="45" spans="1:12" ht="15.3">
      <c r="A45" s="14">
        <v>1969</v>
      </c>
      <c r="B45" s="14">
        <v>92.06</v>
      </c>
      <c r="C45" s="37">
        <v>3.2405119999999998</v>
      </c>
      <c r="D45" s="17">
        <v>3.5199999999999995E-2</v>
      </c>
      <c r="E45" s="18">
        <v>7.6499999999999999E-2</v>
      </c>
      <c r="F45" s="17">
        <v>-5.0140493209926106E-2</v>
      </c>
      <c r="G45" s="38">
        <v>7.7199999999999991E-2</v>
      </c>
      <c r="H45" s="17">
        <v>-2.1804851328215524E-2</v>
      </c>
      <c r="I45" s="39">
        <v>8.6500000000000007E-2</v>
      </c>
      <c r="J45" s="40">
        <v>-2.0251642507921469E-2</v>
      </c>
      <c r="K45" s="41">
        <v>6.9943498504573487E-2</v>
      </c>
      <c r="L45" s="42"/>
    </row>
    <row r="46" spans="1:12" ht="15.3">
      <c r="A46" s="14">
        <v>1970</v>
      </c>
      <c r="B46" s="14">
        <v>92.15</v>
      </c>
      <c r="C46" s="37">
        <v>3.1883900000000001</v>
      </c>
      <c r="D46" s="17">
        <v>3.4599999999999999E-2</v>
      </c>
      <c r="E46" s="18">
        <v>6.3899999999999998E-2</v>
      </c>
      <c r="F46" s="17">
        <v>0.16754737183412338</v>
      </c>
      <c r="G46" s="38">
        <v>7.6399999999999996E-2</v>
      </c>
      <c r="H46" s="17">
        <v>8.2656333516766323E-2</v>
      </c>
      <c r="I46" s="39">
        <v>9.1199999999999989E-2</v>
      </c>
      <c r="J46" s="40">
        <v>5.6495676569888728E-2</v>
      </c>
      <c r="K46" s="41">
        <v>8.2154964403586828E-2</v>
      </c>
      <c r="L46" s="42"/>
    </row>
    <row r="47" spans="1:12" ht="15.3">
      <c r="A47" s="14">
        <v>1971</v>
      </c>
      <c r="B47" s="14">
        <v>102.09</v>
      </c>
      <c r="C47" s="37">
        <v>3.16479</v>
      </c>
      <c r="D47" s="17">
        <v>3.1E-2</v>
      </c>
      <c r="E47" s="18">
        <v>5.9299999999999999E-2</v>
      </c>
      <c r="F47" s="17">
        <v>9.7868966197122972E-2</v>
      </c>
      <c r="G47" s="38">
        <v>7.2499999999999995E-2</v>
      </c>
      <c r="H47" s="17">
        <v>0.10347820104742242</v>
      </c>
      <c r="I47" s="39">
        <v>8.3800000000000013E-2</v>
      </c>
      <c r="J47" s="40">
        <v>0.1400146617421994</v>
      </c>
      <c r="K47" s="41">
        <v>4.2449238297220138E-2</v>
      </c>
      <c r="L47" s="42"/>
    </row>
    <row r="48" spans="1:12" ht="15.3">
      <c r="A48" s="14">
        <v>1972</v>
      </c>
      <c r="B48" s="14">
        <v>118.05</v>
      </c>
      <c r="C48" s="37">
        <v>3.1873499999999999</v>
      </c>
      <c r="D48" s="17">
        <v>2.7E-2</v>
      </c>
      <c r="E48" s="18">
        <v>6.3600000000000004E-2</v>
      </c>
      <c r="F48" s="17">
        <v>2.818449050444969E-2</v>
      </c>
      <c r="G48" s="38">
        <v>7.0800000000000002E-2</v>
      </c>
      <c r="H48" s="17">
        <v>8.4396058968845042E-2</v>
      </c>
      <c r="I48" s="39">
        <v>7.9299999999999995E-2</v>
      </c>
      <c r="J48" s="40">
        <v>0.11409093579389698</v>
      </c>
      <c r="K48" s="41">
        <v>2.9757435694738765E-2</v>
      </c>
      <c r="L48" s="42"/>
    </row>
    <row r="49" spans="1:12" ht="15.3">
      <c r="A49" s="14">
        <v>1973</v>
      </c>
      <c r="B49" s="14">
        <v>97.55</v>
      </c>
      <c r="C49" s="37">
        <v>3.6093500000000001</v>
      </c>
      <c r="D49" s="17">
        <v>3.7000000000000005E-2</v>
      </c>
      <c r="E49" s="18">
        <v>6.7400000000000002E-2</v>
      </c>
      <c r="F49" s="17">
        <v>3.6586646024150085E-2</v>
      </c>
      <c r="G49" s="38">
        <v>7.6799999999999993E-2</v>
      </c>
      <c r="H49" s="17">
        <v>2.9951880508655077E-2</v>
      </c>
      <c r="I49" s="39">
        <v>8.48E-2</v>
      </c>
      <c r="J49" s="40">
        <v>4.3180404854323576E-2</v>
      </c>
      <c r="K49" s="41">
        <v>3.4220275692410596E-2</v>
      </c>
      <c r="L49" s="42"/>
    </row>
    <row r="50" spans="1:12" ht="15.3">
      <c r="A50" s="14">
        <v>1974</v>
      </c>
      <c r="B50" s="14">
        <v>68.56</v>
      </c>
      <c r="C50" s="37">
        <v>3.7228080000000001</v>
      </c>
      <c r="D50" s="17">
        <v>5.4300000000000001E-2</v>
      </c>
      <c r="E50" s="18">
        <v>7.4300000000000005E-2</v>
      </c>
      <c r="F50" s="17">
        <v>1.9886086932378574E-2</v>
      </c>
      <c r="G50" s="38">
        <v>8.8900000000000007E-2</v>
      </c>
      <c r="H50" s="17">
        <v>-1.2310591515394126E-3</v>
      </c>
      <c r="I50" s="39">
        <v>0.10630000000000001</v>
      </c>
      <c r="J50" s="40">
        <v>-4.3807197977191667E-2</v>
      </c>
      <c r="K50" s="41">
        <v>0.10073521479539305</v>
      </c>
      <c r="L50" s="42"/>
    </row>
    <row r="51" spans="1:12" ht="15.3">
      <c r="A51" s="14">
        <v>1975</v>
      </c>
      <c r="B51" s="14">
        <v>90.19</v>
      </c>
      <c r="C51" s="37">
        <v>3.7338659999999999</v>
      </c>
      <c r="D51" s="17">
        <v>4.1399999999999999E-2</v>
      </c>
      <c r="E51" s="18">
        <v>0.08</v>
      </c>
      <c r="F51" s="17">
        <v>3.6052536026033838E-2</v>
      </c>
      <c r="G51" s="38">
        <v>8.7899999999999992E-2</v>
      </c>
      <c r="H51" s="17">
        <v>9.5377407275910403E-2</v>
      </c>
      <c r="I51" s="39">
        <v>0.1056</v>
      </c>
      <c r="J51" s="40">
        <v>0.11049964074144952</v>
      </c>
      <c r="K51" s="41">
        <v>6.7575900936054811E-2</v>
      </c>
      <c r="L51" s="42"/>
    </row>
    <row r="52" spans="1:12" ht="15.3">
      <c r="A52" s="14">
        <v>1976</v>
      </c>
      <c r="B52" s="14">
        <v>107.46</v>
      </c>
      <c r="C52" s="37">
        <v>4.2231779999999999</v>
      </c>
      <c r="D52" s="17">
        <v>3.9300000000000002E-2</v>
      </c>
      <c r="E52" s="18">
        <v>6.8699999999999997E-2</v>
      </c>
      <c r="F52" s="17">
        <v>0.1598456074290921</v>
      </c>
      <c r="G52" s="38">
        <v>7.980000000000001E-2</v>
      </c>
      <c r="H52" s="17">
        <v>0.1423007238393551</v>
      </c>
      <c r="I52" s="39">
        <v>9.1199999999999989E-2</v>
      </c>
      <c r="J52" s="40">
        <v>0.19752813987098014</v>
      </c>
      <c r="K52" s="41">
        <v>8.1979599546656567E-2</v>
      </c>
      <c r="L52" s="42"/>
    </row>
    <row r="53" spans="1:12" ht="15.3">
      <c r="A53" s="14">
        <v>1977</v>
      </c>
      <c r="B53" s="14">
        <v>95.1</v>
      </c>
      <c r="C53" s="37">
        <v>4.85961</v>
      </c>
      <c r="D53" s="17">
        <v>5.11E-2</v>
      </c>
      <c r="E53" s="18">
        <v>7.6899999999999996E-2</v>
      </c>
      <c r="F53" s="17">
        <v>1.2899606071070449E-2</v>
      </c>
      <c r="G53" s="38">
        <v>8.1900000000000001E-2</v>
      </c>
      <c r="H53" s="17">
        <v>6.5828795102617438E-2</v>
      </c>
      <c r="I53" s="39">
        <v>8.9900000000000008E-2</v>
      </c>
      <c r="J53" s="40">
        <v>9.9546628520906386E-2</v>
      </c>
      <c r="K53" s="41">
        <v>0.14664804469273762</v>
      </c>
      <c r="L53" s="42"/>
    </row>
    <row r="54" spans="1:12" ht="15.3">
      <c r="A54" s="14">
        <v>1978</v>
      </c>
      <c r="B54" s="14">
        <v>96.11</v>
      </c>
      <c r="C54" s="37">
        <v>5.1803290000000004</v>
      </c>
      <c r="D54" s="17">
        <v>5.3900000000000003E-2</v>
      </c>
      <c r="E54" s="18">
        <v>9.01E-2</v>
      </c>
      <c r="F54" s="17">
        <v>-7.7758069075086478E-3</v>
      </c>
      <c r="G54" s="38">
        <v>9.1600000000000001E-2</v>
      </c>
      <c r="H54" s="17">
        <v>2.0084743079482631E-2</v>
      </c>
      <c r="I54" s="39">
        <v>9.9399999999999988E-2</v>
      </c>
      <c r="J54" s="40">
        <v>3.1375849771690861E-2</v>
      </c>
      <c r="K54" s="41">
        <v>0.15712545676004863</v>
      </c>
      <c r="L54" s="42"/>
    </row>
    <row r="55" spans="1:12" ht="15.3">
      <c r="A55" s="14">
        <v>1979</v>
      </c>
      <c r="B55" s="14">
        <v>107.94</v>
      </c>
      <c r="C55" s="37">
        <v>5.9690820000000002</v>
      </c>
      <c r="D55" s="17">
        <v>5.5300000000000002E-2</v>
      </c>
      <c r="E55" s="18">
        <v>0.10390000000000001</v>
      </c>
      <c r="F55" s="17">
        <v>6.7072031247235459E-3</v>
      </c>
      <c r="G55" s="38">
        <v>0.1074</v>
      </c>
      <c r="H55" s="17">
        <v>-2.4730935003710736E-3</v>
      </c>
      <c r="I55" s="39">
        <v>0.1206</v>
      </c>
      <c r="J55" s="40">
        <v>-2.0091101436615355E-2</v>
      </c>
      <c r="K55" s="41">
        <v>0.13736842105263158</v>
      </c>
      <c r="L55" s="42"/>
    </row>
    <row r="56" spans="1:12" ht="15.3">
      <c r="A56" s="14">
        <v>1980</v>
      </c>
      <c r="B56" s="14">
        <v>135.76</v>
      </c>
      <c r="C56" s="37">
        <v>6.4350240000000003</v>
      </c>
      <c r="D56" s="17">
        <v>4.7400000000000005E-2</v>
      </c>
      <c r="E56" s="18">
        <v>0.12839999999999999</v>
      </c>
      <c r="F56" s="17">
        <v>-2.989744251999403E-2</v>
      </c>
      <c r="G56" s="38">
        <v>0.1321</v>
      </c>
      <c r="H56" s="17">
        <v>-2.5510823097555202E-2</v>
      </c>
      <c r="I56" s="39">
        <v>0.15140000000000001</v>
      </c>
      <c r="J56" s="40">
        <v>-3.3156783371910456E-2</v>
      </c>
      <c r="K56" s="41">
        <v>7.4039796390559909E-2</v>
      </c>
      <c r="L56" s="42"/>
    </row>
    <row r="57" spans="1:12" ht="15.3">
      <c r="A57" s="14">
        <v>1981</v>
      </c>
      <c r="B57" s="14">
        <v>122.55</v>
      </c>
      <c r="C57" s="37">
        <v>6.8260350000000001</v>
      </c>
      <c r="D57" s="17">
        <v>5.57E-2</v>
      </c>
      <c r="E57" s="18">
        <v>0.13719999999999999</v>
      </c>
      <c r="F57" s="17">
        <v>8.1992153358923542E-2</v>
      </c>
      <c r="G57" s="38">
        <v>0.14230000000000001</v>
      </c>
      <c r="H57" s="17">
        <v>7.936976425152531E-2</v>
      </c>
      <c r="I57" s="39">
        <v>0.16550000000000001</v>
      </c>
      <c r="J57" s="40">
        <v>8.4623994808912056E-2</v>
      </c>
      <c r="K57" s="41">
        <v>5.0840155105557949E-2</v>
      </c>
      <c r="L57" s="42"/>
    </row>
    <row r="58" spans="1:12" ht="15.3">
      <c r="A58" s="14">
        <v>1982</v>
      </c>
      <c r="B58" s="14">
        <v>140.63999999999999</v>
      </c>
      <c r="C58" s="37">
        <v>6.9335519999999997</v>
      </c>
      <c r="D58" s="17">
        <v>4.9300000000000004E-2</v>
      </c>
      <c r="E58" s="18">
        <v>0.10539999999999999</v>
      </c>
      <c r="F58" s="17">
        <v>0.32814549486295586</v>
      </c>
      <c r="G58" s="38">
        <v>0.1183</v>
      </c>
      <c r="H58" s="17">
        <v>0.27885424288106153</v>
      </c>
      <c r="I58" s="39">
        <v>0.1414</v>
      </c>
      <c r="J58" s="40">
        <v>0.2905245565590866</v>
      </c>
      <c r="K58" s="41">
        <v>5.740057400573928E-3</v>
      </c>
      <c r="L58" s="42"/>
    </row>
    <row r="59" spans="1:12" ht="15.3">
      <c r="A59" s="14">
        <v>1983</v>
      </c>
      <c r="B59" s="14">
        <v>164.93</v>
      </c>
      <c r="C59" s="37">
        <v>7.1249760000000002</v>
      </c>
      <c r="D59" s="17">
        <v>4.3200000000000002E-2</v>
      </c>
      <c r="E59" s="18">
        <v>0.1183</v>
      </c>
      <c r="F59" s="17">
        <v>3.2002094451429264E-2</v>
      </c>
      <c r="G59" s="38">
        <v>0.12570000000000001</v>
      </c>
      <c r="H59" s="17">
        <v>7.7446147074418478E-2</v>
      </c>
      <c r="I59" s="39">
        <v>0.13750000000000001</v>
      </c>
      <c r="J59" s="40">
        <v>0.16194289622798366</v>
      </c>
      <c r="K59" s="41">
        <v>4.7492865878516088E-2</v>
      </c>
      <c r="L59" s="42"/>
    </row>
    <row r="60" spans="1:12" ht="15.3">
      <c r="A60" s="14">
        <v>1984</v>
      </c>
      <c r="B60" s="14">
        <v>167.24</v>
      </c>
      <c r="C60" s="37">
        <v>7.8268319999999996</v>
      </c>
      <c r="D60" s="17">
        <v>4.6799999999999994E-2</v>
      </c>
      <c r="E60" s="18">
        <v>0.115</v>
      </c>
      <c r="F60" s="17">
        <v>0.13733364344102345</v>
      </c>
      <c r="G60" s="38">
        <v>0.12130000000000001</v>
      </c>
      <c r="H60" s="17">
        <v>0.15042924074795624</v>
      </c>
      <c r="I60" s="39">
        <v>0.13400000000000001</v>
      </c>
      <c r="J60" s="40">
        <v>0.15619207332454216</v>
      </c>
      <c r="K60" s="41">
        <v>4.6701692936368833E-2</v>
      </c>
      <c r="L60" s="42"/>
    </row>
    <row r="61" spans="1:12" ht="15.3">
      <c r="A61" s="14">
        <v>1985</v>
      </c>
      <c r="B61" s="14">
        <v>211.28</v>
      </c>
      <c r="C61" s="37">
        <v>8.1976639999999996</v>
      </c>
      <c r="D61" s="17">
        <v>3.8800000000000001E-2</v>
      </c>
      <c r="E61" s="18">
        <v>9.2600000000000002E-2</v>
      </c>
      <c r="F61" s="17">
        <v>0.2571248821260641</v>
      </c>
      <c r="G61" s="38">
        <v>0.1016</v>
      </c>
      <c r="H61" s="17">
        <v>0.2415204152349289</v>
      </c>
      <c r="I61" s="39">
        <v>0.1158</v>
      </c>
      <c r="J61" s="40">
        <v>0.23862641849916477</v>
      </c>
      <c r="K61" s="41">
        <v>7.4735080870050208E-2</v>
      </c>
      <c r="L61" s="42"/>
    </row>
    <row r="62" spans="1:12" ht="15.3">
      <c r="A62" s="14">
        <v>1986</v>
      </c>
      <c r="B62" s="14">
        <v>242.17</v>
      </c>
      <c r="C62" s="37">
        <v>8.1853459999999991</v>
      </c>
      <c r="D62" s="17">
        <v>3.3799999999999997E-2</v>
      </c>
      <c r="E62" s="18">
        <v>7.1099999999999997E-2</v>
      </c>
      <c r="F62" s="17">
        <v>0.24284215141767618</v>
      </c>
      <c r="G62" s="38">
        <v>8.4900000000000003E-2</v>
      </c>
      <c r="H62" s="17">
        <v>0.21122335206274076</v>
      </c>
      <c r="I62" s="39">
        <v>9.9700000000000011E-2</v>
      </c>
      <c r="J62" s="40">
        <v>0.21485515309759495</v>
      </c>
      <c r="K62" s="41">
        <v>9.6177131984085618E-2</v>
      </c>
      <c r="L62" s="42"/>
    </row>
    <row r="63" spans="1:12" ht="15.3">
      <c r="A63" s="14">
        <v>1987</v>
      </c>
      <c r="B63" s="14">
        <v>247.08</v>
      </c>
      <c r="C63" s="37">
        <v>9.1666679999999996</v>
      </c>
      <c r="D63" s="17">
        <v>3.7099999999999994E-2</v>
      </c>
      <c r="E63" s="18">
        <v>8.9899999999999994E-2</v>
      </c>
      <c r="F63" s="17">
        <v>-4.9605089379262279E-2</v>
      </c>
      <c r="G63" s="38">
        <v>0.1011</v>
      </c>
      <c r="H63" s="17">
        <v>-1.4173339017619274E-2</v>
      </c>
      <c r="I63" s="39">
        <v>0.11289999999999999</v>
      </c>
      <c r="J63" s="40">
        <v>2.289846084276681E-2</v>
      </c>
      <c r="K63" s="17">
        <v>7.8700000000000006E-2</v>
      </c>
      <c r="L63" s="42"/>
    </row>
    <row r="64" spans="1:12" ht="15.3">
      <c r="A64" s="14">
        <v>1988</v>
      </c>
      <c r="B64" s="14">
        <v>277.72000000000003</v>
      </c>
      <c r="C64" s="37">
        <v>10.220096</v>
      </c>
      <c r="D64" s="17">
        <v>3.6799999999999992E-2</v>
      </c>
      <c r="E64" s="18">
        <v>9.11E-2</v>
      </c>
      <c r="F64" s="17">
        <v>8.2235958434841674E-2</v>
      </c>
      <c r="G64" s="38">
        <v>9.5700000000000007E-2</v>
      </c>
      <c r="H64" s="17">
        <v>0.13490255038073731</v>
      </c>
      <c r="I64" s="39">
        <v>0.1065</v>
      </c>
      <c r="J64" s="40">
        <v>0.15115070067120029</v>
      </c>
      <c r="K64" s="43">
        <v>7.2104600000000005E-2</v>
      </c>
      <c r="L64" s="42"/>
    </row>
    <row r="65" spans="1:16" ht="15.3">
      <c r="A65" s="14">
        <v>1989</v>
      </c>
      <c r="B65" s="14">
        <v>353.4</v>
      </c>
      <c r="C65" s="37">
        <v>11.73288</v>
      </c>
      <c r="D65" s="17">
        <v>3.32E-2</v>
      </c>
      <c r="E65" s="18">
        <v>7.8399999999999997E-2</v>
      </c>
      <c r="F65" s="17">
        <v>0.17693647159446219</v>
      </c>
      <c r="G65" s="38">
        <v>8.8599999999999998E-2</v>
      </c>
      <c r="H65" s="17">
        <v>0.14154750544747474</v>
      </c>
      <c r="I65" s="39">
        <v>9.820000000000001E-2</v>
      </c>
      <c r="J65" s="40">
        <v>0.15789666531437313</v>
      </c>
      <c r="K65" s="43">
        <v>4.3813399999999995E-2</v>
      </c>
      <c r="L65" s="42"/>
    </row>
    <row r="66" spans="1:16" ht="15.3">
      <c r="A66" s="14">
        <v>1990</v>
      </c>
      <c r="B66" s="14">
        <v>330.22</v>
      </c>
      <c r="C66" s="37">
        <v>12.350228</v>
      </c>
      <c r="D66" s="17">
        <v>3.7399999999999996E-2</v>
      </c>
      <c r="E66" s="18">
        <v>8.0799999999999997E-2</v>
      </c>
      <c r="F66" s="17">
        <v>6.2353753335533363E-2</v>
      </c>
      <c r="G66" s="38">
        <v>9.0500000000000011E-2</v>
      </c>
      <c r="H66" s="17">
        <v>7.6433240246967835E-2</v>
      </c>
      <c r="I66" s="39">
        <v>0.1043</v>
      </c>
      <c r="J66" s="40">
        <v>6.1400628860817041E-2</v>
      </c>
      <c r="K66" s="43">
        <v>-6.9674000000000003E-3</v>
      </c>
      <c r="L66" s="42"/>
    </row>
    <row r="67" spans="1:16" ht="15.3">
      <c r="A67" s="14">
        <v>1991</v>
      </c>
      <c r="B67" s="14">
        <v>417.09</v>
      </c>
      <c r="C67" s="37">
        <v>12.971499</v>
      </c>
      <c r="D67" s="17">
        <v>3.1100000000000003E-2</v>
      </c>
      <c r="E67" s="18">
        <v>7.0900000000000005E-2</v>
      </c>
      <c r="F67" s="17">
        <v>0.15004510019517303</v>
      </c>
      <c r="G67" s="38">
        <v>8.3100000000000007E-2</v>
      </c>
      <c r="H67" s="17">
        <v>0.13946773002644575</v>
      </c>
      <c r="I67" s="39">
        <v>9.2600000000000002E-2</v>
      </c>
      <c r="J67" s="40">
        <v>0.17853487146763175</v>
      </c>
      <c r="K67" s="43">
        <v>-1.7638999999999999E-3</v>
      </c>
      <c r="L67" s="42"/>
    </row>
    <row r="68" spans="1:16" ht="15.3">
      <c r="A68" s="14">
        <v>1992</v>
      </c>
      <c r="B68" s="14">
        <v>435.71</v>
      </c>
      <c r="C68" s="37">
        <v>12.635590000000001</v>
      </c>
      <c r="D68" s="17">
        <v>2.9000000000000001E-2</v>
      </c>
      <c r="E68" s="18">
        <v>6.7699999999999996E-2</v>
      </c>
      <c r="F68" s="17">
        <v>9.3616373162079422E-2</v>
      </c>
      <c r="G68" s="38">
        <v>7.980000000000001E-2</v>
      </c>
      <c r="H68" s="17">
        <v>0.10526325786047802</v>
      </c>
      <c r="I68" s="39">
        <v>8.8100000000000012E-2</v>
      </c>
      <c r="J68" s="40">
        <v>0.12172255869896652</v>
      </c>
      <c r="K68" s="43">
        <v>8.360600000000001E-3</v>
      </c>
      <c r="L68" s="42"/>
    </row>
    <row r="69" spans="1:16" ht="15.3">
      <c r="A69" s="14">
        <v>1993</v>
      </c>
      <c r="B69" s="14">
        <v>466.45</v>
      </c>
      <c r="C69" s="37">
        <v>12.68744</v>
      </c>
      <c r="D69" s="17">
        <v>2.7200000000000002E-2</v>
      </c>
      <c r="E69" s="18">
        <v>5.7700000000000001E-2</v>
      </c>
      <c r="F69" s="17">
        <v>0.14210957589263107</v>
      </c>
      <c r="G69" s="38">
        <v>6.93E-2</v>
      </c>
      <c r="H69" s="17">
        <v>0.15378682739217445</v>
      </c>
      <c r="I69" s="39">
        <v>7.690000000000001E-2</v>
      </c>
      <c r="J69" s="40">
        <v>0.16431517219561104</v>
      </c>
      <c r="K69" s="43">
        <v>2.1617500000000001E-2</v>
      </c>
      <c r="L69" s="42"/>
    </row>
    <row r="70" spans="1:16" ht="15.3">
      <c r="A70" s="14">
        <v>1994</v>
      </c>
      <c r="B70" s="14">
        <v>459.27</v>
      </c>
      <c r="C70" s="37">
        <v>13.364757000000001</v>
      </c>
      <c r="D70" s="17">
        <v>2.9100000000000004E-2</v>
      </c>
      <c r="E70" s="18">
        <v>7.8100000000000003E-2</v>
      </c>
      <c r="F70" s="17">
        <v>-8.0366555509985921E-2</v>
      </c>
      <c r="G70" s="38">
        <v>8.4600000000000009E-2</v>
      </c>
      <c r="H70" s="17">
        <v>-3.1267791342206058E-2</v>
      </c>
      <c r="I70" s="39">
        <v>9.0999999999999998E-2</v>
      </c>
      <c r="J70" s="40">
        <v>-1.3192033475710699E-2</v>
      </c>
      <c r="K70" s="43">
        <v>2.51539E-2</v>
      </c>
      <c r="L70" s="42"/>
    </row>
    <row r="71" spans="1:16" ht="15.3">
      <c r="A71" s="14">
        <v>1995</v>
      </c>
      <c r="B71" s="14">
        <v>615.92999999999995</v>
      </c>
      <c r="C71" s="37">
        <v>14.16639</v>
      </c>
      <c r="D71" s="17">
        <v>2.3000000000000003E-2</v>
      </c>
      <c r="E71" s="18">
        <v>5.7099999999999998E-2</v>
      </c>
      <c r="F71" s="17">
        <v>0.23480780112538907</v>
      </c>
      <c r="G71" s="38">
        <v>6.8199999999999997E-2</v>
      </c>
      <c r="H71" s="17">
        <v>0.20075128768093986</v>
      </c>
      <c r="I71" s="39">
        <v>7.4900000000000008E-2</v>
      </c>
      <c r="J71" s="40">
        <v>0.20156218170640219</v>
      </c>
      <c r="K71" s="43">
        <v>1.8081E-2</v>
      </c>
      <c r="L71" s="42"/>
    </row>
    <row r="72" spans="1:16" ht="15.3">
      <c r="A72" s="14">
        <v>1996</v>
      </c>
      <c r="B72" s="14">
        <v>740.74</v>
      </c>
      <c r="C72" s="37">
        <v>14.888873999999999</v>
      </c>
      <c r="D72" s="17">
        <v>2.01E-2</v>
      </c>
      <c r="E72" s="18">
        <v>6.3E-2</v>
      </c>
      <c r="F72" s="17">
        <v>1.428607793401844E-2</v>
      </c>
      <c r="G72" s="38">
        <v>7.2000000000000008E-2</v>
      </c>
      <c r="H72" s="17">
        <v>4.1755398514910128E-2</v>
      </c>
      <c r="I72" s="39">
        <v>7.8899999999999998E-2</v>
      </c>
      <c r="J72" s="40">
        <v>4.79259941944115E-2</v>
      </c>
      <c r="K72" s="43">
        <v>2.4309500000000001E-2</v>
      </c>
      <c r="L72" s="42"/>
    </row>
    <row r="73" spans="1:16" ht="15.3">
      <c r="A73" s="14">
        <v>1997</v>
      </c>
      <c r="B73" s="14">
        <v>970.43</v>
      </c>
      <c r="C73" s="37">
        <v>15.522</v>
      </c>
      <c r="D73" s="17">
        <v>1.5994971301381864E-2</v>
      </c>
      <c r="E73" s="18">
        <v>5.8099999999999999E-2</v>
      </c>
      <c r="F73" s="17">
        <v>9.939130272977531E-2</v>
      </c>
      <c r="G73" s="38">
        <v>6.7599999999999993E-2</v>
      </c>
      <c r="H73" s="17">
        <v>0.10324953852843505</v>
      </c>
      <c r="I73" s="39">
        <v>7.3200000000000001E-2</v>
      </c>
      <c r="J73" s="40">
        <v>0.11834887244426365</v>
      </c>
      <c r="K73" s="43">
        <v>4.0256699999999999E-2</v>
      </c>
      <c r="L73" s="42"/>
    </row>
    <row r="74" spans="1:16" ht="15.3">
      <c r="A74" s="14">
        <v>1998</v>
      </c>
      <c r="B74" s="14">
        <v>1229.23</v>
      </c>
      <c r="C74" s="37">
        <v>16.2</v>
      </c>
      <c r="D74" s="17">
        <v>1.3178981964319126E-2</v>
      </c>
      <c r="E74" s="18">
        <v>4.65E-2</v>
      </c>
      <c r="F74" s="17">
        <v>0.14921431922606215</v>
      </c>
      <c r="G74" s="38">
        <v>6.2199999999999998E-2</v>
      </c>
      <c r="H74" s="17">
        <v>0.10693347379601403</v>
      </c>
      <c r="I74" s="39">
        <v>7.2300000000000003E-2</v>
      </c>
      <c r="J74" s="40">
        <v>7.9454561327070808E-2</v>
      </c>
      <c r="K74" s="43">
        <v>6.4379099999999995E-2</v>
      </c>
      <c r="L74" s="42"/>
    </row>
    <row r="75" spans="1:16" ht="15.3">
      <c r="A75" s="14">
        <v>1999</v>
      </c>
      <c r="B75" s="14">
        <v>1469.25</v>
      </c>
      <c r="C75" s="37">
        <v>16.709</v>
      </c>
      <c r="D75" s="17">
        <v>1.1372468946741534E-2</v>
      </c>
      <c r="E75" s="18">
        <v>6.4399999999999999E-2</v>
      </c>
      <c r="F75" s="17">
        <v>-8.2542147962685761E-2</v>
      </c>
      <c r="G75" s="38">
        <v>7.5499999999999998E-2</v>
      </c>
      <c r="H75" s="17">
        <v>-2.8884217714904938E-2</v>
      </c>
      <c r="I75" s="39">
        <v>8.1900000000000001E-2</v>
      </c>
      <c r="J75" s="40">
        <v>8.4316347548218651E-3</v>
      </c>
      <c r="K75" s="43">
        <v>7.6868999999999993E-2</v>
      </c>
      <c r="L75" s="42"/>
    </row>
    <row r="76" spans="1:16" s="20" customFormat="1" ht="15.3">
      <c r="A76" s="14">
        <v>2000</v>
      </c>
      <c r="B76" s="14">
        <v>1320.28</v>
      </c>
      <c r="C76" s="14">
        <v>16.27</v>
      </c>
      <c r="D76" s="18">
        <v>1.2323143575605175E-2</v>
      </c>
      <c r="E76" s="18">
        <v>5.11E-2</v>
      </c>
      <c r="F76" s="17">
        <v>0.16655267125397488</v>
      </c>
      <c r="G76" s="38">
        <v>7.2099999999999997E-2</v>
      </c>
      <c r="H76" s="17">
        <v>9.9150079408874534E-2</v>
      </c>
      <c r="I76" s="39">
        <v>8.0199999999999994E-2</v>
      </c>
      <c r="J76" s="40">
        <v>9.3296855210372037E-2</v>
      </c>
      <c r="K76" s="43">
        <v>9.2541499999999999E-2</v>
      </c>
      <c r="L76" s="42"/>
      <c r="P76" s="8"/>
    </row>
    <row r="77" spans="1:16" ht="15.3">
      <c r="A77" s="14">
        <v>2001</v>
      </c>
      <c r="B77" s="14">
        <v>1148.0899999999999</v>
      </c>
      <c r="C77" s="14">
        <v>15.74</v>
      </c>
      <c r="D77" s="18">
        <v>1.3709726589378883E-2</v>
      </c>
      <c r="E77" s="18">
        <v>5.0500000000000003E-2</v>
      </c>
      <c r="F77" s="17">
        <v>5.5721811892492555E-2</v>
      </c>
      <c r="G77" s="38">
        <v>6.7699999999999996E-2</v>
      </c>
      <c r="H77" s="17">
        <v>0.10333501309785936</v>
      </c>
      <c r="I77" s="39">
        <v>8.0500000000000002E-2</v>
      </c>
      <c r="J77" s="40">
        <v>7.8191507542878236E-2</v>
      </c>
      <c r="K77" s="43">
        <v>6.6769599999999998E-2</v>
      </c>
      <c r="L77" s="42"/>
    </row>
    <row r="78" spans="1:16" s="21" customFormat="1" ht="15.3">
      <c r="A78" s="14">
        <v>2002</v>
      </c>
      <c r="B78" s="14">
        <v>879.82</v>
      </c>
      <c r="C78" s="14">
        <v>16.079999999999998</v>
      </c>
      <c r="D78" s="18">
        <v>1.8276465640699232E-2</v>
      </c>
      <c r="E78" s="18">
        <v>3.8199999999999998E-2</v>
      </c>
      <c r="F78" s="17">
        <v>0.15116400378109285</v>
      </c>
      <c r="G78" s="38">
        <v>6.2100000000000002E-2</v>
      </c>
      <c r="H78" s="17">
        <v>0.10850949683905776</v>
      </c>
      <c r="I78" s="39">
        <v>7.4499999999999997E-2</v>
      </c>
      <c r="J78" s="40">
        <v>0.12177867693975485</v>
      </c>
      <c r="K78" s="43">
        <v>9.5591799999999991E-2</v>
      </c>
      <c r="L78" s="42"/>
      <c r="P78" s="8"/>
    </row>
    <row r="79" spans="1:16" ht="15.3">
      <c r="A79" s="14">
        <v>2003</v>
      </c>
      <c r="B79" s="14">
        <v>1111.9100000000001</v>
      </c>
      <c r="C79" s="14">
        <v>17.39</v>
      </c>
      <c r="D79" s="18">
        <v>1.5639755016143394E-2</v>
      </c>
      <c r="E79" s="18">
        <v>4.2500000000000003E-2</v>
      </c>
      <c r="F79" s="17">
        <v>3.7531858817758529E-3</v>
      </c>
      <c r="G79" s="38">
        <v>5.62E-2</v>
      </c>
      <c r="H79" s="17">
        <v>0.10631712772928155</v>
      </c>
      <c r="I79" s="39">
        <v>6.6000000000000003E-2</v>
      </c>
      <c r="J79" s="40">
        <v>0.13532012096857571</v>
      </c>
      <c r="K79" s="43">
        <v>9.8167500000000005E-2</v>
      </c>
      <c r="L79" s="42"/>
    </row>
    <row r="80" spans="1:16" s="44" customFormat="1" ht="15.3">
      <c r="A80" s="14">
        <v>2004</v>
      </c>
      <c r="B80" s="14">
        <v>1211.92</v>
      </c>
      <c r="C80" s="14">
        <v>19.440000000000001</v>
      </c>
      <c r="D80" s="18">
        <v>1.6040662750016504E-2</v>
      </c>
      <c r="E80" s="18">
        <v>4.2200000000000001E-2</v>
      </c>
      <c r="F80" s="17">
        <v>4.490683702274547E-2</v>
      </c>
      <c r="G80" s="38">
        <v>5.4699999999999999E-2</v>
      </c>
      <c r="H80" s="17">
        <v>6.752272621099295E-2</v>
      </c>
      <c r="I80" s="39">
        <v>6.1500000000000006E-2</v>
      </c>
      <c r="J80" s="40">
        <v>9.888628408721839E-2</v>
      </c>
      <c r="K80" s="43">
        <v>0.1363799</v>
      </c>
      <c r="L80" s="42"/>
      <c r="P80" s="8"/>
    </row>
    <row r="81" spans="1:16" s="9" customFormat="1" ht="15.3">
      <c r="A81" s="14">
        <v>2005</v>
      </c>
      <c r="B81" s="14">
        <v>1248.29</v>
      </c>
      <c r="C81" s="37">
        <v>22.22</v>
      </c>
      <c r="D81" s="18">
        <v>1.7800350880003844E-2</v>
      </c>
      <c r="E81" s="18">
        <v>4.3900000000000002E-2</v>
      </c>
      <c r="F81" s="17">
        <v>2.8675329597779506E-2</v>
      </c>
      <c r="G81" s="38">
        <v>5.3699999999999998E-2</v>
      </c>
      <c r="H81" s="17">
        <v>6.2284850132659414E-2</v>
      </c>
      <c r="I81" s="39">
        <v>6.3200000000000006E-2</v>
      </c>
      <c r="J81" s="40">
        <v>4.9175379871695298E-2</v>
      </c>
      <c r="K81" s="43">
        <v>0.13510630000000001</v>
      </c>
      <c r="L81" s="42"/>
      <c r="P81" s="8"/>
    </row>
    <row r="82" spans="1:16" ht="15.3">
      <c r="A82" s="14">
        <v>2006</v>
      </c>
      <c r="B82" s="14">
        <v>1418.3</v>
      </c>
      <c r="C82" s="14">
        <v>24.88</v>
      </c>
      <c r="D82" s="18">
        <v>1.7542127899598109E-2</v>
      </c>
      <c r="E82" s="18">
        <v>4.7E-2</v>
      </c>
      <c r="F82" s="17">
        <v>1.9610012417568386E-2</v>
      </c>
      <c r="G82" s="38">
        <v>5.3200000000000004E-2</v>
      </c>
      <c r="H82" s="17">
        <v>5.7501566338304638E-2</v>
      </c>
      <c r="I82" s="39">
        <v>6.2199999999999998E-2</v>
      </c>
      <c r="J82" s="40">
        <v>7.048397662889147E-2</v>
      </c>
      <c r="K82" s="43">
        <v>1.73391E-2</v>
      </c>
      <c r="L82" s="42"/>
    </row>
    <row r="83" spans="1:16" ht="15.3">
      <c r="A83" s="14">
        <v>2007</v>
      </c>
      <c r="B83" s="45">
        <v>1468.36</v>
      </c>
      <c r="C83" s="14">
        <v>27.73</v>
      </c>
      <c r="D83" s="15">
        <v>1.8885014574082652E-2</v>
      </c>
      <c r="E83" s="15">
        <v>4.02E-2</v>
      </c>
      <c r="F83" s="17">
        <v>0.10209921930012807</v>
      </c>
      <c r="G83" s="38">
        <v>5.4900000000000004E-2</v>
      </c>
      <c r="H83" s="17">
        <v>4.0379887520205361E-2</v>
      </c>
      <c r="I83" s="39">
        <v>6.6500000000000004E-2</v>
      </c>
      <c r="J83" s="40">
        <v>3.1503861528055586E-2</v>
      </c>
      <c r="K83" s="43">
        <v>-5.3974099999999997E-2</v>
      </c>
      <c r="L83" s="42"/>
    </row>
    <row r="84" spans="1:16" ht="15.3">
      <c r="A84" s="14">
        <v>2008</v>
      </c>
      <c r="B84" s="14">
        <v>903.25</v>
      </c>
      <c r="C84" s="14">
        <v>28.39</v>
      </c>
      <c r="D84" s="18">
        <v>3.1430943814004984E-2</v>
      </c>
      <c r="E84" s="15">
        <v>2.2100000000000002E-2</v>
      </c>
      <c r="F84" s="17">
        <v>0.20101279926977011</v>
      </c>
      <c r="G84" s="38">
        <v>5.0499999999999996E-2</v>
      </c>
      <c r="H84" s="17">
        <v>8.8793287211613336E-2</v>
      </c>
      <c r="I84" s="39">
        <v>8.43E-2</v>
      </c>
      <c r="J84" s="40">
        <v>-5.0657146287488741E-2</v>
      </c>
      <c r="K84" s="43">
        <v>-0.1199508</v>
      </c>
      <c r="L84" s="42"/>
    </row>
    <row r="85" spans="1:16" ht="15.3">
      <c r="A85" s="14">
        <v>2009</v>
      </c>
      <c r="B85" s="14">
        <v>1115.0999999999999</v>
      </c>
      <c r="C85" s="14">
        <v>22.41</v>
      </c>
      <c r="D85" s="18">
        <v>2.0096852300242132E-2</v>
      </c>
      <c r="E85" s="15">
        <v>3.8399999999999997E-2</v>
      </c>
      <c r="F85" s="17">
        <v>-0.11116695313259162</v>
      </c>
      <c r="G85" s="38">
        <v>5.2600000000000001E-2</v>
      </c>
      <c r="H85" s="17">
        <v>3.4487164237994035E-2</v>
      </c>
      <c r="I85" s="39">
        <v>6.3700000000000007E-2</v>
      </c>
      <c r="J85" s="40">
        <v>0.23329502491661896</v>
      </c>
      <c r="K85" s="43">
        <v>-3.8537399999999999E-2</v>
      </c>
      <c r="L85" s="42"/>
    </row>
    <row r="86" spans="1:16" ht="15.3">
      <c r="A86" s="14">
        <v>2010</v>
      </c>
      <c r="B86" s="14">
        <v>1257.6400000000001</v>
      </c>
      <c r="C86" s="14">
        <v>22.73</v>
      </c>
      <c r="D86" s="18">
        <v>1.8073534556788905E-2</v>
      </c>
      <c r="E86" s="15">
        <v>3.2899999999999999E-2</v>
      </c>
      <c r="F86" s="10">
        <v>8.4629338803557719E-2</v>
      </c>
      <c r="G86" s="38">
        <v>5.0199999999999995E-2</v>
      </c>
      <c r="H86" s="17">
        <v>7.1114177574241461E-2</v>
      </c>
      <c r="I86" s="39">
        <v>6.0999999999999999E-2</v>
      </c>
      <c r="J86" s="40">
        <v>8.3478423659066131E-2</v>
      </c>
      <c r="K86" s="43">
        <v>-4.1166099999999997E-2</v>
      </c>
      <c r="L86" s="46"/>
    </row>
    <row r="87" spans="1:16" ht="15.3">
      <c r="A87" s="14">
        <v>2011</v>
      </c>
      <c r="B87" s="14">
        <v>1257.5999999999999</v>
      </c>
      <c r="C87" s="14">
        <v>26.43</v>
      </c>
      <c r="D87" s="18">
        <v>2.1016221374045803E-2</v>
      </c>
      <c r="E87" s="15">
        <v>1.8800000000000001E-2</v>
      </c>
      <c r="F87" s="10">
        <v>0.16035334999461354</v>
      </c>
      <c r="G87" s="38">
        <v>3.9300000000000002E-2</v>
      </c>
      <c r="H87" s="17">
        <v>0.13891764786643732</v>
      </c>
      <c r="I87" s="39">
        <v>5.2499999999999998E-2</v>
      </c>
      <c r="J87" s="40">
        <v>0.12584514401372299</v>
      </c>
      <c r="K87" s="43">
        <v>-3.8958699999999999E-2</v>
      </c>
      <c r="L87" s="46"/>
    </row>
    <row r="88" spans="1:16" ht="15.3">
      <c r="A88" s="14">
        <v>2012</v>
      </c>
      <c r="B88" s="14">
        <v>1426.19</v>
      </c>
      <c r="C88" s="14">
        <v>31.25</v>
      </c>
      <c r="D88" s="18">
        <v>2.1911526514700005E-2</v>
      </c>
      <c r="E88" s="15">
        <v>1.7600000000000001E-2</v>
      </c>
      <c r="F88" s="10">
        <v>2.971571978018946E-2</v>
      </c>
      <c r="G88" s="38">
        <v>3.6499999999999998E-2</v>
      </c>
      <c r="H88" s="17">
        <v>6.2411426212648391E-2</v>
      </c>
      <c r="I88" s="39">
        <v>4.6300000000000001E-2</v>
      </c>
      <c r="J88" s="40">
        <v>0.10124677875843502</v>
      </c>
      <c r="K88" s="43">
        <v>6.4502799999999999E-2</v>
      </c>
      <c r="L88" s="46"/>
    </row>
    <row r="89" spans="1:16" ht="15.3">
      <c r="A89" s="14">
        <v>2013</v>
      </c>
      <c r="B89" s="14">
        <v>1848.36</v>
      </c>
      <c r="C89" s="14">
        <v>36.28</v>
      </c>
      <c r="D89" s="18">
        <v>1.962821095457595E-2</v>
      </c>
      <c r="E89" s="15">
        <v>3.0360000000000002E-2</v>
      </c>
      <c r="F89" s="10">
        <v>-9.104568794347262E-2</v>
      </c>
      <c r="G89" s="38">
        <v>4.6199999999999998E-2</v>
      </c>
      <c r="H89" s="17">
        <v>-3.9802512709435224E-2</v>
      </c>
      <c r="I89" s="39">
        <v>5.3800000000000001E-2</v>
      </c>
      <c r="J89" s="40">
        <v>-1.0559012069494618E-2</v>
      </c>
      <c r="K89" s="43">
        <v>0.10713469999999999</v>
      </c>
      <c r="L89" s="46"/>
    </row>
    <row r="90" spans="1:16" ht="15.3">
      <c r="A90" s="14">
        <v>2014</v>
      </c>
      <c r="B90" s="47">
        <v>2058.9</v>
      </c>
      <c r="C90" s="48">
        <v>39.44</v>
      </c>
      <c r="D90" s="18">
        <v>1.9155859925202776E-2</v>
      </c>
      <c r="E90" s="16">
        <v>2.1700000000000001E-2</v>
      </c>
      <c r="F90" s="10">
        <v>0.10746180452004755</v>
      </c>
      <c r="G90" s="38">
        <v>3.7900000000000003E-2</v>
      </c>
      <c r="H90" s="17">
        <v>0.11422975731840276</v>
      </c>
      <c r="I90" s="39">
        <v>4.7400000000000005E-2</v>
      </c>
      <c r="J90" s="40">
        <v>0.10384907822030469</v>
      </c>
      <c r="K90" s="43">
        <v>4.52071E-2</v>
      </c>
      <c r="L90" s="46"/>
    </row>
    <row r="91" spans="1:16" ht="15.3">
      <c r="A91" s="14">
        <v>2015</v>
      </c>
      <c r="B91" s="14">
        <v>2043.9</v>
      </c>
      <c r="C91" s="37">
        <v>43.39</v>
      </c>
      <c r="D91" s="18">
        <v>2.1229022946328096E-2</v>
      </c>
      <c r="E91" s="15">
        <v>2.2700000000000001E-2</v>
      </c>
      <c r="F91" s="10">
        <v>1.2842996709792224E-2</v>
      </c>
      <c r="G91" s="38">
        <v>3.9699999999999999E-2</v>
      </c>
      <c r="H91" s="17">
        <v>2.3278559508915733E-2</v>
      </c>
      <c r="I91" s="39">
        <v>5.4600000000000003E-2</v>
      </c>
      <c r="J91" s="40">
        <v>-6.9751836790324859E-3</v>
      </c>
      <c r="K91" s="43">
        <v>5.2189300000000001E-2</v>
      </c>
      <c r="L91" s="46"/>
    </row>
    <row r="92" spans="1:16" ht="15.3">
      <c r="A92" s="14">
        <v>2016</v>
      </c>
      <c r="B92" s="14">
        <v>2238.83</v>
      </c>
      <c r="C92" s="37">
        <v>45.7</v>
      </c>
      <c r="D92" s="18">
        <v>2.0412447573062719E-2</v>
      </c>
      <c r="E92" s="15">
        <v>2.4500000000000001E-2</v>
      </c>
      <c r="F92" s="10">
        <v>6.9055046987477921E-3</v>
      </c>
      <c r="G92" s="38">
        <v>4.0599999999999997E-2</v>
      </c>
      <c r="H92" s="17">
        <v>3.2421948758495842E-2</v>
      </c>
      <c r="I92" s="39">
        <v>4.8300000000000003E-2</v>
      </c>
      <c r="J92" s="40">
        <v>0.10365105821793222</v>
      </c>
      <c r="K92" s="43">
        <v>5.3305499999999999E-2</v>
      </c>
      <c r="L92" s="46"/>
    </row>
    <row r="93" spans="1:16" ht="15.3">
      <c r="A93" s="14">
        <v>2017</v>
      </c>
      <c r="B93" s="14">
        <v>2673.61</v>
      </c>
      <c r="C93" s="49">
        <v>48.93</v>
      </c>
      <c r="D93" s="18">
        <v>1.830109851474224E-2</v>
      </c>
      <c r="E93" s="15">
        <v>2.41E-2</v>
      </c>
      <c r="F93" s="15">
        <v>2.8017162707789457E-2</v>
      </c>
      <c r="G93" s="38">
        <v>3.5099999999999999E-2</v>
      </c>
      <c r="H93" s="17">
        <v>8.6318282760704329E-2</v>
      </c>
      <c r="I93" s="39">
        <v>4.2199999999999994E-2</v>
      </c>
      <c r="J93" s="40">
        <v>9.7239019462488363E-2</v>
      </c>
      <c r="K93" s="43">
        <v>6.2303199999999996E-2</v>
      </c>
      <c r="L93" s="11"/>
    </row>
    <row r="94" spans="1:16" ht="15.3">
      <c r="A94" s="12">
        <v>2018</v>
      </c>
      <c r="B94" s="12">
        <v>2506.85</v>
      </c>
      <c r="C94" s="50">
        <v>53.75</v>
      </c>
      <c r="D94" s="18">
        <v>2.1441250972335801E-2</v>
      </c>
      <c r="E94" s="11">
        <v>2.69E-2</v>
      </c>
      <c r="F94" s="15">
        <v>-1.6692385713402633E-4</v>
      </c>
      <c r="G94" s="38">
        <v>4.0199999999999993E-2</v>
      </c>
      <c r="H94" s="17">
        <v>-6.2244144750959393E-3</v>
      </c>
      <c r="I94" s="39">
        <v>5.1299999999999998E-2</v>
      </c>
      <c r="J94" s="40">
        <v>-2.7626282217172247E-2</v>
      </c>
      <c r="K94" s="43">
        <v>4.5461299999999996E-2</v>
      </c>
      <c r="L94" s="11"/>
    </row>
    <row r="95" spans="1:16" ht="15.3">
      <c r="A95" s="12">
        <v>2019</v>
      </c>
      <c r="B95" s="12">
        <v>3230.78</v>
      </c>
      <c r="C95" s="9">
        <v>58.5</v>
      </c>
      <c r="D95" s="18">
        <v>1.810708250020119E-2</v>
      </c>
      <c r="E95" s="11">
        <v>1.9199999999999998E-2</v>
      </c>
      <c r="F95" s="15">
        <v>9.6356307415483927E-2</v>
      </c>
      <c r="G95" s="38">
        <v>3.0099999999999998E-2</v>
      </c>
      <c r="H95" s="17">
        <v>0.12631109700279361</v>
      </c>
      <c r="I95" s="39">
        <v>3.8800000000000001E-2</v>
      </c>
      <c r="J95" s="40">
        <v>0.15329457562368487</v>
      </c>
      <c r="K95" s="43">
        <v>4.5461299999999996E-2</v>
      </c>
    </row>
    <row r="96" spans="1:16" ht="15.3">
      <c r="A96" s="12">
        <v>2020</v>
      </c>
      <c r="B96" s="12">
        <v>3756.07</v>
      </c>
      <c r="C96" s="9">
        <v>56.7</v>
      </c>
      <c r="D96" s="18">
        <v>1.5095565311615598E-2</v>
      </c>
      <c r="E96" s="11">
        <v>9.2999999999999992E-3</v>
      </c>
      <c r="F96" s="15">
        <v>0.1133189764661412</v>
      </c>
      <c r="G96" s="11">
        <v>2.23E-2</v>
      </c>
      <c r="H96" s="17">
        <v>9.9328460007525918E-2</v>
      </c>
      <c r="I96" s="51">
        <v>3.1099999999999999E-2</v>
      </c>
      <c r="J96" s="40">
        <v>0.10411537157111345</v>
      </c>
      <c r="M96" s="8" t="s">
        <v>25</v>
      </c>
    </row>
  </sheetData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4C60-1114-4E90-9D92-A1910AEDBCE7}">
  <sheetPr>
    <tabColor rgb="FFFF0000"/>
    <pageSetUpPr autoPageBreaks="0"/>
  </sheetPr>
  <dimension ref="B1:N80"/>
  <sheetViews>
    <sheetView showGridLines="0" topLeftCell="A52" zoomScale="85" zoomScaleNormal="85" zoomScaleSheetLayoutView="85" workbookViewId="0">
      <selection activeCell="C64" sqref="C64"/>
    </sheetView>
  </sheetViews>
  <sheetFormatPr baseColWidth="10" defaultColWidth="9.15625" defaultRowHeight="12.3"/>
  <cols>
    <col min="1" max="1" width="5.68359375" style="103" customWidth="1"/>
    <col min="2" max="2" width="14.68359375" style="103" customWidth="1"/>
    <col min="3" max="3" width="11.15625" style="103" customWidth="1"/>
    <col min="4" max="4" width="11.26171875" style="103" customWidth="1"/>
    <col min="5" max="7" width="11" style="103" customWidth="1"/>
    <col min="8" max="8" width="11.83984375" style="103" customWidth="1"/>
    <col min="9" max="9" width="11.26171875" style="103" customWidth="1"/>
    <col min="10" max="10" width="12.15625" style="103" customWidth="1"/>
    <col min="11" max="11" width="2.68359375" style="103" customWidth="1"/>
    <col min="12" max="12" width="15.41796875" style="103" customWidth="1"/>
    <col min="13" max="13" width="13.578125" style="103" customWidth="1"/>
    <col min="14" max="14" width="14.68359375" style="103" customWidth="1"/>
    <col min="15" max="16384" width="9.15625" style="103"/>
  </cols>
  <sheetData>
    <row r="1" spans="2:14" ht="14.4">
      <c r="C1" s="104" t="s">
        <v>87</v>
      </c>
      <c r="D1" s="105"/>
      <c r="E1" s="105"/>
      <c r="F1" s="105"/>
      <c r="G1" s="105"/>
      <c r="H1" s="105"/>
      <c r="I1" s="105"/>
      <c r="J1" s="105"/>
      <c r="L1" s="105"/>
      <c r="M1" s="105"/>
    </row>
    <row r="2" spans="2:14" s="108" customFormat="1" ht="15">
      <c r="B2" s="106" t="s">
        <v>88</v>
      </c>
      <c r="C2" s="106"/>
      <c r="D2" s="107"/>
      <c r="N2" s="106"/>
    </row>
    <row r="3" spans="2:14" s="108" customFormat="1" ht="15">
      <c r="B3" s="109" t="s">
        <v>89</v>
      </c>
      <c r="D3" s="107"/>
      <c r="N3" s="106"/>
    </row>
    <row r="4" spans="2:14" s="108" customFormat="1" ht="13.8"/>
    <row r="5" spans="2:14" s="108" customFormat="1" ht="12.75" customHeight="1">
      <c r="B5" s="249"/>
      <c r="C5" s="252" t="s">
        <v>90</v>
      </c>
      <c r="D5" s="253"/>
      <c r="E5" s="253"/>
      <c r="F5" s="253"/>
      <c r="G5" s="253"/>
      <c r="H5" s="253"/>
      <c r="I5" s="253"/>
      <c r="J5" s="254"/>
      <c r="K5" s="110"/>
      <c r="L5" s="249" t="s">
        <v>91</v>
      </c>
      <c r="M5" s="249" t="s">
        <v>92</v>
      </c>
      <c r="N5" s="249"/>
    </row>
    <row r="6" spans="2:14" s="108" customFormat="1" ht="14.25" customHeight="1">
      <c r="B6" s="250"/>
      <c r="C6" s="255"/>
      <c r="D6" s="256"/>
      <c r="E6" s="256"/>
      <c r="F6" s="256"/>
      <c r="G6" s="256"/>
      <c r="H6" s="256"/>
      <c r="I6" s="256"/>
      <c r="J6" s="257"/>
      <c r="K6" s="110"/>
      <c r="L6" s="250"/>
      <c r="M6" s="250"/>
      <c r="N6" s="250"/>
    </row>
    <row r="7" spans="2:14" s="108" customFormat="1" ht="13.8">
      <c r="B7" s="250"/>
      <c r="C7" s="111"/>
      <c r="D7" s="111"/>
      <c r="E7" s="111"/>
      <c r="F7" s="111"/>
      <c r="G7" s="111"/>
      <c r="H7" s="111"/>
      <c r="I7" s="111"/>
      <c r="J7" s="111"/>
      <c r="K7" s="110"/>
      <c r="L7" s="250"/>
      <c r="M7" s="250"/>
      <c r="N7" s="250"/>
    </row>
    <row r="8" spans="2:14" s="108" customFormat="1" ht="19.5" customHeight="1">
      <c r="B8" s="250"/>
      <c r="C8" s="110" t="s">
        <v>93</v>
      </c>
      <c r="D8" s="110" t="s">
        <v>94</v>
      </c>
      <c r="E8" s="110" t="s">
        <v>95</v>
      </c>
      <c r="F8" s="110" t="s">
        <v>96</v>
      </c>
      <c r="G8" s="110" t="s">
        <v>97</v>
      </c>
      <c r="H8" s="110" t="s">
        <v>98</v>
      </c>
      <c r="I8" s="110" t="s">
        <v>99</v>
      </c>
      <c r="J8" s="110" t="s">
        <v>100</v>
      </c>
      <c r="K8" s="110"/>
      <c r="L8" s="250"/>
      <c r="M8" s="250"/>
      <c r="N8" s="250"/>
    </row>
    <row r="9" spans="2:14" s="108" customFormat="1" ht="19.5" customHeight="1">
      <c r="B9" s="251"/>
      <c r="C9" s="112"/>
      <c r="D9" s="112"/>
      <c r="E9" s="112"/>
      <c r="F9" s="112"/>
      <c r="G9" s="112"/>
      <c r="H9" s="112"/>
      <c r="I9" s="112"/>
      <c r="J9" s="112"/>
      <c r="K9" s="110"/>
      <c r="L9" s="251"/>
      <c r="M9" s="251"/>
      <c r="N9" s="251"/>
    </row>
    <row r="10" spans="2:14" s="108" customFormat="1" ht="19.5" customHeight="1">
      <c r="B10" s="113"/>
      <c r="C10" s="114"/>
      <c r="D10" s="114"/>
      <c r="E10" s="114"/>
      <c r="F10" s="114"/>
      <c r="G10" s="114"/>
      <c r="H10" s="114"/>
      <c r="I10" s="114"/>
      <c r="J10" s="114"/>
      <c r="K10" s="113"/>
      <c r="L10" s="114"/>
      <c r="M10" s="114"/>
      <c r="N10" s="113"/>
    </row>
    <row r="11" spans="2:14" ht="12" hidden="1" customHeight="1">
      <c r="B11" s="115">
        <v>2018</v>
      </c>
      <c r="C11" s="116">
        <v>147.21712152581699</v>
      </c>
      <c r="D11" s="116">
        <v>547.50203588681904</v>
      </c>
      <c r="E11" s="116">
        <v>264.54233719179399</v>
      </c>
      <c r="F11" s="116">
        <v>132.80911443628801</v>
      </c>
      <c r="G11" s="116">
        <v>183.425715226802</v>
      </c>
      <c r="H11" s="116">
        <v>639.82892982621297</v>
      </c>
      <c r="I11" s="116">
        <v>272.236256979735</v>
      </c>
      <c r="J11" s="116">
        <v>5162.6300371729703</v>
      </c>
      <c r="K11" s="115"/>
      <c r="L11" s="116">
        <v>469.42610656251998</v>
      </c>
      <c r="M11" s="116">
        <v>358.80203118137899</v>
      </c>
      <c r="N11" s="115">
        <v>2018</v>
      </c>
    </row>
    <row r="12" spans="2:14" ht="12" hidden="1" customHeight="1">
      <c r="B12" s="113" t="s">
        <v>101</v>
      </c>
      <c r="C12" s="114">
        <v>116.60869565217401</v>
      </c>
      <c r="D12" s="114">
        <v>348.73913043478302</v>
      </c>
      <c r="E12" s="114">
        <v>207.91304347826099</v>
      </c>
      <c r="F12" s="114">
        <v>105.695652173913</v>
      </c>
      <c r="G12" s="114">
        <v>152.39130434782601</v>
      </c>
      <c r="H12" s="114">
        <v>431.95652173912998</v>
      </c>
      <c r="I12" s="114">
        <v>224.73913043478299</v>
      </c>
      <c r="J12" s="114">
        <v>4670.5652173913004</v>
      </c>
      <c r="K12" s="113"/>
      <c r="L12" s="114">
        <v>392.21739130434798</v>
      </c>
      <c r="M12" s="114">
        <v>285.56521739130397</v>
      </c>
      <c r="N12" s="113" t="s">
        <v>102</v>
      </c>
    </row>
    <row r="13" spans="2:14" ht="12" hidden="1" customHeight="1">
      <c r="B13" s="113" t="s">
        <v>103</v>
      </c>
      <c r="C13" s="114">
        <v>132.19999999999999</v>
      </c>
      <c r="D13" s="114">
        <v>400.9</v>
      </c>
      <c r="E13" s="114">
        <v>227.35</v>
      </c>
      <c r="F13" s="114">
        <v>117.25</v>
      </c>
      <c r="G13" s="114">
        <v>173.25</v>
      </c>
      <c r="H13" s="114">
        <v>495</v>
      </c>
      <c r="I13" s="114">
        <v>233.25</v>
      </c>
      <c r="J13" s="114">
        <v>4770.1499999999996</v>
      </c>
      <c r="K13" s="113"/>
      <c r="L13" s="114">
        <v>419.95</v>
      </c>
      <c r="M13" s="114">
        <v>308.75</v>
      </c>
      <c r="N13" s="113" t="s">
        <v>103</v>
      </c>
    </row>
    <row r="14" spans="2:14" ht="12" hidden="1" customHeight="1">
      <c r="B14" s="113" t="s">
        <v>104</v>
      </c>
      <c r="C14" s="114">
        <v>147.04545454545499</v>
      </c>
      <c r="D14" s="114">
        <v>412.5</v>
      </c>
      <c r="E14" s="114">
        <v>233.68181818181799</v>
      </c>
      <c r="F14" s="114">
        <v>123.272727272727</v>
      </c>
      <c r="G14" s="114">
        <v>178.90909090909099</v>
      </c>
      <c r="H14" s="114">
        <v>545.95454545454595</v>
      </c>
      <c r="I14" s="114">
        <v>245.81818181818201</v>
      </c>
      <c r="J14" s="114">
        <v>4302.3181818181802</v>
      </c>
      <c r="K14" s="113"/>
      <c r="L14" s="114">
        <v>422.95454545454498</v>
      </c>
      <c r="M14" s="114">
        <v>319.18181818181802</v>
      </c>
      <c r="N14" s="113" t="s">
        <v>104</v>
      </c>
    </row>
    <row r="15" spans="2:14" ht="12" hidden="1" customHeight="1">
      <c r="B15" s="113" t="s">
        <v>105</v>
      </c>
      <c r="C15" s="114">
        <v>145.23809523809501</v>
      </c>
      <c r="D15" s="114">
        <v>408.57142857142901</v>
      </c>
      <c r="E15" s="114">
        <v>234.28571428571399</v>
      </c>
      <c r="F15" s="114">
        <v>123.95238095238101</v>
      </c>
      <c r="G15" s="114">
        <v>173.28571428571399</v>
      </c>
      <c r="H15" s="114">
        <v>593.90476190476204</v>
      </c>
      <c r="I15" s="114">
        <v>245.38095238095201</v>
      </c>
      <c r="J15" s="114">
        <v>4237</v>
      </c>
      <c r="K15" s="113"/>
      <c r="L15" s="114">
        <v>421.90476190476198</v>
      </c>
      <c r="M15" s="114">
        <v>322.47619047619003</v>
      </c>
      <c r="N15" s="113" t="s">
        <v>106</v>
      </c>
    </row>
    <row r="16" spans="2:14" ht="12" hidden="1" customHeight="1">
      <c r="B16" s="113" t="s">
        <v>107</v>
      </c>
      <c r="C16" s="114">
        <v>157.695652173913</v>
      </c>
      <c r="D16" s="114">
        <v>469.21739130434798</v>
      </c>
      <c r="E16" s="114">
        <v>260</v>
      </c>
      <c r="F16" s="114">
        <v>135.65217391304299</v>
      </c>
      <c r="G16" s="114">
        <v>189.91304347826099</v>
      </c>
      <c r="H16" s="114">
        <v>684.60869565217399</v>
      </c>
      <c r="I16" s="114">
        <v>268.52173913043498</v>
      </c>
      <c r="J16" s="114">
        <v>4460.1739130434798</v>
      </c>
      <c r="K16" s="113"/>
      <c r="L16" s="114">
        <v>458.13043478260897</v>
      </c>
      <c r="M16" s="114">
        <v>352.304347826087</v>
      </c>
      <c r="N16" s="113" t="s">
        <v>107</v>
      </c>
    </row>
    <row r="17" spans="2:14" ht="12" hidden="1" customHeight="1">
      <c r="B17" s="113" t="s">
        <v>108</v>
      </c>
      <c r="C17" s="114">
        <v>163.333333333333</v>
      </c>
      <c r="D17" s="114">
        <v>529.142857142857</v>
      </c>
      <c r="E17" s="114">
        <v>318.80952380952402</v>
      </c>
      <c r="F17" s="114">
        <v>142.19047619047601</v>
      </c>
      <c r="G17" s="114">
        <v>199.71428571428601</v>
      </c>
      <c r="H17" s="114">
        <v>714.76190476190504</v>
      </c>
      <c r="I17" s="114">
        <v>292.66666666666703</v>
      </c>
      <c r="J17" s="114">
        <v>4711.0476190476202</v>
      </c>
      <c r="K17" s="113"/>
      <c r="L17" s="114">
        <v>485.66666666666703</v>
      </c>
      <c r="M17" s="114">
        <v>376.95238095238102</v>
      </c>
      <c r="N17" s="113" t="s">
        <v>108</v>
      </c>
    </row>
    <row r="18" spans="2:14" ht="12" hidden="1" customHeight="1">
      <c r="B18" s="113" t="s">
        <v>109</v>
      </c>
      <c r="C18" s="114">
        <v>150.95454545454501</v>
      </c>
      <c r="D18" s="114">
        <v>572.13636363636397</v>
      </c>
      <c r="E18" s="114">
        <v>289.13636363636402</v>
      </c>
      <c r="F18" s="114">
        <v>137.272727272727</v>
      </c>
      <c r="G18" s="114">
        <v>180.772727272727</v>
      </c>
      <c r="H18" s="114">
        <v>653.72727272727298</v>
      </c>
      <c r="I18" s="114">
        <v>268.31818181818198</v>
      </c>
      <c r="J18" s="114">
        <v>4985.9545454545496</v>
      </c>
      <c r="K18" s="113"/>
      <c r="L18" s="114">
        <v>470.95454545454498</v>
      </c>
      <c r="M18" s="114">
        <v>365.81818181818198</v>
      </c>
      <c r="N18" s="113" t="s">
        <v>109</v>
      </c>
    </row>
    <row r="19" spans="2:14" ht="12" hidden="1" customHeight="1">
      <c r="B19" s="113" t="s">
        <v>110</v>
      </c>
      <c r="C19" s="114">
        <v>149.26086956521701</v>
      </c>
      <c r="D19" s="114">
        <v>668.47826086956502</v>
      </c>
      <c r="E19" s="114">
        <v>299.52173913043498</v>
      </c>
      <c r="F19" s="114">
        <v>139.39130434782601</v>
      </c>
      <c r="G19" s="114">
        <v>182.39130434782601</v>
      </c>
      <c r="H19" s="114">
        <v>680.08695652173901</v>
      </c>
      <c r="I19" s="114">
        <v>278.91304347826099</v>
      </c>
      <c r="J19" s="114">
        <v>5363.5652173913004</v>
      </c>
      <c r="K19" s="113"/>
      <c r="L19" s="114">
        <v>493.304347826087</v>
      </c>
      <c r="M19" s="114">
        <v>383.04347826087002</v>
      </c>
      <c r="N19" s="113" t="s">
        <v>111</v>
      </c>
    </row>
    <row r="20" spans="2:14" ht="12" hidden="1" customHeight="1">
      <c r="B20" s="113" t="s">
        <v>112</v>
      </c>
      <c r="C20" s="114">
        <v>139.9</v>
      </c>
      <c r="D20" s="114">
        <v>672.7</v>
      </c>
      <c r="E20" s="114">
        <v>314.39999999999998</v>
      </c>
      <c r="F20" s="114">
        <v>133.55000000000001</v>
      </c>
      <c r="G20" s="114">
        <v>177.05</v>
      </c>
      <c r="H20" s="114">
        <v>691.75</v>
      </c>
      <c r="I20" s="114">
        <v>269.85000000000002</v>
      </c>
      <c r="J20" s="114">
        <v>6076.9</v>
      </c>
      <c r="K20" s="113"/>
      <c r="L20" s="114">
        <v>497.5</v>
      </c>
      <c r="M20" s="114">
        <v>385.35</v>
      </c>
      <c r="N20" s="113" t="s">
        <v>113</v>
      </c>
    </row>
    <row r="21" spans="2:14" ht="12" hidden="1" customHeight="1">
      <c r="B21" s="113" t="s">
        <v>114</v>
      </c>
      <c r="C21" s="114">
        <v>142.695652173913</v>
      </c>
      <c r="D21" s="114">
        <v>658.60869565217399</v>
      </c>
      <c r="E21" s="114">
        <v>263.17391304347802</v>
      </c>
      <c r="F21" s="114">
        <v>128.826086956522</v>
      </c>
      <c r="G21" s="114">
        <v>179.08695652173901</v>
      </c>
      <c r="H21" s="114">
        <v>670.39130434782601</v>
      </c>
      <c r="I21" s="114">
        <v>268.13043478260897</v>
      </c>
      <c r="J21" s="114">
        <v>5803.6086956521704</v>
      </c>
      <c r="K21" s="113"/>
      <c r="L21" s="114">
        <v>491.56521739130397</v>
      </c>
      <c r="M21" s="114">
        <v>377.21739130434798</v>
      </c>
      <c r="N21" s="113" t="s">
        <v>114</v>
      </c>
    </row>
    <row r="22" spans="2:14" ht="12" hidden="1" customHeight="1">
      <c r="B22" s="113" t="s">
        <v>115</v>
      </c>
      <c r="C22" s="114">
        <v>156.863636363636</v>
      </c>
      <c r="D22" s="114">
        <v>655.36363636363603</v>
      </c>
      <c r="E22" s="114">
        <v>258.04545454545502</v>
      </c>
      <c r="F22" s="114">
        <v>146.227272727273</v>
      </c>
      <c r="G22" s="114">
        <v>201.772727272727</v>
      </c>
      <c r="H22" s="114">
        <v>747.09090909090901</v>
      </c>
      <c r="I22" s="114">
        <v>326.81818181818198</v>
      </c>
      <c r="J22" s="114">
        <v>6034.1818181818198</v>
      </c>
      <c r="K22" s="113"/>
      <c r="L22" s="114">
        <v>527.72727272727298</v>
      </c>
      <c r="M22" s="114">
        <v>404.72727272727298</v>
      </c>
      <c r="N22" s="113" t="s">
        <v>115</v>
      </c>
    </row>
    <row r="23" spans="2:14" ht="12" hidden="1" customHeight="1">
      <c r="B23" s="113" t="s">
        <v>116</v>
      </c>
      <c r="C23" s="114">
        <v>164.80952380952399</v>
      </c>
      <c r="D23" s="114">
        <v>773.66666666666697</v>
      </c>
      <c r="E23" s="114">
        <v>268.19047619047598</v>
      </c>
      <c r="F23" s="114">
        <v>160.42857142857099</v>
      </c>
      <c r="G23" s="114">
        <v>212.57142857142901</v>
      </c>
      <c r="H23" s="114">
        <v>768.71428571428601</v>
      </c>
      <c r="I23" s="114">
        <v>344.42857142857099</v>
      </c>
      <c r="J23" s="114">
        <v>6536.0952380952403</v>
      </c>
      <c r="K23" s="113"/>
      <c r="L23" s="114">
        <v>551.23809523809496</v>
      </c>
      <c r="M23" s="114">
        <v>424.23809523809501</v>
      </c>
      <c r="N23" s="113" t="s">
        <v>117</v>
      </c>
    </row>
    <row r="24" spans="2:14" ht="12" hidden="1" customHeight="1">
      <c r="B24" s="113"/>
      <c r="C24" s="114"/>
      <c r="D24" s="114"/>
      <c r="E24" s="114"/>
      <c r="F24" s="114"/>
      <c r="G24" s="114"/>
      <c r="H24" s="114"/>
      <c r="I24" s="114"/>
      <c r="J24" s="114"/>
      <c r="K24" s="113"/>
      <c r="L24" s="114"/>
      <c r="M24" s="114"/>
      <c r="N24" s="113"/>
    </row>
    <row r="25" spans="2:14" ht="12" customHeight="1">
      <c r="B25" s="115">
        <v>2019</v>
      </c>
      <c r="C25" s="116">
        <v>128.66676783361601</v>
      </c>
      <c r="D25" s="116">
        <v>1316.5430281071599</v>
      </c>
      <c r="E25" s="116">
        <v>235.45476739444101</v>
      </c>
      <c r="F25" s="116">
        <v>136.29682069138599</v>
      </c>
      <c r="G25" s="116">
        <v>183.745934500282</v>
      </c>
      <c r="H25" s="116">
        <v>693.87219869502496</v>
      </c>
      <c r="I25" s="116">
        <v>318.26263567350497</v>
      </c>
      <c r="J25" s="116">
        <v>9828.5121392496294</v>
      </c>
      <c r="K25" s="115"/>
      <c r="L25" s="116">
        <v>482.50599159294802</v>
      </c>
      <c r="M25" s="116">
        <v>356.37303704749399</v>
      </c>
      <c r="N25" s="115">
        <v>2019</v>
      </c>
    </row>
    <row r="26" spans="2:14">
      <c r="B26" s="113" t="s">
        <v>101</v>
      </c>
      <c r="C26" s="114">
        <v>152.39130434782601</v>
      </c>
      <c r="D26" s="114">
        <v>704.73913043478296</v>
      </c>
      <c r="E26" s="114">
        <v>249.91304347826099</v>
      </c>
      <c r="F26" s="114">
        <v>148.91304347826099</v>
      </c>
      <c r="G26" s="114">
        <v>201.434782608696</v>
      </c>
      <c r="H26" s="114">
        <v>714.304347826087</v>
      </c>
      <c r="I26" s="114">
        <v>328.91304347826099</v>
      </c>
      <c r="J26" s="114">
        <v>5782.6086956521704</v>
      </c>
      <c r="K26" s="113"/>
      <c r="L26" s="114">
        <v>519.43478260869597</v>
      </c>
      <c r="M26" s="114">
        <v>401.43478260869603</v>
      </c>
      <c r="N26" s="113" t="s">
        <v>102</v>
      </c>
    </row>
    <row r="27" spans="2:14">
      <c r="B27" s="113" t="s">
        <v>103</v>
      </c>
      <c r="C27" s="114">
        <v>139.5</v>
      </c>
      <c r="D27" s="114">
        <v>679.85</v>
      </c>
      <c r="E27" s="114">
        <v>235.8</v>
      </c>
      <c r="F27" s="114">
        <v>135.6</v>
      </c>
      <c r="G27" s="114">
        <v>191</v>
      </c>
      <c r="H27" s="114">
        <v>655</v>
      </c>
      <c r="I27" s="114">
        <v>319.14999999999998</v>
      </c>
      <c r="J27" s="114">
        <v>4999.3999999999996</v>
      </c>
      <c r="K27" s="113"/>
      <c r="L27" s="114">
        <v>493.15</v>
      </c>
      <c r="M27" s="114">
        <v>373</v>
      </c>
      <c r="N27" s="113" t="s">
        <v>103</v>
      </c>
    </row>
    <row r="28" spans="2:14" ht="12" customHeight="1">
      <c r="B28" s="113" t="s">
        <v>104</v>
      </c>
      <c r="C28" s="114">
        <v>135.666666666667</v>
      </c>
      <c r="D28" s="114">
        <v>748.38095238095195</v>
      </c>
      <c r="E28" s="114">
        <v>241.52380952381</v>
      </c>
      <c r="F28" s="114">
        <v>132.76190476190499</v>
      </c>
      <c r="G28" s="114">
        <v>188.142857142857</v>
      </c>
      <c r="H28" s="114">
        <v>612.57142857142901</v>
      </c>
      <c r="I28" s="114">
        <v>309.47619047619003</v>
      </c>
      <c r="J28" s="114">
        <v>5191.4761904761899</v>
      </c>
      <c r="K28" s="113"/>
      <c r="L28" s="114">
        <v>488.42857142857099</v>
      </c>
      <c r="M28" s="114">
        <v>370.80952380952402</v>
      </c>
      <c r="N28" s="113" t="s">
        <v>104</v>
      </c>
    </row>
    <row r="29" spans="2:14" ht="12" customHeight="1">
      <c r="B29" s="113" t="s">
        <v>105</v>
      </c>
      <c r="C29" s="114">
        <v>122.363636363636</v>
      </c>
      <c r="D29" s="114">
        <v>839.31818181818198</v>
      </c>
      <c r="E29" s="114">
        <v>244.272727272727</v>
      </c>
      <c r="F29" s="114">
        <v>127.681818181818</v>
      </c>
      <c r="G29" s="114">
        <v>176.95454545454501</v>
      </c>
      <c r="H29" s="114">
        <v>551.04545454545496</v>
      </c>
      <c r="I29" s="114">
        <v>295.22727272727298</v>
      </c>
      <c r="J29" s="114">
        <v>5393.2272727272702</v>
      </c>
      <c r="K29" s="113"/>
      <c r="L29" s="114">
        <v>486.13636363636402</v>
      </c>
      <c r="M29" s="114">
        <v>364.13636363636402</v>
      </c>
      <c r="N29" s="113" t="s">
        <v>106</v>
      </c>
    </row>
    <row r="30" spans="2:14" ht="12" customHeight="1">
      <c r="B30" s="113" t="s">
        <v>107</v>
      </c>
      <c r="C30" s="114">
        <v>135.695652173913</v>
      </c>
      <c r="D30" s="114">
        <v>923.91304347826099</v>
      </c>
      <c r="E30" s="114">
        <v>251.60869565217399</v>
      </c>
      <c r="F30" s="114">
        <v>132.39130434782601</v>
      </c>
      <c r="G30" s="114">
        <v>190.60869565217399</v>
      </c>
      <c r="H30" s="114">
        <v>575.26086956521704</v>
      </c>
      <c r="I30" s="114">
        <v>309.26086956521698</v>
      </c>
      <c r="J30" s="114">
        <v>5552.3043478260897</v>
      </c>
      <c r="K30" s="113"/>
      <c r="L30" s="114">
        <v>505.26086956521698</v>
      </c>
      <c r="M30" s="114">
        <v>376.82608695652198</v>
      </c>
      <c r="N30" s="113" t="s">
        <v>107</v>
      </c>
    </row>
    <row r="31" spans="2:14" ht="12" customHeight="1">
      <c r="B31" s="113" t="s">
        <v>108</v>
      </c>
      <c r="C31" s="114">
        <v>129.15</v>
      </c>
      <c r="D31" s="114">
        <v>882.75</v>
      </c>
      <c r="E31" s="114">
        <v>242.25</v>
      </c>
      <c r="F31" s="114">
        <v>137.1</v>
      </c>
      <c r="G31" s="114">
        <v>189.6</v>
      </c>
      <c r="H31" s="114">
        <v>589.79999999999995</v>
      </c>
      <c r="I31" s="114">
        <v>332.55</v>
      </c>
      <c r="J31" s="114">
        <v>6012.25</v>
      </c>
      <c r="K31" s="113"/>
      <c r="L31" s="114">
        <v>509.85</v>
      </c>
      <c r="M31" s="114">
        <v>373.95</v>
      </c>
      <c r="N31" s="113" t="s">
        <v>108</v>
      </c>
    </row>
    <row r="32" spans="2:14" ht="12" customHeight="1">
      <c r="B32" s="113" t="s">
        <v>109</v>
      </c>
      <c r="C32" s="114">
        <v>116.130434782609</v>
      </c>
      <c r="D32" s="114">
        <v>789.91304347826099</v>
      </c>
      <c r="E32" s="114">
        <v>213.565217391304</v>
      </c>
      <c r="F32" s="114">
        <v>129.695652173913</v>
      </c>
      <c r="G32" s="114">
        <v>172.47826086956499</v>
      </c>
      <c r="H32" s="114">
        <v>578.21739130434798</v>
      </c>
      <c r="I32" s="114">
        <v>326.78260869565202</v>
      </c>
      <c r="J32" s="114">
        <v>10922.956521739099</v>
      </c>
      <c r="K32" s="113"/>
      <c r="L32" s="114">
        <v>508.91304347826099</v>
      </c>
      <c r="M32" s="114">
        <v>354.04347826087002</v>
      </c>
      <c r="N32" s="113" t="s">
        <v>109</v>
      </c>
    </row>
    <row r="33" spans="2:14" ht="12" customHeight="1">
      <c r="B33" s="113" t="s">
        <v>110</v>
      </c>
      <c r="C33" s="114">
        <v>127.09090909090899</v>
      </c>
      <c r="D33" s="114">
        <v>1568.3636363636399</v>
      </c>
      <c r="E33" s="114">
        <v>233.136363636364</v>
      </c>
      <c r="F33" s="114">
        <v>135.59090909090901</v>
      </c>
      <c r="G33" s="114">
        <v>187.363636363636</v>
      </c>
      <c r="H33" s="114">
        <v>706.36363636363603</v>
      </c>
      <c r="I33" s="114">
        <v>346.72727272727298</v>
      </c>
      <c r="J33" s="114">
        <v>11526.1818181818</v>
      </c>
      <c r="K33" s="113"/>
      <c r="L33" s="114">
        <v>527.81818181818198</v>
      </c>
      <c r="M33" s="114">
        <v>372.22727272727298</v>
      </c>
      <c r="N33" s="113" t="s">
        <v>111</v>
      </c>
    </row>
    <row r="34" spans="2:14" ht="12" customHeight="1">
      <c r="B34" s="113" t="s">
        <v>112</v>
      </c>
      <c r="C34" s="114">
        <v>116.428571428571</v>
      </c>
      <c r="D34" s="114">
        <v>2190.5238095238101</v>
      </c>
      <c r="E34" s="114">
        <v>227.857142857143</v>
      </c>
      <c r="F34" s="114">
        <v>131.42857142857099</v>
      </c>
      <c r="G34" s="114">
        <v>175.857142857143</v>
      </c>
      <c r="H34" s="114">
        <v>648.76190476190504</v>
      </c>
      <c r="I34" s="114">
        <v>319.80952380952402</v>
      </c>
      <c r="J34" s="114">
        <v>13204.809523809499</v>
      </c>
      <c r="K34" s="113"/>
      <c r="L34" s="114">
        <v>495.33333333333297</v>
      </c>
      <c r="M34" s="114">
        <v>346.19047619047598</v>
      </c>
      <c r="N34" s="113" t="s">
        <v>113</v>
      </c>
    </row>
    <row r="35" spans="2:14" ht="12" customHeight="1">
      <c r="B35" s="113" t="s">
        <v>114</v>
      </c>
      <c r="C35" s="114">
        <v>126.913043478261</v>
      </c>
      <c r="D35" s="114">
        <v>2098.6086956521699</v>
      </c>
      <c r="E35" s="114">
        <v>235.47826086956499</v>
      </c>
      <c r="F35" s="114">
        <v>136.08695652173901</v>
      </c>
      <c r="G35" s="114">
        <v>178.60869565217399</v>
      </c>
      <c r="H35" s="114">
        <v>765.65217391304395</v>
      </c>
      <c r="I35" s="114">
        <v>308.86956521739103</v>
      </c>
      <c r="J35" s="114">
        <v>19515.130434782601</v>
      </c>
      <c r="K35" s="113"/>
      <c r="L35" s="114">
        <v>460</v>
      </c>
      <c r="M35" s="114">
        <v>335.304347826087</v>
      </c>
      <c r="N35" s="113" t="s">
        <v>114</v>
      </c>
    </row>
    <row r="36" spans="2:14" ht="12" customHeight="1">
      <c r="B36" s="113" t="s">
        <v>115</v>
      </c>
      <c r="C36" s="114">
        <v>126.761904761905</v>
      </c>
      <c r="D36" s="114">
        <v>2336.4285714285702</v>
      </c>
      <c r="E36" s="114">
        <v>230.142857142857</v>
      </c>
      <c r="F36" s="114">
        <v>145.857142857143</v>
      </c>
      <c r="G36" s="114">
        <v>181.857142857143</v>
      </c>
      <c r="H36" s="114">
        <v>991.76190476190504</v>
      </c>
      <c r="I36" s="114">
        <v>317.47619047619003</v>
      </c>
      <c r="J36" s="114">
        <v>15691.619047619</v>
      </c>
      <c r="K36" s="113"/>
      <c r="L36" s="114">
        <v>427.42857142857099</v>
      </c>
      <c r="M36" s="114">
        <v>318.19047619047598</v>
      </c>
      <c r="N36" s="113" t="s">
        <v>115</v>
      </c>
    </row>
    <row r="37" spans="2:14" ht="12" customHeight="1">
      <c r="B37" s="113" t="s">
        <v>116</v>
      </c>
      <c r="C37" s="114">
        <v>115.90909090909101</v>
      </c>
      <c r="D37" s="114">
        <v>2035.72727272727</v>
      </c>
      <c r="E37" s="114">
        <v>219.90909090909099</v>
      </c>
      <c r="F37" s="114">
        <v>142.45454545454501</v>
      </c>
      <c r="G37" s="114">
        <v>171.04545454545499</v>
      </c>
      <c r="H37" s="114">
        <v>937.72727272727298</v>
      </c>
      <c r="I37" s="114">
        <v>304.90909090909099</v>
      </c>
      <c r="J37" s="114">
        <v>14150.1818181818</v>
      </c>
      <c r="K37" s="113"/>
      <c r="L37" s="114">
        <v>368.31818181818198</v>
      </c>
      <c r="M37" s="114">
        <v>290.36363636363598</v>
      </c>
      <c r="N37" s="113" t="s">
        <v>117</v>
      </c>
    </row>
    <row r="38" spans="2:14" ht="12" customHeight="1">
      <c r="B38" s="113"/>
      <c r="C38" s="114"/>
      <c r="D38" s="114"/>
      <c r="E38" s="114"/>
      <c r="F38" s="114"/>
      <c r="G38" s="114"/>
      <c r="H38" s="114"/>
      <c r="I38" s="114"/>
      <c r="J38" s="114"/>
      <c r="K38" s="113"/>
      <c r="L38" s="114"/>
      <c r="M38" s="114"/>
      <c r="N38" s="113"/>
    </row>
    <row r="39" spans="2:14" ht="12" customHeight="1">
      <c r="B39" s="115">
        <v>2020</v>
      </c>
      <c r="C39" s="116">
        <v>173.441584321476</v>
      </c>
      <c r="D39" s="116">
        <v>2235.2225829725799</v>
      </c>
      <c r="E39" s="116">
        <v>316.49457933371002</v>
      </c>
      <c r="F39" s="116">
        <v>196.95915051132499</v>
      </c>
      <c r="G39" s="116">
        <v>261.42800207039301</v>
      </c>
      <c r="H39" s="116">
        <v>2371.90549830604</v>
      </c>
      <c r="I39" s="116">
        <v>474.47039808018098</v>
      </c>
      <c r="J39" s="116">
        <v>23796.487835654701</v>
      </c>
      <c r="K39" s="115"/>
      <c r="L39" s="116">
        <v>503.74342101135602</v>
      </c>
      <c r="M39" s="116">
        <v>405.72759975531699</v>
      </c>
      <c r="N39" s="115">
        <v>2020</v>
      </c>
    </row>
    <row r="40" spans="2:14" ht="12" customHeight="1">
      <c r="B40" s="113" t="s">
        <v>101</v>
      </c>
      <c r="C40" s="114">
        <v>113.869565217391</v>
      </c>
      <c r="D40" s="114">
        <v>1919.73913043478</v>
      </c>
      <c r="E40" s="114">
        <v>216.52173913043501</v>
      </c>
      <c r="F40" s="114">
        <v>142.73913043478299</v>
      </c>
      <c r="G40" s="114">
        <v>170.08695652173901</v>
      </c>
      <c r="H40" s="114">
        <v>863.17391304347802</v>
      </c>
      <c r="I40" s="114">
        <v>297.60869565217399</v>
      </c>
      <c r="J40" s="114">
        <v>15916</v>
      </c>
      <c r="K40" s="113"/>
      <c r="L40" s="114">
        <v>358</v>
      </c>
      <c r="M40" s="114">
        <v>285.95652173912998</v>
      </c>
      <c r="N40" s="113" t="s">
        <v>102</v>
      </c>
    </row>
    <row r="41" spans="2:14" ht="12" customHeight="1">
      <c r="B41" s="113" t="s">
        <v>103</v>
      </c>
      <c r="C41" s="114">
        <v>122.2</v>
      </c>
      <c r="D41" s="114">
        <v>2017.15</v>
      </c>
      <c r="E41" s="114">
        <v>209.45</v>
      </c>
      <c r="F41" s="114">
        <v>146.80000000000001</v>
      </c>
      <c r="G41" s="114">
        <v>172.7</v>
      </c>
      <c r="H41" s="114">
        <v>1190.5999999999999</v>
      </c>
      <c r="I41" s="114">
        <v>306.39999999999998</v>
      </c>
      <c r="J41" s="114">
        <v>14405.5</v>
      </c>
      <c r="K41" s="113"/>
      <c r="L41" s="114">
        <v>370.45</v>
      </c>
      <c r="M41" s="114">
        <v>297.89999999999998</v>
      </c>
      <c r="N41" s="113" t="s">
        <v>103</v>
      </c>
    </row>
    <row r="42" spans="2:14" ht="12" customHeight="1">
      <c r="B42" s="113" t="s">
        <v>104</v>
      </c>
      <c r="C42" s="114">
        <v>248.90909090909099</v>
      </c>
      <c r="D42" s="114">
        <v>3375.8181818181802</v>
      </c>
      <c r="E42" s="114">
        <v>350.72727272727298</v>
      </c>
      <c r="F42" s="114">
        <v>287.31818181818198</v>
      </c>
      <c r="G42" s="114">
        <v>345.18181818181802</v>
      </c>
      <c r="H42" s="114">
        <v>3648.6818181818198</v>
      </c>
      <c r="I42" s="114">
        <v>557.31818181818198</v>
      </c>
      <c r="J42" s="114">
        <v>14608.4545454545</v>
      </c>
      <c r="K42" s="113"/>
      <c r="L42" s="114">
        <v>627.22727272727298</v>
      </c>
      <c r="M42" s="114">
        <v>505.90909090909099</v>
      </c>
      <c r="N42" s="113" t="s">
        <v>104</v>
      </c>
    </row>
    <row r="43" spans="2:14" ht="12" customHeight="1">
      <c r="B43" s="113" t="s">
        <v>105</v>
      </c>
      <c r="C43" s="114">
        <v>277.95454545454498</v>
      </c>
      <c r="D43" s="114">
        <v>3802.9090909090901</v>
      </c>
      <c r="E43" s="114">
        <v>419.5</v>
      </c>
      <c r="F43" s="114">
        <v>306.13636363636402</v>
      </c>
      <c r="G43" s="114">
        <v>388.86363636363598</v>
      </c>
      <c r="H43" s="114">
        <v>5060.9545454545496</v>
      </c>
      <c r="I43" s="114">
        <v>673.59090909090901</v>
      </c>
      <c r="J43" s="114">
        <v>19162.8636363636</v>
      </c>
      <c r="K43" s="113"/>
      <c r="L43" s="114">
        <v>731.90909090909099</v>
      </c>
      <c r="M43" s="114">
        <v>577.54545454545496</v>
      </c>
      <c r="N43" s="113" t="s">
        <v>106</v>
      </c>
    </row>
    <row r="44" spans="2:14" ht="12" customHeight="1">
      <c r="B44" s="113" t="s">
        <v>107</v>
      </c>
      <c r="C44" s="114">
        <v>222.35</v>
      </c>
      <c r="D44" s="114">
        <v>3011.85</v>
      </c>
      <c r="E44" s="114">
        <v>415.85</v>
      </c>
      <c r="F44" s="114">
        <v>254.9</v>
      </c>
      <c r="G44" s="114">
        <v>337.7</v>
      </c>
      <c r="H44" s="114">
        <v>4308.55</v>
      </c>
      <c r="I44" s="114">
        <v>593</v>
      </c>
      <c r="J44" s="114">
        <v>25405.65</v>
      </c>
      <c r="K44" s="113"/>
      <c r="L44" s="114">
        <v>642.9</v>
      </c>
      <c r="M44" s="114">
        <v>516.04999999999995</v>
      </c>
      <c r="N44" s="113" t="s">
        <v>107</v>
      </c>
    </row>
    <row r="45" spans="2:14" ht="12" customHeight="1">
      <c r="B45" s="113" t="s">
        <v>108</v>
      </c>
      <c r="C45" s="114">
        <v>180.136363636364</v>
      </c>
      <c r="D45" s="114">
        <v>2538.5909090909099</v>
      </c>
      <c r="E45" s="114">
        <v>365.22727272727298</v>
      </c>
      <c r="F45" s="114">
        <v>209.18181818181799</v>
      </c>
      <c r="G45" s="114">
        <v>287.31818181818198</v>
      </c>
      <c r="H45" s="114">
        <v>3296.7272727272698</v>
      </c>
      <c r="I45" s="114">
        <v>507.13636363636402</v>
      </c>
      <c r="J45" s="114">
        <v>29970.1363636364</v>
      </c>
      <c r="K45" s="113"/>
      <c r="L45" s="114">
        <v>547.59090909090901</v>
      </c>
      <c r="M45" s="114">
        <v>430.27272727272702</v>
      </c>
      <c r="N45" s="113" t="s">
        <v>108</v>
      </c>
    </row>
    <row r="46" spans="2:14" ht="12" customHeight="1">
      <c r="B46" s="113" t="s">
        <v>109</v>
      </c>
      <c r="C46" s="114">
        <v>169.34782608695701</v>
      </c>
      <c r="D46" s="114">
        <v>2331.1739130434798</v>
      </c>
      <c r="E46" s="114">
        <v>354.60869565217399</v>
      </c>
      <c r="F46" s="114">
        <v>200.304347826087</v>
      </c>
      <c r="G46" s="114">
        <v>272.47826086956502</v>
      </c>
      <c r="H46" s="114">
        <v>2852.6086956521699</v>
      </c>
      <c r="I46" s="114">
        <v>506.34782608695701</v>
      </c>
      <c r="J46" s="114">
        <v>31066.217391304301</v>
      </c>
      <c r="K46" s="113"/>
      <c r="L46" s="114">
        <v>520.86956521739103</v>
      </c>
      <c r="M46" s="114">
        <v>415.82608695652198</v>
      </c>
      <c r="N46" s="113" t="s">
        <v>109</v>
      </c>
    </row>
    <row r="47" spans="2:14" ht="12" customHeight="1">
      <c r="B47" s="113" t="s">
        <v>110</v>
      </c>
      <c r="C47" s="114">
        <v>145.636363636364</v>
      </c>
      <c r="D47" s="114">
        <v>2119.45454545455</v>
      </c>
      <c r="E47" s="114">
        <v>315.36363636363598</v>
      </c>
      <c r="F47" s="114">
        <v>170.18181818181799</v>
      </c>
      <c r="G47" s="114">
        <v>241.136363636364</v>
      </c>
      <c r="H47" s="114">
        <v>2751.6363636363599</v>
      </c>
      <c r="I47" s="114">
        <v>468.45454545454498</v>
      </c>
      <c r="J47" s="114">
        <v>33695</v>
      </c>
      <c r="K47" s="113"/>
      <c r="L47" s="114">
        <v>478.40909090909099</v>
      </c>
      <c r="M47" s="114">
        <v>383.22727272727298</v>
      </c>
      <c r="N47" s="113" t="s">
        <v>111</v>
      </c>
    </row>
    <row r="48" spans="2:14" ht="12" customHeight="1">
      <c r="B48" s="113" t="s">
        <v>112</v>
      </c>
      <c r="C48" s="114">
        <v>160.40909090909099</v>
      </c>
      <c r="D48" s="114">
        <v>1532.8181818181799</v>
      </c>
      <c r="E48" s="114">
        <v>314.95454545454498</v>
      </c>
      <c r="F48" s="114">
        <v>176.5</v>
      </c>
      <c r="G48" s="114">
        <v>253.59090909090901</v>
      </c>
      <c r="H48" s="114">
        <v>1435.8636363636399</v>
      </c>
      <c r="I48" s="114">
        <v>481</v>
      </c>
      <c r="J48" s="114">
        <v>30707.727272727301</v>
      </c>
      <c r="K48" s="113"/>
      <c r="L48" s="114">
        <v>466.77272727272702</v>
      </c>
      <c r="M48" s="114">
        <v>385.86363636363598</v>
      </c>
      <c r="N48" s="113" t="s">
        <v>113</v>
      </c>
    </row>
    <row r="49" spans="2:14" ht="12" customHeight="1">
      <c r="B49" s="113" t="s">
        <v>114</v>
      </c>
      <c r="C49" s="114">
        <v>150.18181818181799</v>
      </c>
      <c r="D49" s="114">
        <v>1406.3181818181799</v>
      </c>
      <c r="E49" s="114">
        <v>307.54545454545502</v>
      </c>
      <c r="F49" s="114">
        <v>167.54545454545499</v>
      </c>
      <c r="G49" s="114">
        <v>240.40909090909099</v>
      </c>
      <c r="H49" s="114">
        <v>983.31818181818198</v>
      </c>
      <c r="I49" s="114">
        <v>478.27272727272702</v>
      </c>
      <c r="J49" s="114">
        <v>25131.772727272699</v>
      </c>
      <c r="K49" s="113"/>
      <c r="L49" s="114">
        <v>462.27272727272702</v>
      </c>
      <c r="M49" s="114">
        <v>382.86363636363598</v>
      </c>
      <c r="N49" s="113" t="s">
        <v>114</v>
      </c>
    </row>
    <row r="50" spans="2:14" ht="12" customHeight="1">
      <c r="B50" s="113" t="s">
        <v>115</v>
      </c>
      <c r="C50" s="114">
        <v>147</v>
      </c>
      <c r="D50" s="114">
        <v>1376.7619047619</v>
      </c>
      <c r="E50" s="114">
        <v>273.142857142857</v>
      </c>
      <c r="F50" s="114">
        <v>155.38095238095201</v>
      </c>
      <c r="G50" s="114">
        <v>217.71428571428601</v>
      </c>
      <c r="H50" s="114">
        <v>1027.1428571428601</v>
      </c>
      <c r="I50" s="114">
        <v>432.42857142857099</v>
      </c>
      <c r="J50" s="114">
        <v>21582.619047618999</v>
      </c>
      <c r="K50" s="113"/>
      <c r="L50" s="114">
        <v>431.47619047619003</v>
      </c>
      <c r="M50" s="114">
        <v>355.142857142857</v>
      </c>
      <c r="N50" s="113" t="s">
        <v>115</v>
      </c>
    </row>
    <row r="51" spans="2:14" ht="12" customHeight="1">
      <c r="B51" s="113" t="s">
        <v>116</v>
      </c>
      <c r="C51" s="114">
        <v>143.304347826087</v>
      </c>
      <c r="D51" s="114">
        <v>1390.0869565217399</v>
      </c>
      <c r="E51" s="114">
        <v>255.04347826086999</v>
      </c>
      <c r="F51" s="114">
        <v>146.52173913043501</v>
      </c>
      <c r="G51" s="114">
        <v>209.95652173913001</v>
      </c>
      <c r="H51" s="114">
        <v>1043.6086956521699</v>
      </c>
      <c r="I51" s="114">
        <v>392.08695652173901</v>
      </c>
      <c r="J51" s="114">
        <v>23905.9130434783</v>
      </c>
      <c r="K51" s="113"/>
      <c r="L51" s="114">
        <v>407.04347826087002</v>
      </c>
      <c r="M51" s="114">
        <v>332.17391304347802</v>
      </c>
      <c r="N51" s="113" t="s">
        <v>117</v>
      </c>
    </row>
    <row r="52" spans="2:14" ht="12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3"/>
      <c r="L52" s="114"/>
      <c r="M52" s="114"/>
      <c r="N52" s="113"/>
    </row>
    <row r="53" spans="2:14" ht="12" customHeight="1">
      <c r="B53" s="115">
        <v>2021</v>
      </c>
      <c r="C53" s="116">
        <v>164.55339903837901</v>
      </c>
      <c r="D53" s="116">
        <v>1564.1794594733301</v>
      </c>
      <c r="E53" s="116">
        <v>278.057867494824</v>
      </c>
      <c r="F53" s="116">
        <v>139.50577057988099</v>
      </c>
      <c r="G53" s="116">
        <v>253.55041493420899</v>
      </c>
      <c r="H53" s="116">
        <v>917.14873124240705</v>
      </c>
      <c r="I53" s="116">
        <v>353.84067039679701</v>
      </c>
      <c r="J53" s="116">
        <v>27646.941652550398</v>
      </c>
      <c r="K53" s="115"/>
      <c r="L53" s="116">
        <v>389.40042605615702</v>
      </c>
      <c r="M53" s="116">
        <v>319.75756035795598</v>
      </c>
      <c r="N53" s="115">
        <v>2021</v>
      </c>
    </row>
    <row r="54" spans="2:14" ht="12" customHeight="1">
      <c r="B54" s="113" t="s">
        <v>101</v>
      </c>
      <c r="C54" s="114">
        <v>131.61904761904799</v>
      </c>
      <c r="D54" s="114">
        <v>1420.9047619047601</v>
      </c>
      <c r="E54" s="114">
        <v>265.142857142857</v>
      </c>
      <c r="F54" s="114">
        <v>140.857142857143</v>
      </c>
      <c r="G54" s="114">
        <v>216.42857142857099</v>
      </c>
      <c r="H54" s="114">
        <v>1181.7142857142901</v>
      </c>
      <c r="I54" s="114">
        <v>373.52380952380997</v>
      </c>
      <c r="J54" s="114">
        <v>23734.190476190499</v>
      </c>
      <c r="K54" s="113"/>
      <c r="L54" s="114">
        <v>398.76190476190499</v>
      </c>
      <c r="M54" s="114">
        <v>325.95238095238102</v>
      </c>
      <c r="N54" s="113" t="s">
        <v>102</v>
      </c>
    </row>
    <row r="55" spans="2:14" ht="12" customHeight="1">
      <c r="B55" s="113" t="s">
        <v>103</v>
      </c>
      <c r="C55" s="114">
        <v>138.1</v>
      </c>
      <c r="D55" s="114">
        <v>1470.8</v>
      </c>
      <c r="E55" s="114">
        <v>259.14999999999998</v>
      </c>
      <c r="F55" s="114">
        <v>131.5</v>
      </c>
      <c r="G55" s="114">
        <v>213.8</v>
      </c>
      <c r="H55" s="114">
        <v>1207.9000000000001</v>
      </c>
      <c r="I55" s="114">
        <v>356.6</v>
      </c>
      <c r="J55" s="114">
        <v>24678</v>
      </c>
      <c r="K55" s="113"/>
      <c r="L55" s="114">
        <v>388.7</v>
      </c>
      <c r="M55" s="114">
        <v>317.25</v>
      </c>
      <c r="N55" s="113" t="s">
        <v>103</v>
      </c>
    </row>
    <row r="56" spans="2:14" ht="12" customHeight="1">
      <c r="B56" s="113" t="s">
        <v>104</v>
      </c>
      <c r="C56" s="114">
        <v>165.08695652173901</v>
      </c>
      <c r="D56" s="114">
        <v>1565.95652173913</v>
      </c>
      <c r="E56" s="114">
        <v>281.39130434782601</v>
      </c>
      <c r="F56" s="114">
        <v>132.91304347826099</v>
      </c>
      <c r="G56" s="114">
        <v>223.304347826087</v>
      </c>
      <c r="H56" s="114">
        <v>1260.8260869565199</v>
      </c>
      <c r="I56" s="114">
        <v>356.04347826087002</v>
      </c>
      <c r="J56" s="114">
        <v>25513.739130434798</v>
      </c>
      <c r="K56" s="113"/>
      <c r="L56" s="114">
        <v>399.78260869565202</v>
      </c>
      <c r="M56" s="114">
        <v>326.26086956521698</v>
      </c>
      <c r="N56" s="113" t="s">
        <v>104</v>
      </c>
    </row>
    <row r="57" spans="2:14" ht="12" customHeight="1">
      <c r="B57" s="113" t="s">
        <v>105</v>
      </c>
      <c r="C57" s="114">
        <v>164.5</v>
      </c>
      <c r="D57" s="114">
        <v>1584.04545454545</v>
      </c>
      <c r="E57" s="114">
        <v>268.63636363636402</v>
      </c>
      <c r="F57" s="114">
        <v>125.59090909090899</v>
      </c>
      <c r="G57" s="114">
        <v>220.136363636364</v>
      </c>
      <c r="H57" s="114">
        <v>919</v>
      </c>
      <c r="I57" s="114">
        <v>345.86363636363598</v>
      </c>
      <c r="J57" s="114">
        <v>25198.772727272699</v>
      </c>
      <c r="K57" s="113"/>
      <c r="L57" s="114">
        <v>381.86363636363598</v>
      </c>
      <c r="M57" s="114">
        <v>317.40909090909099</v>
      </c>
      <c r="N57" s="113" t="s">
        <v>106</v>
      </c>
    </row>
    <row r="58" spans="2:14" ht="12" customHeight="1">
      <c r="B58" s="113" t="s">
        <v>107</v>
      </c>
      <c r="C58" s="114">
        <v>163.57142857142901</v>
      </c>
      <c r="D58" s="114">
        <v>1546.0476190476199</v>
      </c>
      <c r="E58" s="114">
        <v>247.80952380952399</v>
      </c>
      <c r="F58" s="114">
        <v>131.71428571428601</v>
      </c>
      <c r="G58" s="114">
        <v>236.857142857143</v>
      </c>
      <c r="H58" s="114">
        <v>734.95238095238096</v>
      </c>
      <c r="I58" s="114">
        <v>338.95238095238102</v>
      </c>
      <c r="J58" s="114">
        <v>25344.714285714301</v>
      </c>
      <c r="K58" s="113"/>
      <c r="L58" s="114">
        <v>371.71428571428601</v>
      </c>
      <c r="M58" s="114">
        <v>309.19047619047598</v>
      </c>
      <c r="N58" s="113" t="s">
        <v>107</v>
      </c>
    </row>
    <row r="59" spans="2:14" ht="12" customHeight="1">
      <c r="B59" s="113" t="s">
        <v>108</v>
      </c>
      <c r="C59" s="114">
        <v>169.227272727273</v>
      </c>
      <c r="D59" s="114">
        <v>1513.3181818181799</v>
      </c>
      <c r="E59" s="114">
        <v>247.45454545454501</v>
      </c>
      <c r="F59" s="114">
        <v>139.31818181818201</v>
      </c>
      <c r="G59" s="114">
        <v>243.54545454545499</v>
      </c>
      <c r="H59" s="114">
        <v>757.63636363636397</v>
      </c>
      <c r="I59" s="114">
        <v>337.63636363636402</v>
      </c>
      <c r="J59" s="114">
        <v>28885.6363636364</v>
      </c>
      <c r="K59" s="113"/>
      <c r="L59" s="114">
        <v>371.27272727272702</v>
      </c>
      <c r="M59" s="114">
        <v>307.45454545454498</v>
      </c>
      <c r="N59" s="113" t="s">
        <v>108</v>
      </c>
    </row>
    <row r="60" spans="2:14" ht="12" customHeight="1">
      <c r="B60" s="113" t="s">
        <v>109</v>
      </c>
      <c r="C60" s="114">
        <v>170</v>
      </c>
      <c r="D60" s="114">
        <v>1596.25</v>
      </c>
      <c r="E60" s="114">
        <v>272</v>
      </c>
      <c r="F60" s="114">
        <v>143.75</v>
      </c>
      <c r="G60" s="114">
        <v>267</v>
      </c>
      <c r="H60" s="114">
        <v>777.7</v>
      </c>
      <c r="I60" s="114">
        <v>355.86363636363598</v>
      </c>
      <c r="J60" s="114">
        <v>28163.0454545455</v>
      </c>
      <c r="K60" s="113"/>
      <c r="L60" s="114">
        <v>389.54545454545502</v>
      </c>
      <c r="M60" s="114">
        <v>322.95</v>
      </c>
      <c r="N60" s="113" t="s">
        <v>109</v>
      </c>
    </row>
    <row r="61" spans="2:14" ht="12" customHeight="1">
      <c r="B61" s="113" t="s">
        <v>110</v>
      </c>
      <c r="C61" s="114">
        <v>183</v>
      </c>
      <c r="D61" s="114">
        <v>1566.9090909090901</v>
      </c>
      <c r="E61" s="114">
        <v>285.90909090909099</v>
      </c>
      <c r="F61" s="114">
        <v>138.31818181818201</v>
      </c>
      <c r="G61" s="114">
        <v>277.40909090909099</v>
      </c>
      <c r="H61" s="114">
        <v>792.59090909090901</v>
      </c>
      <c r="I61" s="114">
        <v>361.86363636363598</v>
      </c>
      <c r="J61" s="114">
        <v>28360.727272727301</v>
      </c>
      <c r="K61" s="113"/>
      <c r="L61" s="114">
        <v>391.54545454545502</v>
      </c>
      <c r="M61" s="114">
        <v>320.68181818181802</v>
      </c>
      <c r="N61" s="113" t="s">
        <v>111</v>
      </c>
    </row>
    <row r="62" spans="2:14" ht="12" customHeight="1">
      <c r="B62" s="113" t="s">
        <v>112</v>
      </c>
      <c r="C62" s="114">
        <v>174</v>
      </c>
      <c r="D62" s="114">
        <v>1541.0909090909099</v>
      </c>
      <c r="E62" s="114">
        <v>292.04545454545502</v>
      </c>
      <c r="F62" s="114">
        <v>141.09090909090901</v>
      </c>
      <c r="G62" s="114">
        <v>281.77272727272702</v>
      </c>
      <c r="H62" s="114">
        <v>798.5</v>
      </c>
      <c r="I62" s="114">
        <v>350.54545454545502</v>
      </c>
      <c r="J62" s="114">
        <v>30857.3636363636</v>
      </c>
      <c r="K62" s="113"/>
      <c r="L62" s="114">
        <v>386.31818181818198</v>
      </c>
      <c r="M62" s="114">
        <v>315.54545454545502</v>
      </c>
      <c r="N62" s="113" t="s">
        <v>113</v>
      </c>
    </row>
    <row r="63" spans="2:14">
      <c r="B63" s="113" t="s">
        <v>114</v>
      </c>
      <c r="C63" s="114">
        <v>171.61904761904799</v>
      </c>
      <c r="D63" s="114">
        <v>1635.3333333333301</v>
      </c>
      <c r="E63" s="114">
        <v>312.142857142857</v>
      </c>
      <c r="F63" s="114">
        <v>156.23809523809501</v>
      </c>
      <c r="G63" s="114">
        <v>290.61904761904799</v>
      </c>
      <c r="H63" s="114">
        <v>824.95238095238096</v>
      </c>
      <c r="I63" s="114">
        <v>355.80952380952402</v>
      </c>
      <c r="J63" s="114">
        <v>31880.714285714301</v>
      </c>
      <c r="K63" s="113"/>
      <c r="L63" s="114">
        <v>397.80952380952402</v>
      </c>
      <c r="M63" s="114">
        <v>327.04761904761898</v>
      </c>
      <c r="N63" s="113" t="s">
        <v>114</v>
      </c>
    </row>
    <row r="64" spans="2:14">
      <c r="B64" s="113" t="s">
        <v>115</v>
      </c>
      <c r="C64" s="114">
        <v>179.363636363636</v>
      </c>
      <c r="D64" s="114">
        <v>1765.3181818181799</v>
      </c>
      <c r="E64" s="114">
        <v>326.95454545454498</v>
      </c>
      <c r="F64" s="114">
        <v>153.272727272727</v>
      </c>
      <c r="G64" s="114">
        <v>318.18181818181802</v>
      </c>
      <c r="H64" s="114">
        <v>832.86363636363603</v>
      </c>
      <c r="I64" s="114">
        <v>359.54545454545502</v>
      </c>
      <c r="J64" s="114">
        <v>31499.4545454545</v>
      </c>
      <c r="K64" s="113"/>
      <c r="L64" s="114">
        <v>406.09090909090901</v>
      </c>
      <c r="M64" s="114">
        <v>327.59090909090901</v>
      </c>
      <c r="N64" s="113" t="s">
        <v>115</v>
      </c>
    </row>
    <row r="65" spans="2:14">
      <c r="B65" s="117"/>
      <c r="C65" s="118"/>
      <c r="D65" s="118"/>
      <c r="E65" s="118"/>
      <c r="F65" s="118"/>
      <c r="G65" s="118"/>
      <c r="H65" s="118"/>
      <c r="I65" s="118"/>
      <c r="J65" s="118"/>
      <c r="K65" s="113"/>
      <c r="L65" s="118"/>
      <c r="M65" s="118"/>
      <c r="N65" s="117"/>
    </row>
    <row r="66" spans="2:14">
      <c r="B66" s="119" t="s">
        <v>118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 t="s">
        <v>119</v>
      </c>
    </row>
    <row r="67" spans="2:14">
      <c r="B67" s="119" t="s">
        <v>120</v>
      </c>
      <c r="C67" s="119">
        <v>32.363636363635997</v>
      </c>
      <c r="D67" s="119">
        <v>388.55627705628001</v>
      </c>
      <c r="E67" s="119">
        <v>53.811688311688002</v>
      </c>
      <c r="F67" s="119">
        <v>-2.1082251082250099</v>
      </c>
      <c r="G67" s="119">
        <v>100.467532467532</v>
      </c>
      <c r="H67" s="119">
        <v>-194.279220779224</v>
      </c>
      <c r="I67" s="119">
        <v>-72.883116883116003</v>
      </c>
      <c r="J67" s="119">
        <v>9916.8354978355001</v>
      </c>
      <c r="K67" s="119"/>
      <c r="L67" s="119">
        <v>-25.385281385281001</v>
      </c>
      <c r="M67" s="119">
        <v>-27.551948051947999</v>
      </c>
      <c r="N67" s="119" t="s">
        <v>121</v>
      </c>
    </row>
    <row r="68" spans="2:14">
      <c r="B68" s="119" t="s">
        <v>122</v>
      </c>
      <c r="C68" s="119">
        <v>36.059288537549001</v>
      </c>
      <c r="D68" s="119">
        <v>375.23122529644002</v>
      </c>
      <c r="E68" s="119">
        <v>71.911067193674995</v>
      </c>
      <c r="F68" s="119">
        <v>6.7509881422919902</v>
      </c>
      <c r="G68" s="119">
        <v>108.22529644268801</v>
      </c>
      <c r="H68" s="119">
        <v>-210.74505928853401</v>
      </c>
      <c r="I68" s="119">
        <v>-32.541501976284003</v>
      </c>
      <c r="J68" s="119">
        <v>7593.5415019762004</v>
      </c>
      <c r="K68" s="119"/>
      <c r="L68" s="119">
        <v>-0.95256916996100904</v>
      </c>
      <c r="M68" s="119">
        <v>-4.5830039525690198</v>
      </c>
      <c r="N68" s="119" t="s">
        <v>123</v>
      </c>
    </row>
    <row r="69" spans="2:14">
      <c r="B69" s="119" t="s">
        <v>124</v>
      </c>
      <c r="C69" s="119">
        <v>7.7445887445880102</v>
      </c>
      <c r="D69" s="119">
        <v>129.98484848485</v>
      </c>
      <c r="E69" s="119">
        <v>14.811688311688</v>
      </c>
      <c r="F69" s="119">
        <v>-2.9653679653680198</v>
      </c>
      <c r="G69" s="119">
        <v>27.562770562770002</v>
      </c>
      <c r="H69" s="119">
        <v>7.9112554112550697</v>
      </c>
      <c r="I69" s="119">
        <v>3.7359307359309901</v>
      </c>
      <c r="J69" s="119">
        <v>-381.25974025980003</v>
      </c>
      <c r="K69" s="119"/>
      <c r="L69" s="119">
        <v>8.2813852813849795</v>
      </c>
      <c r="M69" s="119">
        <v>0.54329004329002795</v>
      </c>
      <c r="N69" s="119" t="s">
        <v>125</v>
      </c>
    </row>
    <row r="70" spans="2:14">
      <c r="B70" s="120"/>
      <c r="C70" s="120"/>
      <c r="D70" s="120"/>
      <c r="E70" s="120"/>
      <c r="F70" s="120"/>
      <c r="G70" s="120"/>
      <c r="H70" s="120"/>
      <c r="I70" s="120"/>
      <c r="J70" s="120"/>
      <c r="K70" s="119"/>
      <c r="L70" s="120"/>
      <c r="M70" s="120"/>
      <c r="N70" s="120"/>
    </row>
    <row r="72" spans="2:14">
      <c r="B72" s="103" t="s">
        <v>154</v>
      </c>
    </row>
    <row r="73" spans="2:14">
      <c r="B73" s="103" t="s">
        <v>126</v>
      </c>
    </row>
    <row r="74" spans="2:14">
      <c r="B74" s="103" t="s">
        <v>127</v>
      </c>
    </row>
    <row r="75" spans="2:14">
      <c r="B75" s="103" t="s">
        <v>128</v>
      </c>
    </row>
    <row r="76" spans="2:14">
      <c r="B76" s="103" t="s">
        <v>129</v>
      </c>
    </row>
    <row r="77" spans="2:14">
      <c r="B77" s="103" t="s">
        <v>130</v>
      </c>
    </row>
    <row r="78" spans="2:14">
      <c r="B78" s="103" t="s">
        <v>131</v>
      </c>
    </row>
    <row r="79" spans="2:14">
      <c r="B79" s="103" t="s">
        <v>132</v>
      </c>
    </row>
    <row r="80" spans="2:14">
      <c r="B80" s="103" t="s">
        <v>133</v>
      </c>
    </row>
  </sheetData>
  <mergeCells count="5">
    <mergeCell ref="B5:B9"/>
    <mergeCell ref="C5:J6"/>
    <mergeCell ref="L5:L9"/>
    <mergeCell ref="M5:M9"/>
    <mergeCell ref="N5:N9"/>
  </mergeCells>
  <hyperlinks>
    <hyperlink ref="B3" r:id="rId1" display="                       RISK INDICATORS FOR EMERGING COUNTRIES: Emerging Market Bond Index (EMBIG)   1/    Stripped Spread     2/   (In basis points)       3/" xr:uid="{2F5EFDD1-CE13-455B-955B-D388DDD907D4}"/>
    <hyperlink ref="C1" r:id="rId2" xr:uid="{E3319111-7F46-4B7D-90F7-5CE14BBF5663}"/>
    <hyperlink ref="C8" r:id="rId3" xr:uid="{4EB8E41D-84EF-476C-B288-EA3DB2775CEF}"/>
    <hyperlink ref="D8" r:id="rId4" xr:uid="{8FD0C299-5D0B-43EE-8366-A966D457955B}"/>
    <hyperlink ref="E8" r:id="rId5" xr:uid="{F9552E0B-C370-4A96-91F9-74F0FBFCF306}"/>
    <hyperlink ref="F8" r:id="rId6" xr:uid="{EF299672-3C2D-4B84-A58D-4B139056D76A}"/>
    <hyperlink ref="G8" r:id="rId7" xr:uid="{81A5D166-9818-41EB-83CE-4EFA9D83AFC6}"/>
    <hyperlink ref="H8" r:id="rId8" xr:uid="{FB230B2C-2A77-4553-8095-7F9413B0EF55}"/>
    <hyperlink ref="I8" r:id="rId9" xr:uid="{3CD3699B-DD92-4692-BD80-50C2AC0C9D84}"/>
    <hyperlink ref="J8" r:id="rId10" xr:uid="{A8B90575-6F7E-45BF-B72A-8D2D9F7500FA}"/>
    <hyperlink ref="L5:L9" r:id="rId11" display="LATIN EMBIG Países Latinoamericanos / Latin Countries" xr:uid="{4F19F5BB-D09F-41FD-B392-A85EFBB659D2}"/>
    <hyperlink ref="M5:M9" r:id="rId12" display="EMBIG Países Emergentes / Emerging Countries" xr:uid="{E01ECE69-EE32-4A3A-817E-517416CF404E}"/>
  </hyperlinks>
  <printOptions horizontalCentered="1" verticalCentered="1"/>
  <pageMargins left="0.39370078740157483" right="0.39370078740157483" top="0.39370078740157483" bottom="0.19685039370078741" header="0" footer="0"/>
  <pageSetup paperSize="9" scale="62" orientation="landscape" r:id="rId1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DA5F-DBDF-41AC-AC36-3AC4A315E681}">
  <sheetPr>
    <tabColor rgb="FFFF0000"/>
  </sheetPr>
  <dimension ref="A1:F23"/>
  <sheetViews>
    <sheetView showGridLines="0" workbookViewId="0">
      <selection activeCell="F14" sqref="F14"/>
    </sheetView>
  </sheetViews>
  <sheetFormatPr baseColWidth="10" defaultColWidth="11.41796875" defaultRowHeight="14.4"/>
  <cols>
    <col min="1" max="1" width="33" style="136" customWidth="1"/>
    <col min="2" max="6" width="22.68359375" style="136" customWidth="1"/>
    <col min="7" max="16384" width="11.41796875" style="136"/>
  </cols>
  <sheetData>
    <row r="1" spans="1:6">
      <c r="A1" s="141"/>
      <c r="B1" s="258" t="s">
        <v>180</v>
      </c>
      <c r="C1" s="258"/>
      <c r="D1" s="258"/>
      <c r="E1" s="258"/>
      <c r="F1" s="221" t="s">
        <v>181</v>
      </c>
    </row>
    <row r="2" spans="1:6">
      <c r="A2" s="142"/>
      <c r="B2" s="137">
        <v>2017</v>
      </c>
      <c r="C2" s="137">
        <v>2018</v>
      </c>
      <c r="D2" s="137">
        <v>2019</v>
      </c>
      <c r="E2" s="137">
        <v>2020</v>
      </c>
      <c r="F2" s="221"/>
    </row>
    <row r="3" spans="1:6">
      <c r="A3" s="143" t="s">
        <v>182</v>
      </c>
      <c r="B3" s="144">
        <v>0</v>
      </c>
      <c r="C3" s="144">
        <v>0</v>
      </c>
      <c r="D3" s="144">
        <v>0</v>
      </c>
      <c r="E3" s="144">
        <v>0</v>
      </c>
      <c r="F3" s="145">
        <f>AVERAGE(B3:E3)</f>
        <v>0</v>
      </c>
    </row>
    <row r="4" spans="1:6">
      <c r="A4" s="146" t="s">
        <v>150</v>
      </c>
      <c r="B4" s="145">
        <f>847815710/1000</f>
        <v>847815.71</v>
      </c>
      <c r="C4" s="145">
        <f>918424963/1000</f>
        <v>918424.96299999999</v>
      </c>
      <c r="D4" s="145">
        <f>917207794/1000</f>
        <v>917207.79399999999</v>
      </c>
      <c r="E4" s="145">
        <f>798282690/1000</f>
        <v>798282.69</v>
      </c>
      <c r="F4" s="145">
        <f>AVERAGE(B4:E4)</f>
        <v>870432.78925000003</v>
      </c>
    </row>
    <row r="5" spans="1:6">
      <c r="A5" s="147"/>
      <c r="B5" s="148"/>
      <c r="C5" s="148"/>
      <c r="D5" s="148"/>
      <c r="E5" s="148"/>
      <c r="F5" s="149"/>
    </row>
    <row r="6" spans="1:6">
      <c r="A6" s="150" t="s">
        <v>183</v>
      </c>
      <c r="B6" s="147"/>
      <c r="C6" s="147"/>
      <c r="D6" s="147"/>
      <c r="E6" s="147"/>
      <c r="F6" s="149"/>
    </row>
    <row r="7" spans="1:6">
      <c r="A7" s="151" t="s">
        <v>184</v>
      </c>
      <c r="B7" s="152">
        <f>B3</f>
        <v>0</v>
      </c>
      <c r="C7" s="152">
        <f t="shared" ref="B7:F8" si="0">C3</f>
        <v>0</v>
      </c>
      <c r="D7" s="152">
        <f t="shared" si="0"/>
        <v>0</v>
      </c>
      <c r="E7" s="152">
        <f t="shared" si="0"/>
        <v>0</v>
      </c>
      <c r="F7" s="152">
        <f t="shared" si="0"/>
        <v>0</v>
      </c>
    </row>
    <row r="8" spans="1:6">
      <c r="A8" s="153" t="s">
        <v>152</v>
      </c>
      <c r="B8" s="154">
        <f t="shared" si="0"/>
        <v>847815.71</v>
      </c>
      <c r="C8" s="154">
        <f t="shared" si="0"/>
        <v>918424.96299999999</v>
      </c>
      <c r="D8" s="154">
        <f t="shared" si="0"/>
        <v>917207.79399999999</v>
      </c>
      <c r="E8" s="154">
        <f t="shared" si="0"/>
        <v>798282.69</v>
      </c>
      <c r="F8" s="154">
        <f>F4</f>
        <v>870432.78925000003</v>
      </c>
    </row>
    <row r="9" spans="1:6">
      <c r="A9" s="155" t="s">
        <v>185</v>
      </c>
      <c r="B9" s="156">
        <f>SUM(B7:B8)</f>
        <v>847815.71</v>
      </c>
      <c r="C9" s="156">
        <f>SUM(C7:C8)</f>
        <v>918424.96299999999</v>
      </c>
      <c r="D9" s="156">
        <f>SUM(D7:D8)</f>
        <v>917207.79399999999</v>
      </c>
      <c r="E9" s="156">
        <f>SUM(E7:E8)</f>
        <v>798282.69</v>
      </c>
      <c r="F9" s="156">
        <f>SUM(F7:F8)</f>
        <v>870432.78925000003</v>
      </c>
    </row>
    <row r="10" spans="1:6">
      <c r="A10" s="147"/>
      <c r="B10" s="157"/>
      <c r="C10" s="157"/>
      <c r="D10" s="157"/>
      <c r="E10" s="157"/>
      <c r="F10" s="157"/>
    </row>
    <row r="11" spans="1:6">
      <c r="A11" s="151" t="s">
        <v>186</v>
      </c>
      <c r="B11" s="158">
        <f t="shared" ref="B11:E12" si="1">B7/B$9</f>
        <v>0</v>
      </c>
      <c r="C11" s="158">
        <f t="shared" si="1"/>
        <v>0</v>
      </c>
      <c r="D11" s="158">
        <f t="shared" si="1"/>
        <v>0</v>
      </c>
      <c r="E11" s="158">
        <f t="shared" si="1"/>
        <v>0</v>
      </c>
      <c r="F11" s="158">
        <f>F7/F$9</f>
        <v>0</v>
      </c>
    </row>
    <row r="12" spans="1:6">
      <c r="A12" s="153" t="s">
        <v>187</v>
      </c>
      <c r="B12" s="159">
        <f t="shared" si="1"/>
        <v>1</v>
      </c>
      <c r="C12" s="159">
        <f t="shared" si="1"/>
        <v>1</v>
      </c>
      <c r="D12" s="159">
        <f t="shared" si="1"/>
        <v>1</v>
      </c>
      <c r="E12" s="159">
        <f t="shared" si="1"/>
        <v>1</v>
      </c>
      <c r="F12" s="159">
        <f>F8/F$9</f>
        <v>1</v>
      </c>
    </row>
    <row r="13" spans="1:6">
      <c r="A13" s="160"/>
      <c r="B13" s="147"/>
      <c r="C13" s="147"/>
      <c r="D13" s="147"/>
      <c r="E13" s="147"/>
      <c r="F13" s="147"/>
    </row>
    <row r="14" spans="1:6">
      <c r="A14" s="155" t="s">
        <v>151</v>
      </c>
      <c r="B14" s="161">
        <f>B11/B12</f>
        <v>0</v>
      </c>
      <c r="C14" s="161">
        <f>C11/C12</f>
        <v>0</v>
      </c>
      <c r="D14" s="161">
        <f>D11/D12</f>
        <v>0</v>
      </c>
      <c r="E14" s="161">
        <f>E11/E12</f>
        <v>0</v>
      </c>
      <c r="F14" s="161">
        <f>F11/F12</f>
        <v>0</v>
      </c>
    </row>
    <row r="15" spans="1:6">
      <c r="A15" s="147" t="s">
        <v>190</v>
      </c>
      <c r="B15" s="162"/>
      <c r="C15" s="162"/>
      <c r="D15" s="162"/>
      <c r="E15" s="162"/>
      <c r="F15" s="162"/>
    </row>
    <row r="16" spans="1:6">
      <c r="A16" s="163"/>
      <c r="B16" s="164"/>
      <c r="C16" s="164"/>
      <c r="D16" s="164"/>
      <c r="E16" s="164"/>
      <c r="F16" s="149"/>
    </row>
    <row r="17" spans="1:6">
      <c r="A17" s="165"/>
      <c r="B17" s="165"/>
      <c r="C17" s="166"/>
      <c r="D17" s="165"/>
      <c r="E17" s="164"/>
      <c r="F17" s="149"/>
    </row>
    <row r="18" spans="1:6">
      <c r="A18" s="164"/>
      <c r="B18" s="167"/>
      <c r="C18" s="168"/>
      <c r="D18" s="167"/>
      <c r="E18" s="164"/>
      <c r="F18" s="149"/>
    </row>
    <row r="19" spans="1:6">
      <c r="A19" s="164"/>
      <c r="B19" s="167"/>
      <c r="C19" s="168"/>
      <c r="D19" s="167"/>
      <c r="E19" s="164"/>
      <c r="F19" s="149"/>
    </row>
    <row r="20" spans="1:6">
      <c r="A20" s="164"/>
      <c r="B20" s="164"/>
      <c r="C20" s="164"/>
      <c r="D20" s="164"/>
      <c r="E20" s="164"/>
      <c r="F20" s="149"/>
    </row>
    <row r="21" spans="1:6">
      <c r="A21" s="169"/>
      <c r="B21" s="170"/>
      <c r="C21" s="164"/>
      <c r="D21" s="164"/>
      <c r="E21" s="164"/>
      <c r="F21" s="149"/>
    </row>
    <row r="22" spans="1:6">
      <c r="A22" s="24"/>
      <c r="B22" s="24"/>
      <c r="C22" s="24"/>
      <c r="D22" s="24"/>
      <c r="E22" s="24"/>
    </row>
    <row r="23" spans="1:6">
      <c r="A23" s="24"/>
      <c r="B23" s="24"/>
      <c r="C23" s="24"/>
      <c r="D23" s="24"/>
      <c r="E23" s="24"/>
    </row>
  </sheetData>
  <mergeCells count="2">
    <mergeCell ref="B1:E1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2F50-8172-4E4D-A95F-EA795E550A92}">
  <sheetPr>
    <tabColor rgb="FF0070C0"/>
  </sheetPr>
  <dimension ref="A1:I20"/>
  <sheetViews>
    <sheetView showGridLines="0" zoomScaleNormal="100" workbookViewId="0">
      <selection activeCell="G23" sqref="G23"/>
    </sheetView>
  </sheetViews>
  <sheetFormatPr baseColWidth="10" defaultColWidth="11.41796875" defaultRowHeight="12.3"/>
  <cols>
    <col min="1" max="1" width="6.41796875" style="178" customWidth="1"/>
    <col min="2" max="2" width="28" style="177" bestFit="1" customWidth="1"/>
    <col min="3" max="3" width="28" style="177" customWidth="1"/>
    <col min="4" max="9" width="11.578125" style="177" customWidth="1"/>
    <col min="10" max="16384" width="11.41796875" style="177"/>
  </cols>
  <sheetData>
    <row r="1" spans="1:9" ht="11.25" customHeight="1">
      <c r="A1" s="176"/>
    </row>
    <row r="2" spans="1:9">
      <c r="B2" s="179" t="s">
        <v>193</v>
      </c>
    </row>
    <row r="3" spans="1:9" ht="14.1">
      <c r="B3" s="174" t="s">
        <v>197</v>
      </c>
      <c r="C3" s="174" t="s">
        <v>149</v>
      </c>
      <c r="D3" s="261">
        <v>2019</v>
      </c>
      <c r="E3" s="261">
        <v>2020</v>
      </c>
      <c r="F3" s="261">
        <v>2021</v>
      </c>
      <c r="G3" s="261">
        <v>2022</v>
      </c>
      <c r="H3" s="261">
        <v>2023</v>
      </c>
      <c r="I3" s="261">
        <v>2024</v>
      </c>
    </row>
    <row r="4" spans="1:9">
      <c r="B4" s="207" t="s">
        <v>195</v>
      </c>
      <c r="C4" s="208"/>
      <c r="D4" s="209"/>
      <c r="E4" s="209"/>
      <c r="F4" s="209"/>
      <c r="G4" s="209"/>
      <c r="H4" s="209"/>
      <c r="I4" s="209"/>
    </row>
    <row r="5" spans="1:9">
      <c r="B5" s="180" t="s">
        <v>196</v>
      </c>
      <c r="C5" s="208"/>
      <c r="D5" s="209"/>
      <c r="E5" s="200">
        <f>+E7/D7-1</f>
        <v>1.2335843963063864E-2</v>
      </c>
      <c r="F5" s="200">
        <f t="shared" ref="F5:I5" si="0">+F7/E7-1</f>
        <v>4.2972772297949602E-2</v>
      </c>
      <c r="G5" s="200">
        <f t="shared" si="0"/>
        <v>3.4560427958048923E-2</v>
      </c>
      <c r="H5" s="200">
        <f t="shared" si="0"/>
        <v>2.664522921127821E-2</v>
      </c>
      <c r="I5" s="200">
        <f t="shared" si="0"/>
        <v>2.5978102775345846E-2</v>
      </c>
    </row>
    <row r="6" spans="1:9">
      <c r="B6" s="210" t="s">
        <v>234</v>
      </c>
      <c r="C6" s="211" t="s">
        <v>235</v>
      </c>
      <c r="D6" s="262">
        <f>+FuentDatosMacro!D16</f>
        <v>255.65741666666668</v>
      </c>
      <c r="E6" s="262">
        <f>+FuentDatosMacro!E16</f>
        <v>258.81116666666668</v>
      </c>
      <c r="F6" s="262">
        <f>+FuentDatosMacro!F21</f>
        <v>269.93299999999999</v>
      </c>
      <c r="G6" s="262">
        <f>+FuentDatosMacro!G21</f>
        <v>279.262</v>
      </c>
      <c r="H6" s="262">
        <f>+FuentDatosMacro!H21</f>
        <v>286.70299999999997</v>
      </c>
      <c r="I6" s="262">
        <f>+FuentDatosMacro!I21</f>
        <v>294.15100000000001</v>
      </c>
    </row>
    <row r="7" spans="1:9">
      <c r="B7" s="210" t="s">
        <v>236</v>
      </c>
      <c r="C7" s="212"/>
      <c r="D7" s="262">
        <f>+D6/$D$6*100</f>
        <v>100</v>
      </c>
      <c r="E7" s="262">
        <f>+E6/$D$6*100</f>
        <v>101.23358439630638</v>
      </c>
      <c r="F7" s="262">
        <f>+F6/$D$6*100</f>
        <v>105.58387216747411</v>
      </c>
      <c r="G7" s="262">
        <f t="shared" ref="G7:I7" si="1">+G6/$D$6*100</f>
        <v>109.23289597504994</v>
      </c>
      <c r="H7" s="262">
        <f t="shared" si="1"/>
        <v>112.14343152571686</v>
      </c>
      <c r="I7" s="262">
        <f t="shared" si="1"/>
        <v>115.0567051154719</v>
      </c>
    </row>
    <row r="8" spans="1:9">
      <c r="B8" s="198" t="s">
        <v>213</v>
      </c>
      <c r="C8" s="199"/>
      <c r="D8" s="213"/>
      <c r="E8" s="213"/>
      <c r="F8" s="213"/>
      <c r="G8" s="213"/>
      <c r="H8" s="213"/>
      <c r="I8" s="213"/>
    </row>
    <row r="9" spans="1:9">
      <c r="B9" s="180" t="s">
        <v>241</v>
      </c>
      <c r="C9" s="219"/>
      <c r="D9" s="220"/>
      <c r="E9" s="200">
        <f>+E11/D11-1</f>
        <v>1.9732322294607529E-2</v>
      </c>
      <c r="F9" s="200">
        <f t="shared" ref="F9:I9" si="2">+F11/E11-1</f>
        <v>3.1000000000000139E-2</v>
      </c>
      <c r="G9" s="200">
        <f t="shared" si="2"/>
        <v>2.8000000000000025E-2</v>
      </c>
      <c r="H9" s="200">
        <f t="shared" si="2"/>
        <v>2.8000000000000025E-2</v>
      </c>
      <c r="I9" s="200">
        <f t="shared" si="2"/>
        <v>2.200000000000002E-2</v>
      </c>
    </row>
    <row r="10" spans="1:9">
      <c r="B10" s="210" t="s">
        <v>237</v>
      </c>
      <c r="C10" s="214" t="s">
        <v>238</v>
      </c>
      <c r="D10" s="262">
        <f>+FuentDatosMacro!D38</f>
        <v>132.699434</v>
      </c>
      <c r="E10" s="262">
        <f>+FuentDatosMacro!E38</f>
        <v>135.317902</v>
      </c>
      <c r="F10" s="262">
        <f>+E10*(1+FuentDatosMacro!C45)</f>
        <v>139.512756962</v>
      </c>
      <c r="G10" s="262">
        <f>+F10*(1+FuentDatosMacro!D45)</f>
        <v>143.41911415693599</v>
      </c>
      <c r="H10" s="262">
        <f>+G10*(1+FuentDatosMacro!E45)</f>
        <v>147.43484935333021</v>
      </c>
      <c r="I10" s="262">
        <f>+H10*(1+FuentDatosMacro!F45)</f>
        <v>150.67841603910347</v>
      </c>
    </row>
    <row r="11" spans="1:9">
      <c r="B11" s="181" t="s">
        <v>239</v>
      </c>
      <c r="C11" s="175"/>
      <c r="D11" s="262">
        <f>+D10/$D$10*100</f>
        <v>100</v>
      </c>
      <c r="E11" s="262">
        <f t="shared" ref="E11:I11" si="3">+E10/$D$10*100</f>
        <v>101.97323222946075</v>
      </c>
      <c r="F11" s="262">
        <f t="shared" si="3"/>
        <v>105.13440242857403</v>
      </c>
      <c r="G11" s="262">
        <f t="shared" si="3"/>
        <v>108.07816569657412</v>
      </c>
      <c r="H11" s="262">
        <f t="shared" si="3"/>
        <v>111.10435433607819</v>
      </c>
      <c r="I11" s="262">
        <f t="shared" si="3"/>
        <v>113.5486501314719</v>
      </c>
    </row>
    <row r="12" spans="1:9">
      <c r="B12" s="198" t="s">
        <v>214</v>
      </c>
      <c r="C12" s="199"/>
      <c r="D12" s="213"/>
      <c r="E12" s="213"/>
      <c r="F12" s="213"/>
      <c r="G12" s="213"/>
      <c r="H12" s="213"/>
      <c r="I12" s="213"/>
    </row>
    <row r="13" spans="1:9">
      <c r="B13" s="210" t="s">
        <v>215</v>
      </c>
      <c r="C13" s="214" t="s">
        <v>240</v>
      </c>
      <c r="D13" s="263">
        <f>+FuentDatosMacro!C57</f>
        <v>3.3369176706827313</v>
      </c>
      <c r="E13" s="263">
        <f>+FuentDatosMacro!D57</f>
        <v>3.4960669291338591</v>
      </c>
      <c r="F13" s="263">
        <f>+FuentDatosMacro!C51</f>
        <v>3.86</v>
      </c>
      <c r="G13" s="263">
        <f>+FuentDatosMacro!D51</f>
        <v>3.94</v>
      </c>
      <c r="H13" s="263">
        <f>+FuentDatosMacro!E51</f>
        <v>4.03</v>
      </c>
      <c r="I13" s="263">
        <f>+FuentDatosMacro!F51</f>
        <v>4.0999999999999996</v>
      </c>
    </row>
    <row r="14" spans="1:9">
      <c r="B14" s="181" t="s">
        <v>216</v>
      </c>
      <c r="C14" s="175"/>
      <c r="D14" s="264">
        <f>+D13*D7/D11</f>
        <v>3.3369176706827313</v>
      </c>
      <c r="E14" s="264">
        <f>+E13*E7/E11</f>
        <v>3.470708722159721</v>
      </c>
      <c r="F14" s="264">
        <f t="shared" ref="F14:I14" si="4">+F13*F7/F11</f>
        <v>3.8765022404852965</v>
      </c>
      <c r="G14" s="264">
        <f t="shared" si="4"/>
        <v>3.9820958041605525</v>
      </c>
      <c r="H14" s="264">
        <f t="shared" si="4"/>
        <v>4.0676896216108442</v>
      </c>
      <c r="I14" s="264">
        <f t="shared" si="4"/>
        <v>4.1544526546748104</v>
      </c>
    </row>
    <row r="15" spans="1:9">
      <c r="B15" s="215" t="s">
        <v>194</v>
      </c>
      <c r="C15" s="216"/>
      <c r="D15" s="216"/>
      <c r="E15" s="216"/>
      <c r="F15" s="216"/>
      <c r="G15" s="216"/>
      <c r="H15" s="216"/>
      <c r="I15" s="216"/>
    </row>
    <row r="16" spans="1:9">
      <c r="B16" s="217" t="s">
        <v>218</v>
      </c>
      <c r="C16" s="216"/>
      <c r="D16" s="216"/>
      <c r="E16" s="216"/>
      <c r="F16" s="216"/>
      <c r="G16" s="216"/>
      <c r="H16" s="216"/>
      <c r="I16" s="216"/>
    </row>
    <row r="17" spans="2:9">
      <c r="B17" s="217" t="s">
        <v>217</v>
      </c>
      <c r="C17" s="216"/>
      <c r="D17" s="218"/>
      <c r="E17" s="218"/>
      <c r="F17" s="218"/>
      <c r="G17" s="218"/>
      <c r="H17" s="218"/>
      <c r="I17" s="218"/>
    </row>
    <row r="18" spans="2:9">
      <c r="B18" s="217" t="s">
        <v>225</v>
      </c>
      <c r="C18" s="216"/>
      <c r="D18" s="216"/>
      <c r="E18" s="216"/>
      <c r="F18" s="216"/>
      <c r="G18" s="216"/>
      <c r="H18" s="216"/>
      <c r="I18" s="216"/>
    </row>
    <row r="19" spans="2:9">
      <c r="B19" s="217" t="s">
        <v>222</v>
      </c>
      <c r="C19" s="216"/>
      <c r="D19" s="216"/>
      <c r="E19" s="216"/>
      <c r="F19" s="216"/>
      <c r="G19" s="216"/>
      <c r="H19" s="216"/>
      <c r="I19" s="216"/>
    </row>
    <row r="20" spans="2:9">
      <c r="B20" s="217" t="s">
        <v>233</v>
      </c>
      <c r="C20" s="216"/>
      <c r="D20" s="216"/>
      <c r="E20" s="216"/>
      <c r="F20" s="216"/>
      <c r="G20" s="216"/>
      <c r="H20" s="216"/>
      <c r="I20" s="216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C685-7ADE-4969-971D-4A58F110A064}">
  <sheetPr>
    <tabColor rgb="FF0070C0"/>
  </sheetPr>
  <dimension ref="A1:T97"/>
  <sheetViews>
    <sheetView topLeftCell="A51" zoomScaleNormal="100" workbookViewId="0">
      <pane xSplit="1" topLeftCell="B1" activePane="topRight" state="frozen"/>
      <selection pane="topRight" activeCell="G5" sqref="G5:G97"/>
    </sheetView>
  </sheetViews>
  <sheetFormatPr baseColWidth="10" defaultColWidth="11.41796875" defaultRowHeight="14.4"/>
  <cols>
    <col min="1" max="1" width="11.41796875" style="6"/>
    <col min="2" max="2" width="2" style="1" customWidth="1"/>
    <col min="3" max="3" width="33.26171875" style="1" bestFit="1" customWidth="1"/>
    <col min="4" max="4" width="6.578125" style="1" customWidth="1"/>
    <col min="5" max="5" width="16.41796875" style="28" customWidth="1"/>
    <col min="6" max="7" width="22" style="29" customWidth="1"/>
    <col min="8" max="9" width="10" style="1" customWidth="1"/>
    <col min="10" max="16384" width="11.41796875" style="1"/>
  </cols>
  <sheetData>
    <row r="1" spans="1:20">
      <c r="A1" s="25" t="s">
        <v>14</v>
      </c>
      <c r="F1" s="28"/>
      <c r="G1" s="28"/>
    </row>
    <row r="2" spans="1:20" s="24" customFormat="1">
      <c r="B2" s="1"/>
      <c r="C2" s="1"/>
      <c r="D2" s="1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4" customFormat="1">
      <c r="A3" s="6"/>
      <c r="B3" s="1"/>
      <c r="C3" s="26" t="s">
        <v>84</v>
      </c>
      <c r="D3" s="2"/>
      <c r="E3" s="26" t="s">
        <v>11</v>
      </c>
      <c r="F3" s="26" t="s">
        <v>12</v>
      </c>
      <c r="G3" s="26" t="s">
        <v>15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4" customFormat="1">
      <c r="A4" s="6"/>
      <c r="B4" s="1"/>
      <c r="C4" s="27">
        <f>AVERAGE($G$5:$G$97)</f>
        <v>5.2128747076616674E-2</v>
      </c>
      <c r="D4" s="2"/>
      <c r="E4" s="30">
        <f>FuenteTasaLibreDeRiesgo!A8</f>
        <v>1927</v>
      </c>
      <c r="F4" s="31">
        <f>FuenteTasaLibreDeRiesgo!B8</f>
        <v>3.1699999999999999E-2</v>
      </c>
      <c r="G4" s="32" t="s">
        <v>13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24" customFormat="1">
      <c r="A5" s="6"/>
      <c r="B5" s="1"/>
      <c r="C5" s="134"/>
      <c r="D5" s="1"/>
      <c r="E5" s="30">
        <f>FuenteTasaLibreDeRiesgo!A9</f>
        <v>1928</v>
      </c>
      <c r="F5" s="31">
        <f>FuenteTasaLibreDeRiesgo!B9</f>
        <v>3.4500000000000003E-2</v>
      </c>
      <c r="G5" s="33">
        <f>FuenteTasaLibreDeRiesgo!C9</f>
        <v>8.354708589799302E-3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4" customFormat="1">
      <c r="A6" s="6"/>
      <c r="B6" s="1"/>
      <c r="C6" s="1"/>
      <c r="D6" s="1"/>
      <c r="E6" s="30">
        <f>FuenteTasaLibreDeRiesgo!A10</f>
        <v>1929</v>
      </c>
      <c r="F6" s="34">
        <f>FuenteTasaLibreDeRiesgo!B10</f>
        <v>3.3599999999999998E-2</v>
      </c>
      <c r="G6" s="33">
        <f>FuenteTasaLibreDeRiesgo!C10</f>
        <v>4.2038041563204259E-2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4" customFormat="1">
      <c r="A7" s="6"/>
      <c r="B7" s="1"/>
      <c r="C7" s="1"/>
      <c r="D7" s="3"/>
      <c r="E7" s="30">
        <f>FuenteTasaLibreDeRiesgo!A11</f>
        <v>1930</v>
      </c>
      <c r="F7" s="34">
        <f>FuenteTasaLibreDeRiesgo!B11</f>
        <v>3.2199999999999999E-2</v>
      </c>
      <c r="G7" s="33">
        <f>FuenteTasaLibreDeRiesgo!C11</f>
        <v>4.5409314348970366E-2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4" customFormat="1">
      <c r="A8" s="6"/>
      <c r="B8" s="1"/>
      <c r="C8" s="1"/>
      <c r="D8" s="3"/>
      <c r="E8" s="30">
        <f>FuenteTasaLibreDeRiesgo!A12</f>
        <v>1931</v>
      </c>
      <c r="F8" s="34">
        <f>FuenteTasaLibreDeRiesgo!B12</f>
        <v>3.9300000000000002E-2</v>
      </c>
      <c r="G8" s="33">
        <f>FuenteTasaLibreDeRiesgo!C12</f>
        <v>-2.5588559619422531E-2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4" customFormat="1">
      <c r="A9" s="6"/>
      <c r="B9" s="1"/>
      <c r="C9" s="1"/>
      <c r="D9" s="1"/>
      <c r="E9" s="30">
        <f>FuenteTasaLibreDeRiesgo!A13</f>
        <v>1932</v>
      </c>
      <c r="F9" s="34">
        <f>FuenteTasaLibreDeRiesgo!B13</f>
        <v>3.3500000000000002E-2</v>
      </c>
      <c r="G9" s="33">
        <f>FuenteTasaLibreDeRiesgo!C13</f>
        <v>8.7903069904773257E-2</v>
      </c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4" customFormat="1">
      <c r="A10" s="6"/>
      <c r="B10" s="1"/>
      <c r="C10" s="1"/>
      <c r="D10" s="1"/>
      <c r="E10" s="30">
        <f>FuenteTasaLibreDeRiesgo!A14</f>
        <v>1933</v>
      </c>
      <c r="F10" s="34">
        <f>FuenteTasaLibreDeRiesgo!B14</f>
        <v>3.5299999999999998E-2</v>
      </c>
      <c r="G10" s="33">
        <f>FuenteTasaLibreDeRiesgo!C14</f>
        <v>1.8552720891857361E-2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24" customFormat="1">
      <c r="A11" s="6"/>
      <c r="B11" s="1"/>
      <c r="C11" s="7"/>
      <c r="D11" s="4"/>
      <c r="E11" s="30">
        <f>FuenteTasaLibreDeRiesgo!A15</f>
        <v>1934</v>
      </c>
      <c r="F11" s="34">
        <f>FuenteTasaLibreDeRiesgo!B15</f>
        <v>3.0099999999999998E-2</v>
      </c>
      <c r="G11" s="33">
        <f>FuenteTasaLibreDeRiesgo!C15</f>
        <v>7.9634426179656104E-2</v>
      </c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24" customFormat="1">
      <c r="A12" s="6"/>
      <c r="B12" s="1"/>
      <c r="C12" s="1"/>
      <c r="D12" s="1"/>
      <c r="E12" s="30">
        <f>FuenteTasaLibreDeRiesgo!A16</f>
        <v>1935</v>
      </c>
      <c r="F12" s="34">
        <f>FuenteTasaLibreDeRiesgo!B16</f>
        <v>2.8400000000000002E-2</v>
      </c>
      <c r="G12" s="33">
        <f>FuenteTasaLibreDeRiesgo!C16</f>
        <v>4.4720477296566127E-2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4" customFormat="1">
      <c r="A13" s="6"/>
      <c r="B13" s="6"/>
      <c r="C13" s="6"/>
      <c r="D13" s="1"/>
      <c r="E13" s="35">
        <f>FuenteTasaLibreDeRiesgo!A17</f>
        <v>1936</v>
      </c>
      <c r="F13" s="34">
        <f>FuenteTasaLibreDeRiesgo!B17</f>
        <v>2.5899999999999999E-2</v>
      </c>
      <c r="G13" s="34">
        <f>FuenteTasaLibreDeRiesgo!C17</f>
        <v>5.0178754045450601E-2</v>
      </c>
      <c r="H13" s="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24" customFormat="1">
      <c r="A14" s="6"/>
      <c r="B14" s="6"/>
      <c r="C14" s="5"/>
      <c r="D14" s="1"/>
      <c r="E14" s="30">
        <f>FuenteTasaLibreDeRiesgo!A18</f>
        <v>1937</v>
      </c>
      <c r="F14" s="34">
        <f>FuenteTasaLibreDeRiesgo!B18</f>
        <v>2.7300000000000001E-2</v>
      </c>
      <c r="G14" s="33">
        <f>FuenteTasaLibreDeRiesgo!C18</f>
        <v>1.379146059646038E-2</v>
      </c>
      <c r="H14" s="5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4" customFormat="1">
      <c r="A15" s="6"/>
      <c r="B15" s="6"/>
      <c r="C15" s="5"/>
      <c r="D15" s="1"/>
      <c r="E15" s="30">
        <f>FuenteTasaLibreDeRiesgo!A19</f>
        <v>1938</v>
      </c>
      <c r="F15" s="34">
        <f>FuenteTasaLibreDeRiesgo!B19</f>
        <v>2.5600000000000001E-2</v>
      </c>
      <c r="G15" s="33">
        <f>FuenteTasaLibreDeRiesgo!C19</f>
        <v>4.2132485322046068E-2</v>
      </c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24" customFormat="1">
      <c r="A16" s="6"/>
      <c r="B16" s="1"/>
      <c r="C16" s="5"/>
      <c r="D16" s="1"/>
      <c r="E16" s="30">
        <f>FuenteTasaLibreDeRiesgo!A20</f>
        <v>1939</v>
      </c>
      <c r="F16" s="34">
        <f>FuenteTasaLibreDeRiesgo!B20</f>
        <v>2.35E-2</v>
      </c>
      <c r="G16" s="33">
        <f>FuenteTasaLibreDeRiesgo!C20</f>
        <v>4.4122613942060671E-2</v>
      </c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4" customFormat="1">
      <c r="A17" s="6"/>
      <c r="B17" s="1"/>
      <c r="C17" s="5"/>
      <c r="D17" s="1"/>
      <c r="E17" s="30">
        <f>FuenteTasaLibreDeRiesgo!A21</f>
        <v>1940</v>
      </c>
      <c r="F17" s="34">
        <f>FuenteTasaLibreDeRiesgo!B21</f>
        <v>2.01E-2</v>
      </c>
      <c r="G17" s="33">
        <f>FuenteTasaLibreDeRiesgo!C21</f>
        <v>5.4024815962845509E-2</v>
      </c>
      <c r="H17" s="5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4" customFormat="1">
      <c r="A18" s="6"/>
      <c r="B18" s="1"/>
      <c r="C18" s="5"/>
      <c r="D18" s="1"/>
      <c r="E18" s="30">
        <f>FuenteTasaLibreDeRiesgo!A22</f>
        <v>1941</v>
      </c>
      <c r="F18" s="34">
        <f>FuenteTasaLibreDeRiesgo!B22</f>
        <v>2.47E-2</v>
      </c>
      <c r="G18" s="33">
        <f>FuenteTasaLibreDeRiesgo!C22</f>
        <v>-2.0221975848580105E-2</v>
      </c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4" customFormat="1">
      <c r="A19" s="6"/>
      <c r="B19" s="1"/>
      <c r="C19" s="5"/>
      <c r="D19" s="1"/>
      <c r="E19" s="30">
        <f>FuenteTasaLibreDeRiesgo!A23</f>
        <v>1942</v>
      </c>
      <c r="F19" s="34">
        <f>FuenteTasaLibreDeRiesgo!B23</f>
        <v>2.4899999999999999E-2</v>
      </c>
      <c r="G19" s="33">
        <f>FuenteTasaLibreDeRiesgo!C23</f>
        <v>2.2948682374484164E-2</v>
      </c>
      <c r="H19" s="5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4" customFormat="1">
      <c r="A20" s="6"/>
      <c r="B20" s="1"/>
      <c r="C20" s="5"/>
      <c r="D20" s="1"/>
      <c r="E20" s="30">
        <f>FuenteTasaLibreDeRiesgo!A24</f>
        <v>1943</v>
      </c>
      <c r="F20" s="34">
        <f>FuenteTasaLibreDeRiesgo!B24</f>
        <v>2.4899999999999999E-2</v>
      </c>
      <c r="G20" s="33">
        <f>FuenteTasaLibreDeRiesgo!C24</f>
        <v>2.4899999999999999E-2</v>
      </c>
      <c r="H20" s="5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24" customFormat="1">
      <c r="A21" s="6"/>
      <c r="B21" s="1"/>
      <c r="C21" s="5"/>
      <c r="D21" s="1"/>
      <c r="E21" s="30">
        <f>FuenteTasaLibreDeRiesgo!A25</f>
        <v>1944</v>
      </c>
      <c r="F21" s="34">
        <f>FuenteTasaLibreDeRiesgo!B25</f>
        <v>2.4799999999999999E-2</v>
      </c>
      <c r="G21" s="33">
        <f>FuenteTasaLibreDeRiesgo!C25</f>
        <v>2.5776111579070303E-2</v>
      </c>
      <c r="H21" s="5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24" customFormat="1">
      <c r="A22" s="6"/>
      <c r="B22" s="1"/>
      <c r="C22" s="1"/>
      <c r="D22" s="1"/>
      <c r="E22" s="30">
        <f>FuenteTasaLibreDeRiesgo!A26</f>
        <v>1945</v>
      </c>
      <c r="F22" s="34">
        <f>FuenteTasaLibreDeRiesgo!B26</f>
        <v>2.3300000000000001E-2</v>
      </c>
      <c r="G22" s="33">
        <f>FuenteTasaLibreDeRiesgo!C26</f>
        <v>3.8044173419237229E-2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24" customFormat="1">
      <c r="A23" s="6"/>
      <c r="B23" s="1"/>
      <c r="C23" s="1"/>
      <c r="D23" s="1"/>
      <c r="E23" s="35">
        <f>FuenteTasaLibreDeRiesgo!A27</f>
        <v>1946</v>
      </c>
      <c r="F23" s="34">
        <f>FuenteTasaLibreDeRiesgo!B27</f>
        <v>2.24E-2</v>
      </c>
      <c r="G23" s="34">
        <f>FuenteTasaLibreDeRiesgo!C27</f>
        <v>3.1283745375695685E-2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24" customFormat="1">
      <c r="A24" s="6"/>
      <c r="B24" s="1"/>
      <c r="C24" s="1"/>
      <c r="D24" s="1"/>
      <c r="E24" s="30">
        <f>FuenteTasaLibreDeRiesgo!A28</f>
        <v>1947</v>
      </c>
      <c r="F24" s="34">
        <f>FuenteTasaLibreDeRiesgo!B28</f>
        <v>2.3900000000000001E-2</v>
      </c>
      <c r="G24" s="33">
        <f>FuenteTasaLibreDeRiesgo!C28</f>
        <v>9.1969680628322358E-3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24" customFormat="1">
      <c r="A25" s="6"/>
      <c r="B25" s="1"/>
      <c r="C25" s="1"/>
      <c r="D25" s="1"/>
      <c r="E25" s="30">
        <f>FuenteTasaLibreDeRiesgo!A29</f>
        <v>1948</v>
      </c>
      <c r="F25" s="34">
        <f>FuenteTasaLibreDeRiesgo!B29</f>
        <v>2.4400000000000002E-2</v>
      </c>
      <c r="G25" s="33">
        <f>FuenteTasaLibreDeRiesgo!C29</f>
        <v>1.9510369413175046E-2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24" customFormat="1">
      <c r="A26" s="6"/>
      <c r="B26" s="1"/>
      <c r="C26" s="1"/>
      <c r="D26" s="1"/>
      <c r="E26" s="30">
        <f>FuenteTasaLibreDeRiesgo!A30</f>
        <v>1949</v>
      </c>
      <c r="F26" s="34">
        <f>FuenteTasaLibreDeRiesgo!B30</f>
        <v>2.1899999999999999E-2</v>
      </c>
      <c r="G26" s="33">
        <f>FuenteTasaLibreDeRiesgo!C30</f>
        <v>4.6634851827973139E-2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4" customFormat="1">
      <c r="A27" s="6"/>
      <c r="B27" s="1"/>
      <c r="C27" s="1"/>
      <c r="D27" s="1"/>
      <c r="E27" s="30">
        <f>FuenteTasaLibreDeRiesgo!A31</f>
        <v>1950</v>
      </c>
      <c r="F27" s="34">
        <f>FuenteTasaLibreDeRiesgo!B31</f>
        <v>2.3900000000000001E-2</v>
      </c>
      <c r="G27" s="33">
        <f>FuenteTasaLibreDeRiesgo!C31</f>
        <v>4.2959574171096103E-3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24" customFormat="1">
      <c r="A28" s="6"/>
      <c r="B28" s="1"/>
      <c r="C28" s="1"/>
      <c r="D28" s="1"/>
      <c r="E28" s="30">
        <f>FuenteTasaLibreDeRiesgo!A32</f>
        <v>1951</v>
      </c>
      <c r="F28" s="34">
        <f>FuenteTasaLibreDeRiesgo!B32</f>
        <v>2.7E-2</v>
      </c>
      <c r="G28" s="33">
        <f>FuenteTasaLibreDeRiesgo!C32</f>
        <v>-2.9531392208319886E-3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24" customFormat="1">
      <c r="A29" s="6"/>
      <c r="B29" s="1"/>
      <c r="C29" s="1"/>
      <c r="D29" s="1"/>
      <c r="E29" s="30">
        <f>FuenteTasaLibreDeRiesgo!A33</f>
        <v>1952</v>
      </c>
      <c r="F29" s="34">
        <f>FuenteTasaLibreDeRiesgo!B33</f>
        <v>2.75E-2</v>
      </c>
      <c r="G29" s="33">
        <f>FuenteTasaLibreDeRiesgo!C33</f>
        <v>2.2679961918305656E-2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24" customFormat="1">
      <c r="A30" s="6"/>
      <c r="B30" s="1"/>
      <c r="C30" s="1"/>
      <c r="D30" s="1"/>
      <c r="E30" s="30">
        <f>FuenteTasaLibreDeRiesgo!A34</f>
        <v>1953</v>
      </c>
      <c r="F30" s="34">
        <f>FuenteTasaLibreDeRiesgo!B34</f>
        <v>2.5899999999999999E-2</v>
      </c>
      <c r="G30" s="33">
        <f>FuenteTasaLibreDeRiesgo!C34</f>
        <v>4.1438402589088513E-2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24" customFormat="1">
      <c r="A31" s="6"/>
      <c r="B31" s="1"/>
      <c r="C31" s="1"/>
      <c r="D31" s="1"/>
      <c r="E31" s="30">
        <f>FuenteTasaLibreDeRiesgo!A35</f>
        <v>1954</v>
      </c>
      <c r="F31" s="34">
        <f>FuenteTasaLibreDeRiesgo!B35</f>
        <v>2.5100000000000001E-2</v>
      </c>
      <c r="G31" s="33">
        <f>FuenteTasaLibreDeRiesgo!C35</f>
        <v>3.2898034558095555E-2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24" customFormat="1">
      <c r="A32" s="6"/>
      <c r="B32" s="1"/>
      <c r="C32" s="1"/>
      <c r="D32" s="1"/>
      <c r="E32" s="30">
        <f>FuenteTasaLibreDeRiesgo!A36</f>
        <v>1955</v>
      </c>
      <c r="F32" s="34">
        <f>FuenteTasaLibreDeRiesgo!B36</f>
        <v>2.9600000000000001E-2</v>
      </c>
      <c r="G32" s="33">
        <f>FuenteTasaLibreDeRiesgo!C36</f>
        <v>-1.3364391288618781E-2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24" customFormat="1">
      <c r="A33" s="6"/>
      <c r="B33" s="1"/>
      <c r="C33" s="1"/>
      <c r="D33" s="1"/>
      <c r="E33" s="35">
        <f>FuenteTasaLibreDeRiesgo!A37</f>
        <v>1956</v>
      </c>
      <c r="F33" s="34">
        <f>FuenteTasaLibreDeRiesgo!B37</f>
        <v>3.5900000000000001E-2</v>
      </c>
      <c r="G33" s="34">
        <f>FuenteTasaLibreDeRiesgo!C37</f>
        <v>-2.2557738173154165E-2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24" customFormat="1">
      <c r="A34" s="6"/>
      <c r="B34" s="1"/>
      <c r="C34" s="1"/>
      <c r="D34" s="1"/>
      <c r="E34" s="30">
        <f>FuenteTasaLibreDeRiesgo!A38</f>
        <v>1957</v>
      </c>
      <c r="F34" s="34">
        <f>FuenteTasaLibreDeRiesgo!B38</f>
        <v>3.2099999999999997E-2</v>
      </c>
      <c r="G34" s="33">
        <f>FuenteTasaLibreDeRiesgo!C38</f>
        <v>6.7970128466249904E-2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24" customFormat="1">
      <c r="A35" s="6"/>
      <c r="B35" s="1"/>
      <c r="C35" s="1"/>
      <c r="D35" s="1"/>
      <c r="E35" s="30">
        <f>FuenteTasaLibreDeRiesgo!A39</f>
        <v>1958</v>
      </c>
      <c r="F35" s="34">
        <f>FuenteTasaLibreDeRiesgo!B39</f>
        <v>3.8600000000000002E-2</v>
      </c>
      <c r="G35" s="33">
        <f>FuenteTasaLibreDeRiesgo!C39</f>
        <v>-2.0990181755274694E-2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24" customFormat="1">
      <c r="A36" s="6"/>
      <c r="B36" s="1"/>
      <c r="C36" s="1"/>
      <c r="D36" s="1"/>
      <c r="E36" s="30">
        <f>FuenteTasaLibreDeRiesgo!A40</f>
        <v>1959</v>
      </c>
      <c r="F36" s="34">
        <f>FuenteTasaLibreDeRiesgo!B40</f>
        <v>4.6899999999999997E-2</v>
      </c>
      <c r="G36" s="33">
        <f>FuenteTasaLibreDeRiesgo!C40</f>
        <v>-2.6466312591385065E-2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24" customFormat="1">
      <c r="A37" s="6"/>
      <c r="B37" s="1"/>
      <c r="C37" s="1"/>
      <c r="D37" s="1"/>
      <c r="E37" s="30">
        <f>FuenteTasaLibreDeRiesgo!A41</f>
        <v>1960</v>
      </c>
      <c r="F37" s="34">
        <f>FuenteTasaLibreDeRiesgo!B41</f>
        <v>3.8399999999999997E-2</v>
      </c>
      <c r="G37" s="33">
        <f>FuenteTasaLibreDeRiesgo!C41</f>
        <v>0.11639503690963365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24" customFormat="1">
      <c r="A38" s="6"/>
      <c r="B38" s="1"/>
      <c r="C38" s="1"/>
      <c r="D38" s="1"/>
      <c r="E38" s="30">
        <f>FuenteTasaLibreDeRiesgo!A42</f>
        <v>1961</v>
      </c>
      <c r="F38" s="34">
        <f>FuenteTasaLibreDeRiesgo!B42</f>
        <v>4.0599999999999997E-2</v>
      </c>
      <c r="G38" s="33">
        <f>FuenteTasaLibreDeRiesgo!C42</f>
        <v>2.0609208076323167E-2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24" customFormat="1">
      <c r="A39" s="6"/>
      <c r="B39" s="1"/>
      <c r="C39" s="1"/>
      <c r="D39" s="1"/>
      <c r="E39" s="30">
        <f>FuenteTasaLibreDeRiesgo!A43</f>
        <v>1962</v>
      </c>
      <c r="F39" s="34">
        <f>FuenteTasaLibreDeRiesgo!B43</f>
        <v>3.8600000000000002E-2</v>
      </c>
      <c r="G39" s="33">
        <f>FuenteTasaLibreDeRiesgo!C43</f>
        <v>5.693544054008462E-2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24" customFormat="1">
      <c r="A40" s="6"/>
      <c r="B40" s="1"/>
      <c r="C40" s="1"/>
      <c r="D40" s="1"/>
      <c r="E40" s="30">
        <f>FuenteTasaLibreDeRiesgo!A44</f>
        <v>1963</v>
      </c>
      <c r="F40" s="34">
        <f>FuenteTasaLibreDeRiesgo!B44</f>
        <v>4.1300000000000003E-2</v>
      </c>
      <c r="G40" s="33">
        <f>FuenteTasaLibreDeRiesgo!C44</f>
        <v>1.6841620739546127E-2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24" customFormat="1">
      <c r="A41" s="6"/>
      <c r="B41" s="1"/>
      <c r="C41" s="1"/>
      <c r="D41" s="1"/>
      <c r="E41" s="30">
        <f>FuenteTasaLibreDeRiesgo!A45</f>
        <v>1964</v>
      </c>
      <c r="F41" s="34">
        <f>FuenteTasaLibreDeRiesgo!B45</f>
        <v>4.1799999999999997E-2</v>
      </c>
      <c r="G41" s="33">
        <f>FuenteTasaLibreDeRiesgo!C45</f>
        <v>3.7280648911540815E-2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24" customFormat="1">
      <c r="A42" s="6"/>
      <c r="B42" s="1"/>
      <c r="C42" s="1"/>
      <c r="D42" s="1"/>
      <c r="E42" s="30">
        <f>FuenteTasaLibreDeRiesgo!A46</f>
        <v>1965</v>
      </c>
      <c r="F42" s="34">
        <f>FuenteTasaLibreDeRiesgo!B46</f>
        <v>4.6199999999999998E-2</v>
      </c>
      <c r="G42" s="33">
        <f>FuenteTasaLibreDeRiesgo!C46</f>
        <v>7.1885509359262342E-3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24" customFormat="1">
      <c r="A43" s="6"/>
      <c r="B43" s="1"/>
      <c r="C43" s="1"/>
      <c r="D43" s="1"/>
      <c r="E43" s="35">
        <f>FuenteTasaLibreDeRiesgo!A47</f>
        <v>1966</v>
      </c>
      <c r="F43" s="34">
        <f>FuenteTasaLibreDeRiesgo!B47</f>
        <v>4.8399999999999999E-2</v>
      </c>
      <c r="G43" s="34">
        <f>FuenteTasaLibreDeRiesgo!C47</f>
        <v>2.9079409324299622E-2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24" customFormat="1">
      <c r="A44" s="6"/>
      <c r="B44" s="1"/>
      <c r="C44" s="1"/>
      <c r="D44" s="1"/>
      <c r="E44" s="30">
        <f>FuenteTasaLibreDeRiesgo!A48</f>
        <v>1967</v>
      </c>
      <c r="F44" s="34">
        <f>FuenteTasaLibreDeRiesgo!B48</f>
        <v>5.7000000000000002E-2</v>
      </c>
      <c r="G44" s="33">
        <f>FuenteTasaLibreDeRiesgo!C48</f>
        <v>-1.5806209932824666E-2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24" customFormat="1">
      <c r="A45" s="6"/>
      <c r="B45" s="1"/>
      <c r="C45" s="1"/>
      <c r="D45" s="1"/>
      <c r="E45" s="30">
        <f>FuenteTasaLibreDeRiesgo!A49</f>
        <v>1968</v>
      </c>
      <c r="F45" s="34">
        <f>FuenteTasaLibreDeRiesgo!B49</f>
        <v>6.0299999999999999E-2</v>
      </c>
      <c r="G45" s="33">
        <f>FuenteTasaLibreDeRiesgo!C49</f>
        <v>3.2746196950768365E-2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24" customFormat="1">
      <c r="A46" s="6"/>
      <c r="B46" s="1"/>
      <c r="C46" s="1"/>
      <c r="D46" s="1"/>
      <c r="E46" s="30">
        <f>FuenteTasaLibreDeRiesgo!A50</f>
        <v>1969</v>
      </c>
      <c r="F46" s="34">
        <f>FuenteTasaLibreDeRiesgo!B50</f>
        <v>7.6499999999999999E-2</v>
      </c>
      <c r="G46" s="33">
        <f>FuenteTasaLibreDeRiesgo!C50</f>
        <v>-5.0140493209926106E-2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24" customFormat="1">
      <c r="A47" s="6"/>
      <c r="B47" s="1"/>
      <c r="C47" s="1"/>
      <c r="D47" s="1"/>
      <c r="E47" s="30">
        <f>FuenteTasaLibreDeRiesgo!A51</f>
        <v>1970</v>
      </c>
      <c r="F47" s="34">
        <f>FuenteTasaLibreDeRiesgo!B51</f>
        <v>6.3899999999999998E-2</v>
      </c>
      <c r="G47" s="33">
        <f>FuenteTasaLibreDeRiesgo!C51</f>
        <v>0.16754737183412338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24" customFormat="1">
      <c r="A48" s="6"/>
      <c r="B48" s="1"/>
      <c r="C48" s="1"/>
      <c r="D48" s="1"/>
      <c r="E48" s="30">
        <f>FuenteTasaLibreDeRiesgo!A52</f>
        <v>1971</v>
      </c>
      <c r="F48" s="34">
        <f>FuenteTasaLibreDeRiesgo!B52</f>
        <v>5.9299999999999999E-2</v>
      </c>
      <c r="G48" s="33">
        <f>FuenteTasaLibreDeRiesgo!C52</f>
        <v>9.7868966197122972E-2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24" customFormat="1">
      <c r="A49" s="6"/>
      <c r="B49" s="1"/>
      <c r="C49" s="1"/>
      <c r="D49" s="1"/>
      <c r="E49" s="30">
        <f>FuenteTasaLibreDeRiesgo!A53</f>
        <v>1972</v>
      </c>
      <c r="F49" s="34">
        <f>FuenteTasaLibreDeRiesgo!B53</f>
        <v>6.3600000000000004E-2</v>
      </c>
      <c r="G49" s="33">
        <f>FuenteTasaLibreDeRiesgo!C53</f>
        <v>2.818449050444969E-2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24" customFormat="1">
      <c r="A50" s="6"/>
      <c r="B50" s="1"/>
      <c r="C50" s="1"/>
      <c r="D50" s="1"/>
      <c r="E50" s="30">
        <f>FuenteTasaLibreDeRiesgo!A54</f>
        <v>1973</v>
      </c>
      <c r="F50" s="34">
        <f>FuenteTasaLibreDeRiesgo!B54</f>
        <v>6.7400000000000002E-2</v>
      </c>
      <c r="G50" s="33">
        <f>FuenteTasaLibreDeRiesgo!C54</f>
        <v>3.6586646024150085E-2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24" customFormat="1">
      <c r="A51" s="6"/>
      <c r="B51" s="1"/>
      <c r="C51" s="1"/>
      <c r="D51" s="1"/>
      <c r="E51" s="30">
        <f>FuenteTasaLibreDeRiesgo!A55</f>
        <v>1974</v>
      </c>
      <c r="F51" s="34">
        <f>FuenteTasaLibreDeRiesgo!B55</f>
        <v>7.4300000000000005E-2</v>
      </c>
      <c r="G51" s="33">
        <f>FuenteTasaLibreDeRiesgo!C55</f>
        <v>1.9886086932378574E-2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24" customFormat="1">
      <c r="A52" s="6"/>
      <c r="B52" s="1"/>
      <c r="C52" s="1"/>
      <c r="D52" s="1"/>
      <c r="E52" s="30">
        <f>FuenteTasaLibreDeRiesgo!A56</f>
        <v>1975</v>
      </c>
      <c r="F52" s="34">
        <f>FuenteTasaLibreDeRiesgo!B56</f>
        <v>0.08</v>
      </c>
      <c r="G52" s="33">
        <f>FuenteTasaLibreDeRiesgo!C56</f>
        <v>3.6052536026033838E-2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24" customFormat="1">
      <c r="A53" s="6"/>
      <c r="B53" s="1"/>
      <c r="C53" s="1"/>
      <c r="D53" s="1"/>
      <c r="E53" s="35">
        <f>FuenteTasaLibreDeRiesgo!A57</f>
        <v>1976</v>
      </c>
      <c r="F53" s="34">
        <f>FuenteTasaLibreDeRiesgo!B57</f>
        <v>6.8699999999999997E-2</v>
      </c>
      <c r="G53" s="34">
        <f>FuenteTasaLibreDeRiesgo!C57</f>
        <v>0.1598456074290921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24" customFormat="1">
      <c r="A54" s="6"/>
      <c r="B54" s="1"/>
      <c r="C54" s="1"/>
      <c r="D54" s="1"/>
      <c r="E54" s="30">
        <f>FuenteTasaLibreDeRiesgo!A58</f>
        <v>1977</v>
      </c>
      <c r="F54" s="34">
        <f>FuenteTasaLibreDeRiesgo!B58</f>
        <v>7.6899999999999996E-2</v>
      </c>
      <c r="G54" s="33">
        <f>FuenteTasaLibreDeRiesgo!C58</f>
        <v>1.2899606071070449E-2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24" customFormat="1">
      <c r="A55" s="6"/>
      <c r="B55" s="1"/>
      <c r="C55" s="1"/>
      <c r="D55" s="1"/>
      <c r="E55" s="30">
        <f>FuenteTasaLibreDeRiesgo!A59</f>
        <v>1978</v>
      </c>
      <c r="F55" s="34">
        <f>FuenteTasaLibreDeRiesgo!B59</f>
        <v>9.01E-2</v>
      </c>
      <c r="G55" s="33">
        <f>FuenteTasaLibreDeRiesgo!C59</f>
        <v>-7.7758069075086478E-3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24" customFormat="1">
      <c r="A56" s="6"/>
      <c r="B56" s="1"/>
      <c r="C56" s="1"/>
      <c r="D56" s="1"/>
      <c r="E56" s="30">
        <f>FuenteTasaLibreDeRiesgo!A60</f>
        <v>1979</v>
      </c>
      <c r="F56" s="34">
        <f>FuenteTasaLibreDeRiesgo!B60</f>
        <v>0.10390000000000001</v>
      </c>
      <c r="G56" s="33">
        <f>FuenteTasaLibreDeRiesgo!C60</f>
        <v>6.7072031247235459E-3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24" customFormat="1">
      <c r="A57" s="6"/>
      <c r="B57" s="1"/>
      <c r="C57" s="1"/>
      <c r="D57" s="1"/>
      <c r="E57" s="30">
        <f>FuenteTasaLibreDeRiesgo!A61</f>
        <v>1980</v>
      </c>
      <c r="F57" s="34">
        <f>FuenteTasaLibreDeRiesgo!B61</f>
        <v>0.12839999999999999</v>
      </c>
      <c r="G57" s="33">
        <f>FuenteTasaLibreDeRiesgo!C61</f>
        <v>-2.989744251999403E-2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24" customFormat="1">
      <c r="A58" s="6"/>
      <c r="B58" s="1"/>
      <c r="C58" s="1"/>
      <c r="D58" s="1"/>
      <c r="E58" s="30">
        <f>FuenteTasaLibreDeRiesgo!A62</f>
        <v>1981</v>
      </c>
      <c r="F58" s="34">
        <f>FuenteTasaLibreDeRiesgo!B62</f>
        <v>0.13719999999999999</v>
      </c>
      <c r="G58" s="33">
        <f>FuenteTasaLibreDeRiesgo!C62</f>
        <v>8.1992153358923542E-2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24" customFormat="1">
      <c r="A59" s="6"/>
      <c r="B59" s="1"/>
      <c r="C59" s="1"/>
      <c r="D59" s="1"/>
      <c r="E59" s="30">
        <f>FuenteTasaLibreDeRiesgo!A63</f>
        <v>1982</v>
      </c>
      <c r="F59" s="34">
        <f>FuenteTasaLibreDeRiesgo!B63</f>
        <v>0.10539999999999999</v>
      </c>
      <c r="G59" s="33">
        <f>FuenteTasaLibreDeRiesgo!C63</f>
        <v>0.32814549486295586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24" customFormat="1">
      <c r="A60" s="6"/>
      <c r="B60" s="1"/>
      <c r="C60" s="1"/>
      <c r="D60" s="1"/>
      <c r="E60" s="30">
        <f>FuenteTasaLibreDeRiesgo!A64</f>
        <v>1983</v>
      </c>
      <c r="F60" s="34">
        <f>FuenteTasaLibreDeRiesgo!B64</f>
        <v>0.1183</v>
      </c>
      <c r="G60" s="33">
        <f>FuenteTasaLibreDeRiesgo!C64</f>
        <v>3.2002094451429264E-2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24" customFormat="1">
      <c r="A61" s="6"/>
      <c r="B61" s="1"/>
      <c r="C61" s="1"/>
      <c r="D61" s="1"/>
      <c r="E61" s="30">
        <f>FuenteTasaLibreDeRiesgo!A65</f>
        <v>1984</v>
      </c>
      <c r="F61" s="34">
        <f>FuenteTasaLibreDeRiesgo!B65</f>
        <v>0.115</v>
      </c>
      <c r="G61" s="33">
        <f>FuenteTasaLibreDeRiesgo!C65</f>
        <v>0.13733364344102345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24" customFormat="1">
      <c r="A62" s="6"/>
      <c r="B62" s="1"/>
      <c r="C62" s="1"/>
      <c r="D62" s="1"/>
      <c r="E62" s="30">
        <f>FuenteTasaLibreDeRiesgo!A66</f>
        <v>1985</v>
      </c>
      <c r="F62" s="34">
        <f>FuenteTasaLibreDeRiesgo!B66</f>
        <v>9.2600000000000002E-2</v>
      </c>
      <c r="G62" s="33">
        <f>FuenteTasaLibreDeRiesgo!C66</f>
        <v>0.2571248821260641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24" customFormat="1">
      <c r="A63" s="6"/>
      <c r="B63" s="1"/>
      <c r="C63" s="1"/>
      <c r="D63" s="1"/>
      <c r="E63" s="35">
        <f>FuenteTasaLibreDeRiesgo!A67</f>
        <v>1986</v>
      </c>
      <c r="F63" s="34">
        <f>FuenteTasaLibreDeRiesgo!B67</f>
        <v>7.1099999999999997E-2</v>
      </c>
      <c r="G63" s="34">
        <f>FuenteTasaLibreDeRiesgo!C67</f>
        <v>0.24284215141767618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24" customFormat="1">
      <c r="A64" s="6"/>
      <c r="B64" s="1"/>
      <c r="C64" s="1"/>
      <c r="D64" s="1"/>
      <c r="E64" s="30">
        <f>FuenteTasaLibreDeRiesgo!A68</f>
        <v>1987</v>
      </c>
      <c r="F64" s="34">
        <f>FuenteTasaLibreDeRiesgo!B68</f>
        <v>8.9899999999999994E-2</v>
      </c>
      <c r="G64" s="33">
        <f>FuenteTasaLibreDeRiesgo!C68</f>
        <v>-4.9605089379262279E-2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24" customFormat="1">
      <c r="A65" s="6"/>
      <c r="B65" s="1"/>
      <c r="C65" s="1"/>
      <c r="D65" s="1"/>
      <c r="E65" s="30">
        <f>FuenteTasaLibreDeRiesgo!A69</f>
        <v>1988</v>
      </c>
      <c r="F65" s="34">
        <f>FuenteTasaLibreDeRiesgo!B69</f>
        <v>9.11E-2</v>
      </c>
      <c r="G65" s="33">
        <f>FuenteTasaLibreDeRiesgo!C69</f>
        <v>8.2235958434841674E-2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24" customFormat="1">
      <c r="A66" s="6"/>
      <c r="B66" s="1"/>
      <c r="C66" s="1"/>
      <c r="D66" s="1"/>
      <c r="E66" s="30">
        <f>FuenteTasaLibreDeRiesgo!A70</f>
        <v>1989</v>
      </c>
      <c r="F66" s="34">
        <f>FuenteTasaLibreDeRiesgo!B70</f>
        <v>7.8399999999999997E-2</v>
      </c>
      <c r="G66" s="33">
        <f>FuenteTasaLibreDeRiesgo!C70</f>
        <v>0.17693647159446219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24" customFormat="1">
      <c r="A67" s="6"/>
      <c r="B67" s="1"/>
      <c r="C67" s="1"/>
      <c r="D67" s="1"/>
      <c r="E67" s="30">
        <f>FuenteTasaLibreDeRiesgo!A71</f>
        <v>1990</v>
      </c>
      <c r="F67" s="34">
        <f>FuenteTasaLibreDeRiesgo!B71</f>
        <v>8.0799999999999997E-2</v>
      </c>
      <c r="G67" s="33">
        <f>FuenteTasaLibreDeRiesgo!C71</f>
        <v>6.2353753335533363E-2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24" customFormat="1">
      <c r="A68" s="6"/>
      <c r="B68" s="1"/>
      <c r="C68" s="1"/>
      <c r="D68" s="1"/>
      <c r="E68" s="30">
        <f>FuenteTasaLibreDeRiesgo!A72</f>
        <v>1991</v>
      </c>
      <c r="F68" s="34">
        <f>FuenteTasaLibreDeRiesgo!B72</f>
        <v>7.0900000000000005E-2</v>
      </c>
      <c r="G68" s="33">
        <f>FuenteTasaLibreDeRiesgo!C72</f>
        <v>0.15004510019517303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24" customFormat="1">
      <c r="A69" s="6"/>
      <c r="B69" s="1"/>
      <c r="C69" s="1"/>
      <c r="D69" s="1"/>
      <c r="E69" s="30">
        <f>FuenteTasaLibreDeRiesgo!A73</f>
        <v>1992</v>
      </c>
      <c r="F69" s="34">
        <f>FuenteTasaLibreDeRiesgo!B73</f>
        <v>6.7699999999999996E-2</v>
      </c>
      <c r="G69" s="33">
        <f>FuenteTasaLibreDeRiesgo!C73</f>
        <v>9.3616373162079422E-2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24" customFormat="1">
      <c r="A70" s="6"/>
      <c r="B70" s="1"/>
      <c r="C70" s="1"/>
      <c r="D70" s="1"/>
      <c r="E70" s="30">
        <f>FuenteTasaLibreDeRiesgo!A74</f>
        <v>1993</v>
      </c>
      <c r="F70" s="34">
        <f>FuenteTasaLibreDeRiesgo!B74</f>
        <v>5.7700000000000001E-2</v>
      </c>
      <c r="G70" s="33">
        <f>FuenteTasaLibreDeRiesgo!C74</f>
        <v>0.14210957589263107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24" customFormat="1">
      <c r="A71" s="6"/>
      <c r="B71" s="1"/>
      <c r="C71" s="1"/>
      <c r="D71" s="1"/>
      <c r="E71" s="30">
        <f>FuenteTasaLibreDeRiesgo!A75</f>
        <v>1994</v>
      </c>
      <c r="F71" s="34">
        <f>FuenteTasaLibreDeRiesgo!B75</f>
        <v>7.8100000000000003E-2</v>
      </c>
      <c r="G71" s="33">
        <f>FuenteTasaLibreDeRiesgo!C75</f>
        <v>-8.0366555509985921E-2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24" customFormat="1">
      <c r="A72" s="6"/>
      <c r="B72" s="1"/>
      <c r="C72" s="1"/>
      <c r="D72" s="1"/>
      <c r="E72" s="30">
        <f>FuenteTasaLibreDeRiesgo!A76</f>
        <v>1995</v>
      </c>
      <c r="F72" s="34">
        <f>FuenteTasaLibreDeRiesgo!B76</f>
        <v>5.7099999999999998E-2</v>
      </c>
      <c r="G72" s="33">
        <f>FuenteTasaLibreDeRiesgo!C76</f>
        <v>0.23480780112538907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24" customFormat="1">
      <c r="A73" s="6"/>
      <c r="B73" s="1"/>
      <c r="C73" s="1"/>
      <c r="D73" s="1"/>
      <c r="E73" s="35">
        <f>FuenteTasaLibreDeRiesgo!A77</f>
        <v>1996</v>
      </c>
      <c r="F73" s="34">
        <f>FuenteTasaLibreDeRiesgo!B77</f>
        <v>6.3E-2</v>
      </c>
      <c r="G73" s="34">
        <f>FuenteTasaLibreDeRiesgo!C77</f>
        <v>1.428607793401844E-2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24" customFormat="1">
      <c r="A74" s="6"/>
      <c r="B74" s="1"/>
      <c r="C74" s="1"/>
      <c r="D74" s="1"/>
      <c r="E74" s="30">
        <f>FuenteTasaLibreDeRiesgo!A78</f>
        <v>1997</v>
      </c>
      <c r="F74" s="34">
        <f>FuenteTasaLibreDeRiesgo!B78</f>
        <v>5.8099999999999999E-2</v>
      </c>
      <c r="G74" s="33">
        <f>FuenteTasaLibreDeRiesgo!C78</f>
        <v>9.939130272977531E-2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24" customFormat="1">
      <c r="A75" s="6"/>
      <c r="B75" s="1"/>
      <c r="C75" s="1"/>
      <c r="D75" s="1"/>
      <c r="E75" s="30">
        <f>FuenteTasaLibreDeRiesgo!A79</f>
        <v>1998</v>
      </c>
      <c r="F75" s="34">
        <f>FuenteTasaLibreDeRiesgo!B79</f>
        <v>4.65E-2</v>
      </c>
      <c r="G75" s="33">
        <f>FuenteTasaLibreDeRiesgo!C79</f>
        <v>0.14921431922606215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24" customFormat="1">
      <c r="A76" s="6"/>
      <c r="B76" s="1"/>
      <c r="C76" s="1"/>
      <c r="D76" s="1"/>
      <c r="E76" s="30">
        <f>FuenteTasaLibreDeRiesgo!A80</f>
        <v>1999</v>
      </c>
      <c r="F76" s="34">
        <f>FuenteTasaLibreDeRiesgo!B80</f>
        <v>6.4399999999999999E-2</v>
      </c>
      <c r="G76" s="33">
        <f>FuenteTasaLibreDeRiesgo!C80</f>
        <v>-8.2542147962685761E-2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24" customFormat="1">
      <c r="A77" s="6"/>
      <c r="B77" s="1"/>
      <c r="C77" s="1"/>
      <c r="D77" s="1"/>
      <c r="E77" s="30">
        <f>FuenteTasaLibreDeRiesgo!A81</f>
        <v>2000</v>
      </c>
      <c r="F77" s="34">
        <f>FuenteTasaLibreDeRiesgo!B81</f>
        <v>5.11E-2</v>
      </c>
      <c r="G77" s="33">
        <f>FuenteTasaLibreDeRiesgo!C81</f>
        <v>0.16655267125397488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24" customFormat="1">
      <c r="A78" s="6"/>
      <c r="B78" s="1"/>
      <c r="C78" s="1"/>
      <c r="D78" s="1"/>
      <c r="E78" s="30">
        <f>FuenteTasaLibreDeRiesgo!A82</f>
        <v>2001</v>
      </c>
      <c r="F78" s="34">
        <f>FuenteTasaLibreDeRiesgo!B82</f>
        <v>5.0500000000000003E-2</v>
      </c>
      <c r="G78" s="33">
        <f>FuenteTasaLibreDeRiesgo!C82</f>
        <v>5.5721811892492555E-2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24" customFormat="1">
      <c r="A79" s="6"/>
      <c r="B79" s="1"/>
      <c r="C79" s="1"/>
      <c r="D79" s="1"/>
      <c r="E79" s="30">
        <f>FuenteTasaLibreDeRiesgo!A83</f>
        <v>2002</v>
      </c>
      <c r="F79" s="34">
        <f>FuenteTasaLibreDeRiesgo!B83</f>
        <v>3.8199999999999998E-2</v>
      </c>
      <c r="G79" s="33">
        <f>FuenteTasaLibreDeRiesgo!C83</f>
        <v>0.15116400378109285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24" customFormat="1">
      <c r="A80" s="6"/>
      <c r="B80" s="1"/>
      <c r="C80" s="1"/>
      <c r="D80" s="1"/>
      <c r="E80" s="30">
        <f>FuenteTasaLibreDeRiesgo!A84</f>
        <v>2003</v>
      </c>
      <c r="F80" s="34">
        <f>FuenteTasaLibreDeRiesgo!B84</f>
        <v>4.2500000000000003E-2</v>
      </c>
      <c r="G80" s="33">
        <f>FuenteTasaLibreDeRiesgo!C84</f>
        <v>3.7531858817758529E-3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24" customFormat="1">
      <c r="A81" s="6"/>
      <c r="B81" s="1"/>
      <c r="C81" s="1"/>
      <c r="D81" s="1"/>
      <c r="E81" s="30">
        <f>FuenteTasaLibreDeRiesgo!A85</f>
        <v>2004</v>
      </c>
      <c r="F81" s="34">
        <f>FuenteTasaLibreDeRiesgo!B85</f>
        <v>4.2200000000000001E-2</v>
      </c>
      <c r="G81" s="33">
        <f>FuenteTasaLibreDeRiesgo!C85</f>
        <v>4.490683702274547E-2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24" customFormat="1">
      <c r="A82" s="6"/>
      <c r="B82" s="1"/>
      <c r="C82" s="1"/>
      <c r="D82" s="1"/>
      <c r="E82" s="30">
        <f>FuenteTasaLibreDeRiesgo!A86</f>
        <v>2005</v>
      </c>
      <c r="F82" s="34">
        <f>FuenteTasaLibreDeRiesgo!B86</f>
        <v>4.3900000000000002E-2</v>
      </c>
      <c r="G82" s="33">
        <f>FuenteTasaLibreDeRiesgo!C86</f>
        <v>2.8675329597779506E-2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24" customFormat="1">
      <c r="A83" s="6"/>
      <c r="B83" s="1"/>
      <c r="C83" s="1"/>
      <c r="D83" s="1"/>
      <c r="E83" s="35">
        <f>FuenteTasaLibreDeRiesgo!A87</f>
        <v>2006</v>
      </c>
      <c r="F83" s="34">
        <f>FuenteTasaLibreDeRiesgo!B87</f>
        <v>4.7E-2</v>
      </c>
      <c r="G83" s="34">
        <f>FuenteTasaLibreDeRiesgo!C87</f>
        <v>1.9610012417568386E-2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24" customFormat="1">
      <c r="A84" s="6"/>
      <c r="B84" s="1"/>
      <c r="C84" s="1"/>
      <c r="D84" s="1"/>
      <c r="E84" s="30">
        <f>FuenteTasaLibreDeRiesgo!A88</f>
        <v>2007</v>
      </c>
      <c r="F84" s="34">
        <f>FuenteTasaLibreDeRiesgo!B88</f>
        <v>4.02E-2</v>
      </c>
      <c r="G84" s="33">
        <f>FuenteTasaLibreDeRiesgo!C88</f>
        <v>0.10209921930012807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24" customFormat="1">
      <c r="A85" s="6"/>
      <c r="B85" s="1"/>
      <c r="C85" s="1"/>
      <c r="D85" s="1"/>
      <c r="E85" s="30">
        <f>FuenteTasaLibreDeRiesgo!A89</f>
        <v>2008</v>
      </c>
      <c r="F85" s="34">
        <f>FuenteTasaLibreDeRiesgo!B89</f>
        <v>2.2100000000000002E-2</v>
      </c>
      <c r="G85" s="33">
        <f>FuenteTasaLibreDeRiesgo!C89</f>
        <v>0.20101279926977011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24" customFormat="1">
      <c r="A86" s="6"/>
      <c r="B86" s="1"/>
      <c r="C86" s="1"/>
      <c r="D86" s="1"/>
      <c r="E86" s="30">
        <f>FuenteTasaLibreDeRiesgo!A90</f>
        <v>2009</v>
      </c>
      <c r="F86" s="34">
        <f>FuenteTasaLibreDeRiesgo!B90</f>
        <v>3.8399999999999997E-2</v>
      </c>
      <c r="G86" s="33">
        <f>FuenteTasaLibreDeRiesgo!C90</f>
        <v>-0.11116695313259162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24" customFormat="1">
      <c r="A87" s="6"/>
      <c r="B87" s="1"/>
      <c r="C87" s="1"/>
      <c r="D87" s="1"/>
      <c r="E87" s="30">
        <f>FuenteTasaLibreDeRiesgo!A91</f>
        <v>2010</v>
      </c>
      <c r="F87" s="34">
        <f>FuenteTasaLibreDeRiesgo!B91</f>
        <v>3.2899999999999999E-2</v>
      </c>
      <c r="G87" s="33">
        <f>FuenteTasaLibreDeRiesgo!C91</f>
        <v>8.4629338803557719E-2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24" customFormat="1">
      <c r="A88" s="6"/>
      <c r="B88" s="1"/>
      <c r="C88" s="1"/>
      <c r="D88" s="1"/>
      <c r="E88" s="30">
        <f>FuenteTasaLibreDeRiesgo!A92</f>
        <v>2011</v>
      </c>
      <c r="F88" s="34">
        <f>FuenteTasaLibreDeRiesgo!B92</f>
        <v>1.8800000000000001E-2</v>
      </c>
      <c r="G88" s="33">
        <f>FuenteTasaLibreDeRiesgo!C92</f>
        <v>0.16035334999461354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24" customFormat="1">
      <c r="A89" s="6"/>
      <c r="B89" s="1"/>
      <c r="C89" s="1"/>
      <c r="D89" s="1"/>
      <c r="E89" s="30">
        <f>FuenteTasaLibreDeRiesgo!A93</f>
        <v>2012</v>
      </c>
      <c r="F89" s="34">
        <f>FuenteTasaLibreDeRiesgo!B93</f>
        <v>1.7600000000000001E-2</v>
      </c>
      <c r="G89" s="33">
        <f>FuenteTasaLibreDeRiesgo!C93</f>
        <v>2.971571978018946E-2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24" customFormat="1">
      <c r="A90" s="6"/>
      <c r="B90" s="1"/>
      <c r="C90" s="1"/>
      <c r="D90" s="1"/>
      <c r="E90" s="30">
        <f>FuenteTasaLibreDeRiesgo!A94</f>
        <v>2013</v>
      </c>
      <c r="F90" s="34">
        <f>FuenteTasaLibreDeRiesgo!B94</f>
        <v>3.0360000000000002E-2</v>
      </c>
      <c r="G90" s="33">
        <f>FuenteTasaLibreDeRiesgo!C94</f>
        <v>-9.104568794347262E-2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24" customFormat="1">
      <c r="A91" s="6"/>
      <c r="B91" s="1"/>
      <c r="C91" s="1"/>
      <c r="D91" s="1"/>
      <c r="E91" s="30">
        <f>FuenteTasaLibreDeRiesgo!A95</f>
        <v>2014</v>
      </c>
      <c r="F91" s="34">
        <f>FuenteTasaLibreDeRiesgo!B95</f>
        <v>2.1700000000000001E-2</v>
      </c>
      <c r="G91" s="33">
        <f>FuenteTasaLibreDeRiesgo!C95</f>
        <v>0.10746180452004755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24" customFormat="1">
      <c r="A92" s="6"/>
      <c r="B92" s="1"/>
      <c r="C92" s="1"/>
      <c r="D92" s="1"/>
      <c r="E92" s="30">
        <f>FuenteTasaLibreDeRiesgo!A96</f>
        <v>2015</v>
      </c>
      <c r="F92" s="34">
        <f>FuenteTasaLibreDeRiesgo!B96</f>
        <v>2.2700000000000001E-2</v>
      </c>
      <c r="G92" s="33">
        <f>FuenteTasaLibreDeRiesgo!C96</f>
        <v>1.2842996709792224E-2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24" customFormat="1">
      <c r="A93" s="6"/>
      <c r="B93" s="1"/>
      <c r="C93" s="1"/>
      <c r="D93" s="1"/>
      <c r="E93" s="35">
        <f>FuenteTasaLibreDeRiesgo!A97</f>
        <v>2016</v>
      </c>
      <c r="F93" s="34">
        <f>FuenteTasaLibreDeRiesgo!B97</f>
        <v>2.4500000000000001E-2</v>
      </c>
      <c r="G93" s="34">
        <f>FuenteTasaLibreDeRiesgo!C97</f>
        <v>6.9055046987477921E-3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24" customFormat="1">
      <c r="A94" s="6"/>
      <c r="B94" s="1"/>
      <c r="C94" s="1"/>
      <c r="D94" s="1"/>
      <c r="E94" s="30">
        <f>FuenteTasaLibreDeRiesgo!A98</f>
        <v>2017</v>
      </c>
      <c r="F94" s="34">
        <f>FuenteTasaLibreDeRiesgo!B98</f>
        <v>2.41E-2</v>
      </c>
      <c r="G94" s="33">
        <f>FuenteTasaLibreDeRiesgo!C98</f>
        <v>2.8017162707789457E-2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24" customFormat="1">
      <c r="A95" s="6"/>
      <c r="B95" s="1"/>
      <c r="C95" s="1"/>
      <c r="D95" s="1"/>
      <c r="E95" s="30">
        <f>FuenteTasaLibreDeRiesgo!A99</f>
        <v>2018</v>
      </c>
      <c r="F95" s="34">
        <f>FuenteTasaLibreDeRiesgo!B99</f>
        <v>2.69E-2</v>
      </c>
      <c r="G95" s="33">
        <f>FuenteTasaLibreDeRiesgo!C99</f>
        <v>-1.6692385713402633E-4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24" customFormat="1">
      <c r="A96" s="6"/>
      <c r="B96" s="1"/>
      <c r="C96" s="1"/>
      <c r="D96" s="1"/>
      <c r="E96" s="30">
        <f>FuenteTasaLibreDeRiesgo!A100</f>
        <v>2019</v>
      </c>
      <c r="F96" s="34">
        <f>FuenteTasaLibreDeRiesgo!B100</f>
        <v>1.9199999999999998E-2</v>
      </c>
      <c r="G96" s="33">
        <f>FuenteTasaLibreDeRiesgo!C100</f>
        <v>9.6356307415483927E-2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24" customFormat="1">
      <c r="A97" s="6"/>
      <c r="B97" s="1"/>
      <c r="C97" s="1"/>
      <c r="D97" s="1"/>
      <c r="E97" s="30">
        <f>FuenteTasaLibreDeRiesgo!A101</f>
        <v>2020</v>
      </c>
      <c r="F97" s="34">
        <f>FuenteTasaLibreDeRiesgo!B101</f>
        <v>9.2999999999999992E-3</v>
      </c>
      <c r="G97" s="33">
        <f>FuenteTasaLibreDeRiesgo!C101</f>
        <v>0.1133189764661412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</sheetData>
  <hyperlinks>
    <hyperlink ref="A1" location="Indice!A1" display="Índice" xr:uid="{F2CEF992-8321-48DD-9EEB-2E3A1833FC1D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87E1-32EC-44B8-9669-4730F1DC09D6}">
  <sheetPr>
    <tabColor rgb="FF0070C0"/>
  </sheetPr>
  <dimension ref="A1:V100"/>
  <sheetViews>
    <sheetView topLeftCell="A4" zoomScaleNormal="100" workbookViewId="0">
      <pane xSplit="1" topLeftCell="B1" activePane="topRight" state="frozen"/>
      <selection pane="topRight" activeCell="C9" sqref="C9"/>
    </sheetView>
  </sheetViews>
  <sheetFormatPr baseColWidth="10" defaultColWidth="11.41796875" defaultRowHeight="14.4"/>
  <cols>
    <col min="1" max="1" width="11.41796875" style="6"/>
    <col min="2" max="2" width="2" style="1" customWidth="1"/>
    <col min="3" max="3" width="39.578125" style="1" bestFit="1" customWidth="1"/>
    <col min="4" max="4" width="7.15625" style="1" customWidth="1"/>
    <col min="5" max="5" width="5" style="28" bestFit="1" customWidth="1"/>
    <col min="6" max="6" width="13.41796875" style="29" bestFit="1" customWidth="1"/>
    <col min="7" max="7" width="22.68359375" style="29" bestFit="1" customWidth="1"/>
    <col min="8" max="8" width="18.68359375" style="29" bestFit="1" customWidth="1"/>
    <col min="9" max="9" width="5.578125" style="29" customWidth="1"/>
    <col min="10" max="10" width="9.83984375" style="100" customWidth="1"/>
    <col min="11" max="16384" width="11.41796875" style="1"/>
  </cols>
  <sheetData>
    <row r="1" spans="1:22">
      <c r="A1" s="25" t="s">
        <v>14</v>
      </c>
      <c r="F1" s="28"/>
      <c r="G1" s="28"/>
      <c r="H1" s="28"/>
      <c r="I1" s="28"/>
    </row>
    <row r="2" spans="1:22" s="24" customFormat="1">
      <c r="B2" s="1"/>
      <c r="C2" s="1"/>
      <c r="D2" s="1"/>
      <c r="E2" s="28"/>
      <c r="F2" s="28"/>
      <c r="G2" s="28"/>
      <c r="H2" s="28"/>
      <c r="I2" s="28"/>
      <c r="J2" s="10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4" customFormat="1">
      <c r="A3" s="6"/>
      <c r="B3" s="1"/>
      <c r="C3" s="102" t="s">
        <v>85</v>
      </c>
      <c r="D3" s="2"/>
      <c r="E3" s="26" t="s">
        <v>11</v>
      </c>
      <c r="F3" s="26" t="s">
        <v>26</v>
      </c>
      <c r="G3" s="26" t="s">
        <v>27</v>
      </c>
      <c r="H3" s="26" t="s">
        <v>28</v>
      </c>
      <c r="I3" s="28"/>
      <c r="J3" s="10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4" customFormat="1">
      <c r="A4" s="6"/>
      <c r="B4" s="1"/>
      <c r="C4" s="27">
        <f>AVERAGE($H$5:$H$97)</f>
        <v>0.11641421697528424</v>
      </c>
      <c r="D4" s="2"/>
      <c r="E4" s="30">
        <f>FuenteTasaLibreDeRiesgo!A8</f>
        <v>1927</v>
      </c>
      <c r="F4" s="52">
        <f>FuenteRendimientoMercado!B3</f>
        <v>17.66</v>
      </c>
      <c r="G4" s="52">
        <f>FuenteRendimientoMercado!C3</f>
        <v>0.61810000000000009</v>
      </c>
      <c r="H4" s="96"/>
      <c r="I4" s="28"/>
      <c r="J4" s="10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4" customFormat="1">
      <c r="A5" s="6"/>
      <c r="B5" s="1"/>
      <c r="C5" s="102" t="str">
        <f>TasaLibreDeRiesgo!$C3</f>
        <v>Tasa libre de riesgo (T-Bond; 1928-2020)</v>
      </c>
      <c r="D5" s="1"/>
      <c r="E5" s="30">
        <f>FuenteTasaLibreDeRiesgo!A9</f>
        <v>1928</v>
      </c>
      <c r="F5" s="52">
        <f>FuenteRendimientoMercado!B4</f>
        <v>24.35</v>
      </c>
      <c r="G5" s="52">
        <f>FuenteRendimientoMercado!C4</f>
        <v>1.04705</v>
      </c>
      <c r="H5" s="33">
        <f>(F5-F4+G5)/F4</f>
        <v>0.43811155152887893</v>
      </c>
      <c r="I5" s="28"/>
      <c r="J5" s="132">
        <f>Tabla22[[#This Row],[Rentabilidad S&amp;P 500]]-'Returns by year'!B19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4" customFormat="1">
      <c r="A6" s="6"/>
      <c r="B6" s="1"/>
      <c r="C6" s="27">
        <f>TasaLibreDeRiesgo!$C4</f>
        <v>5.2128747076616674E-2</v>
      </c>
      <c r="D6" s="1"/>
      <c r="E6" s="30">
        <f>FuenteTasaLibreDeRiesgo!A10</f>
        <v>1929</v>
      </c>
      <c r="F6" s="52">
        <f>FuenteRendimientoMercado!B5</f>
        <v>21.45</v>
      </c>
      <c r="G6" s="52">
        <f>FuenteRendimientoMercado!C5</f>
        <v>0.87944999999999995</v>
      </c>
      <c r="H6" s="33">
        <f t="shared" ref="H6:H69" si="0">(F6-F5+G6)/F5</f>
        <v>-8.2979466119096595E-2</v>
      </c>
      <c r="I6" s="28"/>
      <c r="J6" s="132">
        <f>Tabla22[[#This Row],[Rentabilidad S&amp;P 500]]-'Returns by year'!B20</f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4" customFormat="1">
      <c r="A7" s="6"/>
      <c r="B7" s="1"/>
      <c r="C7" s="102" t="s">
        <v>86</v>
      </c>
      <c r="D7" s="3"/>
      <c r="E7" s="30">
        <f>FuenteTasaLibreDeRiesgo!A11</f>
        <v>1930</v>
      </c>
      <c r="F7" s="52">
        <f>FuenteRendimientoMercado!B6</f>
        <v>15.34</v>
      </c>
      <c r="G7" s="52">
        <f>FuenteRendimientoMercado!C6</f>
        <v>0.72097999999999995</v>
      </c>
      <c r="H7" s="33">
        <f t="shared" si="0"/>
        <v>-0.25123636363636365</v>
      </c>
      <c r="I7" s="28"/>
      <c r="J7" s="132">
        <f>Tabla22[[#This Row],[Rentabilidad S&amp;P 500]]-'Returns by year'!B21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4" customFormat="1">
      <c r="A8" s="6"/>
      <c r="B8" s="1"/>
      <c r="C8" s="27">
        <f>C4-C6</f>
        <v>6.4285469898667569E-2</v>
      </c>
      <c r="D8" s="3"/>
      <c r="E8" s="30">
        <f>FuenteTasaLibreDeRiesgo!A12</f>
        <v>1931</v>
      </c>
      <c r="F8" s="52">
        <f>FuenteRendimientoMercado!B7</f>
        <v>8.1199999999999992</v>
      </c>
      <c r="G8" s="52">
        <f>FuenteRendimientoMercado!C7</f>
        <v>0.49531999999999993</v>
      </c>
      <c r="H8" s="33">
        <f t="shared" si="0"/>
        <v>-0.43837548891786188</v>
      </c>
      <c r="I8" s="28"/>
      <c r="J8" s="132">
        <f>Tabla22[[#This Row],[Rentabilidad S&amp;P 500]]-'Returns by year'!B22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4" customFormat="1">
      <c r="A9" s="6"/>
      <c r="B9" s="1"/>
      <c r="C9" s="1"/>
      <c r="D9" s="1"/>
      <c r="E9" s="30">
        <f>FuenteTasaLibreDeRiesgo!A13</f>
        <v>1932</v>
      </c>
      <c r="F9" s="52">
        <f>FuenteRendimientoMercado!B8</f>
        <v>6.92</v>
      </c>
      <c r="G9" s="52">
        <f>FuenteRendimientoMercado!C8</f>
        <v>0.49823999999999996</v>
      </c>
      <c r="H9" s="33">
        <f t="shared" si="0"/>
        <v>-8.642364532019696E-2</v>
      </c>
      <c r="I9" s="28"/>
      <c r="J9" s="132">
        <f>Tabla22[[#This Row],[Rentabilidad S&amp;P 500]]-'Returns by year'!B23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24" customFormat="1">
      <c r="A10" s="6"/>
      <c r="B10" s="1"/>
      <c r="C10" s="1"/>
      <c r="D10" s="1"/>
      <c r="E10" s="30">
        <f>FuenteTasaLibreDeRiesgo!A14</f>
        <v>1933</v>
      </c>
      <c r="F10" s="52">
        <f>FuenteRendimientoMercado!B9</f>
        <v>9.9700000000000006</v>
      </c>
      <c r="G10" s="52">
        <f>FuenteRendimientoMercado!C9</f>
        <v>0.40877000000000002</v>
      </c>
      <c r="H10" s="33">
        <f t="shared" si="0"/>
        <v>0.49982225433526023</v>
      </c>
      <c r="I10" s="28"/>
      <c r="J10" s="132">
        <f>Tabla22[[#This Row],[Rentabilidad S&amp;P 500]]-'Returns by year'!B24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4" customFormat="1">
      <c r="A11" s="6"/>
      <c r="B11" s="1"/>
      <c r="C11" s="27"/>
      <c r="D11" s="4"/>
      <c r="E11" s="30">
        <f>FuenteTasaLibreDeRiesgo!A15</f>
        <v>1934</v>
      </c>
      <c r="F11" s="52">
        <f>FuenteRendimientoMercado!B10</f>
        <v>9.5</v>
      </c>
      <c r="G11" s="52">
        <f>FuenteRendimientoMercado!C10</f>
        <v>0.35149999999999998</v>
      </c>
      <c r="H11" s="33">
        <f t="shared" si="0"/>
        <v>-1.1885656970912803E-2</v>
      </c>
      <c r="I11" s="28"/>
      <c r="J11" s="132">
        <f>Tabla22[[#This Row],[Rentabilidad S&amp;P 500]]-'Returns by year'!B25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4" customFormat="1">
      <c r="A12" s="6"/>
      <c r="B12" s="1"/>
      <c r="C12" s="1"/>
      <c r="D12" s="1"/>
      <c r="E12" s="30">
        <f>FuenteTasaLibreDeRiesgo!A16</f>
        <v>1935</v>
      </c>
      <c r="F12" s="52">
        <f>FuenteRendimientoMercado!B11</f>
        <v>13.43</v>
      </c>
      <c r="G12" s="52">
        <f>FuenteRendimientoMercado!C11</f>
        <v>0.51034000000000002</v>
      </c>
      <c r="H12" s="33">
        <f t="shared" si="0"/>
        <v>0.46740421052631581</v>
      </c>
      <c r="I12" s="28"/>
      <c r="J12" s="132">
        <f>Tabla22[[#This Row],[Rentabilidad S&amp;P 500]]-'Returns by year'!B26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24" customFormat="1">
      <c r="A13" s="6"/>
      <c r="B13" s="6"/>
      <c r="C13" s="6"/>
      <c r="D13" s="1"/>
      <c r="E13" s="35">
        <f>FuenteTasaLibreDeRiesgo!A17</f>
        <v>1936</v>
      </c>
      <c r="F13" s="52">
        <f>FuenteRendimientoMercado!B12</f>
        <v>17.18</v>
      </c>
      <c r="G13" s="52">
        <f>FuenteRendimientoMercado!C12</f>
        <v>0.54</v>
      </c>
      <c r="H13" s="33">
        <f t="shared" si="0"/>
        <v>0.31943410275502609</v>
      </c>
      <c r="I13" s="28"/>
      <c r="J13" s="132">
        <f>Tabla22[[#This Row],[Rentabilidad S&amp;P 500]]-'Returns by year'!B27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4" customFormat="1">
      <c r="A14" s="6"/>
      <c r="B14" s="6"/>
      <c r="C14" s="5"/>
      <c r="D14" s="1"/>
      <c r="E14" s="30">
        <f>FuenteTasaLibreDeRiesgo!A18</f>
        <v>1937</v>
      </c>
      <c r="F14" s="52">
        <f>FuenteRendimientoMercado!B13</f>
        <v>10.55</v>
      </c>
      <c r="G14" s="52">
        <f>FuenteRendimientoMercado!C13</f>
        <v>0.55915000000000004</v>
      </c>
      <c r="H14" s="33">
        <f t="shared" si="0"/>
        <v>-0.35336728754365537</v>
      </c>
      <c r="I14" s="28"/>
      <c r="J14" s="132">
        <f>Tabla22[[#This Row],[Rentabilidad S&amp;P 500]]-'Returns by year'!B28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4" customFormat="1">
      <c r="A15" s="6"/>
      <c r="B15" s="6"/>
      <c r="C15" s="5"/>
      <c r="D15" s="1"/>
      <c r="E15" s="30">
        <f>FuenteTasaLibreDeRiesgo!A19</f>
        <v>1938</v>
      </c>
      <c r="F15" s="52">
        <f>FuenteRendimientoMercado!B14</f>
        <v>13.14</v>
      </c>
      <c r="G15" s="52">
        <f>FuenteRendimientoMercado!C14</f>
        <v>0.49931999999999999</v>
      </c>
      <c r="H15" s="33">
        <f t="shared" si="0"/>
        <v>0.29282654028436017</v>
      </c>
      <c r="I15" s="28"/>
      <c r="J15" s="132">
        <f>Tabla22[[#This Row],[Rentabilidad S&amp;P 500]]-'Returns by year'!B29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4" customFormat="1">
      <c r="A16" s="6"/>
      <c r="B16" s="1"/>
      <c r="C16" s="5"/>
      <c r="D16" s="1"/>
      <c r="E16" s="30">
        <f>FuenteTasaLibreDeRiesgo!A20</f>
        <v>1939</v>
      </c>
      <c r="F16" s="52">
        <f>FuenteRendimientoMercado!B15</f>
        <v>12.46</v>
      </c>
      <c r="G16" s="52">
        <f>FuenteRendimientoMercado!C15</f>
        <v>0.53578000000000003</v>
      </c>
      <c r="H16" s="33">
        <f t="shared" si="0"/>
        <v>-1.0975646879756443E-2</v>
      </c>
      <c r="I16" s="28"/>
      <c r="J16" s="132">
        <f>Tabla22[[#This Row],[Rentabilidad S&amp;P 500]]-'Returns by year'!B30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4" customFormat="1">
      <c r="A17" s="6"/>
      <c r="B17" s="1"/>
      <c r="C17" s="5"/>
      <c r="D17" s="1"/>
      <c r="E17" s="30">
        <f>FuenteTasaLibreDeRiesgo!A21</f>
        <v>1940</v>
      </c>
      <c r="F17" s="52">
        <f>FuenteRendimientoMercado!B16</f>
        <v>10.58</v>
      </c>
      <c r="G17" s="52">
        <f>FuenteRendimientoMercado!C16</f>
        <v>0.55015999999999998</v>
      </c>
      <c r="H17" s="33">
        <f t="shared" si="0"/>
        <v>-0.10672873194221515</v>
      </c>
      <c r="I17" s="28"/>
      <c r="J17" s="132">
        <f>Tabla22[[#This Row],[Rentabilidad S&amp;P 500]]-'Returns by year'!B31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24" customFormat="1">
      <c r="A18" s="6"/>
      <c r="B18" s="1"/>
      <c r="C18" s="5"/>
      <c r="D18" s="1"/>
      <c r="E18" s="30">
        <f>FuenteTasaLibreDeRiesgo!A22</f>
        <v>1941</v>
      </c>
      <c r="F18" s="52">
        <f>FuenteRendimientoMercado!B17</f>
        <v>8.69</v>
      </c>
      <c r="G18" s="52">
        <f>FuenteRendimientoMercado!C17</f>
        <v>0.53877999999999993</v>
      </c>
      <c r="H18" s="33">
        <f t="shared" si="0"/>
        <v>-0.12771455576559551</v>
      </c>
      <c r="I18" s="28"/>
      <c r="J18" s="132">
        <f>Tabla22[[#This Row],[Rentabilidad S&amp;P 500]]-'Returns by year'!B32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24" customFormat="1">
      <c r="A19" s="6"/>
      <c r="B19" s="1"/>
      <c r="C19" s="5"/>
      <c r="D19" s="1"/>
      <c r="E19" s="30">
        <f>FuenteTasaLibreDeRiesgo!A23</f>
        <v>1942</v>
      </c>
      <c r="F19" s="52">
        <f>FuenteRendimientoMercado!B18</f>
        <v>9.77</v>
      </c>
      <c r="G19" s="52">
        <f>FuenteRendimientoMercado!C18</f>
        <v>0.58619999999999994</v>
      </c>
      <c r="H19" s="33">
        <f t="shared" si="0"/>
        <v>0.19173762945914843</v>
      </c>
      <c r="I19" s="28"/>
      <c r="J19" s="132">
        <f>Tabla22[[#This Row],[Rentabilidad S&amp;P 500]]-'Returns by year'!B33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24" customFormat="1">
      <c r="A20" s="6"/>
      <c r="B20" s="1"/>
      <c r="C20" s="5"/>
      <c r="D20" s="1"/>
      <c r="E20" s="30">
        <f>FuenteTasaLibreDeRiesgo!A24</f>
        <v>1943</v>
      </c>
      <c r="F20" s="52">
        <f>FuenteRendimientoMercado!B19</f>
        <v>11.67</v>
      </c>
      <c r="G20" s="52">
        <f>FuenteRendimientoMercado!C19</f>
        <v>0.54849000000000003</v>
      </c>
      <c r="H20" s="33">
        <f t="shared" si="0"/>
        <v>0.25061310133060394</v>
      </c>
      <c r="I20" s="28"/>
      <c r="J20" s="132">
        <f>Tabla22[[#This Row],[Rentabilidad S&amp;P 500]]-'Returns by year'!B34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4" customFormat="1">
      <c r="A21" s="6"/>
      <c r="B21" s="1"/>
      <c r="C21" s="5"/>
      <c r="D21" s="1"/>
      <c r="E21" s="30">
        <f>FuenteTasaLibreDeRiesgo!A25</f>
        <v>1944</v>
      </c>
      <c r="F21" s="52">
        <f>FuenteRendimientoMercado!B20</f>
        <v>13.28</v>
      </c>
      <c r="G21" s="52">
        <f>FuenteRendimientoMercado!C20</f>
        <v>0.61087999999999998</v>
      </c>
      <c r="H21" s="33">
        <f t="shared" si="0"/>
        <v>0.19030676949443009</v>
      </c>
      <c r="I21" s="28"/>
      <c r="J21" s="132">
        <f>Tabla22[[#This Row],[Rentabilidad S&amp;P 500]]-'Returns by year'!B35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4" customFormat="1">
      <c r="A22" s="6"/>
      <c r="B22" s="1"/>
      <c r="C22" s="1"/>
      <c r="D22" s="1"/>
      <c r="E22" s="30">
        <f>FuenteTasaLibreDeRiesgo!A26</f>
        <v>1945</v>
      </c>
      <c r="F22" s="52">
        <f>FuenteRendimientoMercado!B21</f>
        <v>17.36</v>
      </c>
      <c r="G22" s="52">
        <f>FuenteRendimientoMercado!C21</f>
        <v>0.67703999999999998</v>
      </c>
      <c r="H22" s="33">
        <f t="shared" si="0"/>
        <v>0.35821084337349401</v>
      </c>
      <c r="I22" s="28"/>
      <c r="J22" s="132">
        <f>Tabla22[[#This Row],[Rentabilidad S&amp;P 500]]-'Returns by year'!B36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4" customFormat="1">
      <c r="A23" s="6"/>
      <c r="B23" s="1"/>
      <c r="C23" s="1"/>
      <c r="D23" s="1"/>
      <c r="E23" s="35">
        <f>FuenteTasaLibreDeRiesgo!A27</f>
        <v>1946</v>
      </c>
      <c r="F23" s="52">
        <f>FuenteRendimientoMercado!B22</f>
        <v>15.3</v>
      </c>
      <c r="G23" s="52">
        <f>FuenteRendimientoMercado!C22</f>
        <v>0.59670000000000001</v>
      </c>
      <c r="H23" s="33">
        <f t="shared" si="0"/>
        <v>-8.4291474654377807E-2</v>
      </c>
      <c r="I23" s="28"/>
      <c r="J23" s="132">
        <f>Tabla22[[#This Row],[Rentabilidad S&amp;P 500]]-'Returns by year'!B37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4" customFormat="1">
      <c r="A24" s="6"/>
      <c r="B24" s="1"/>
      <c r="C24" s="1"/>
      <c r="D24" s="1"/>
      <c r="E24" s="30">
        <f>FuenteTasaLibreDeRiesgo!A28</f>
        <v>1947</v>
      </c>
      <c r="F24" s="52">
        <f>FuenteRendimientoMercado!B23</f>
        <v>15.3</v>
      </c>
      <c r="G24" s="52">
        <f>FuenteRendimientoMercado!C23</f>
        <v>0.79559999999999997</v>
      </c>
      <c r="H24" s="33">
        <f t="shared" si="0"/>
        <v>5.1999999999999998E-2</v>
      </c>
      <c r="I24" s="28"/>
      <c r="J24" s="132">
        <f>Tabla22[[#This Row],[Rentabilidad S&amp;P 500]]-'Returns by year'!B38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4" customFormat="1">
      <c r="A25" s="6"/>
      <c r="B25" s="1"/>
      <c r="C25" s="1"/>
      <c r="D25" s="1"/>
      <c r="E25" s="30">
        <f>FuenteTasaLibreDeRiesgo!A29</f>
        <v>1948</v>
      </c>
      <c r="F25" s="52">
        <f>FuenteRendimientoMercado!B24</f>
        <v>15.2</v>
      </c>
      <c r="G25" s="52">
        <f>FuenteRendimientoMercado!C24</f>
        <v>0.9728</v>
      </c>
      <c r="H25" s="33">
        <f t="shared" si="0"/>
        <v>5.7045751633986834E-2</v>
      </c>
      <c r="I25" s="28"/>
      <c r="J25" s="132">
        <f>Tabla22[[#This Row],[Rentabilidad S&amp;P 500]]-'Returns by year'!B39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4" customFormat="1">
      <c r="A26" s="6"/>
      <c r="B26" s="1"/>
      <c r="C26" s="1"/>
      <c r="D26" s="1"/>
      <c r="E26" s="30">
        <f>FuenteTasaLibreDeRiesgo!A30</f>
        <v>1949</v>
      </c>
      <c r="F26" s="52">
        <f>FuenteRendimientoMercado!B25</f>
        <v>16.79</v>
      </c>
      <c r="G26" s="52">
        <f>FuenteRendimientoMercado!C25</f>
        <v>1.1920899999999999</v>
      </c>
      <c r="H26" s="33">
        <f t="shared" si="0"/>
        <v>0.18303223684210526</v>
      </c>
      <c r="I26" s="28"/>
      <c r="J26" s="132">
        <f>Tabla22[[#This Row],[Rentabilidad S&amp;P 500]]-'Returns by year'!B40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24" customFormat="1">
      <c r="A27" s="6"/>
      <c r="B27" s="1"/>
      <c r="C27" s="1"/>
      <c r="D27" s="1"/>
      <c r="E27" s="30">
        <f>FuenteTasaLibreDeRiesgo!A31</f>
        <v>1950</v>
      </c>
      <c r="F27" s="52">
        <f>FuenteRendimientoMercado!B26</f>
        <v>20.43</v>
      </c>
      <c r="G27" s="52">
        <f>FuenteRendimientoMercado!C26</f>
        <v>1.5322499999999999</v>
      </c>
      <c r="H27" s="33">
        <f t="shared" si="0"/>
        <v>0.30805539011316263</v>
      </c>
      <c r="I27" s="28"/>
      <c r="J27" s="132">
        <f>Tabla22[[#This Row],[Rentabilidad S&amp;P 500]]-'Returns by year'!B41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24" customFormat="1">
      <c r="A28" s="6"/>
      <c r="B28" s="1"/>
      <c r="C28" s="1"/>
      <c r="D28" s="1"/>
      <c r="E28" s="30">
        <f>FuenteTasaLibreDeRiesgo!A32</f>
        <v>1951</v>
      </c>
      <c r="F28" s="52">
        <f>FuenteRendimientoMercado!B27</f>
        <v>23.77</v>
      </c>
      <c r="G28" s="52">
        <f>FuenteRendimientoMercado!C27</f>
        <v>1.4975099999999999</v>
      </c>
      <c r="H28" s="33">
        <f t="shared" si="0"/>
        <v>0.23678463044542339</v>
      </c>
      <c r="I28" s="28"/>
      <c r="J28" s="132">
        <f>Tabla22[[#This Row],[Rentabilidad S&amp;P 500]]-'Returns by year'!B42</f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24" customFormat="1">
      <c r="A29" s="6"/>
      <c r="B29" s="1"/>
      <c r="C29" s="1"/>
      <c r="D29" s="1"/>
      <c r="E29" s="30">
        <f>FuenteTasaLibreDeRiesgo!A33</f>
        <v>1952</v>
      </c>
      <c r="F29" s="52">
        <f>FuenteRendimientoMercado!B28</f>
        <v>26.57</v>
      </c>
      <c r="G29" s="52">
        <f>FuenteRendimientoMercado!C28</f>
        <v>1.5144900000000001</v>
      </c>
      <c r="H29" s="33">
        <f t="shared" si="0"/>
        <v>0.18150988641144306</v>
      </c>
      <c r="I29" s="28"/>
      <c r="J29" s="132">
        <f>Tabla22[[#This Row],[Rentabilidad S&amp;P 500]]-'Returns by year'!B43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4" customFormat="1">
      <c r="A30" s="6"/>
      <c r="B30" s="1"/>
      <c r="C30" s="1"/>
      <c r="D30" s="1"/>
      <c r="E30" s="30">
        <f>FuenteTasaLibreDeRiesgo!A34</f>
        <v>1953</v>
      </c>
      <c r="F30" s="52">
        <f>FuenteRendimientoMercado!B29</f>
        <v>24.81</v>
      </c>
      <c r="G30" s="52">
        <f>FuenteRendimientoMercado!C29</f>
        <v>1.4389799999999999</v>
      </c>
      <c r="H30" s="33">
        <f t="shared" si="0"/>
        <v>-1.2082047421904465E-2</v>
      </c>
      <c r="I30" s="28"/>
      <c r="J30" s="132">
        <f>Tabla22[[#This Row],[Rentabilidad S&amp;P 500]]-'Returns by year'!B44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4" customFormat="1">
      <c r="A31" s="6"/>
      <c r="B31" s="1"/>
      <c r="C31" s="1"/>
      <c r="D31" s="1"/>
      <c r="E31" s="30">
        <f>FuenteTasaLibreDeRiesgo!A35</f>
        <v>1954</v>
      </c>
      <c r="F31" s="52">
        <f>FuenteRendimientoMercado!B30</f>
        <v>35.979999999999997</v>
      </c>
      <c r="G31" s="52">
        <f>FuenteRendimientoMercado!C30</f>
        <v>1.8709599999999997</v>
      </c>
      <c r="H31" s="33">
        <f t="shared" si="0"/>
        <v>0.52563321241434902</v>
      </c>
      <c r="I31" s="28"/>
      <c r="J31" s="132">
        <f>Tabla22[[#This Row],[Rentabilidad S&amp;P 500]]-'Returns by year'!B45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4" customFormat="1">
      <c r="A32" s="6"/>
      <c r="B32" s="1"/>
      <c r="C32" s="1"/>
      <c r="D32" s="1"/>
      <c r="E32" s="30">
        <f>FuenteTasaLibreDeRiesgo!A36</f>
        <v>1955</v>
      </c>
      <c r="F32" s="52">
        <f>FuenteRendimientoMercado!B31</f>
        <v>45.48</v>
      </c>
      <c r="G32" s="52">
        <f>FuenteRendimientoMercado!C31</f>
        <v>2.2285200000000001</v>
      </c>
      <c r="H32" s="33">
        <f t="shared" si="0"/>
        <v>0.32597331851028349</v>
      </c>
      <c r="I32" s="28"/>
      <c r="J32" s="132">
        <f>Tabla22[[#This Row],[Rentabilidad S&amp;P 500]]-'Returns by year'!B46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4" customFormat="1">
      <c r="A33" s="6"/>
      <c r="B33" s="1"/>
      <c r="C33" s="1"/>
      <c r="D33" s="1"/>
      <c r="E33" s="35">
        <f>FuenteTasaLibreDeRiesgo!A37</f>
        <v>1956</v>
      </c>
      <c r="F33" s="52">
        <f>FuenteRendimientoMercado!B32</f>
        <v>46.67</v>
      </c>
      <c r="G33" s="52">
        <f>FuenteRendimientoMercado!C32</f>
        <v>2.1934900000000002</v>
      </c>
      <c r="H33" s="33">
        <f t="shared" si="0"/>
        <v>7.4395118733509347E-2</v>
      </c>
      <c r="I33" s="28"/>
      <c r="J33" s="132">
        <f>Tabla22[[#This Row],[Rentabilidad S&amp;P 500]]-'Returns by year'!B47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24" customFormat="1">
      <c r="A34" s="6"/>
      <c r="B34" s="1"/>
      <c r="C34" s="1"/>
      <c r="D34" s="1"/>
      <c r="E34" s="30">
        <f>FuenteTasaLibreDeRiesgo!A38</f>
        <v>1957</v>
      </c>
      <c r="F34" s="52">
        <f>FuenteRendimientoMercado!B33</f>
        <v>39.99</v>
      </c>
      <c r="G34" s="52">
        <f>FuenteRendimientoMercado!C33</f>
        <v>1.79955</v>
      </c>
      <c r="H34" s="33">
        <f t="shared" si="0"/>
        <v>-0.1045736018855796</v>
      </c>
      <c r="I34" s="28"/>
      <c r="J34" s="132">
        <f>Tabla22[[#This Row],[Rentabilidad S&amp;P 500]]-'Returns by year'!B48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4" customFormat="1">
      <c r="A35" s="6"/>
      <c r="B35" s="1"/>
      <c r="C35" s="1"/>
      <c r="D35" s="1"/>
      <c r="E35" s="30">
        <f>FuenteTasaLibreDeRiesgo!A39</f>
        <v>1958</v>
      </c>
      <c r="F35" s="52">
        <f>FuenteRendimientoMercado!B34</f>
        <v>55.21</v>
      </c>
      <c r="G35" s="52">
        <f>FuenteRendimientoMercado!C34</f>
        <v>2.2636100000000003</v>
      </c>
      <c r="H35" s="33">
        <f t="shared" si="0"/>
        <v>0.43719954988747184</v>
      </c>
      <c r="I35" s="28"/>
      <c r="J35" s="132">
        <f>Tabla22[[#This Row],[Rentabilidad S&amp;P 500]]-'Returns by year'!B49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24" customFormat="1">
      <c r="A36" s="6"/>
      <c r="B36" s="1"/>
      <c r="C36" s="1"/>
      <c r="D36" s="1"/>
      <c r="E36" s="30">
        <f>FuenteTasaLibreDeRiesgo!A40</f>
        <v>1959</v>
      </c>
      <c r="F36" s="52">
        <f>FuenteRendimientoMercado!B35</f>
        <v>59.89</v>
      </c>
      <c r="G36" s="52">
        <f>FuenteRendimientoMercado!C35</f>
        <v>1.9763700000000002</v>
      </c>
      <c r="H36" s="33">
        <f t="shared" si="0"/>
        <v>0.12056457163557326</v>
      </c>
      <c r="I36" s="28"/>
      <c r="J36" s="132">
        <f>Tabla22[[#This Row],[Rentabilidad S&amp;P 500]]-'Returns by year'!B50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24" customFormat="1">
      <c r="A37" s="6"/>
      <c r="B37" s="1"/>
      <c r="C37" s="1"/>
      <c r="D37" s="1"/>
      <c r="E37" s="30">
        <f>FuenteTasaLibreDeRiesgo!A41</f>
        <v>1960</v>
      </c>
      <c r="F37" s="52">
        <f>FuenteRendimientoMercado!B36</f>
        <v>58.11</v>
      </c>
      <c r="G37" s="52">
        <f>FuenteRendimientoMercado!C36</f>
        <v>1.9815510000000001</v>
      </c>
      <c r="H37" s="33">
        <f t="shared" si="0"/>
        <v>3.36535314743695E-3</v>
      </c>
      <c r="I37" s="28"/>
      <c r="J37" s="132">
        <f>Tabla22[[#This Row],[Rentabilidad S&amp;P 500]]-'Returns by year'!B51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24" customFormat="1">
      <c r="A38" s="6"/>
      <c r="B38" s="1"/>
      <c r="C38" s="1"/>
      <c r="D38" s="1"/>
      <c r="E38" s="30">
        <f>FuenteTasaLibreDeRiesgo!A42</f>
        <v>1961</v>
      </c>
      <c r="F38" s="52">
        <f>FuenteRendimientoMercado!B37</f>
        <v>71.55</v>
      </c>
      <c r="G38" s="52">
        <f>FuenteRendimientoMercado!C37</f>
        <v>2.0391750000000002</v>
      </c>
      <c r="H38" s="33">
        <f t="shared" si="0"/>
        <v>0.26637712958182752</v>
      </c>
      <c r="I38" s="28"/>
      <c r="J38" s="132">
        <f>Tabla22[[#This Row],[Rentabilidad S&amp;P 500]]-'Returns by year'!B52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24" customFormat="1">
      <c r="A39" s="6"/>
      <c r="B39" s="1"/>
      <c r="C39" s="1"/>
      <c r="D39" s="1"/>
      <c r="E39" s="30">
        <f>FuenteTasaLibreDeRiesgo!A43</f>
        <v>1962</v>
      </c>
      <c r="F39" s="52">
        <f>FuenteRendimientoMercado!B38</f>
        <v>63.1</v>
      </c>
      <c r="G39" s="52">
        <f>FuenteRendimientoMercado!C38</f>
        <v>2.1454</v>
      </c>
      <c r="H39" s="33">
        <f t="shared" si="0"/>
        <v>-8.8114605171208879E-2</v>
      </c>
      <c r="I39" s="28"/>
      <c r="J39" s="132">
        <f>Tabla22[[#This Row],[Rentabilidad S&amp;P 500]]-'Returns by year'!B53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4" customFormat="1">
      <c r="A40" s="6"/>
      <c r="B40" s="1"/>
      <c r="C40" s="1"/>
      <c r="D40" s="1"/>
      <c r="E40" s="30">
        <f>FuenteTasaLibreDeRiesgo!A44</f>
        <v>1963</v>
      </c>
      <c r="F40" s="52">
        <f>FuenteRendimientoMercado!B39</f>
        <v>75.02</v>
      </c>
      <c r="G40" s="52">
        <f>FuenteRendimientoMercado!C39</f>
        <v>2.3481260000000002</v>
      </c>
      <c r="H40" s="33">
        <f t="shared" si="0"/>
        <v>0.22611927099841514</v>
      </c>
      <c r="I40" s="28"/>
      <c r="J40" s="132">
        <f>Tabla22[[#This Row],[Rentabilidad S&amp;P 500]]-'Returns by year'!B54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24" customFormat="1">
      <c r="A41" s="6"/>
      <c r="B41" s="1"/>
      <c r="C41" s="1"/>
      <c r="D41" s="1"/>
      <c r="E41" s="30">
        <f>FuenteTasaLibreDeRiesgo!A45</f>
        <v>1964</v>
      </c>
      <c r="F41" s="52">
        <f>FuenteRendimientoMercado!B40</f>
        <v>84.75</v>
      </c>
      <c r="G41" s="52">
        <f>FuenteRendimientoMercado!C40</f>
        <v>2.5848749999999998</v>
      </c>
      <c r="H41" s="33">
        <f t="shared" si="0"/>
        <v>0.16415455878432425</v>
      </c>
      <c r="I41" s="28"/>
      <c r="J41" s="132">
        <f>Tabla22[[#This Row],[Rentabilidad S&amp;P 500]]-'Returns by year'!B55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24" customFormat="1">
      <c r="A42" s="6"/>
      <c r="B42" s="1"/>
      <c r="C42" s="1"/>
      <c r="D42" s="1"/>
      <c r="E42" s="30">
        <f>FuenteTasaLibreDeRiesgo!A46</f>
        <v>1965</v>
      </c>
      <c r="F42" s="52">
        <f>FuenteRendimientoMercado!B41</f>
        <v>92.43</v>
      </c>
      <c r="G42" s="52">
        <f>FuenteRendimientoMercado!C41</f>
        <v>2.8283580000000001</v>
      </c>
      <c r="H42" s="33">
        <f t="shared" si="0"/>
        <v>0.12399242477876114</v>
      </c>
      <c r="I42" s="28"/>
      <c r="J42" s="132">
        <f>Tabla22[[#This Row],[Rentabilidad S&amp;P 500]]-'Returns by year'!B56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24" customFormat="1">
      <c r="A43" s="6"/>
      <c r="B43" s="1"/>
      <c r="C43" s="1"/>
      <c r="D43" s="1"/>
      <c r="E43" s="35">
        <f>FuenteTasaLibreDeRiesgo!A47</f>
        <v>1966</v>
      </c>
      <c r="F43" s="52">
        <f>FuenteRendimientoMercado!B42</f>
        <v>80.33</v>
      </c>
      <c r="G43" s="52">
        <f>FuenteRendimientoMercado!C42</f>
        <v>2.8838469999999998</v>
      </c>
      <c r="H43" s="33">
        <f t="shared" si="0"/>
        <v>-9.9709542356377898E-2</v>
      </c>
      <c r="I43" s="28"/>
      <c r="J43" s="132">
        <f>Tabla22[[#This Row],[Rentabilidad S&amp;P 500]]-'Returns by year'!B57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24" customFormat="1">
      <c r="A44" s="6"/>
      <c r="B44" s="1"/>
      <c r="C44" s="1"/>
      <c r="D44" s="1"/>
      <c r="E44" s="30">
        <f>FuenteTasaLibreDeRiesgo!A48</f>
        <v>1967</v>
      </c>
      <c r="F44" s="52">
        <f>FuenteRendimientoMercado!B43</f>
        <v>96.47</v>
      </c>
      <c r="G44" s="52">
        <f>FuenteRendimientoMercado!C43</f>
        <v>2.9809230000000002</v>
      </c>
      <c r="H44" s="33">
        <f t="shared" si="0"/>
        <v>0.23802966513133328</v>
      </c>
      <c r="I44" s="28"/>
      <c r="J44" s="132">
        <f>Tabla22[[#This Row],[Rentabilidad S&amp;P 500]]-'Returns by year'!B58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24" customFormat="1">
      <c r="A45" s="6"/>
      <c r="B45" s="1"/>
      <c r="C45" s="1"/>
      <c r="D45" s="1"/>
      <c r="E45" s="30">
        <f>FuenteTasaLibreDeRiesgo!A49</f>
        <v>1968</v>
      </c>
      <c r="F45" s="52">
        <f>FuenteRendimientoMercado!B44</f>
        <v>103.86</v>
      </c>
      <c r="G45" s="52">
        <f>FuenteRendimientoMercado!C44</f>
        <v>3.0430980000000001</v>
      </c>
      <c r="H45" s="33">
        <f t="shared" si="0"/>
        <v>0.10814862651601535</v>
      </c>
      <c r="I45" s="28"/>
      <c r="J45" s="132">
        <f>Tabla22[[#This Row],[Rentabilidad S&amp;P 500]]-'Returns by year'!B59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24" customFormat="1">
      <c r="A46" s="6"/>
      <c r="B46" s="1"/>
      <c r="C46" s="1"/>
      <c r="D46" s="1"/>
      <c r="E46" s="30">
        <f>FuenteTasaLibreDeRiesgo!A50</f>
        <v>1969</v>
      </c>
      <c r="F46" s="52">
        <f>FuenteRendimientoMercado!B45</f>
        <v>92.06</v>
      </c>
      <c r="G46" s="52">
        <f>FuenteRendimientoMercado!C45</f>
        <v>3.2405119999999998</v>
      </c>
      <c r="H46" s="33">
        <f t="shared" si="0"/>
        <v>-8.2413710764490639E-2</v>
      </c>
      <c r="I46" s="28"/>
      <c r="J46" s="132">
        <f>Tabla22[[#This Row],[Rentabilidad S&amp;P 500]]-'Returns by year'!B60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4" customFormat="1">
      <c r="A47" s="6"/>
      <c r="B47" s="1"/>
      <c r="C47" s="1"/>
      <c r="D47" s="1"/>
      <c r="E47" s="30">
        <f>FuenteTasaLibreDeRiesgo!A51</f>
        <v>1970</v>
      </c>
      <c r="F47" s="52">
        <f>FuenteRendimientoMercado!B46</f>
        <v>92.15</v>
      </c>
      <c r="G47" s="52">
        <f>FuenteRendimientoMercado!C46</f>
        <v>3.1883900000000001</v>
      </c>
      <c r="H47" s="33">
        <f t="shared" si="0"/>
        <v>3.5611449054964189E-2</v>
      </c>
      <c r="I47" s="28"/>
      <c r="J47" s="132">
        <f>Tabla22[[#This Row],[Rentabilidad S&amp;P 500]]-'Returns by year'!B61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24" customFormat="1">
      <c r="A48" s="6"/>
      <c r="B48" s="1"/>
      <c r="C48" s="1"/>
      <c r="D48" s="1"/>
      <c r="E48" s="30">
        <f>FuenteTasaLibreDeRiesgo!A52</f>
        <v>1971</v>
      </c>
      <c r="F48" s="52">
        <f>FuenteRendimientoMercado!B47</f>
        <v>102.09</v>
      </c>
      <c r="G48" s="52">
        <f>FuenteRendimientoMercado!C47</f>
        <v>3.16479</v>
      </c>
      <c r="H48" s="33">
        <f t="shared" si="0"/>
        <v>0.14221150298426474</v>
      </c>
      <c r="I48" s="28"/>
      <c r="J48" s="132">
        <f>Tabla22[[#This Row],[Rentabilidad S&amp;P 500]]-'Returns by year'!B62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4" customFormat="1">
      <c r="A49" s="6"/>
      <c r="B49" s="1"/>
      <c r="C49" s="1"/>
      <c r="D49" s="1"/>
      <c r="E49" s="30">
        <f>FuenteTasaLibreDeRiesgo!A53</f>
        <v>1972</v>
      </c>
      <c r="F49" s="52">
        <f>FuenteRendimientoMercado!B48</f>
        <v>118.05</v>
      </c>
      <c r="G49" s="52">
        <f>FuenteRendimientoMercado!C48</f>
        <v>3.1873499999999999</v>
      </c>
      <c r="H49" s="33">
        <f t="shared" si="0"/>
        <v>0.18755362915074925</v>
      </c>
      <c r="I49" s="28"/>
      <c r="J49" s="132">
        <f>Tabla22[[#This Row],[Rentabilidad S&amp;P 500]]-'Returns by year'!B63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4" customFormat="1">
      <c r="A50" s="6"/>
      <c r="B50" s="1"/>
      <c r="C50" s="1"/>
      <c r="D50" s="1"/>
      <c r="E50" s="30">
        <f>FuenteTasaLibreDeRiesgo!A54</f>
        <v>1973</v>
      </c>
      <c r="F50" s="52">
        <f>FuenteRendimientoMercado!B49</f>
        <v>97.55</v>
      </c>
      <c r="G50" s="52">
        <f>FuenteRendimientoMercado!C49</f>
        <v>3.6093500000000001</v>
      </c>
      <c r="H50" s="33">
        <f t="shared" si="0"/>
        <v>-0.14308047437526472</v>
      </c>
      <c r="I50" s="28"/>
      <c r="J50" s="132">
        <f>Tabla22[[#This Row],[Rentabilidad S&amp;P 500]]-'Returns by year'!B64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4" customFormat="1">
      <c r="A51" s="6"/>
      <c r="B51" s="1"/>
      <c r="C51" s="1"/>
      <c r="D51" s="1"/>
      <c r="E51" s="30">
        <f>FuenteTasaLibreDeRiesgo!A55</f>
        <v>1974</v>
      </c>
      <c r="F51" s="52">
        <f>FuenteRendimientoMercado!B50</f>
        <v>68.56</v>
      </c>
      <c r="G51" s="52">
        <f>FuenteRendimientoMercado!C50</f>
        <v>3.7228080000000001</v>
      </c>
      <c r="H51" s="33">
        <f t="shared" si="0"/>
        <v>-0.25901785750896972</v>
      </c>
      <c r="I51" s="28"/>
      <c r="J51" s="132">
        <f>Tabla22[[#This Row],[Rentabilidad S&amp;P 500]]-'Returns by year'!B65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4" customFormat="1">
      <c r="A52" s="6"/>
      <c r="B52" s="1"/>
      <c r="C52" s="1"/>
      <c r="D52" s="1"/>
      <c r="E52" s="30">
        <f>FuenteTasaLibreDeRiesgo!A56</f>
        <v>1975</v>
      </c>
      <c r="F52" s="52">
        <f>FuenteRendimientoMercado!B51</f>
        <v>90.19</v>
      </c>
      <c r="G52" s="52">
        <f>FuenteRendimientoMercado!C51</f>
        <v>3.7338659999999999</v>
      </c>
      <c r="H52" s="33">
        <f t="shared" si="0"/>
        <v>0.36995137106184356</v>
      </c>
      <c r="I52" s="28"/>
      <c r="J52" s="132">
        <f>Tabla22[[#This Row],[Rentabilidad S&amp;P 500]]-'Returns by year'!B66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4" customFormat="1">
      <c r="A53" s="6"/>
      <c r="B53" s="1"/>
      <c r="C53" s="1"/>
      <c r="D53" s="1"/>
      <c r="E53" s="35">
        <f>FuenteTasaLibreDeRiesgo!A57</f>
        <v>1976</v>
      </c>
      <c r="F53" s="52">
        <f>FuenteRendimientoMercado!B52</f>
        <v>107.46</v>
      </c>
      <c r="G53" s="52">
        <f>FuenteRendimientoMercado!C52</f>
        <v>4.2231779999999999</v>
      </c>
      <c r="H53" s="33">
        <f t="shared" si="0"/>
        <v>0.23830999002106662</v>
      </c>
      <c r="I53" s="28"/>
      <c r="J53" s="132">
        <f>Tabla22[[#This Row],[Rentabilidad S&amp;P 500]]-'Returns by year'!B67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4" customFormat="1">
      <c r="A54" s="6"/>
      <c r="B54" s="1"/>
      <c r="C54" s="1"/>
      <c r="D54" s="1"/>
      <c r="E54" s="30">
        <f>FuenteTasaLibreDeRiesgo!A58</f>
        <v>1977</v>
      </c>
      <c r="F54" s="52">
        <f>FuenteRendimientoMercado!B53</f>
        <v>95.1</v>
      </c>
      <c r="G54" s="52">
        <f>FuenteRendimientoMercado!C53</f>
        <v>4.85961</v>
      </c>
      <c r="H54" s="33">
        <f t="shared" si="0"/>
        <v>-6.9797040759352322E-2</v>
      </c>
      <c r="I54" s="28"/>
      <c r="J54" s="132">
        <f>Tabla22[[#This Row],[Rentabilidad S&amp;P 500]]-'Returns by year'!B68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4" customFormat="1">
      <c r="A55" s="6"/>
      <c r="B55" s="1"/>
      <c r="C55" s="1"/>
      <c r="D55" s="1"/>
      <c r="E55" s="30">
        <f>FuenteTasaLibreDeRiesgo!A59</f>
        <v>1978</v>
      </c>
      <c r="F55" s="52">
        <f>FuenteRendimientoMercado!B54</f>
        <v>96.11</v>
      </c>
      <c r="G55" s="52">
        <f>FuenteRendimientoMercado!C54</f>
        <v>5.1803290000000004</v>
      </c>
      <c r="H55" s="33">
        <f t="shared" si="0"/>
        <v>6.50928391167193E-2</v>
      </c>
      <c r="I55" s="28"/>
      <c r="J55" s="132">
        <f>Tabla22[[#This Row],[Rentabilidad S&amp;P 500]]-'Returns by year'!B69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4" customFormat="1">
      <c r="A56" s="6"/>
      <c r="B56" s="1"/>
      <c r="C56" s="1"/>
      <c r="D56" s="1"/>
      <c r="E56" s="30">
        <f>FuenteTasaLibreDeRiesgo!A60</f>
        <v>1979</v>
      </c>
      <c r="F56" s="52">
        <f>FuenteRendimientoMercado!B55</f>
        <v>107.94</v>
      </c>
      <c r="G56" s="52">
        <f>FuenteRendimientoMercado!C55</f>
        <v>5.9690820000000002</v>
      </c>
      <c r="H56" s="33">
        <f t="shared" si="0"/>
        <v>0.18519490167516386</v>
      </c>
      <c r="I56" s="28"/>
      <c r="J56" s="132">
        <f>Tabla22[[#This Row],[Rentabilidad S&amp;P 500]]-'Returns by year'!B70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4" customFormat="1">
      <c r="A57" s="6"/>
      <c r="B57" s="1"/>
      <c r="C57" s="1"/>
      <c r="D57" s="1"/>
      <c r="E57" s="30">
        <f>FuenteTasaLibreDeRiesgo!A61</f>
        <v>1980</v>
      </c>
      <c r="F57" s="52">
        <f>FuenteRendimientoMercado!B56</f>
        <v>135.76</v>
      </c>
      <c r="G57" s="52">
        <f>FuenteRendimientoMercado!C56</f>
        <v>6.4350240000000003</v>
      </c>
      <c r="H57" s="33">
        <f t="shared" si="0"/>
        <v>0.3173524550676301</v>
      </c>
      <c r="I57" s="28"/>
      <c r="J57" s="132">
        <f>Tabla22[[#This Row],[Rentabilidad S&amp;P 500]]-'Returns by year'!B71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4" customFormat="1">
      <c r="A58" s="6"/>
      <c r="B58" s="1"/>
      <c r="C58" s="1"/>
      <c r="D58" s="1"/>
      <c r="E58" s="30">
        <f>FuenteTasaLibreDeRiesgo!A62</f>
        <v>1981</v>
      </c>
      <c r="F58" s="52">
        <f>FuenteRendimientoMercado!B57</f>
        <v>122.55</v>
      </c>
      <c r="G58" s="52">
        <f>FuenteRendimientoMercado!C57</f>
        <v>6.8260350000000001</v>
      </c>
      <c r="H58" s="33">
        <f t="shared" si="0"/>
        <v>-4.7023902474955762E-2</v>
      </c>
      <c r="I58" s="28"/>
      <c r="J58" s="132">
        <f>Tabla22[[#This Row],[Rentabilidad S&amp;P 500]]-'Returns by year'!B72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4" customFormat="1">
      <c r="A59" s="6"/>
      <c r="B59" s="1"/>
      <c r="C59" s="1"/>
      <c r="D59" s="1"/>
      <c r="E59" s="30">
        <f>FuenteTasaLibreDeRiesgo!A63</f>
        <v>1982</v>
      </c>
      <c r="F59" s="52">
        <f>FuenteRendimientoMercado!B58</f>
        <v>140.63999999999999</v>
      </c>
      <c r="G59" s="52">
        <f>FuenteRendimientoMercado!C58</f>
        <v>6.9335519999999997</v>
      </c>
      <c r="H59" s="33">
        <f t="shared" si="0"/>
        <v>0.20419055079559353</v>
      </c>
      <c r="I59" s="28"/>
      <c r="J59" s="132">
        <f>Tabla22[[#This Row],[Rentabilidad S&amp;P 500]]-'Returns by year'!B73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4" customFormat="1">
      <c r="A60" s="6"/>
      <c r="B60" s="1"/>
      <c r="C60" s="1"/>
      <c r="D60" s="1"/>
      <c r="E60" s="30">
        <f>FuenteTasaLibreDeRiesgo!A64</f>
        <v>1983</v>
      </c>
      <c r="F60" s="52">
        <f>FuenteRendimientoMercado!B59</f>
        <v>164.93</v>
      </c>
      <c r="G60" s="52">
        <f>FuenteRendimientoMercado!C59</f>
        <v>7.1249760000000002</v>
      </c>
      <c r="H60" s="33">
        <f t="shared" si="0"/>
        <v>0.22337155858930619</v>
      </c>
      <c r="I60" s="28"/>
      <c r="J60" s="132">
        <f>Tabla22[[#This Row],[Rentabilidad S&amp;P 500]]-'Returns by year'!B74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24" customFormat="1">
      <c r="A61" s="6"/>
      <c r="B61" s="1"/>
      <c r="C61" s="1"/>
      <c r="D61" s="1"/>
      <c r="E61" s="30">
        <f>FuenteTasaLibreDeRiesgo!A65</f>
        <v>1984</v>
      </c>
      <c r="F61" s="52">
        <f>FuenteRendimientoMercado!B60</f>
        <v>167.24</v>
      </c>
      <c r="G61" s="52">
        <f>FuenteRendimientoMercado!C60</f>
        <v>7.8268319999999996</v>
      </c>
      <c r="H61" s="33">
        <f t="shared" si="0"/>
        <v>6.14614199963621E-2</v>
      </c>
      <c r="I61" s="28"/>
      <c r="J61" s="132">
        <f>Tabla22[[#This Row],[Rentabilidad S&amp;P 500]]-'Returns by year'!B75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24" customFormat="1">
      <c r="A62" s="6"/>
      <c r="B62" s="1"/>
      <c r="C62" s="1"/>
      <c r="D62" s="1"/>
      <c r="E62" s="30">
        <f>FuenteTasaLibreDeRiesgo!A66</f>
        <v>1985</v>
      </c>
      <c r="F62" s="52">
        <f>FuenteRendimientoMercado!B61</f>
        <v>211.28</v>
      </c>
      <c r="G62" s="52">
        <f>FuenteRendimientoMercado!C61</f>
        <v>8.1976639999999996</v>
      </c>
      <c r="H62" s="33">
        <f t="shared" si="0"/>
        <v>0.31235149485768948</v>
      </c>
      <c r="I62" s="28"/>
      <c r="J62" s="132">
        <f>Tabla22[[#This Row],[Rentabilidad S&amp;P 500]]-'Returns by year'!B76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24" customFormat="1">
      <c r="A63" s="6"/>
      <c r="B63" s="1"/>
      <c r="C63" s="1"/>
      <c r="D63" s="1"/>
      <c r="E63" s="35">
        <f>FuenteTasaLibreDeRiesgo!A67</f>
        <v>1986</v>
      </c>
      <c r="F63" s="52">
        <f>FuenteRendimientoMercado!B62</f>
        <v>242.17</v>
      </c>
      <c r="G63" s="52">
        <f>FuenteRendimientoMercado!C62</f>
        <v>8.1853459999999991</v>
      </c>
      <c r="H63" s="33">
        <f t="shared" si="0"/>
        <v>0.18494578758046187</v>
      </c>
      <c r="I63" s="28"/>
      <c r="J63" s="132">
        <f>Tabla22[[#This Row],[Rentabilidad S&amp;P 500]]-'Returns by year'!B77</f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24" customFormat="1">
      <c r="A64" s="6"/>
      <c r="B64" s="1"/>
      <c r="C64" s="1"/>
      <c r="D64" s="1"/>
      <c r="E64" s="30">
        <f>FuenteTasaLibreDeRiesgo!A68</f>
        <v>1987</v>
      </c>
      <c r="F64" s="52">
        <f>FuenteRendimientoMercado!B63</f>
        <v>247.08</v>
      </c>
      <c r="G64" s="52">
        <f>FuenteRendimientoMercado!C63</f>
        <v>9.1666679999999996</v>
      </c>
      <c r="H64" s="33">
        <f t="shared" si="0"/>
        <v>5.8127216418218712E-2</v>
      </c>
      <c r="I64" s="28"/>
      <c r="J64" s="132">
        <f>Tabla22[[#This Row],[Rentabilidad S&amp;P 500]]-'Returns by year'!B78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24" customFormat="1">
      <c r="A65" s="6"/>
      <c r="B65" s="1"/>
      <c r="C65" s="1"/>
      <c r="D65" s="1"/>
      <c r="E65" s="30">
        <f>FuenteTasaLibreDeRiesgo!A69</f>
        <v>1988</v>
      </c>
      <c r="F65" s="52">
        <f>FuenteRendimientoMercado!B64</f>
        <v>277.72000000000003</v>
      </c>
      <c r="G65" s="52">
        <f>FuenteRendimientoMercado!C64</f>
        <v>10.220096</v>
      </c>
      <c r="H65" s="33">
        <f t="shared" si="0"/>
        <v>0.16537192812044688</v>
      </c>
      <c r="I65" s="28"/>
      <c r="J65" s="132">
        <f>Tabla22[[#This Row],[Rentabilidad S&amp;P 500]]-'Returns by year'!B79</f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24" customFormat="1">
      <c r="A66" s="6"/>
      <c r="B66" s="1"/>
      <c r="C66" s="1"/>
      <c r="D66" s="1"/>
      <c r="E66" s="30">
        <f>FuenteTasaLibreDeRiesgo!A70</f>
        <v>1989</v>
      </c>
      <c r="F66" s="52">
        <f>FuenteRendimientoMercado!B65</f>
        <v>353.4</v>
      </c>
      <c r="G66" s="52">
        <f>FuenteRendimientoMercado!C65</f>
        <v>11.73288</v>
      </c>
      <c r="H66" s="33">
        <f t="shared" si="0"/>
        <v>0.31475183638196724</v>
      </c>
      <c r="I66" s="28"/>
      <c r="J66" s="132">
        <f>Tabla22[[#This Row],[Rentabilidad S&amp;P 500]]-'Returns by year'!B80</f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24" customFormat="1">
      <c r="A67" s="6"/>
      <c r="B67" s="1"/>
      <c r="C67" s="1"/>
      <c r="D67" s="1"/>
      <c r="E67" s="30">
        <f>FuenteTasaLibreDeRiesgo!A71</f>
        <v>1990</v>
      </c>
      <c r="F67" s="52">
        <f>FuenteRendimientoMercado!B66</f>
        <v>330.22</v>
      </c>
      <c r="G67" s="52">
        <f>FuenteRendimientoMercado!C66</f>
        <v>12.350228</v>
      </c>
      <c r="H67" s="33">
        <f t="shared" si="0"/>
        <v>-3.0644516129032118E-2</v>
      </c>
      <c r="I67" s="28"/>
      <c r="J67" s="132">
        <f>Tabla22[[#This Row],[Rentabilidad S&amp;P 500]]-'Returns by year'!B81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24" customFormat="1">
      <c r="A68" s="6"/>
      <c r="B68" s="1"/>
      <c r="C68" s="1"/>
      <c r="D68" s="1"/>
      <c r="E68" s="30">
        <f>FuenteTasaLibreDeRiesgo!A72</f>
        <v>1991</v>
      </c>
      <c r="F68" s="52">
        <f>FuenteRendimientoMercado!B67</f>
        <v>417.09</v>
      </c>
      <c r="G68" s="52">
        <f>FuenteRendimientoMercado!C67</f>
        <v>12.971499</v>
      </c>
      <c r="H68" s="33">
        <f t="shared" si="0"/>
        <v>0.30234843134879757</v>
      </c>
      <c r="I68" s="28"/>
      <c r="J68" s="132">
        <f>Tabla22[[#This Row],[Rentabilidad S&amp;P 500]]-'Returns by year'!B82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24" customFormat="1">
      <c r="A69" s="6"/>
      <c r="B69" s="1"/>
      <c r="C69" s="1"/>
      <c r="D69" s="1"/>
      <c r="E69" s="30">
        <f>FuenteTasaLibreDeRiesgo!A73</f>
        <v>1992</v>
      </c>
      <c r="F69" s="52">
        <f>FuenteRendimientoMercado!B68</f>
        <v>435.71</v>
      </c>
      <c r="G69" s="52">
        <f>FuenteRendimientoMercado!C68</f>
        <v>12.635590000000001</v>
      </c>
      <c r="H69" s="33">
        <f t="shared" si="0"/>
        <v>7.493727972380064E-2</v>
      </c>
      <c r="I69" s="28"/>
      <c r="J69" s="132">
        <f>Tabla22[[#This Row],[Rentabilidad S&amp;P 500]]-'Returns by year'!B83</f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24" customFormat="1">
      <c r="A70" s="6"/>
      <c r="B70" s="1"/>
      <c r="C70" s="1"/>
      <c r="D70" s="1"/>
      <c r="E70" s="30">
        <f>FuenteTasaLibreDeRiesgo!A74</f>
        <v>1993</v>
      </c>
      <c r="F70" s="52">
        <f>FuenteRendimientoMercado!B69</f>
        <v>466.45</v>
      </c>
      <c r="G70" s="52">
        <f>FuenteRendimientoMercado!C69</f>
        <v>12.68744</v>
      </c>
      <c r="H70" s="33">
        <f t="shared" ref="H70:H97" si="1">(F70-F69+G70)/F69</f>
        <v>9.96705147919488E-2</v>
      </c>
      <c r="I70" s="28"/>
      <c r="J70" s="132">
        <f>Tabla22[[#This Row],[Rentabilidad S&amp;P 500]]-'Returns by year'!B84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24" customFormat="1">
      <c r="A71" s="6"/>
      <c r="B71" s="1"/>
      <c r="C71" s="1"/>
      <c r="D71" s="1"/>
      <c r="E71" s="30">
        <f>FuenteTasaLibreDeRiesgo!A75</f>
        <v>1994</v>
      </c>
      <c r="F71" s="52">
        <f>FuenteRendimientoMercado!B70</f>
        <v>459.27</v>
      </c>
      <c r="G71" s="52">
        <f>FuenteRendimientoMercado!C70</f>
        <v>13.364757000000001</v>
      </c>
      <c r="H71" s="33">
        <f t="shared" si="1"/>
        <v>1.3259206774573897E-2</v>
      </c>
      <c r="I71" s="28"/>
      <c r="J71" s="132">
        <f>Tabla22[[#This Row],[Rentabilidad S&amp;P 500]]-'Returns by year'!B85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24" customFormat="1">
      <c r="A72" s="6"/>
      <c r="B72" s="1"/>
      <c r="C72" s="1"/>
      <c r="D72" s="1"/>
      <c r="E72" s="30">
        <f>FuenteTasaLibreDeRiesgo!A76</f>
        <v>1995</v>
      </c>
      <c r="F72" s="52">
        <f>FuenteRendimientoMercado!B71</f>
        <v>615.92999999999995</v>
      </c>
      <c r="G72" s="52">
        <f>FuenteRendimientoMercado!C71</f>
        <v>14.16639</v>
      </c>
      <c r="H72" s="33">
        <f t="shared" si="1"/>
        <v>0.37195198902606308</v>
      </c>
      <c r="I72" s="28"/>
      <c r="J72" s="132">
        <f>Tabla22[[#This Row],[Rentabilidad S&amp;P 500]]-'Returns by year'!B86</f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24" customFormat="1">
      <c r="A73" s="6"/>
      <c r="B73" s="1"/>
      <c r="C73" s="1"/>
      <c r="D73" s="1"/>
      <c r="E73" s="35">
        <f>FuenteTasaLibreDeRiesgo!A77</f>
        <v>1996</v>
      </c>
      <c r="F73" s="52">
        <f>FuenteRendimientoMercado!B72</f>
        <v>740.74</v>
      </c>
      <c r="G73" s="52">
        <f>FuenteRendimientoMercado!C72</f>
        <v>14.888873999999999</v>
      </c>
      <c r="H73" s="33">
        <f t="shared" si="1"/>
        <v>0.22680966018865789</v>
      </c>
      <c r="I73" s="28"/>
      <c r="J73" s="132">
        <f>Tabla22[[#This Row],[Rentabilidad S&amp;P 500]]-'Returns by year'!B87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24" customFormat="1">
      <c r="A74" s="6"/>
      <c r="B74" s="1"/>
      <c r="C74" s="1"/>
      <c r="D74" s="1"/>
      <c r="E74" s="30">
        <f>FuenteTasaLibreDeRiesgo!A78</f>
        <v>1997</v>
      </c>
      <c r="F74" s="52">
        <f>FuenteRendimientoMercado!B73</f>
        <v>970.43</v>
      </c>
      <c r="G74" s="52">
        <f>FuenteRendimientoMercado!C73</f>
        <v>15.522</v>
      </c>
      <c r="H74" s="33">
        <f t="shared" si="1"/>
        <v>0.33103653103653097</v>
      </c>
      <c r="I74" s="28"/>
      <c r="J74" s="132">
        <f>Tabla22[[#This Row],[Rentabilidad S&amp;P 500]]-'Returns by year'!B88</f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24" customFormat="1">
      <c r="A75" s="6"/>
      <c r="B75" s="1"/>
      <c r="C75" s="1"/>
      <c r="D75" s="1"/>
      <c r="E75" s="30">
        <f>FuenteTasaLibreDeRiesgo!A79</f>
        <v>1998</v>
      </c>
      <c r="F75" s="52">
        <f>FuenteRendimientoMercado!B74</f>
        <v>1229.23</v>
      </c>
      <c r="G75" s="52">
        <f>FuenteRendimientoMercado!C74</f>
        <v>16.2</v>
      </c>
      <c r="H75" s="33">
        <f t="shared" si="1"/>
        <v>0.28337953278443584</v>
      </c>
      <c r="I75" s="28"/>
      <c r="J75" s="132">
        <f>Tabla22[[#This Row],[Rentabilidad S&amp;P 500]]-'Returns by year'!B89</f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24" customFormat="1">
      <c r="A76" s="6"/>
      <c r="B76" s="1"/>
      <c r="C76" s="1"/>
      <c r="D76" s="1"/>
      <c r="E76" s="30">
        <f>FuenteTasaLibreDeRiesgo!A80</f>
        <v>1999</v>
      </c>
      <c r="F76" s="52">
        <f>FuenteRendimientoMercado!B75</f>
        <v>1469.25</v>
      </c>
      <c r="G76" s="52">
        <f>FuenteRendimientoMercado!C75</f>
        <v>16.709</v>
      </c>
      <c r="H76" s="33">
        <f t="shared" si="1"/>
        <v>0.20885350992084475</v>
      </c>
      <c r="I76" s="28"/>
      <c r="J76" s="132">
        <f>Tabla22[[#This Row],[Rentabilidad S&amp;P 500]]-'Returns by year'!B90</f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24" customFormat="1">
      <c r="A77" s="6"/>
      <c r="B77" s="1"/>
      <c r="C77" s="1"/>
      <c r="D77" s="1"/>
      <c r="E77" s="30">
        <f>FuenteTasaLibreDeRiesgo!A81</f>
        <v>2000</v>
      </c>
      <c r="F77" s="52">
        <f>FuenteRendimientoMercado!B76</f>
        <v>1320.28</v>
      </c>
      <c r="G77" s="52">
        <f>FuenteRendimientoMercado!C76</f>
        <v>16.27</v>
      </c>
      <c r="H77" s="33">
        <f t="shared" si="1"/>
        <v>-9.0318189552492781E-2</v>
      </c>
      <c r="I77" s="28"/>
      <c r="J77" s="132">
        <f>Tabla22[[#This Row],[Rentabilidad S&amp;P 500]]-'Returns by year'!B91</f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24" customFormat="1">
      <c r="A78" s="6"/>
      <c r="B78" s="1"/>
      <c r="C78" s="1"/>
      <c r="D78" s="1"/>
      <c r="E78" s="30">
        <f>FuenteTasaLibreDeRiesgo!A82</f>
        <v>2001</v>
      </c>
      <c r="F78" s="52">
        <f>FuenteRendimientoMercado!B77</f>
        <v>1148.0899999999999</v>
      </c>
      <c r="G78" s="52">
        <f>FuenteRendimientoMercado!C77</f>
        <v>15.74</v>
      </c>
      <c r="H78" s="33">
        <f t="shared" si="1"/>
        <v>-0.11849759142000185</v>
      </c>
      <c r="I78" s="28"/>
      <c r="J78" s="132">
        <f>Tabla22[[#This Row],[Rentabilidad S&amp;P 500]]-'Returns by year'!B92</f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24" customFormat="1">
      <c r="A79" s="6"/>
      <c r="B79" s="1"/>
      <c r="C79" s="1"/>
      <c r="D79" s="1"/>
      <c r="E79" s="30">
        <f>FuenteTasaLibreDeRiesgo!A83</f>
        <v>2002</v>
      </c>
      <c r="F79" s="52">
        <f>FuenteRendimientoMercado!B78</f>
        <v>879.82</v>
      </c>
      <c r="G79" s="52">
        <f>FuenteRendimientoMercado!C78</f>
        <v>16.079999999999998</v>
      </c>
      <c r="H79" s="33">
        <f t="shared" si="1"/>
        <v>-0.21966047957912699</v>
      </c>
      <c r="I79" s="28"/>
      <c r="J79" s="132">
        <f>Tabla22[[#This Row],[Rentabilidad S&amp;P 500]]-'Returns by year'!B93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24" customFormat="1">
      <c r="A80" s="6"/>
      <c r="B80" s="1"/>
      <c r="C80" s="1"/>
      <c r="D80" s="1"/>
      <c r="E80" s="30">
        <f>FuenteTasaLibreDeRiesgo!A84</f>
        <v>2003</v>
      </c>
      <c r="F80" s="52">
        <f>FuenteRendimientoMercado!B79</f>
        <v>1111.9100000000001</v>
      </c>
      <c r="G80" s="52">
        <f>FuenteRendimientoMercado!C79</f>
        <v>17.39</v>
      </c>
      <c r="H80" s="33">
        <f t="shared" si="1"/>
        <v>0.28355800050010233</v>
      </c>
      <c r="I80" s="28"/>
      <c r="J80" s="132">
        <f>Tabla22[[#This Row],[Rentabilidad S&amp;P 500]]-'Returns by year'!B94</f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24" customFormat="1">
      <c r="A81" s="6"/>
      <c r="B81" s="1"/>
      <c r="C81" s="1"/>
      <c r="D81" s="1"/>
      <c r="E81" s="30">
        <f>FuenteTasaLibreDeRiesgo!A85</f>
        <v>2004</v>
      </c>
      <c r="F81" s="52">
        <f>FuenteRendimientoMercado!B80</f>
        <v>1211.92</v>
      </c>
      <c r="G81" s="52">
        <f>FuenteRendimientoMercado!C80</f>
        <v>19.440000000000001</v>
      </c>
      <c r="H81" s="33">
        <f t="shared" si="1"/>
        <v>0.10742775944096193</v>
      </c>
      <c r="I81" s="28"/>
      <c r="J81" s="132">
        <f>Tabla22[[#This Row],[Rentabilidad S&amp;P 500]]-'Returns by year'!B95</f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24" customFormat="1">
      <c r="A82" s="6"/>
      <c r="B82" s="1"/>
      <c r="C82" s="1"/>
      <c r="D82" s="1"/>
      <c r="E82" s="30">
        <f>FuenteTasaLibreDeRiesgo!A86</f>
        <v>2005</v>
      </c>
      <c r="F82" s="52">
        <f>FuenteRendimientoMercado!B81</f>
        <v>1248.29</v>
      </c>
      <c r="G82" s="52">
        <f>FuenteRendimientoMercado!C81</f>
        <v>22.22</v>
      </c>
      <c r="H82" s="33">
        <f t="shared" si="1"/>
        <v>4.8344775232688535E-2</v>
      </c>
      <c r="I82" s="28"/>
      <c r="J82" s="132">
        <f>Tabla22[[#This Row],[Rentabilidad S&amp;P 500]]-'Returns by year'!B96</f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24" customFormat="1">
      <c r="A83" s="6"/>
      <c r="B83" s="1"/>
      <c r="C83" s="1"/>
      <c r="D83" s="1"/>
      <c r="E83" s="35">
        <f>FuenteTasaLibreDeRiesgo!A87</f>
        <v>2006</v>
      </c>
      <c r="F83" s="52">
        <f>FuenteRendimientoMercado!B82</f>
        <v>1418.3</v>
      </c>
      <c r="G83" s="52">
        <f>FuenteRendimientoMercado!C82</f>
        <v>24.88</v>
      </c>
      <c r="H83" s="33">
        <f t="shared" si="1"/>
        <v>0.15612557979315703</v>
      </c>
      <c r="I83" s="28"/>
      <c r="J83" s="132">
        <f>Tabla22[[#This Row],[Rentabilidad S&amp;P 500]]-'Returns by year'!B97</f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24" customFormat="1">
      <c r="A84" s="6"/>
      <c r="B84" s="1"/>
      <c r="C84" s="1"/>
      <c r="D84" s="1"/>
      <c r="E84" s="30">
        <f>FuenteTasaLibreDeRiesgo!A88</f>
        <v>2007</v>
      </c>
      <c r="F84" s="52">
        <f>FuenteRendimientoMercado!B83</f>
        <v>1468.36</v>
      </c>
      <c r="G84" s="52">
        <f>FuenteRendimientoMercado!C83</f>
        <v>27.73</v>
      </c>
      <c r="H84" s="33">
        <f t="shared" si="1"/>
        <v>5.4847352464217694E-2</v>
      </c>
      <c r="I84" s="28"/>
      <c r="J84" s="132">
        <f>Tabla22[[#This Row],[Rentabilidad S&amp;P 500]]-'Returns by year'!B98</f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24" customFormat="1">
      <c r="A85" s="6"/>
      <c r="B85" s="1"/>
      <c r="C85" s="1"/>
      <c r="D85" s="1"/>
      <c r="E85" s="30">
        <f>FuenteTasaLibreDeRiesgo!A89</f>
        <v>2008</v>
      </c>
      <c r="F85" s="52">
        <f>FuenteRendimientoMercado!B84</f>
        <v>903.25</v>
      </c>
      <c r="G85" s="52">
        <f>FuenteRendimientoMercado!C84</f>
        <v>28.39</v>
      </c>
      <c r="H85" s="33">
        <f t="shared" si="1"/>
        <v>-0.36552344111798191</v>
      </c>
      <c r="I85" s="28"/>
      <c r="J85" s="132">
        <f>Tabla22[[#This Row],[Rentabilidad S&amp;P 500]]-'Returns by year'!B99</f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24" customFormat="1">
      <c r="A86" s="6"/>
      <c r="B86" s="1"/>
      <c r="C86" s="1"/>
      <c r="D86" s="1"/>
      <c r="E86" s="30">
        <f>FuenteTasaLibreDeRiesgo!A90</f>
        <v>2009</v>
      </c>
      <c r="F86" s="52">
        <f>FuenteRendimientoMercado!B85</f>
        <v>1115.0999999999999</v>
      </c>
      <c r="G86" s="52">
        <f>FuenteRendimientoMercado!C85</f>
        <v>22.41</v>
      </c>
      <c r="H86" s="33">
        <f t="shared" si="1"/>
        <v>0.25935233877663982</v>
      </c>
      <c r="I86" s="28"/>
      <c r="J86" s="132">
        <f>Tabla22[[#This Row],[Rentabilidad S&amp;P 500]]-'Returns by year'!B100</f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24" customFormat="1">
      <c r="A87" s="6"/>
      <c r="B87" s="1"/>
      <c r="C87" s="1"/>
      <c r="D87" s="1"/>
      <c r="E87" s="30">
        <f>FuenteTasaLibreDeRiesgo!A91</f>
        <v>2010</v>
      </c>
      <c r="F87" s="52">
        <f>FuenteRendimientoMercado!B86</f>
        <v>1257.6400000000001</v>
      </c>
      <c r="G87" s="52">
        <f>FuenteRendimientoMercado!C86</f>
        <v>22.73</v>
      </c>
      <c r="H87" s="33">
        <f t="shared" si="1"/>
        <v>0.14821092278719414</v>
      </c>
      <c r="I87" s="28"/>
      <c r="J87" s="132">
        <f>Tabla22[[#This Row],[Rentabilidad S&amp;P 500]]-'Returns by year'!B101</f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24" customFormat="1">
      <c r="A88" s="6"/>
      <c r="B88" s="1"/>
      <c r="C88" s="1"/>
      <c r="D88" s="1"/>
      <c r="E88" s="30">
        <f>FuenteTasaLibreDeRiesgo!A92</f>
        <v>2011</v>
      </c>
      <c r="F88" s="52">
        <f>FuenteRendimientoMercado!B87</f>
        <v>1257.5999999999999</v>
      </c>
      <c r="G88" s="52">
        <f>FuenteRendimientoMercado!C87</f>
        <v>26.43</v>
      </c>
      <c r="H88" s="33">
        <f t="shared" si="1"/>
        <v>2.09837473362805E-2</v>
      </c>
      <c r="I88" s="28"/>
      <c r="J88" s="132">
        <f>Tabla22[[#This Row],[Rentabilidad S&amp;P 500]]-'Returns by year'!B102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24" customFormat="1">
      <c r="A89" s="6"/>
      <c r="B89" s="1"/>
      <c r="C89" s="1"/>
      <c r="D89" s="1"/>
      <c r="E89" s="30">
        <f>FuenteTasaLibreDeRiesgo!A93</f>
        <v>2012</v>
      </c>
      <c r="F89" s="52">
        <f>FuenteRendimientoMercado!B88</f>
        <v>1426.19</v>
      </c>
      <c r="G89" s="52">
        <f>FuenteRendimientoMercado!C88</f>
        <v>31.25</v>
      </c>
      <c r="H89" s="33">
        <f t="shared" si="1"/>
        <v>0.15890585241730293</v>
      </c>
      <c r="I89" s="28"/>
      <c r="J89" s="132">
        <f>Tabla22[[#This Row],[Rentabilidad S&amp;P 500]]-'Returns by year'!B103</f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24" customFormat="1">
      <c r="A90" s="6"/>
      <c r="B90" s="1"/>
      <c r="C90" s="1"/>
      <c r="D90" s="1"/>
      <c r="E90" s="30">
        <f>FuenteTasaLibreDeRiesgo!A94</f>
        <v>2013</v>
      </c>
      <c r="F90" s="52">
        <f>FuenteRendimientoMercado!B89</f>
        <v>1848.36</v>
      </c>
      <c r="G90" s="52">
        <f>FuenteRendimientoMercado!C89</f>
        <v>36.28</v>
      </c>
      <c r="H90" s="33">
        <f t="shared" si="1"/>
        <v>0.32145085858125483</v>
      </c>
      <c r="I90" s="28"/>
      <c r="J90" s="132">
        <f>Tabla22[[#This Row],[Rentabilidad S&amp;P 500]]-'Returns by year'!B104</f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24" customFormat="1">
      <c r="A91" s="6"/>
      <c r="B91" s="1"/>
      <c r="C91" s="1"/>
      <c r="D91" s="1"/>
      <c r="E91" s="30">
        <f>FuenteTasaLibreDeRiesgo!A95</f>
        <v>2014</v>
      </c>
      <c r="F91" s="52">
        <f>FuenteRendimientoMercado!B90</f>
        <v>2058.9</v>
      </c>
      <c r="G91" s="52">
        <f>FuenteRendimientoMercado!C90</f>
        <v>39.44</v>
      </c>
      <c r="H91" s="33">
        <f t="shared" si="1"/>
        <v>0.13524421649462237</v>
      </c>
      <c r="I91" s="28"/>
      <c r="J91" s="132">
        <f>Tabla22[[#This Row],[Rentabilidad S&amp;P 500]]-'Returns by year'!B105</f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24" customFormat="1">
      <c r="A92" s="6"/>
      <c r="B92" s="1"/>
      <c r="C92" s="1"/>
      <c r="D92" s="1"/>
      <c r="E92" s="30">
        <f>FuenteTasaLibreDeRiesgo!A96</f>
        <v>2015</v>
      </c>
      <c r="F92" s="52">
        <f>FuenteRendimientoMercado!B91</f>
        <v>2043.9</v>
      </c>
      <c r="G92" s="52">
        <f>FuenteRendimientoMercado!C91</f>
        <v>43.39</v>
      </c>
      <c r="H92" s="33">
        <f t="shared" si="1"/>
        <v>1.3788916411676138E-2</v>
      </c>
      <c r="I92" s="28"/>
      <c r="J92" s="132">
        <f>Tabla22[[#This Row],[Rentabilidad S&amp;P 500]]-'Returns by year'!B106</f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24" customFormat="1">
      <c r="A93" s="6"/>
      <c r="B93" s="1"/>
      <c r="C93" s="1"/>
      <c r="D93" s="1"/>
      <c r="E93" s="35">
        <f>FuenteTasaLibreDeRiesgo!A97</f>
        <v>2016</v>
      </c>
      <c r="F93" s="52">
        <f>FuenteRendimientoMercado!B92</f>
        <v>2238.83</v>
      </c>
      <c r="G93" s="52">
        <f>FuenteRendimientoMercado!C92</f>
        <v>45.7</v>
      </c>
      <c r="H93" s="33">
        <f t="shared" si="1"/>
        <v>0.11773080874798171</v>
      </c>
      <c r="I93" s="28"/>
      <c r="J93" s="132">
        <f>Tabla22[[#This Row],[Rentabilidad S&amp;P 500]]-'Returns by year'!B107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24" customFormat="1">
      <c r="A94" s="6"/>
      <c r="B94" s="1"/>
      <c r="C94" s="1"/>
      <c r="D94" s="1"/>
      <c r="E94" s="30">
        <f>FuenteTasaLibreDeRiesgo!A98</f>
        <v>2017</v>
      </c>
      <c r="F94" s="52">
        <f>FuenteRendimientoMercado!B93</f>
        <v>2673.61</v>
      </c>
      <c r="G94" s="52">
        <f>FuenteRendimientoMercado!C93</f>
        <v>48.93</v>
      </c>
      <c r="H94" s="33">
        <f t="shared" si="1"/>
        <v>0.2160548143449928</v>
      </c>
      <c r="I94" s="28"/>
      <c r="J94" s="132">
        <f>Tabla22[[#This Row],[Rentabilidad S&amp;P 500]]-'Returns by year'!B108</f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24" customFormat="1">
      <c r="A95" s="6"/>
      <c r="B95" s="1"/>
      <c r="C95" s="1"/>
      <c r="D95" s="1"/>
      <c r="E95" s="30">
        <f>FuenteTasaLibreDeRiesgo!A99</f>
        <v>2018</v>
      </c>
      <c r="F95" s="52">
        <f>FuenteRendimientoMercado!B94</f>
        <v>2506.85</v>
      </c>
      <c r="G95" s="52">
        <f>FuenteRendimientoMercado!C94</f>
        <v>53.75</v>
      </c>
      <c r="H95" s="33">
        <f t="shared" si="1"/>
        <v>-4.2268692890885438E-2</v>
      </c>
      <c r="I95" s="28"/>
      <c r="J95" s="132">
        <f>Tabla22[[#This Row],[Rentabilidad S&amp;P 500]]-'Returns by year'!B109</f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24" customFormat="1">
      <c r="A96" s="6"/>
      <c r="B96" s="1"/>
      <c r="C96" s="1"/>
      <c r="D96" s="1"/>
      <c r="E96" s="30">
        <f>FuenteTasaLibreDeRiesgo!A100</f>
        <v>2019</v>
      </c>
      <c r="F96" s="52">
        <f>FuenteRendimientoMercado!B95</f>
        <v>3230.78</v>
      </c>
      <c r="G96" s="52">
        <f>FuenteRendimientoMercado!C95</f>
        <v>58.5</v>
      </c>
      <c r="H96" s="33">
        <f t="shared" si="1"/>
        <v>0.31211679996808755</v>
      </c>
      <c r="I96" s="28"/>
      <c r="J96" s="132">
        <f>Tabla22[[#This Row],[Rentabilidad S&amp;P 500]]-'Returns by year'!B110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24" customFormat="1">
      <c r="A97" s="6"/>
      <c r="B97" s="1"/>
      <c r="C97" s="1"/>
      <c r="D97" s="1"/>
      <c r="E97" s="30">
        <f>FuenteTasaLibreDeRiesgo!A101</f>
        <v>2020</v>
      </c>
      <c r="F97" s="52">
        <f>FuenteRendimientoMercado!B96</f>
        <v>3756.07</v>
      </c>
      <c r="G97" s="52">
        <f>FuenteRendimientoMercado!C96</f>
        <v>56.7</v>
      </c>
      <c r="H97" s="33">
        <f t="shared" si="1"/>
        <v>0.18013916144089043</v>
      </c>
      <c r="I97" s="28"/>
      <c r="J97" s="132">
        <f>Tabla22[[#This Row],[Rentabilidad S&amp;P 500]]-'Returns by year'!B111</f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I98" s="28"/>
    </row>
    <row r="99" spans="1:22">
      <c r="I99" s="28"/>
      <c r="J99" s="132">
        <f>SUM(J5:J97)</f>
        <v>0</v>
      </c>
    </row>
    <row r="100" spans="1:22">
      <c r="I100" s="28"/>
    </row>
  </sheetData>
  <phoneticPr fontId="21" type="noConversion"/>
  <conditionalFormatting sqref="J5:J97">
    <cfRule type="cellIs" dxfId="2" priority="2" operator="equal">
      <formula>$B$1</formula>
    </cfRule>
  </conditionalFormatting>
  <conditionalFormatting sqref="J99">
    <cfRule type="cellIs" dxfId="1" priority="1" operator="equal">
      <formula>$B$1</formula>
    </cfRule>
  </conditionalFormatting>
  <hyperlinks>
    <hyperlink ref="A1" location="Indice!A1" display="Índice" xr:uid="{82FF6F7B-3A25-4155-BEBE-609F275AE6B0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6997-E7A8-436E-9118-1A083C296570}">
  <sheetPr>
    <tabColor rgb="FF0070C0"/>
  </sheetPr>
  <dimension ref="A1:T27"/>
  <sheetViews>
    <sheetView zoomScale="85" zoomScaleNormal="85" workbookViewId="0">
      <selection activeCell="C5" sqref="C5"/>
    </sheetView>
  </sheetViews>
  <sheetFormatPr baseColWidth="10" defaultColWidth="11.41796875" defaultRowHeight="14.4"/>
  <cols>
    <col min="1" max="1" width="11.41796875" style="6"/>
    <col min="2" max="2" width="6" style="1" bestFit="1" customWidth="1"/>
    <col min="3" max="3" width="33.26171875" style="1" bestFit="1" customWidth="1"/>
    <col min="4" max="4" width="6.578125" style="1" customWidth="1"/>
    <col min="5" max="5" width="16.41796875" style="28" customWidth="1"/>
    <col min="6" max="6" width="22" style="29" customWidth="1"/>
    <col min="7" max="7" width="45.83984375" style="29" bestFit="1" customWidth="1"/>
    <col min="8" max="9" width="10" style="1" customWidth="1"/>
    <col min="10" max="16384" width="11.41796875" style="1"/>
  </cols>
  <sheetData>
    <row r="1" spans="1:20">
      <c r="A1" s="25" t="s">
        <v>14</v>
      </c>
      <c r="F1" s="28"/>
      <c r="G1" s="28"/>
    </row>
    <row r="2" spans="1:20" s="24" customFormat="1">
      <c r="B2" s="1"/>
      <c r="C2" s="1"/>
      <c r="D2" s="1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24" customFormat="1" ht="25.5" customHeight="1">
      <c r="A3" s="6"/>
      <c r="B3" s="1"/>
      <c r="C3" s="26" t="s">
        <v>148</v>
      </c>
      <c r="D3" s="2"/>
      <c r="E3" s="122" t="s">
        <v>11</v>
      </c>
      <c r="F3" s="122" t="s">
        <v>134</v>
      </c>
      <c r="G3" s="122" t="s">
        <v>147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4" customFormat="1">
      <c r="A4" s="132">
        <f>AVERAGE(FuenteRiesgoPais!C26:C37,FuenteRiesgoPais!C40:C51)/10000-C4</f>
        <v>0</v>
      </c>
      <c r="C4" s="133">
        <f>AVERAGE($G$4:$G$27)/10000</f>
        <v>1.5105417607754567E-2</v>
      </c>
      <c r="D4" s="2"/>
      <c r="E4" s="123">
        <v>2019</v>
      </c>
      <c r="F4" s="124" t="s">
        <v>135</v>
      </c>
      <c r="G4" s="127">
        <f>FuenteRiesgoPais!$C26</f>
        <v>152.39130434782601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24" customFormat="1">
      <c r="A5" s="6"/>
      <c r="B5" s="1"/>
      <c r="C5" s="1"/>
      <c r="D5" s="1"/>
      <c r="E5" s="30">
        <v>2019</v>
      </c>
      <c r="F5" s="121" t="s">
        <v>136</v>
      </c>
      <c r="G5" s="128">
        <f>FuenteRiesgoPais!$C27</f>
        <v>139.5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4" customFormat="1">
      <c r="A6" s="6"/>
      <c r="B6" s="1"/>
      <c r="D6" s="1"/>
      <c r="E6" s="125">
        <v>2019</v>
      </c>
      <c r="F6" s="126" t="s">
        <v>137</v>
      </c>
      <c r="G6" s="127">
        <f>FuenteRiesgoPais!$C28</f>
        <v>135.666666666667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4" customFormat="1">
      <c r="A7" s="6"/>
      <c r="B7" s="1"/>
      <c r="C7" s="1"/>
      <c r="D7" s="3"/>
      <c r="E7" s="30">
        <v>2019</v>
      </c>
      <c r="F7" s="121" t="s">
        <v>138</v>
      </c>
      <c r="G7" s="128">
        <f>FuenteRiesgoPais!$C29</f>
        <v>122.363636363636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4" customFormat="1">
      <c r="A8" s="6"/>
      <c r="B8" s="1"/>
      <c r="C8" s="1"/>
      <c r="D8" s="3"/>
      <c r="E8" s="125">
        <v>2019</v>
      </c>
      <c r="F8" s="126" t="s">
        <v>139</v>
      </c>
      <c r="G8" s="127">
        <f>FuenteRiesgoPais!$C30</f>
        <v>135.695652173913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4" customFormat="1">
      <c r="A9" s="6"/>
      <c r="B9" s="1"/>
      <c r="C9" s="1"/>
      <c r="D9" s="1"/>
      <c r="E9" s="30">
        <v>2019</v>
      </c>
      <c r="F9" s="121" t="s">
        <v>140</v>
      </c>
      <c r="G9" s="128">
        <f>FuenteRiesgoPais!$C31</f>
        <v>129.15</v>
      </c>
      <c r="H9" s="98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4" customFormat="1">
      <c r="A10" s="6"/>
      <c r="B10" s="1"/>
      <c r="C10" s="1"/>
      <c r="D10" s="1"/>
      <c r="E10" s="125">
        <v>2019</v>
      </c>
      <c r="F10" s="126" t="s">
        <v>141</v>
      </c>
      <c r="G10" s="127">
        <f>FuenteRiesgoPais!$C32</f>
        <v>116.130434782609</v>
      </c>
      <c r="H10" s="9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24" customFormat="1">
      <c r="A11" s="6"/>
      <c r="B11" s="1"/>
      <c r="C11" s="7"/>
      <c r="D11" s="4"/>
      <c r="E11" s="30">
        <v>2019</v>
      </c>
      <c r="F11" s="121" t="s">
        <v>142</v>
      </c>
      <c r="G11" s="128">
        <f>FuenteRiesgoPais!$C33</f>
        <v>127.09090909090899</v>
      </c>
      <c r="H11" s="99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24" customFormat="1">
      <c r="A12" s="6"/>
      <c r="B12" s="1"/>
      <c r="C12" s="1"/>
      <c r="D12" s="1"/>
      <c r="E12" s="125">
        <v>2019</v>
      </c>
      <c r="F12" s="126" t="s">
        <v>143</v>
      </c>
      <c r="G12" s="127">
        <f>FuenteRiesgoPais!$C34</f>
        <v>116.428571428571</v>
      </c>
      <c r="H12" s="9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4" customFormat="1">
      <c r="A13" s="6"/>
      <c r="B13" s="6"/>
      <c r="C13" s="6"/>
      <c r="D13" s="1"/>
      <c r="E13" s="30">
        <v>2019</v>
      </c>
      <c r="F13" s="121" t="s">
        <v>144</v>
      </c>
      <c r="G13" s="128">
        <f>FuenteRiesgoPais!$C35</f>
        <v>126.913043478261</v>
      </c>
      <c r="H13" s="97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24" customFormat="1">
      <c r="A14" s="6"/>
      <c r="B14" s="6"/>
      <c r="C14" s="5"/>
      <c r="D14" s="1"/>
      <c r="E14" s="125">
        <v>2019</v>
      </c>
      <c r="F14" s="126" t="s">
        <v>145</v>
      </c>
      <c r="G14" s="127">
        <f>FuenteRiesgoPais!$C36</f>
        <v>126.761904761905</v>
      </c>
      <c r="H14" s="97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4" customFormat="1">
      <c r="A15" s="6"/>
      <c r="B15" s="6"/>
      <c r="C15" s="5"/>
      <c r="D15" s="1"/>
      <c r="E15" s="30">
        <v>2019</v>
      </c>
      <c r="F15" s="121" t="s">
        <v>146</v>
      </c>
      <c r="G15" s="128">
        <f>FuenteRiesgoPais!$C37</f>
        <v>115.90909090909101</v>
      </c>
      <c r="H15" s="97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24" customFormat="1">
      <c r="A16" s="6"/>
      <c r="B16" s="1"/>
      <c r="C16" s="5"/>
      <c r="D16" s="1"/>
      <c r="E16" s="125">
        <v>2020</v>
      </c>
      <c r="F16" s="126" t="s">
        <v>135</v>
      </c>
      <c r="G16" s="127">
        <f>FuenteRiesgoPais!$C40</f>
        <v>113.869565217391</v>
      </c>
      <c r="H16" s="97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4" customFormat="1">
      <c r="A17" s="6"/>
      <c r="B17" s="1"/>
      <c r="C17" s="5"/>
      <c r="D17" s="1"/>
      <c r="E17" s="30">
        <v>2020</v>
      </c>
      <c r="F17" s="121" t="s">
        <v>136</v>
      </c>
      <c r="G17" s="128">
        <f>FuenteRiesgoPais!$C41</f>
        <v>122.2</v>
      </c>
      <c r="H17" s="97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4" customFormat="1">
      <c r="A18" s="6"/>
      <c r="B18" s="1"/>
      <c r="C18" s="5"/>
      <c r="D18" s="1"/>
      <c r="E18" s="125">
        <v>2020</v>
      </c>
      <c r="F18" s="126" t="s">
        <v>137</v>
      </c>
      <c r="G18" s="127">
        <f>FuenteRiesgoPais!$C42</f>
        <v>248.90909090909099</v>
      </c>
      <c r="H18" s="98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4" customFormat="1">
      <c r="A19" s="6"/>
      <c r="B19" s="1"/>
      <c r="C19" s="5"/>
      <c r="D19" s="1"/>
      <c r="E19" s="30">
        <v>2020</v>
      </c>
      <c r="F19" s="121" t="s">
        <v>138</v>
      </c>
      <c r="G19" s="128">
        <f>FuenteRiesgoPais!$C43</f>
        <v>277.95454545454498</v>
      </c>
      <c r="H19" s="98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4" customFormat="1">
      <c r="A20" s="6"/>
      <c r="B20" s="1"/>
      <c r="C20" s="5"/>
      <c r="D20" s="1"/>
      <c r="E20" s="125">
        <v>2020</v>
      </c>
      <c r="F20" s="126" t="s">
        <v>139</v>
      </c>
      <c r="G20" s="127">
        <f>FuenteRiesgoPais!$C44</f>
        <v>222.35</v>
      </c>
      <c r="H20" s="98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24" customFormat="1">
      <c r="A21" s="6"/>
      <c r="B21" s="1"/>
      <c r="C21" s="5"/>
      <c r="D21" s="1"/>
      <c r="E21" s="30">
        <v>2020</v>
      </c>
      <c r="F21" s="121" t="s">
        <v>140</v>
      </c>
      <c r="G21" s="128">
        <f>FuenteRiesgoPais!$C45</f>
        <v>180.136363636364</v>
      </c>
      <c r="H21" s="98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24" customFormat="1">
      <c r="A22" s="6"/>
      <c r="B22" s="1"/>
      <c r="C22" s="1"/>
      <c r="D22" s="1"/>
      <c r="E22" s="125">
        <v>2020</v>
      </c>
      <c r="F22" s="126" t="s">
        <v>141</v>
      </c>
      <c r="G22" s="127">
        <f>FuenteRiesgoPais!$C46</f>
        <v>169.34782608695701</v>
      </c>
      <c r="H22" s="9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24" customFormat="1">
      <c r="A23" s="6"/>
      <c r="B23" s="1"/>
      <c r="C23" s="1"/>
      <c r="D23" s="1"/>
      <c r="E23" s="30">
        <v>2020</v>
      </c>
      <c r="F23" s="121" t="s">
        <v>142</v>
      </c>
      <c r="G23" s="128">
        <f>FuenteRiesgoPais!$C47</f>
        <v>145.636363636364</v>
      </c>
      <c r="H23" s="9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24" customFormat="1">
      <c r="A24" s="6"/>
      <c r="B24" s="1"/>
      <c r="C24" s="1"/>
      <c r="D24" s="1"/>
      <c r="E24" s="125">
        <v>2020</v>
      </c>
      <c r="F24" s="126" t="s">
        <v>143</v>
      </c>
      <c r="G24" s="127">
        <f>FuenteRiesgoPais!$C48</f>
        <v>160.40909090909099</v>
      </c>
      <c r="H24" s="9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24" customFormat="1">
      <c r="A25" s="6"/>
      <c r="B25" s="1"/>
      <c r="C25" s="1"/>
      <c r="D25" s="1"/>
      <c r="E25" s="30">
        <v>2020</v>
      </c>
      <c r="F25" s="121" t="s">
        <v>144</v>
      </c>
      <c r="G25" s="128">
        <f>FuenteRiesgoPais!$C49</f>
        <v>150.18181818181799</v>
      </c>
      <c r="H25" s="9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24" customFormat="1">
      <c r="A26" s="6"/>
      <c r="B26" s="1"/>
      <c r="C26" s="1"/>
      <c r="D26" s="1"/>
      <c r="E26" s="125">
        <v>2020</v>
      </c>
      <c r="F26" s="126" t="s">
        <v>145</v>
      </c>
      <c r="G26" s="127">
        <f>FuenteRiesgoPais!$C50</f>
        <v>147</v>
      </c>
      <c r="H26" s="9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4" customFormat="1">
      <c r="A27" s="6"/>
      <c r="B27" s="1"/>
      <c r="C27" s="1"/>
      <c r="D27" s="1"/>
      <c r="E27" s="129">
        <v>2020</v>
      </c>
      <c r="F27" s="130" t="s">
        <v>146</v>
      </c>
      <c r="G27" s="131">
        <f>FuenteRiesgoPais!$C51</f>
        <v>143.304347826087</v>
      </c>
      <c r="H27" s="9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phoneticPr fontId="21" type="noConversion"/>
  <conditionalFormatting sqref="A4">
    <cfRule type="cellIs" dxfId="0" priority="1" operator="equal">
      <formula>$B$1</formula>
    </cfRule>
  </conditionalFormatting>
  <hyperlinks>
    <hyperlink ref="A1" location="Indice!A1" display="Índice" xr:uid="{F6E0BA95-FA42-472C-A13E-44C5E1D48630}"/>
  </hyperlinks>
  <pageMargins left="0.7" right="0.7" top="0.75" bottom="0.75" header="0.3" footer="0.3"/>
  <ignoredErrors>
    <ignoredError sqref="E4:F27" calculatedColum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B11E-898A-45F6-BE66-21009CA2949A}">
  <sheetPr>
    <tabColor rgb="FF0070C0"/>
  </sheetPr>
  <dimension ref="A2:C7"/>
  <sheetViews>
    <sheetView showGridLines="0" workbookViewId="0">
      <selection activeCell="F4" sqref="F4"/>
    </sheetView>
  </sheetViews>
  <sheetFormatPr baseColWidth="10" defaultRowHeight="14.4"/>
  <cols>
    <col min="1" max="1" width="40.68359375" customWidth="1"/>
    <col min="2" max="3" width="20.15625" customWidth="1"/>
  </cols>
  <sheetData>
    <row r="2" spans="1:3" ht="28.8">
      <c r="A2" s="138"/>
      <c r="B2" s="139" t="s">
        <v>174</v>
      </c>
      <c r="C2" s="139" t="s">
        <v>173</v>
      </c>
    </row>
    <row r="3" spans="1:3" ht="28.8">
      <c r="A3" s="138" t="s">
        <v>170</v>
      </c>
      <c r="B3" s="140">
        <v>0.44</v>
      </c>
      <c r="C3" s="140" t="s">
        <v>175</v>
      </c>
    </row>
    <row r="4" spans="1:3" ht="28.8">
      <c r="A4" s="171" t="s">
        <v>171</v>
      </c>
      <c r="B4" s="172">
        <v>0.49</v>
      </c>
      <c r="C4" s="172" t="s">
        <v>176</v>
      </c>
    </row>
    <row r="5" spans="1:3" ht="43.2">
      <c r="A5" s="138" t="s">
        <v>172</v>
      </c>
      <c r="B5" s="140">
        <v>0.53</v>
      </c>
      <c r="C5" s="140" t="s">
        <v>177</v>
      </c>
    </row>
    <row r="6" spans="1:3">
      <c r="A6" s="173" t="s">
        <v>189</v>
      </c>
    </row>
    <row r="7" spans="1:3">
      <c r="A7" s="135" t="s">
        <v>188</v>
      </c>
    </row>
  </sheetData>
  <hyperlinks>
    <hyperlink ref="A7" r:id="rId1" xr:uid="{9FB362F4-F49C-4B7E-8F25-81198E1B0F8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BEDE-BEB6-470F-928B-8C17E239C044}">
  <sheetPr>
    <tabColor rgb="FFFF0000"/>
  </sheetPr>
  <dimension ref="A1:I1053"/>
  <sheetViews>
    <sheetView showGridLines="0" topLeftCell="A37" workbookViewId="0">
      <selection activeCell="G59" sqref="G59"/>
    </sheetView>
  </sheetViews>
  <sheetFormatPr baseColWidth="10" defaultColWidth="11.41796875" defaultRowHeight="12.3"/>
  <cols>
    <col min="1" max="1" width="16" style="177" customWidth="1"/>
    <col min="2" max="16384" width="11.41796875" style="177"/>
  </cols>
  <sheetData>
    <row r="1" spans="1:6">
      <c r="A1" s="190" t="s">
        <v>212</v>
      </c>
      <c r="B1" s="186"/>
    </row>
    <row r="3" spans="1:6">
      <c r="A3" s="184" t="s">
        <v>11</v>
      </c>
      <c r="B3" s="183">
        <v>2017</v>
      </c>
      <c r="C3" s="183">
        <v>2018</v>
      </c>
      <c r="D3" s="184">
        <v>2019</v>
      </c>
      <c r="E3" s="184">
        <v>2020</v>
      </c>
      <c r="F3" s="184">
        <v>2021</v>
      </c>
    </row>
    <row r="4" spans="1:6">
      <c r="A4" s="185" t="s">
        <v>200</v>
      </c>
      <c r="B4" s="182">
        <v>242.839</v>
      </c>
      <c r="C4" s="185">
        <v>247.86699999999999</v>
      </c>
      <c r="D4" s="185">
        <v>251.71199999999999</v>
      </c>
      <c r="E4" s="185">
        <v>257.971</v>
      </c>
      <c r="F4" s="185">
        <v>261.58199999999999</v>
      </c>
    </row>
    <row r="5" spans="1:6">
      <c r="A5" s="185" t="s">
        <v>201</v>
      </c>
      <c r="B5" s="182">
        <v>243.60300000000001</v>
      </c>
      <c r="C5" s="185">
        <v>248.99100000000001</v>
      </c>
      <c r="D5" s="185">
        <v>252.77600000000001</v>
      </c>
      <c r="E5" s="185">
        <v>258.678</v>
      </c>
      <c r="F5" s="185">
        <v>263.01400000000001</v>
      </c>
    </row>
    <row r="6" spans="1:6">
      <c r="A6" s="185" t="s">
        <v>202</v>
      </c>
      <c r="B6" s="182">
        <v>243.80099999999999</v>
      </c>
      <c r="C6" s="185">
        <v>249.554</v>
      </c>
      <c r="D6" s="185">
        <v>254.202</v>
      </c>
      <c r="E6" s="185">
        <v>258.11500000000001</v>
      </c>
      <c r="F6" s="185">
        <v>264.87700000000001</v>
      </c>
    </row>
    <row r="7" spans="1:6">
      <c r="A7" s="185" t="s">
        <v>203</v>
      </c>
      <c r="B7" s="182">
        <v>244.524</v>
      </c>
      <c r="C7" s="185">
        <v>250.54599999999999</v>
      </c>
      <c r="D7" s="185">
        <v>255.548</v>
      </c>
      <c r="E7" s="185">
        <v>256.38900000000001</v>
      </c>
      <c r="F7" s="185">
        <v>267.05399999999997</v>
      </c>
    </row>
    <row r="8" spans="1:6">
      <c r="A8" s="185" t="s">
        <v>204</v>
      </c>
      <c r="B8" s="182">
        <v>244.733</v>
      </c>
      <c r="C8" s="185">
        <v>251.58799999999999</v>
      </c>
      <c r="D8" s="185">
        <v>256.09199999999998</v>
      </c>
      <c r="E8" s="185">
        <v>256.39400000000001</v>
      </c>
      <c r="F8" s="185">
        <v>269.19499999999999</v>
      </c>
    </row>
    <row r="9" spans="1:6">
      <c r="A9" s="185" t="s">
        <v>205</v>
      </c>
      <c r="B9" s="182">
        <v>244.95500000000001</v>
      </c>
      <c r="C9" s="185">
        <v>251.989</v>
      </c>
      <c r="D9" s="185">
        <v>256.14299999999997</v>
      </c>
      <c r="E9" s="185">
        <v>257.79700000000003</v>
      </c>
      <c r="F9" s="185">
        <v>271.69600000000003</v>
      </c>
    </row>
    <row r="10" spans="1:6">
      <c r="A10" s="185" t="s">
        <v>206</v>
      </c>
      <c r="B10" s="182">
        <v>244.786</v>
      </c>
      <c r="C10" s="185">
        <v>252.006</v>
      </c>
      <c r="D10" s="185">
        <v>256.57100000000003</v>
      </c>
      <c r="E10" s="185">
        <v>259.101</v>
      </c>
      <c r="F10" s="185">
        <v>273.00299999999999</v>
      </c>
    </row>
    <row r="11" spans="1:6">
      <c r="A11" s="185" t="s">
        <v>207</v>
      </c>
      <c r="B11" s="182">
        <v>245.51900000000001</v>
      </c>
      <c r="C11" s="185">
        <v>252.14599999999999</v>
      </c>
      <c r="D11" s="185">
        <v>256.55799999999999</v>
      </c>
      <c r="E11" s="185">
        <v>259.91800000000001</v>
      </c>
      <c r="F11" s="185">
        <v>273.56700000000001</v>
      </c>
    </row>
    <row r="12" spans="1:6">
      <c r="A12" s="185" t="s">
        <v>208</v>
      </c>
      <c r="B12" s="182">
        <v>246.81899999999999</v>
      </c>
      <c r="C12" s="185">
        <v>252.43899999999999</v>
      </c>
      <c r="D12" s="185">
        <v>256.75900000000001</v>
      </c>
      <c r="E12" s="185">
        <v>260.27999999999997</v>
      </c>
      <c r="F12" s="185">
        <v>274.31</v>
      </c>
    </row>
    <row r="13" spans="1:6">
      <c r="A13" s="185" t="s">
        <v>209</v>
      </c>
      <c r="B13" s="182">
        <v>246.66300000000001</v>
      </c>
      <c r="C13" s="185">
        <v>252.88499999999999</v>
      </c>
      <c r="D13" s="185">
        <v>257.346</v>
      </c>
      <c r="E13" s="185">
        <v>260.38799999999998</v>
      </c>
      <c r="F13" s="185">
        <v>276.589</v>
      </c>
    </row>
    <row r="14" spans="1:6">
      <c r="A14" s="185" t="s">
        <v>210</v>
      </c>
      <c r="B14" s="182">
        <v>246.66900000000001</v>
      </c>
      <c r="C14" s="185">
        <v>252.03800000000001</v>
      </c>
      <c r="D14" s="185">
        <v>257.20800000000003</v>
      </c>
      <c r="E14" s="185">
        <v>260.22899999999998</v>
      </c>
      <c r="F14" s="185">
        <v>277.94799999999998</v>
      </c>
    </row>
    <row r="15" spans="1:6">
      <c r="A15" s="185" t="s">
        <v>211</v>
      </c>
      <c r="B15" s="182">
        <v>246.524</v>
      </c>
      <c r="C15" s="185">
        <v>251.233</v>
      </c>
      <c r="D15" s="185">
        <v>256.97399999999999</v>
      </c>
      <c r="E15" s="185">
        <v>260.47399999999999</v>
      </c>
      <c r="F15" s="185"/>
    </row>
    <row r="16" spans="1:6">
      <c r="A16" s="185" t="s">
        <v>198</v>
      </c>
      <c r="B16" s="188">
        <f>AVERAGE(B4:B15)</f>
        <v>245.11958333333334</v>
      </c>
      <c r="C16" s="188">
        <f>AVERAGE(C4:C15)</f>
        <v>251.10683333333338</v>
      </c>
      <c r="D16" s="188">
        <f>AVERAGE(D4:D15)</f>
        <v>255.65741666666668</v>
      </c>
      <c r="E16" s="188">
        <f>AVERAGE(E4:E15)</f>
        <v>258.81116666666668</v>
      </c>
      <c r="F16" s="189">
        <f>AVERAGE(F4:F15)</f>
        <v>270.25772727272727</v>
      </c>
    </row>
    <row r="17" spans="1:9">
      <c r="A17" s="185" t="s">
        <v>220</v>
      </c>
      <c r="B17" s="182"/>
      <c r="C17" s="191">
        <f>+C16/B16-1</f>
        <v>2.4425832969282135E-2</v>
      </c>
      <c r="D17" s="191">
        <f t="shared" ref="D17:E17" si="0">+D16/C16-1</f>
        <v>1.8122100752601122E-2</v>
      </c>
      <c r="E17" s="191">
        <f t="shared" si="0"/>
        <v>1.2335843963063864E-2</v>
      </c>
      <c r="F17" s="182"/>
    </row>
    <row r="19" spans="1:9">
      <c r="A19" s="190" t="s">
        <v>219</v>
      </c>
    </row>
    <row r="20" spans="1:9">
      <c r="A20" s="185" t="s">
        <v>11</v>
      </c>
      <c r="B20" s="183">
        <v>2017</v>
      </c>
      <c r="C20" s="183">
        <v>2018</v>
      </c>
      <c r="D20" s="184">
        <v>2019</v>
      </c>
      <c r="E20" s="184">
        <v>2020</v>
      </c>
      <c r="F20" s="184">
        <v>2021</v>
      </c>
      <c r="G20" s="184">
        <v>2022</v>
      </c>
      <c r="H20" s="184">
        <v>2023</v>
      </c>
      <c r="I20" s="184">
        <v>2024</v>
      </c>
    </row>
    <row r="21" spans="1:9" ht="12.6">
      <c r="A21" s="185" t="s">
        <v>199</v>
      </c>
      <c r="B21" s="185">
        <v>245.136</v>
      </c>
      <c r="C21" s="187">
        <v>251.102</v>
      </c>
      <c r="D21" s="187">
        <v>255.65299999999999</v>
      </c>
      <c r="E21" s="187">
        <v>258.84399999999999</v>
      </c>
      <c r="F21" s="187">
        <v>269.93299999999999</v>
      </c>
      <c r="G21" s="187">
        <v>279.262</v>
      </c>
      <c r="H21" s="187">
        <v>286.70299999999997</v>
      </c>
      <c r="I21" s="187">
        <v>294.15100000000001</v>
      </c>
    </row>
    <row r="22" spans="1:9">
      <c r="A22" s="185" t="s">
        <v>220</v>
      </c>
      <c r="B22" s="185"/>
      <c r="C22" s="192">
        <f>+C21/B21-1</f>
        <v>2.4337510606357249E-2</v>
      </c>
      <c r="D22" s="192">
        <f t="shared" ref="D22:I22" si="1">+D21/C21-1</f>
        <v>1.8124108927846105E-2</v>
      </c>
      <c r="E22" s="192">
        <f t="shared" si="1"/>
        <v>1.2481762388863116E-2</v>
      </c>
      <c r="F22" s="192">
        <f t="shared" si="1"/>
        <v>4.2840475344222861E-2</v>
      </c>
      <c r="G22" s="192">
        <f t="shared" si="1"/>
        <v>3.4560427958048923E-2</v>
      </c>
      <c r="H22" s="192">
        <f t="shared" si="1"/>
        <v>2.664522921127821E-2</v>
      </c>
      <c r="I22" s="192">
        <f t="shared" si="1"/>
        <v>2.5978102775346068E-2</v>
      </c>
    </row>
    <row r="24" spans="1:9">
      <c r="A24" s="190" t="s">
        <v>221</v>
      </c>
      <c r="B24" s="186"/>
    </row>
    <row r="26" spans="1:9">
      <c r="A26" s="184" t="s">
        <v>11</v>
      </c>
      <c r="B26" s="183">
        <v>2017</v>
      </c>
      <c r="C26" s="183">
        <v>2018</v>
      </c>
      <c r="D26" s="184">
        <v>2019</v>
      </c>
      <c r="E26" s="184">
        <v>2020</v>
      </c>
      <c r="F26" s="184">
        <v>2021</v>
      </c>
    </row>
    <row r="27" spans="1:9">
      <c r="A27" s="185" t="s">
        <v>200</v>
      </c>
      <c r="B27" s="189">
        <v>126.014256</v>
      </c>
      <c r="C27" s="189">
        <v>127.593452</v>
      </c>
      <c r="D27" s="189">
        <v>130.31011799999999</v>
      </c>
      <c r="E27" s="189">
        <v>132.770837</v>
      </c>
      <c r="F27" s="189">
        <v>136.32318100000001</v>
      </c>
    </row>
    <row r="28" spans="1:9">
      <c r="A28" s="185" t="s">
        <v>201</v>
      </c>
      <c r="B28" s="189">
        <v>126.421498</v>
      </c>
      <c r="C28" s="189">
        <v>127.912717</v>
      </c>
      <c r="D28" s="189">
        <v>130.475301</v>
      </c>
      <c r="E28" s="189">
        <v>132.95959999999999</v>
      </c>
      <c r="F28" s="189">
        <v>136.15241499999999</v>
      </c>
    </row>
    <row r="29" spans="1:9">
      <c r="A29" s="185" t="s">
        <v>202</v>
      </c>
      <c r="B29" s="189">
        <v>128.07074</v>
      </c>
      <c r="C29" s="189">
        <v>128.535811</v>
      </c>
      <c r="D29" s="189">
        <v>131.424577</v>
      </c>
      <c r="E29" s="189">
        <v>133.81851900000001</v>
      </c>
      <c r="F29" s="189">
        <v>137.29537199999999</v>
      </c>
    </row>
    <row r="30" spans="1:9">
      <c r="A30" s="185" t="s">
        <v>203</v>
      </c>
      <c r="B30" s="189">
        <v>127.74024900000001</v>
      </c>
      <c r="C30" s="189">
        <v>128.359623</v>
      </c>
      <c r="D30" s="189">
        <v>131.687532</v>
      </c>
      <c r="E30" s="189">
        <v>133.95847000000001</v>
      </c>
      <c r="F30" s="189">
        <v>137.151635</v>
      </c>
    </row>
    <row r="31" spans="1:9">
      <c r="A31" s="185" t="s">
        <v>204</v>
      </c>
      <c r="B31" s="189">
        <v>127.199476</v>
      </c>
      <c r="C31" s="189">
        <v>128.38331199999999</v>
      </c>
      <c r="D31" s="189">
        <v>131.88192100000001</v>
      </c>
      <c r="E31" s="189">
        <v>134.23195100000001</v>
      </c>
      <c r="F31" s="189">
        <v>137.517223</v>
      </c>
    </row>
    <row r="32" spans="1:9">
      <c r="A32" s="185" t="s">
        <v>205</v>
      </c>
      <c r="B32" s="189">
        <v>126.996976</v>
      </c>
      <c r="C32" s="189">
        <v>128.81218699999999</v>
      </c>
      <c r="D32" s="189">
        <v>131.76814400000001</v>
      </c>
      <c r="E32" s="189">
        <v>133.874764</v>
      </c>
      <c r="F32" s="189">
        <v>138.23186100000001</v>
      </c>
    </row>
    <row r="33" spans="1:6">
      <c r="A33" s="185" t="s">
        <v>206</v>
      </c>
      <c r="B33" s="189">
        <v>127.24879300000001</v>
      </c>
      <c r="C33" s="189">
        <v>129.305262</v>
      </c>
      <c r="D33" s="189">
        <v>132.03607700000001</v>
      </c>
      <c r="E33" s="189">
        <v>134.49418700000001</v>
      </c>
      <c r="F33" s="189">
        <v>139.62460100000001</v>
      </c>
    </row>
    <row r="34" spans="1:6">
      <c r="A34" s="185" t="s">
        <v>207</v>
      </c>
      <c r="B34" s="189">
        <v>128.10419200000001</v>
      </c>
      <c r="C34" s="189">
        <v>129.47564399999999</v>
      </c>
      <c r="D34" s="189">
        <v>132.116589</v>
      </c>
      <c r="E34" s="189">
        <v>134.345922</v>
      </c>
      <c r="F34" s="189">
        <v>140.99981299999999</v>
      </c>
    </row>
    <row r="35" spans="1:6">
      <c r="A35" s="185" t="s">
        <v>208</v>
      </c>
      <c r="B35" s="189">
        <v>128.08399</v>
      </c>
      <c r="C35" s="189">
        <v>129.72382500000001</v>
      </c>
      <c r="D35" s="189">
        <v>132.125022</v>
      </c>
      <c r="E35" s="189">
        <v>134.52910800000001</v>
      </c>
      <c r="F35" s="189">
        <v>141.56440799999999</v>
      </c>
    </row>
    <row r="36" spans="1:6">
      <c r="A36" s="185" t="s">
        <v>209</v>
      </c>
      <c r="B36" s="189">
        <v>127.482962</v>
      </c>
      <c r="C36" s="189">
        <v>129.82978800000001</v>
      </c>
      <c r="D36" s="189">
        <v>132.27131800000001</v>
      </c>
      <c r="E36" s="189">
        <v>134.55167599999999</v>
      </c>
      <c r="F36" s="189">
        <v>142.39067</v>
      </c>
    </row>
    <row r="37" spans="1:6">
      <c r="A37" s="185" t="s">
        <v>210</v>
      </c>
      <c r="B37" s="189">
        <v>127.23151799999999</v>
      </c>
      <c r="C37" s="189">
        <v>129.98874900000001</v>
      </c>
      <c r="D37" s="189">
        <v>132.41537500000001</v>
      </c>
      <c r="E37" s="189">
        <v>135.25199000000001</v>
      </c>
      <c r="F37" s="189">
        <v>142.90069</v>
      </c>
    </row>
    <row r="38" spans="1:6">
      <c r="A38" s="185" t="s">
        <v>211</v>
      </c>
      <c r="B38" s="189">
        <v>127.431083</v>
      </c>
      <c r="C38" s="189">
        <v>130.22503900000001</v>
      </c>
      <c r="D38" s="189">
        <v>132.699434</v>
      </c>
      <c r="E38" s="189">
        <v>135.317902</v>
      </c>
      <c r="F38" s="189"/>
    </row>
    <row r="39" spans="1:6">
      <c r="A39" s="184" t="s">
        <v>224</v>
      </c>
      <c r="B39" s="193"/>
      <c r="C39" s="194">
        <f>+C38/B38-1</f>
        <v>2.1925231538681977E-2</v>
      </c>
      <c r="D39" s="194">
        <f t="shared" ref="D39:E39" si="2">+D38/C38-1</f>
        <v>1.9000915791624218E-2</v>
      </c>
      <c r="E39" s="194">
        <f t="shared" si="2"/>
        <v>1.9732322294607529E-2</v>
      </c>
      <c r="F39" s="194"/>
    </row>
    <row r="42" spans="1:6">
      <c r="A42" s="190" t="s">
        <v>223</v>
      </c>
    </row>
    <row r="44" spans="1:6">
      <c r="A44" s="185" t="s">
        <v>11</v>
      </c>
      <c r="B44" s="184">
        <v>2020</v>
      </c>
      <c r="C44" s="184">
        <v>2021</v>
      </c>
      <c r="D44" s="184">
        <v>2022</v>
      </c>
      <c r="E44" s="184">
        <v>2023</v>
      </c>
      <c r="F44" s="184">
        <v>2024</v>
      </c>
    </row>
    <row r="45" spans="1:6">
      <c r="A45" s="185" t="s">
        <v>199</v>
      </c>
      <c r="B45" s="195">
        <v>0.02</v>
      </c>
      <c r="C45" s="195">
        <v>3.1E-2</v>
      </c>
      <c r="D45" s="195">
        <v>2.8000000000000001E-2</v>
      </c>
      <c r="E45" s="195">
        <v>2.8000000000000001E-2</v>
      </c>
      <c r="F45" s="195">
        <v>2.1999999999999999E-2</v>
      </c>
    </row>
    <row r="48" spans="1:6">
      <c r="A48" s="190" t="s">
        <v>226</v>
      </c>
    </row>
    <row r="50" spans="1:6">
      <c r="A50" s="185" t="s">
        <v>11</v>
      </c>
      <c r="B50" s="184">
        <v>2020</v>
      </c>
      <c r="C50" s="184">
        <v>2021</v>
      </c>
      <c r="D50" s="184">
        <v>2022</v>
      </c>
      <c r="E50" s="184">
        <v>2023</v>
      </c>
      <c r="F50" s="184">
        <v>2024</v>
      </c>
    </row>
    <row r="51" spans="1:6">
      <c r="A51" s="206" t="s">
        <v>232</v>
      </c>
      <c r="B51" s="197">
        <v>3.5</v>
      </c>
      <c r="C51" s="197">
        <v>3.86</v>
      </c>
      <c r="D51" s="197">
        <v>3.94</v>
      </c>
      <c r="E51" s="197">
        <v>4.03</v>
      </c>
      <c r="F51" s="197">
        <v>4.0999999999999996</v>
      </c>
    </row>
    <row r="54" spans="1:6">
      <c r="A54" s="190" t="s">
        <v>227</v>
      </c>
    </row>
    <row r="56" spans="1:6">
      <c r="A56" s="185" t="s">
        <v>11</v>
      </c>
      <c r="B56" s="184">
        <v>2018</v>
      </c>
      <c r="C56" s="184">
        <v>2019</v>
      </c>
      <c r="D56" s="184">
        <v>2020</v>
      </c>
    </row>
    <row r="57" spans="1:6">
      <c r="A57" s="196" t="s">
        <v>231</v>
      </c>
      <c r="B57" s="197">
        <f>AVERAGEIF($B$61:$B$1053,B$56,$E$61:$E$1053)</f>
        <v>3.2862418699186979</v>
      </c>
      <c r="C57" s="197">
        <f t="shared" ref="C57:D57" si="3">AVERAGEIF($B$61:$B$1053,C$56,$E$61:$E$1053)</f>
        <v>3.3369176706827313</v>
      </c>
      <c r="D57" s="197">
        <f t="shared" si="3"/>
        <v>3.4960669291338591</v>
      </c>
    </row>
    <row r="60" spans="1:6">
      <c r="A60" s="201" t="s">
        <v>228</v>
      </c>
      <c r="B60" s="201" t="s">
        <v>11</v>
      </c>
      <c r="C60" s="201" t="s">
        <v>229</v>
      </c>
      <c r="D60" s="201" t="s">
        <v>230</v>
      </c>
      <c r="E60" s="201" t="s">
        <v>198</v>
      </c>
    </row>
    <row r="61" spans="1:6">
      <c r="A61" s="202">
        <v>43103</v>
      </c>
      <c r="B61" s="203">
        <f>YEAR(A61)</f>
        <v>2018</v>
      </c>
      <c r="C61" s="204">
        <v>3.2269999999999999</v>
      </c>
      <c r="D61" s="204">
        <v>3.23</v>
      </c>
      <c r="E61" s="205">
        <f>AVERAGE(C61:D61)</f>
        <v>3.2284999999999999</v>
      </c>
    </row>
    <row r="62" spans="1:6">
      <c r="A62" s="202">
        <v>43104</v>
      </c>
      <c r="B62" s="203">
        <f t="shared" ref="B62:B125" si="4">YEAR(A62)</f>
        <v>2018</v>
      </c>
      <c r="C62" s="204">
        <v>3.206</v>
      </c>
      <c r="D62" s="204">
        <v>3.2080000000000002</v>
      </c>
      <c r="E62" s="205">
        <f t="shared" ref="E62:E125" si="5">AVERAGE(C62:D62)</f>
        <v>3.2069999999999999</v>
      </c>
    </row>
    <row r="63" spans="1:6">
      <c r="A63" s="202">
        <v>43105</v>
      </c>
      <c r="B63" s="203">
        <f t="shared" si="4"/>
        <v>2018</v>
      </c>
      <c r="C63" s="204">
        <v>3.21</v>
      </c>
      <c r="D63" s="204">
        <v>3.2149999999999999</v>
      </c>
      <c r="E63" s="205">
        <f t="shared" si="5"/>
        <v>3.2124999999999999</v>
      </c>
    </row>
    <row r="64" spans="1:6">
      <c r="A64" s="202">
        <v>43108</v>
      </c>
      <c r="B64" s="203">
        <f t="shared" si="4"/>
        <v>2018</v>
      </c>
      <c r="C64" s="204">
        <v>3.214</v>
      </c>
      <c r="D64" s="204">
        <v>3.2189999999999999</v>
      </c>
      <c r="E64" s="205">
        <f t="shared" si="5"/>
        <v>3.2164999999999999</v>
      </c>
    </row>
    <row r="65" spans="1:5">
      <c r="A65" s="202">
        <v>43109</v>
      </c>
      <c r="B65" s="203">
        <f t="shared" si="4"/>
        <v>2018</v>
      </c>
      <c r="C65" s="204">
        <v>3.218</v>
      </c>
      <c r="D65" s="204">
        <v>3.22</v>
      </c>
      <c r="E65" s="205">
        <f t="shared" si="5"/>
        <v>3.2190000000000003</v>
      </c>
    </row>
    <row r="66" spans="1:5">
      <c r="A66" s="202">
        <v>43110</v>
      </c>
      <c r="B66" s="203">
        <f t="shared" si="4"/>
        <v>2018</v>
      </c>
      <c r="C66" s="204">
        <v>3.218</v>
      </c>
      <c r="D66" s="204">
        <v>3.22</v>
      </c>
      <c r="E66" s="205">
        <f t="shared" si="5"/>
        <v>3.2190000000000003</v>
      </c>
    </row>
    <row r="67" spans="1:5">
      <c r="A67" s="202">
        <v>43111</v>
      </c>
      <c r="B67" s="203">
        <f t="shared" si="4"/>
        <v>2018</v>
      </c>
      <c r="C67" s="204">
        <v>3.2170000000000001</v>
      </c>
      <c r="D67" s="204">
        <v>3.218</v>
      </c>
      <c r="E67" s="205">
        <f t="shared" si="5"/>
        <v>3.2175000000000002</v>
      </c>
    </row>
    <row r="68" spans="1:5">
      <c r="A68" s="202">
        <v>43112</v>
      </c>
      <c r="B68" s="203">
        <f t="shared" si="4"/>
        <v>2018</v>
      </c>
      <c r="C68" s="204">
        <v>3.2149999999999999</v>
      </c>
      <c r="D68" s="204">
        <v>3.2170000000000001</v>
      </c>
      <c r="E68" s="205">
        <f t="shared" si="5"/>
        <v>3.2160000000000002</v>
      </c>
    </row>
    <row r="69" spans="1:5">
      <c r="A69" s="202">
        <v>43115</v>
      </c>
      <c r="B69" s="203">
        <f t="shared" si="4"/>
        <v>2018</v>
      </c>
      <c r="C69" s="204">
        <v>3.2120000000000002</v>
      </c>
      <c r="D69" s="204">
        <v>3.2160000000000002</v>
      </c>
      <c r="E69" s="205">
        <f t="shared" si="5"/>
        <v>3.2140000000000004</v>
      </c>
    </row>
    <row r="70" spans="1:5">
      <c r="A70" s="202">
        <v>43116</v>
      </c>
      <c r="B70" s="203">
        <f t="shared" si="4"/>
        <v>2018</v>
      </c>
      <c r="C70" s="204">
        <v>3.2109999999999999</v>
      </c>
      <c r="D70" s="204">
        <v>3.2170000000000001</v>
      </c>
      <c r="E70" s="205">
        <f t="shared" si="5"/>
        <v>3.214</v>
      </c>
    </row>
    <row r="71" spans="1:5">
      <c r="A71" s="202">
        <v>43117</v>
      </c>
      <c r="B71" s="203">
        <f t="shared" si="4"/>
        <v>2018</v>
      </c>
      <c r="C71" s="204">
        <v>3.21</v>
      </c>
      <c r="D71" s="204">
        <v>3.2120000000000002</v>
      </c>
      <c r="E71" s="205">
        <f t="shared" si="5"/>
        <v>3.2110000000000003</v>
      </c>
    </row>
    <row r="72" spans="1:5">
      <c r="A72" s="202">
        <v>43118</v>
      </c>
      <c r="B72" s="203">
        <f t="shared" si="4"/>
        <v>2018</v>
      </c>
      <c r="C72" s="204">
        <v>3.2090000000000001</v>
      </c>
      <c r="D72" s="204">
        <v>3.2130000000000001</v>
      </c>
      <c r="E72" s="205">
        <f t="shared" si="5"/>
        <v>3.2110000000000003</v>
      </c>
    </row>
    <row r="73" spans="1:5">
      <c r="A73" s="202">
        <v>43119</v>
      </c>
      <c r="B73" s="203">
        <f t="shared" si="4"/>
        <v>2018</v>
      </c>
      <c r="C73" s="204">
        <v>3.214</v>
      </c>
      <c r="D73" s="204">
        <v>3.2170000000000001</v>
      </c>
      <c r="E73" s="205">
        <f t="shared" si="5"/>
        <v>3.2155</v>
      </c>
    </row>
    <row r="74" spans="1:5">
      <c r="A74" s="202">
        <v>43122</v>
      </c>
      <c r="B74" s="203">
        <f t="shared" si="4"/>
        <v>2018</v>
      </c>
      <c r="C74" s="204">
        <v>3.2120000000000002</v>
      </c>
      <c r="D74" s="204">
        <v>3.2160000000000002</v>
      </c>
      <c r="E74" s="205">
        <f t="shared" si="5"/>
        <v>3.2140000000000004</v>
      </c>
    </row>
    <row r="75" spans="1:5">
      <c r="A75" s="202">
        <v>43123</v>
      </c>
      <c r="B75" s="203">
        <f t="shared" si="4"/>
        <v>2018</v>
      </c>
      <c r="C75" s="204">
        <v>3.2160000000000002</v>
      </c>
      <c r="D75" s="204">
        <v>3.2189999999999999</v>
      </c>
      <c r="E75" s="205">
        <f t="shared" si="5"/>
        <v>3.2175000000000002</v>
      </c>
    </row>
    <row r="76" spans="1:5">
      <c r="A76" s="202">
        <v>43124</v>
      </c>
      <c r="B76" s="203">
        <f t="shared" si="4"/>
        <v>2018</v>
      </c>
      <c r="C76" s="204">
        <v>3.2120000000000002</v>
      </c>
      <c r="D76" s="204">
        <v>3.214</v>
      </c>
      <c r="E76" s="205">
        <f t="shared" si="5"/>
        <v>3.2130000000000001</v>
      </c>
    </row>
    <row r="77" spans="1:5">
      <c r="A77" s="202">
        <v>43125</v>
      </c>
      <c r="B77" s="203">
        <f t="shared" si="4"/>
        <v>2018</v>
      </c>
      <c r="C77" s="204">
        <v>3.2090000000000001</v>
      </c>
      <c r="D77" s="204">
        <v>3.21</v>
      </c>
      <c r="E77" s="205">
        <f t="shared" si="5"/>
        <v>3.2095000000000002</v>
      </c>
    </row>
    <row r="78" spans="1:5">
      <c r="A78" s="202">
        <v>43126</v>
      </c>
      <c r="B78" s="203">
        <f t="shared" si="4"/>
        <v>2018</v>
      </c>
      <c r="C78" s="204">
        <v>3.2120000000000002</v>
      </c>
      <c r="D78" s="204">
        <v>3.2149999999999999</v>
      </c>
      <c r="E78" s="205">
        <f t="shared" si="5"/>
        <v>3.2134999999999998</v>
      </c>
    </row>
    <row r="79" spans="1:5">
      <c r="A79" s="202">
        <v>43129</v>
      </c>
      <c r="B79" s="203">
        <f t="shared" si="4"/>
        <v>2018</v>
      </c>
      <c r="C79" s="204">
        <v>3.2170000000000001</v>
      </c>
      <c r="D79" s="204">
        <v>3.2189999999999999</v>
      </c>
      <c r="E79" s="205">
        <f t="shared" si="5"/>
        <v>3.218</v>
      </c>
    </row>
    <row r="80" spans="1:5">
      <c r="A80" s="202">
        <v>43130</v>
      </c>
      <c r="B80" s="203">
        <f t="shared" si="4"/>
        <v>2018</v>
      </c>
      <c r="C80" s="204">
        <v>3.2149999999999999</v>
      </c>
      <c r="D80" s="204">
        <v>3.2170000000000001</v>
      </c>
      <c r="E80" s="205">
        <f t="shared" si="5"/>
        <v>3.2160000000000002</v>
      </c>
    </row>
    <row r="81" spans="1:5">
      <c r="A81" s="202">
        <v>43131</v>
      </c>
      <c r="B81" s="203">
        <f t="shared" si="4"/>
        <v>2018</v>
      </c>
      <c r="C81" s="204">
        <v>3.214</v>
      </c>
      <c r="D81" s="204">
        <v>3.2170000000000001</v>
      </c>
      <c r="E81" s="205">
        <f t="shared" si="5"/>
        <v>3.2155</v>
      </c>
    </row>
    <row r="82" spans="1:5">
      <c r="A82" s="202">
        <v>43132</v>
      </c>
      <c r="B82" s="203">
        <f t="shared" si="4"/>
        <v>2018</v>
      </c>
      <c r="C82" s="204">
        <v>3.2109999999999999</v>
      </c>
      <c r="D82" s="204">
        <v>3.2130000000000001</v>
      </c>
      <c r="E82" s="205">
        <f t="shared" si="5"/>
        <v>3.2119999999999997</v>
      </c>
    </row>
    <row r="83" spans="1:5">
      <c r="A83" s="202">
        <v>43133</v>
      </c>
      <c r="B83" s="203">
        <f t="shared" si="4"/>
        <v>2018</v>
      </c>
      <c r="C83" s="204">
        <v>3.2170000000000001</v>
      </c>
      <c r="D83" s="204">
        <v>3.218</v>
      </c>
      <c r="E83" s="205">
        <f t="shared" si="5"/>
        <v>3.2175000000000002</v>
      </c>
    </row>
    <row r="84" spans="1:5">
      <c r="A84" s="202">
        <v>43136</v>
      </c>
      <c r="B84" s="203">
        <f t="shared" si="4"/>
        <v>2018</v>
      </c>
      <c r="C84" s="204">
        <v>3.2229999999999999</v>
      </c>
      <c r="D84" s="204">
        <v>3.2250000000000001</v>
      </c>
      <c r="E84" s="205">
        <f t="shared" si="5"/>
        <v>3.2240000000000002</v>
      </c>
    </row>
    <row r="85" spans="1:5">
      <c r="A85" s="202">
        <v>43137</v>
      </c>
      <c r="B85" s="203">
        <f t="shared" si="4"/>
        <v>2018</v>
      </c>
      <c r="C85" s="204">
        <v>3.2480000000000002</v>
      </c>
      <c r="D85" s="204">
        <v>3.2509999999999999</v>
      </c>
      <c r="E85" s="205">
        <f t="shared" si="5"/>
        <v>3.2495000000000003</v>
      </c>
    </row>
    <row r="86" spans="1:5">
      <c r="A86" s="202">
        <v>43138</v>
      </c>
      <c r="B86" s="203">
        <f t="shared" si="4"/>
        <v>2018</v>
      </c>
      <c r="C86" s="204">
        <v>3.2450000000000001</v>
      </c>
      <c r="D86" s="204">
        <v>3.2469999999999999</v>
      </c>
      <c r="E86" s="205">
        <f t="shared" si="5"/>
        <v>3.246</v>
      </c>
    </row>
    <row r="87" spans="1:5">
      <c r="A87" s="202">
        <v>43139</v>
      </c>
      <c r="B87" s="203">
        <f t="shared" si="4"/>
        <v>2018</v>
      </c>
      <c r="C87" s="204">
        <v>3.2509999999999999</v>
      </c>
      <c r="D87" s="204">
        <v>3.254</v>
      </c>
      <c r="E87" s="205">
        <f t="shared" si="5"/>
        <v>3.2524999999999999</v>
      </c>
    </row>
    <row r="88" spans="1:5">
      <c r="A88" s="202">
        <v>43140</v>
      </c>
      <c r="B88" s="203">
        <f t="shared" si="4"/>
        <v>2018</v>
      </c>
      <c r="C88" s="204">
        <v>3.2669999999999999</v>
      </c>
      <c r="D88" s="204">
        <v>3.27</v>
      </c>
      <c r="E88" s="205">
        <f t="shared" si="5"/>
        <v>3.2685</v>
      </c>
    </row>
    <row r="89" spans="1:5">
      <c r="A89" s="202">
        <v>43143</v>
      </c>
      <c r="B89" s="203">
        <f t="shared" si="4"/>
        <v>2018</v>
      </c>
      <c r="C89" s="204">
        <v>3.2639999999999998</v>
      </c>
      <c r="D89" s="204">
        <v>3.2650000000000001</v>
      </c>
      <c r="E89" s="205">
        <f t="shared" si="5"/>
        <v>3.2645</v>
      </c>
    </row>
    <row r="90" spans="1:5">
      <c r="A90" s="202">
        <v>43144</v>
      </c>
      <c r="B90" s="203">
        <f t="shared" si="4"/>
        <v>2018</v>
      </c>
      <c r="C90" s="204">
        <v>3.2669999999999999</v>
      </c>
      <c r="D90" s="204">
        <v>3.27</v>
      </c>
      <c r="E90" s="205">
        <f t="shared" si="5"/>
        <v>3.2685</v>
      </c>
    </row>
    <row r="91" spans="1:5">
      <c r="A91" s="202">
        <v>43145</v>
      </c>
      <c r="B91" s="203">
        <f t="shared" si="4"/>
        <v>2018</v>
      </c>
      <c r="C91" s="204">
        <v>3.2679999999999998</v>
      </c>
      <c r="D91" s="204">
        <v>3.27</v>
      </c>
      <c r="E91" s="205">
        <f t="shared" si="5"/>
        <v>3.2690000000000001</v>
      </c>
    </row>
    <row r="92" spans="1:5">
      <c r="A92" s="202">
        <v>43146</v>
      </c>
      <c r="B92" s="203">
        <f t="shared" si="4"/>
        <v>2018</v>
      </c>
      <c r="C92" s="204">
        <v>3.2469999999999999</v>
      </c>
      <c r="D92" s="204">
        <v>3.25</v>
      </c>
      <c r="E92" s="205">
        <f t="shared" si="5"/>
        <v>3.2484999999999999</v>
      </c>
    </row>
    <row r="93" spans="1:5">
      <c r="A93" s="202">
        <v>43147</v>
      </c>
      <c r="B93" s="203">
        <f t="shared" si="4"/>
        <v>2018</v>
      </c>
      <c r="C93" s="204">
        <v>3.2410000000000001</v>
      </c>
      <c r="D93" s="204">
        <v>3.2429999999999999</v>
      </c>
      <c r="E93" s="205">
        <f t="shared" si="5"/>
        <v>3.242</v>
      </c>
    </row>
    <row r="94" spans="1:5">
      <c r="A94" s="202">
        <v>43150</v>
      </c>
      <c r="B94" s="203">
        <f t="shared" si="4"/>
        <v>2018</v>
      </c>
      <c r="C94" s="204">
        <v>3.2480000000000002</v>
      </c>
      <c r="D94" s="204">
        <v>3.25</v>
      </c>
      <c r="E94" s="205">
        <f t="shared" si="5"/>
        <v>3.2490000000000001</v>
      </c>
    </row>
    <row r="95" spans="1:5">
      <c r="A95" s="202">
        <v>43151</v>
      </c>
      <c r="B95" s="203">
        <f t="shared" si="4"/>
        <v>2018</v>
      </c>
      <c r="C95" s="204">
        <v>3.25</v>
      </c>
      <c r="D95" s="204">
        <v>3.2530000000000001</v>
      </c>
      <c r="E95" s="205">
        <f t="shared" si="5"/>
        <v>3.2515000000000001</v>
      </c>
    </row>
    <row r="96" spans="1:5">
      <c r="A96" s="202">
        <v>43152</v>
      </c>
      <c r="B96" s="203">
        <f t="shared" si="4"/>
        <v>2018</v>
      </c>
      <c r="C96" s="204">
        <v>3.246</v>
      </c>
      <c r="D96" s="204">
        <v>3.2490000000000001</v>
      </c>
      <c r="E96" s="205">
        <f t="shared" si="5"/>
        <v>3.2475000000000001</v>
      </c>
    </row>
    <row r="97" spans="1:5">
      <c r="A97" s="202">
        <v>43153</v>
      </c>
      <c r="B97" s="203">
        <f t="shared" si="4"/>
        <v>2018</v>
      </c>
      <c r="C97" s="204">
        <v>3.2490000000000001</v>
      </c>
      <c r="D97" s="204">
        <v>3.2509999999999999</v>
      </c>
      <c r="E97" s="205">
        <f t="shared" si="5"/>
        <v>3.25</v>
      </c>
    </row>
    <row r="98" spans="1:5">
      <c r="A98" s="202">
        <v>43154</v>
      </c>
      <c r="B98" s="203">
        <f t="shared" si="4"/>
        <v>2018</v>
      </c>
      <c r="C98" s="204">
        <v>3.2469999999999999</v>
      </c>
      <c r="D98" s="204">
        <v>3.2509999999999999</v>
      </c>
      <c r="E98" s="205">
        <f t="shared" si="5"/>
        <v>3.2489999999999997</v>
      </c>
    </row>
    <row r="99" spans="1:5">
      <c r="A99" s="202">
        <v>43157</v>
      </c>
      <c r="B99" s="203">
        <f t="shared" si="4"/>
        <v>2018</v>
      </c>
      <c r="C99" s="204">
        <v>3.2480000000000002</v>
      </c>
      <c r="D99" s="204">
        <v>3.25</v>
      </c>
      <c r="E99" s="205">
        <f t="shared" si="5"/>
        <v>3.2490000000000001</v>
      </c>
    </row>
    <row r="100" spans="1:5">
      <c r="A100" s="202">
        <v>43158</v>
      </c>
      <c r="B100" s="203">
        <f t="shared" si="4"/>
        <v>2018</v>
      </c>
      <c r="C100" s="204">
        <v>3.2480000000000002</v>
      </c>
      <c r="D100" s="204">
        <v>3.25</v>
      </c>
      <c r="E100" s="205">
        <f t="shared" si="5"/>
        <v>3.2490000000000001</v>
      </c>
    </row>
    <row r="101" spans="1:5">
      <c r="A101" s="202">
        <v>43159</v>
      </c>
      <c r="B101" s="203">
        <f t="shared" si="4"/>
        <v>2018</v>
      </c>
      <c r="C101" s="204">
        <v>3.2589999999999999</v>
      </c>
      <c r="D101" s="204">
        <v>3.2610000000000001</v>
      </c>
      <c r="E101" s="205">
        <f t="shared" si="5"/>
        <v>3.26</v>
      </c>
    </row>
    <row r="102" spans="1:5">
      <c r="A102" s="202">
        <v>43160</v>
      </c>
      <c r="B102" s="203">
        <f t="shared" si="4"/>
        <v>2018</v>
      </c>
      <c r="C102" s="204">
        <v>3.262</v>
      </c>
      <c r="D102" s="204">
        <v>3.2650000000000001</v>
      </c>
      <c r="E102" s="205">
        <f t="shared" si="5"/>
        <v>3.2635000000000001</v>
      </c>
    </row>
    <row r="103" spans="1:5">
      <c r="A103" s="202">
        <v>43161</v>
      </c>
      <c r="B103" s="203">
        <f t="shared" si="4"/>
        <v>2018</v>
      </c>
      <c r="C103" s="204">
        <v>3.2570000000000001</v>
      </c>
      <c r="D103" s="204">
        <v>3.2589999999999999</v>
      </c>
      <c r="E103" s="205">
        <f t="shared" si="5"/>
        <v>3.258</v>
      </c>
    </row>
    <row r="104" spans="1:5">
      <c r="A104" s="202">
        <v>43164</v>
      </c>
      <c r="B104" s="203">
        <f t="shared" si="4"/>
        <v>2018</v>
      </c>
      <c r="C104" s="204">
        <v>3.2490000000000001</v>
      </c>
      <c r="D104" s="204">
        <v>3.25</v>
      </c>
      <c r="E104" s="205">
        <f t="shared" si="5"/>
        <v>3.2495000000000003</v>
      </c>
    </row>
    <row r="105" spans="1:5">
      <c r="A105" s="202">
        <v>43165</v>
      </c>
      <c r="B105" s="203">
        <f t="shared" si="4"/>
        <v>2018</v>
      </c>
      <c r="C105" s="204">
        <v>3.25</v>
      </c>
      <c r="D105" s="204">
        <v>3.2519999999999998</v>
      </c>
      <c r="E105" s="205">
        <f t="shared" si="5"/>
        <v>3.2509999999999999</v>
      </c>
    </row>
    <row r="106" spans="1:5">
      <c r="A106" s="202">
        <v>43166</v>
      </c>
      <c r="B106" s="203">
        <f t="shared" si="4"/>
        <v>2018</v>
      </c>
      <c r="C106" s="204">
        <v>3.2530000000000001</v>
      </c>
      <c r="D106" s="204">
        <v>3.2570000000000001</v>
      </c>
      <c r="E106" s="205">
        <f t="shared" si="5"/>
        <v>3.2549999999999999</v>
      </c>
    </row>
    <row r="107" spans="1:5">
      <c r="A107" s="202">
        <v>43167</v>
      </c>
      <c r="B107" s="203">
        <f t="shared" si="4"/>
        <v>2018</v>
      </c>
      <c r="C107" s="204">
        <v>3.254</v>
      </c>
      <c r="D107" s="204">
        <v>3.2559999999999998</v>
      </c>
      <c r="E107" s="205">
        <f t="shared" si="5"/>
        <v>3.2549999999999999</v>
      </c>
    </row>
    <row r="108" spans="1:5">
      <c r="A108" s="202">
        <v>43168</v>
      </c>
      <c r="B108" s="203">
        <f t="shared" si="4"/>
        <v>2018</v>
      </c>
      <c r="C108" s="204">
        <v>3.258</v>
      </c>
      <c r="D108" s="204">
        <v>3.26</v>
      </c>
      <c r="E108" s="205">
        <f t="shared" si="5"/>
        <v>3.2589999999999999</v>
      </c>
    </row>
    <row r="109" spans="1:5">
      <c r="A109" s="202">
        <v>43171</v>
      </c>
      <c r="B109" s="203">
        <f t="shared" si="4"/>
        <v>2018</v>
      </c>
      <c r="C109" s="204">
        <v>3.2559999999999998</v>
      </c>
      <c r="D109" s="204">
        <v>3.2589999999999999</v>
      </c>
      <c r="E109" s="205">
        <f t="shared" si="5"/>
        <v>3.2574999999999998</v>
      </c>
    </row>
    <row r="110" spans="1:5">
      <c r="A110" s="202">
        <v>43172</v>
      </c>
      <c r="B110" s="203">
        <f t="shared" si="4"/>
        <v>2018</v>
      </c>
      <c r="C110" s="204">
        <v>3.2570000000000001</v>
      </c>
      <c r="D110" s="204">
        <v>3.26</v>
      </c>
      <c r="E110" s="205">
        <f t="shared" si="5"/>
        <v>3.2584999999999997</v>
      </c>
    </row>
    <row r="111" spans="1:5">
      <c r="A111" s="202">
        <v>43173</v>
      </c>
      <c r="B111" s="203">
        <f t="shared" si="4"/>
        <v>2018</v>
      </c>
      <c r="C111" s="204">
        <v>3.26</v>
      </c>
      <c r="D111" s="204">
        <v>3.2610000000000001</v>
      </c>
      <c r="E111" s="205">
        <f t="shared" si="5"/>
        <v>3.2605</v>
      </c>
    </row>
    <row r="112" spans="1:5">
      <c r="A112" s="202">
        <v>43174</v>
      </c>
      <c r="B112" s="203">
        <f t="shared" si="4"/>
        <v>2018</v>
      </c>
      <c r="C112" s="204">
        <v>3.26</v>
      </c>
      <c r="D112" s="204">
        <v>3.262</v>
      </c>
      <c r="E112" s="205">
        <f t="shared" si="5"/>
        <v>3.2610000000000001</v>
      </c>
    </row>
    <row r="113" spans="1:5">
      <c r="A113" s="202">
        <v>43175</v>
      </c>
      <c r="B113" s="203">
        <f t="shared" si="4"/>
        <v>2018</v>
      </c>
      <c r="C113" s="204">
        <v>3.266</v>
      </c>
      <c r="D113" s="204">
        <v>3.2679999999999998</v>
      </c>
      <c r="E113" s="205">
        <f t="shared" si="5"/>
        <v>3.2669999999999999</v>
      </c>
    </row>
    <row r="114" spans="1:5">
      <c r="A114" s="202">
        <v>43178</v>
      </c>
      <c r="B114" s="203">
        <f t="shared" si="4"/>
        <v>2018</v>
      </c>
      <c r="C114" s="204">
        <v>3.27</v>
      </c>
      <c r="D114" s="204">
        <v>3.2730000000000001</v>
      </c>
      <c r="E114" s="205">
        <f t="shared" si="5"/>
        <v>3.2715000000000001</v>
      </c>
    </row>
    <row r="115" spans="1:5">
      <c r="A115" s="202">
        <v>43179</v>
      </c>
      <c r="B115" s="203">
        <f t="shared" si="4"/>
        <v>2018</v>
      </c>
      <c r="C115" s="204">
        <v>3.2639999999999998</v>
      </c>
      <c r="D115" s="204">
        <v>3.2690000000000001</v>
      </c>
      <c r="E115" s="205">
        <f t="shared" si="5"/>
        <v>3.2664999999999997</v>
      </c>
    </row>
    <row r="116" spans="1:5">
      <c r="A116" s="202">
        <v>43180</v>
      </c>
      <c r="B116" s="203">
        <f t="shared" si="4"/>
        <v>2018</v>
      </c>
      <c r="C116" s="204">
        <v>3.2610000000000001</v>
      </c>
      <c r="D116" s="204">
        <v>3.2629999999999999</v>
      </c>
      <c r="E116" s="205">
        <f t="shared" si="5"/>
        <v>3.262</v>
      </c>
    </row>
    <row r="117" spans="1:5">
      <c r="A117" s="202">
        <v>43181</v>
      </c>
      <c r="B117" s="203">
        <f t="shared" si="4"/>
        <v>2018</v>
      </c>
      <c r="C117" s="204">
        <v>3.24</v>
      </c>
      <c r="D117" s="204">
        <v>3.2429999999999999</v>
      </c>
      <c r="E117" s="205">
        <f t="shared" si="5"/>
        <v>3.2415000000000003</v>
      </c>
    </row>
    <row r="118" spans="1:5">
      <c r="A118" s="202">
        <v>43182</v>
      </c>
      <c r="B118" s="203">
        <f t="shared" si="4"/>
        <v>2018</v>
      </c>
      <c r="C118" s="204">
        <v>3.2360000000000002</v>
      </c>
      <c r="D118" s="204">
        <v>3.2370000000000001</v>
      </c>
      <c r="E118" s="205">
        <f t="shared" si="5"/>
        <v>3.2365000000000004</v>
      </c>
    </row>
    <row r="119" spans="1:5">
      <c r="A119" s="202">
        <v>43185</v>
      </c>
      <c r="B119" s="203">
        <f t="shared" si="4"/>
        <v>2018</v>
      </c>
      <c r="C119" s="204">
        <v>3.2149999999999999</v>
      </c>
      <c r="D119" s="204">
        <v>3.2189999999999999</v>
      </c>
      <c r="E119" s="205">
        <f t="shared" si="5"/>
        <v>3.2169999999999996</v>
      </c>
    </row>
    <row r="120" spans="1:5">
      <c r="A120" s="202">
        <v>43186</v>
      </c>
      <c r="B120" s="203">
        <f t="shared" si="4"/>
        <v>2018</v>
      </c>
      <c r="C120" s="204">
        <v>3.2189999999999999</v>
      </c>
      <c r="D120" s="204">
        <v>3.2229999999999999</v>
      </c>
      <c r="E120" s="205">
        <f t="shared" si="5"/>
        <v>3.2210000000000001</v>
      </c>
    </row>
    <row r="121" spans="1:5">
      <c r="A121" s="202">
        <v>43187</v>
      </c>
      <c r="B121" s="203">
        <f t="shared" si="4"/>
        <v>2018</v>
      </c>
      <c r="C121" s="204">
        <v>3.2240000000000002</v>
      </c>
      <c r="D121" s="204">
        <v>3.2290000000000001</v>
      </c>
      <c r="E121" s="205">
        <f t="shared" si="5"/>
        <v>3.2265000000000001</v>
      </c>
    </row>
    <row r="122" spans="1:5">
      <c r="A122" s="202">
        <v>43192</v>
      </c>
      <c r="B122" s="203">
        <f t="shared" si="4"/>
        <v>2018</v>
      </c>
      <c r="C122" s="204">
        <v>3.2250000000000001</v>
      </c>
      <c r="D122" s="204">
        <v>3.2290000000000001</v>
      </c>
      <c r="E122" s="205">
        <f t="shared" si="5"/>
        <v>3.2270000000000003</v>
      </c>
    </row>
    <row r="123" spans="1:5">
      <c r="A123" s="202">
        <v>43193</v>
      </c>
      <c r="B123" s="203">
        <f t="shared" si="4"/>
        <v>2018</v>
      </c>
      <c r="C123" s="204">
        <v>3.2250000000000001</v>
      </c>
      <c r="D123" s="204">
        <v>3.226</v>
      </c>
      <c r="E123" s="205">
        <f t="shared" si="5"/>
        <v>3.2255000000000003</v>
      </c>
    </row>
    <row r="124" spans="1:5">
      <c r="A124" s="202">
        <v>43194</v>
      </c>
      <c r="B124" s="203">
        <f t="shared" si="4"/>
        <v>2018</v>
      </c>
      <c r="C124" s="204">
        <v>3.2269999999999999</v>
      </c>
      <c r="D124" s="204">
        <v>3.2280000000000002</v>
      </c>
      <c r="E124" s="205">
        <f t="shared" si="5"/>
        <v>3.2275</v>
      </c>
    </row>
    <row r="125" spans="1:5">
      <c r="A125" s="202">
        <v>43195</v>
      </c>
      <c r="B125" s="203">
        <f t="shared" si="4"/>
        <v>2018</v>
      </c>
      <c r="C125" s="204">
        <v>3.226</v>
      </c>
      <c r="D125" s="204">
        <v>3.2280000000000002</v>
      </c>
      <c r="E125" s="205">
        <f t="shared" si="5"/>
        <v>3.2270000000000003</v>
      </c>
    </row>
    <row r="126" spans="1:5">
      <c r="A126" s="202">
        <v>43196</v>
      </c>
      <c r="B126" s="203">
        <f t="shared" ref="B126:B189" si="6">YEAR(A126)</f>
        <v>2018</v>
      </c>
      <c r="C126" s="204">
        <v>3.2320000000000002</v>
      </c>
      <c r="D126" s="204">
        <v>3.234</v>
      </c>
      <c r="E126" s="205">
        <f t="shared" ref="E126:E189" si="7">AVERAGE(C126:D126)</f>
        <v>3.2330000000000001</v>
      </c>
    </row>
    <row r="127" spans="1:5">
      <c r="A127" s="202">
        <v>43199</v>
      </c>
      <c r="B127" s="203">
        <f t="shared" si="6"/>
        <v>2018</v>
      </c>
      <c r="C127" s="204">
        <v>3.2370000000000001</v>
      </c>
      <c r="D127" s="204">
        <v>3.2389999999999999</v>
      </c>
      <c r="E127" s="205">
        <f t="shared" si="7"/>
        <v>3.238</v>
      </c>
    </row>
    <row r="128" spans="1:5">
      <c r="A128" s="202">
        <v>43200</v>
      </c>
      <c r="B128" s="203">
        <f t="shared" si="6"/>
        <v>2018</v>
      </c>
      <c r="C128" s="204">
        <v>3.238</v>
      </c>
      <c r="D128" s="204">
        <v>3.2389999999999999</v>
      </c>
      <c r="E128" s="205">
        <f t="shared" si="7"/>
        <v>3.2385000000000002</v>
      </c>
    </row>
    <row r="129" spans="1:5">
      <c r="A129" s="202">
        <v>43201</v>
      </c>
      <c r="B129" s="203">
        <f t="shared" si="6"/>
        <v>2018</v>
      </c>
      <c r="C129" s="204">
        <v>3.2370000000000001</v>
      </c>
      <c r="D129" s="204">
        <v>3.2389999999999999</v>
      </c>
      <c r="E129" s="205">
        <f t="shared" si="7"/>
        <v>3.238</v>
      </c>
    </row>
    <row r="130" spans="1:5">
      <c r="A130" s="202">
        <v>43202</v>
      </c>
      <c r="B130" s="203">
        <f t="shared" si="6"/>
        <v>2018</v>
      </c>
      <c r="C130" s="204">
        <v>3.2280000000000002</v>
      </c>
      <c r="D130" s="204">
        <v>3.2290000000000001</v>
      </c>
      <c r="E130" s="205">
        <f t="shared" si="7"/>
        <v>3.2285000000000004</v>
      </c>
    </row>
    <row r="131" spans="1:5">
      <c r="A131" s="202">
        <v>43206</v>
      </c>
      <c r="B131" s="203">
        <f t="shared" si="6"/>
        <v>2018</v>
      </c>
      <c r="C131" s="204">
        <v>3.222</v>
      </c>
      <c r="D131" s="204">
        <v>3.2240000000000002</v>
      </c>
      <c r="E131" s="205">
        <f t="shared" si="7"/>
        <v>3.2229999999999999</v>
      </c>
    </row>
    <row r="132" spans="1:5">
      <c r="A132" s="202">
        <v>43207</v>
      </c>
      <c r="B132" s="203">
        <f t="shared" si="6"/>
        <v>2018</v>
      </c>
      <c r="C132" s="204">
        <v>3.218</v>
      </c>
      <c r="D132" s="204">
        <v>3.2210000000000001</v>
      </c>
      <c r="E132" s="205">
        <f t="shared" si="7"/>
        <v>3.2195</v>
      </c>
    </row>
    <row r="133" spans="1:5">
      <c r="A133" s="202">
        <v>43208</v>
      </c>
      <c r="B133" s="203">
        <f t="shared" si="6"/>
        <v>2018</v>
      </c>
      <c r="C133" s="204">
        <v>3.2149999999999999</v>
      </c>
      <c r="D133" s="204">
        <v>3.2170000000000001</v>
      </c>
      <c r="E133" s="205">
        <f t="shared" si="7"/>
        <v>3.2160000000000002</v>
      </c>
    </row>
    <row r="134" spans="1:5">
      <c r="A134" s="202">
        <v>43209</v>
      </c>
      <c r="B134" s="203">
        <f t="shared" si="6"/>
        <v>2018</v>
      </c>
      <c r="C134" s="204">
        <v>3.2189999999999999</v>
      </c>
      <c r="D134" s="204">
        <v>3.2210000000000001</v>
      </c>
      <c r="E134" s="205">
        <f t="shared" si="7"/>
        <v>3.2199999999999998</v>
      </c>
    </row>
    <row r="135" spans="1:5">
      <c r="A135" s="202">
        <v>43210</v>
      </c>
      <c r="B135" s="203">
        <f t="shared" si="6"/>
        <v>2018</v>
      </c>
      <c r="C135" s="204">
        <v>3.2229999999999999</v>
      </c>
      <c r="D135" s="204">
        <v>3.226</v>
      </c>
      <c r="E135" s="205">
        <f t="shared" si="7"/>
        <v>3.2244999999999999</v>
      </c>
    </row>
    <row r="136" spans="1:5">
      <c r="A136" s="202">
        <v>43213</v>
      </c>
      <c r="B136" s="203">
        <f t="shared" si="6"/>
        <v>2018</v>
      </c>
      <c r="C136" s="204">
        <v>3.2280000000000002</v>
      </c>
      <c r="D136" s="204">
        <v>3.23</v>
      </c>
      <c r="E136" s="205">
        <f t="shared" si="7"/>
        <v>3.2290000000000001</v>
      </c>
    </row>
    <row r="137" spans="1:5">
      <c r="A137" s="202">
        <v>43214</v>
      </c>
      <c r="B137" s="203">
        <f t="shared" si="6"/>
        <v>2018</v>
      </c>
      <c r="C137" s="204">
        <v>3.2309999999999999</v>
      </c>
      <c r="D137" s="204">
        <v>3.2320000000000002</v>
      </c>
      <c r="E137" s="205">
        <f t="shared" si="7"/>
        <v>3.2315</v>
      </c>
    </row>
    <row r="138" spans="1:5">
      <c r="A138" s="202">
        <v>43215</v>
      </c>
      <c r="B138" s="203">
        <f t="shared" si="6"/>
        <v>2018</v>
      </c>
      <c r="C138" s="204">
        <v>3.24</v>
      </c>
      <c r="D138" s="204">
        <v>3.242</v>
      </c>
      <c r="E138" s="205">
        <f t="shared" si="7"/>
        <v>3.2410000000000001</v>
      </c>
    </row>
    <row r="139" spans="1:5">
      <c r="A139" s="202">
        <v>43216</v>
      </c>
      <c r="B139" s="203">
        <f t="shared" si="6"/>
        <v>2018</v>
      </c>
      <c r="C139" s="204">
        <v>3.2349999999999999</v>
      </c>
      <c r="D139" s="204">
        <v>3.238</v>
      </c>
      <c r="E139" s="205">
        <f t="shared" si="7"/>
        <v>3.2364999999999999</v>
      </c>
    </row>
    <row r="140" spans="1:5">
      <c r="A140" s="202">
        <v>43217</v>
      </c>
      <c r="B140" s="203">
        <f t="shared" si="6"/>
        <v>2018</v>
      </c>
      <c r="C140" s="204">
        <v>3.238</v>
      </c>
      <c r="D140" s="204">
        <v>3.2410000000000001</v>
      </c>
      <c r="E140" s="205">
        <f t="shared" si="7"/>
        <v>3.2395</v>
      </c>
    </row>
    <row r="141" spans="1:5">
      <c r="A141" s="202">
        <v>43220</v>
      </c>
      <c r="B141" s="203">
        <f t="shared" si="6"/>
        <v>2018</v>
      </c>
      <c r="C141" s="204">
        <v>3.2480000000000002</v>
      </c>
      <c r="D141" s="204">
        <v>3.25</v>
      </c>
      <c r="E141" s="205">
        <f t="shared" si="7"/>
        <v>3.2490000000000001</v>
      </c>
    </row>
    <row r="142" spans="1:5">
      <c r="A142" s="202">
        <v>43222</v>
      </c>
      <c r="B142" s="203">
        <f t="shared" si="6"/>
        <v>2018</v>
      </c>
      <c r="C142" s="204">
        <v>3.266</v>
      </c>
      <c r="D142" s="204">
        <v>3.2679999999999998</v>
      </c>
      <c r="E142" s="205">
        <f t="shared" si="7"/>
        <v>3.2669999999999999</v>
      </c>
    </row>
    <row r="143" spans="1:5">
      <c r="A143" s="202">
        <v>43223</v>
      </c>
      <c r="B143" s="203">
        <f t="shared" si="6"/>
        <v>2018</v>
      </c>
      <c r="C143" s="204">
        <v>3.274</v>
      </c>
      <c r="D143" s="204">
        <v>3.2759999999999998</v>
      </c>
      <c r="E143" s="205">
        <f t="shared" si="7"/>
        <v>3.2749999999999999</v>
      </c>
    </row>
    <row r="144" spans="1:5">
      <c r="A144" s="202">
        <v>43224</v>
      </c>
      <c r="B144" s="203">
        <f t="shared" si="6"/>
        <v>2018</v>
      </c>
      <c r="C144" s="204">
        <v>3.27</v>
      </c>
      <c r="D144" s="204">
        <v>3.2719999999999998</v>
      </c>
      <c r="E144" s="205">
        <f t="shared" si="7"/>
        <v>3.2709999999999999</v>
      </c>
    </row>
    <row r="145" spans="1:5">
      <c r="A145" s="202">
        <v>43227</v>
      </c>
      <c r="B145" s="203">
        <f t="shared" si="6"/>
        <v>2018</v>
      </c>
      <c r="C145" s="204">
        <v>3.2770000000000001</v>
      </c>
      <c r="D145" s="204">
        <v>3.2789999999999999</v>
      </c>
      <c r="E145" s="205">
        <f t="shared" si="7"/>
        <v>3.278</v>
      </c>
    </row>
    <row r="146" spans="1:5">
      <c r="A146" s="202">
        <v>43228</v>
      </c>
      <c r="B146" s="203">
        <f t="shared" si="6"/>
        <v>2018</v>
      </c>
      <c r="C146" s="204">
        <v>3.2850000000000001</v>
      </c>
      <c r="D146" s="204">
        <v>3.2879999999999998</v>
      </c>
      <c r="E146" s="205">
        <f t="shared" si="7"/>
        <v>3.2865000000000002</v>
      </c>
    </row>
    <row r="147" spans="1:5">
      <c r="A147" s="202">
        <v>43229</v>
      </c>
      <c r="B147" s="203">
        <f t="shared" si="6"/>
        <v>2018</v>
      </c>
      <c r="C147" s="204">
        <v>3.29</v>
      </c>
      <c r="D147" s="204">
        <v>3.2930000000000001</v>
      </c>
      <c r="E147" s="205">
        <f t="shared" si="7"/>
        <v>3.2915000000000001</v>
      </c>
    </row>
    <row r="148" spans="1:5">
      <c r="A148" s="202">
        <v>43230</v>
      </c>
      <c r="B148" s="203">
        <f t="shared" si="6"/>
        <v>2018</v>
      </c>
      <c r="C148" s="204">
        <v>3.2730000000000001</v>
      </c>
      <c r="D148" s="204">
        <v>3.2789999999999999</v>
      </c>
      <c r="E148" s="205">
        <f t="shared" si="7"/>
        <v>3.2759999999999998</v>
      </c>
    </row>
    <row r="149" spans="1:5">
      <c r="A149" s="202">
        <v>43231</v>
      </c>
      <c r="B149" s="203">
        <f t="shared" si="6"/>
        <v>2018</v>
      </c>
      <c r="C149" s="204">
        <v>3.2589999999999999</v>
      </c>
      <c r="D149" s="204">
        <v>3.2610000000000001</v>
      </c>
      <c r="E149" s="205">
        <f t="shared" si="7"/>
        <v>3.26</v>
      </c>
    </row>
    <row r="150" spans="1:5">
      <c r="A150" s="202">
        <v>43234</v>
      </c>
      <c r="B150" s="203">
        <f t="shared" si="6"/>
        <v>2018</v>
      </c>
      <c r="C150" s="204">
        <v>3.258</v>
      </c>
      <c r="D150" s="204">
        <v>3.26</v>
      </c>
      <c r="E150" s="205">
        <f t="shared" si="7"/>
        <v>3.2589999999999999</v>
      </c>
    </row>
    <row r="151" spans="1:5">
      <c r="A151" s="202">
        <v>43235</v>
      </c>
      <c r="B151" s="203">
        <f t="shared" si="6"/>
        <v>2018</v>
      </c>
      <c r="C151" s="204">
        <v>3.2679999999999998</v>
      </c>
      <c r="D151" s="204">
        <v>3.2719999999999998</v>
      </c>
      <c r="E151" s="205">
        <f t="shared" si="7"/>
        <v>3.2699999999999996</v>
      </c>
    </row>
    <row r="152" spans="1:5">
      <c r="A152" s="202">
        <v>43236</v>
      </c>
      <c r="B152" s="203">
        <f t="shared" si="6"/>
        <v>2018</v>
      </c>
      <c r="C152" s="204">
        <v>3.266</v>
      </c>
      <c r="D152" s="204">
        <v>3.2679999999999998</v>
      </c>
      <c r="E152" s="205">
        <f t="shared" si="7"/>
        <v>3.2669999999999999</v>
      </c>
    </row>
    <row r="153" spans="1:5">
      <c r="A153" s="202">
        <v>43237</v>
      </c>
      <c r="B153" s="203">
        <f t="shared" si="6"/>
        <v>2018</v>
      </c>
      <c r="C153" s="204">
        <v>3.2730000000000001</v>
      </c>
      <c r="D153" s="204">
        <v>3.274</v>
      </c>
      <c r="E153" s="205">
        <f t="shared" si="7"/>
        <v>3.2735000000000003</v>
      </c>
    </row>
    <row r="154" spans="1:5">
      <c r="A154" s="202">
        <v>43238</v>
      </c>
      <c r="B154" s="203">
        <f t="shared" si="6"/>
        <v>2018</v>
      </c>
      <c r="C154" s="204">
        <v>3.286</v>
      </c>
      <c r="D154" s="204">
        <v>3.2890000000000001</v>
      </c>
      <c r="E154" s="205">
        <f t="shared" si="7"/>
        <v>3.2875000000000001</v>
      </c>
    </row>
    <row r="155" spans="1:5">
      <c r="A155" s="202">
        <v>43241</v>
      </c>
      <c r="B155" s="203">
        <f t="shared" si="6"/>
        <v>2018</v>
      </c>
      <c r="C155" s="204">
        <v>3.2839999999999998</v>
      </c>
      <c r="D155" s="204">
        <v>3.286</v>
      </c>
      <c r="E155" s="205">
        <f t="shared" si="7"/>
        <v>3.2850000000000001</v>
      </c>
    </row>
    <row r="156" spans="1:5">
      <c r="A156" s="202">
        <v>43242</v>
      </c>
      <c r="B156" s="203">
        <f t="shared" si="6"/>
        <v>2018</v>
      </c>
      <c r="C156" s="204">
        <v>3.2709999999999999</v>
      </c>
      <c r="D156" s="204">
        <v>3.274</v>
      </c>
      <c r="E156" s="205">
        <f t="shared" si="7"/>
        <v>3.2725</v>
      </c>
    </row>
    <row r="157" spans="1:5">
      <c r="A157" s="202">
        <v>43243</v>
      </c>
      <c r="B157" s="203">
        <f t="shared" si="6"/>
        <v>2018</v>
      </c>
      <c r="C157" s="204">
        <v>3.27</v>
      </c>
      <c r="D157" s="204">
        <v>3.2709999999999999</v>
      </c>
      <c r="E157" s="205">
        <f t="shared" si="7"/>
        <v>3.2705000000000002</v>
      </c>
    </row>
    <row r="158" spans="1:5">
      <c r="A158" s="202">
        <v>43244</v>
      </c>
      <c r="B158" s="203">
        <f t="shared" si="6"/>
        <v>2018</v>
      </c>
      <c r="C158" s="204">
        <v>3.266</v>
      </c>
      <c r="D158" s="204">
        <v>3.2679999999999998</v>
      </c>
      <c r="E158" s="205">
        <f t="shared" si="7"/>
        <v>3.2669999999999999</v>
      </c>
    </row>
    <row r="159" spans="1:5">
      <c r="A159" s="202">
        <v>43245</v>
      </c>
      <c r="B159" s="203">
        <f t="shared" si="6"/>
        <v>2018</v>
      </c>
      <c r="C159" s="204">
        <v>3.2669999999999999</v>
      </c>
      <c r="D159" s="204">
        <v>3.27</v>
      </c>
      <c r="E159" s="205">
        <f t="shared" si="7"/>
        <v>3.2685</v>
      </c>
    </row>
    <row r="160" spans="1:5">
      <c r="A160" s="202">
        <v>43248</v>
      </c>
      <c r="B160" s="203">
        <f t="shared" si="6"/>
        <v>2018</v>
      </c>
      <c r="C160" s="204">
        <v>3.2690000000000001</v>
      </c>
      <c r="D160" s="204">
        <v>3.2719999999999998</v>
      </c>
      <c r="E160" s="205">
        <f t="shared" si="7"/>
        <v>3.2705000000000002</v>
      </c>
    </row>
    <row r="161" spans="1:5">
      <c r="A161" s="202">
        <v>43249</v>
      </c>
      <c r="B161" s="203">
        <f t="shared" si="6"/>
        <v>2018</v>
      </c>
      <c r="C161" s="204">
        <v>3.2789999999999999</v>
      </c>
      <c r="D161" s="204">
        <v>3.2810000000000001</v>
      </c>
      <c r="E161" s="205">
        <f t="shared" si="7"/>
        <v>3.2800000000000002</v>
      </c>
    </row>
    <row r="162" spans="1:5">
      <c r="A162" s="202">
        <v>43250</v>
      </c>
      <c r="B162" s="203">
        <f t="shared" si="6"/>
        <v>2018</v>
      </c>
      <c r="C162" s="204">
        <v>3.27</v>
      </c>
      <c r="D162" s="204">
        <v>3.2719999999999998</v>
      </c>
      <c r="E162" s="205">
        <f t="shared" si="7"/>
        <v>3.2709999999999999</v>
      </c>
    </row>
    <row r="163" spans="1:5">
      <c r="A163" s="202">
        <v>43251</v>
      </c>
      <c r="B163" s="203">
        <f t="shared" si="6"/>
        <v>2018</v>
      </c>
      <c r="C163" s="204">
        <v>3.2709999999999999</v>
      </c>
      <c r="D163" s="204">
        <v>3.274</v>
      </c>
      <c r="E163" s="205">
        <f t="shared" si="7"/>
        <v>3.2725</v>
      </c>
    </row>
    <row r="164" spans="1:5">
      <c r="A164" s="202">
        <v>43252</v>
      </c>
      <c r="B164" s="203">
        <f t="shared" si="6"/>
        <v>2018</v>
      </c>
      <c r="C164" s="204">
        <v>3.2709999999999999</v>
      </c>
      <c r="D164" s="204">
        <v>3.2730000000000001</v>
      </c>
      <c r="E164" s="205">
        <f t="shared" si="7"/>
        <v>3.2720000000000002</v>
      </c>
    </row>
    <row r="165" spans="1:5">
      <c r="A165" s="202">
        <v>43255</v>
      </c>
      <c r="B165" s="203">
        <f t="shared" si="6"/>
        <v>2018</v>
      </c>
      <c r="C165" s="204">
        <v>3.2709999999999999</v>
      </c>
      <c r="D165" s="204">
        <v>3.2730000000000001</v>
      </c>
      <c r="E165" s="205">
        <f t="shared" si="7"/>
        <v>3.2720000000000002</v>
      </c>
    </row>
    <row r="166" spans="1:5">
      <c r="A166" s="202">
        <v>43256</v>
      </c>
      <c r="B166" s="203">
        <f t="shared" si="6"/>
        <v>2018</v>
      </c>
      <c r="C166" s="204">
        <v>3.2709999999999999</v>
      </c>
      <c r="D166" s="204">
        <v>3.2730000000000001</v>
      </c>
      <c r="E166" s="205">
        <f t="shared" si="7"/>
        <v>3.2720000000000002</v>
      </c>
    </row>
    <row r="167" spans="1:5">
      <c r="A167" s="202">
        <v>43257</v>
      </c>
      <c r="B167" s="203">
        <f t="shared" si="6"/>
        <v>2018</v>
      </c>
      <c r="C167" s="204">
        <v>3.258</v>
      </c>
      <c r="D167" s="204">
        <v>3.2610000000000001</v>
      </c>
      <c r="E167" s="205">
        <f t="shared" si="7"/>
        <v>3.2595000000000001</v>
      </c>
    </row>
    <row r="168" spans="1:5">
      <c r="A168" s="202">
        <v>43258</v>
      </c>
      <c r="B168" s="203">
        <f t="shared" si="6"/>
        <v>2018</v>
      </c>
      <c r="C168" s="204">
        <v>3.26</v>
      </c>
      <c r="D168" s="204">
        <v>3.262</v>
      </c>
      <c r="E168" s="205">
        <f t="shared" si="7"/>
        <v>3.2610000000000001</v>
      </c>
    </row>
    <row r="169" spans="1:5">
      <c r="A169" s="202">
        <v>43259</v>
      </c>
      <c r="B169" s="203">
        <f t="shared" si="6"/>
        <v>2018</v>
      </c>
      <c r="C169" s="204">
        <v>3.2610000000000001</v>
      </c>
      <c r="D169" s="204">
        <v>3.2629999999999999</v>
      </c>
      <c r="E169" s="205">
        <f t="shared" si="7"/>
        <v>3.262</v>
      </c>
    </row>
    <row r="170" spans="1:5">
      <c r="A170" s="202">
        <v>43262</v>
      </c>
      <c r="B170" s="203">
        <f t="shared" si="6"/>
        <v>2018</v>
      </c>
      <c r="C170" s="204">
        <v>3.2650000000000001</v>
      </c>
      <c r="D170" s="204">
        <v>3.2669999999999999</v>
      </c>
      <c r="E170" s="205">
        <f t="shared" si="7"/>
        <v>3.266</v>
      </c>
    </row>
    <row r="171" spans="1:5">
      <c r="A171" s="202">
        <v>43263</v>
      </c>
      <c r="B171" s="203">
        <f t="shared" si="6"/>
        <v>2018</v>
      </c>
      <c r="C171" s="204">
        <v>3.2690000000000001</v>
      </c>
      <c r="D171" s="204">
        <v>3.27</v>
      </c>
      <c r="E171" s="205">
        <f t="shared" si="7"/>
        <v>3.2694999999999999</v>
      </c>
    </row>
    <row r="172" spans="1:5">
      <c r="A172" s="202">
        <v>43264</v>
      </c>
      <c r="B172" s="203">
        <f t="shared" si="6"/>
        <v>2018</v>
      </c>
      <c r="C172" s="204">
        <v>3.2639999999999998</v>
      </c>
      <c r="D172" s="204">
        <v>3.266</v>
      </c>
      <c r="E172" s="205">
        <f t="shared" si="7"/>
        <v>3.2649999999999997</v>
      </c>
    </row>
    <row r="173" spans="1:5">
      <c r="A173" s="202">
        <v>43265</v>
      </c>
      <c r="B173" s="203">
        <f t="shared" si="6"/>
        <v>2018</v>
      </c>
      <c r="C173" s="204">
        <v>3.2650000000000001</v>
      </c>
      <c r="D173" s="204">
        <v>3.2669999999999999</v>
      </c>
      <c r="E173" s="205">
        <f t="shared" si="7"/>
        <v>3.266</v>
      </c>
    </row>
    <row r="174" spans="1:5">
      <c r="A174" s="202">
        <v>43266</v>
      </c>
      <c r="B174" s="203">
        <f t="shared" si="6"/>
        <v>2018</v>
      </c>
      <c r="C174" s="204">
        <v>3.2770000000000001</v>
      </c>
      <c r="D174" s="204">
        <v>3.2789999999999999</v>
      </c>
      <c r="E174" s="205">
        <f t="shared" si="7"/>
        <v>3.278</v>
      </c>
    </row>
    <row r="175" spans="1:5">
      <c r="A175" s="202">
        <v>43269</v>
      </c>
      <c r="B175" s="203">
        <f t="shared" si="6"/>
        <v>2018</v>
      </c>
      <c r="C175" s="204">
        <v>3.2789999999999999</v>
      </c>
      <c r="D175" s="204">
        <v>3.2810000000000001</v>
      </c>
      <c r="E175" s="205">
        <f t="shared" si="7"/>
        <v>3.2800000000000002</v>
      </c>
    </row>
    <row r="176" spans="1:5">
      <c r="A176" s="202">
        <v>43270</v>
      </c>
      <c r="B176" s="203">
        <f t="shared" si="6"/>
        <v>2018</v>
      </c>
      <c r="C176" s="204">
        <v>3.2829999999999999</v>
      </c>
      <c r="D176" s="204">
        <v>3.2850000000000001</v>
      </c>
      <c r="E176" s="205">
        <f t="shared" si="7"/>
        <v>3.2839999999999998</v>
      </c>
    </row>
    <row r="177" spans="1:5">
      <c r="A177" s="202">
        <v>43271</v>
      </c>
      <c r="B177" s="203">
        <f t="shared" si="6"/>
        <v>2018</v>
      </c>
      <c r="C177" s="204">
        <v>3.28</v>
      </c>
      <c r="D177" s="204">
        <v>3.2829999999999999</v>
      </c>
      <c r="E177" s="205">
        <f t="shared" si="7"/>
        <v>3.2814999999999999</v>
      </c>
    </row>
    <row r="178" spans="1:5">
      <c r="A178" s="202">
        <v>43272</v>
      </c>
      <c r="B178" s="203">
        <f t="shared" si="6"/>
        <v>2018</v>
      </c>
      <c r="C178" s="204">
        <v>3.274</v>
      </c>
      <c r="D178" s="204">
        <v>3.2789999999999999</v>
      </c>
      <c r="E178" s="205">
        <f t="shared" si="7"/>
        <v>3.2765</v>
      </c>
    </row>
    <row r="179" spans="1:5">
      <c r="A179" s="202">
        <v>43273</v>
      </c>
      <c r="B179" s="203">
        <f t="shared" si="6"/>
        <v>2018</v>
      </c>
      <c r="C179" s="204">
        <v>3.266</v>
      </c>
      <c r="D179" s="204">
        <v>3.2690000000000001</v>
      </c>
      <c r="E179" s="205">
        <f t="shared" si="7"/>
        <v>3.2675000000000001</v>
      </c>
    </row>
    <row r="180" spans="1:5">
      <c r="A180" s="202">
        <v>43276</v>
      </c>
      <c r="B180" s="203">
        <f t="shared" si="6"/>
        <v>2018</v>
      </c>
      <c r="C180" s="204">
        <v>3.2730000000000001</v>
      </c>
      <c r="D180" s="204">
        <v>3.2749999999999999</v>
      </c>
      <c r="E180" s="205">
        <f t="shared" si="7"/>
        <v>3.274</v>
      </c>
    </row>
    <row r="181" spans="1:5">
      <c r="A181" s="202">
        <v>43277</v>
      </c>
      <c r="B181" s="203">
        <f t="shared" si="6"/>
        <v>2018</v>
      </c>
      <c r="C181" s="204">
        <v>3.2690000000000001</v>
      </c>
      <c r="D181" s="204">
        <v>3.2719999999999998</v>
      </c>
      <c r="E181" s="205">
        <f t="shared" si="7"/>
        <v>3.2705000000000002</v>
      </c>
    </row>
    <row r="182" spans="1:5">
      <c r="A182" s="202">
        <v>43278</v>
      </c>
      <c r="B182" s="203">
        <f t="shared" si="6"/>
        <v>2018</v>
      </c>
      <c r="C182" s="204">
        <v>3.2690000000000001</v>
      </c>
      <c r="D182" s="204">
        <v>3.2719999999999998</v>
      </c>
      <c r="E182" s="205">
        <f t="shared" si="7"/>
        <v>3.2705000000000002</v>
      </c>
    </row>
    <row r="183" spans="1:5">
      <c r="A183" s="202">
        <v>43279</v>
      </c>
      <c r="B183" s="203">
        <f t="shared" si="6"/>
        <v>2018</v>
      </c>
      <c r="C183" s="204">
        <v>3.2690000000000001</v>
      </c>
      <c r="D183" s="204">
        <v>3.274</v>
      </c>
      <c r="E183" s="205">
        <f t="shared" si="7"/>
        <v>3.2715000000000001</v>
      </c>
    </row>
    <row r="184" spans="1:5">
      <c r="A184" s="202">
        <v>43283</v>
      </c>
      <c r="B184" s="203">
        <f t="shared" si="6"/>
        <v>2018</v>
      </c>
      <c r="C184" s="204">
        <v>3.2850000000000001</v>
      </c>
      <c r="D184" s="204">
        <v>3.2879999999999998</v>
      </c>
      <c r="E184" s="205">
        <f t="shared" si="7"/>
        <v>3.2865000000000002</v>
      </c>
    </row>
    <row r="185" spans="1:5">
      <c r="A185" s="202">
        <v>43284</v>
      </c>
      <c r="B185" s="203">
        <f t="shared" si="6"/>
        <v>2018</v>
      </c>
      <c r="C185" s="204">
        <v>3.2839999999999998</v>
      </c>
      <c r="D185" s="204">
        <v>3.2869999999999999</v>
      </c>
      <c r="E185" s="205">
        <f t="shared" si="7"/>
        <v>3.2854999999999999</v>
      </c>
    </row>
    <row r="186" spans="1:5">
      <c r="A186" s="202">
        <v>43285</v>
      </c>
      <c r="B186" s="203">
        <f t="shared" si="6"/>
        <v>2018</v>
      </c>
      <c r="C186" s="204">
        <v>3.2869999999999999</v>
      </c>
      <c r="D186" s="204">
        <v>3.2909999999999999</v>
      </c>
      <c r="E186" s="205">
        <f t="shared" si="7"/>
        <v>3.2889999999999997</v>
      </c>
    </row>
    <row r="187" spans="1:5">
      <c r="A187" s="202">
        <v>43286</v>
      </c>
      <c r="B187" s="203">
        <f t="shared" si="6"/>
        <v>2018</v>
      </c>
      <c r="C187" s="204">
        <v>3.2869999999999999</v>
      </c>
      <c r="D187" s="204">
        <v>3.2909999999999999</v>
      </c>
      <c r="E187" s="205">
        <f t="shared" si="7"/>
        <v>3.2889999999999997</v>
      </c>
    </row>
    <row r="188" spans="1:5">
      <c r="A188" s="202">
        <v>43287</v>
      </c>
      <c r="B188" s="203">
        <f t="shared" si="6"/>
        <v>2018</v>
      </c>
      <c r="C188" s="204">
        <v>3.282</v>
      </c>
      <c r="D188" s="204">
        <v>3.2869999999999999</v>
      </c>
      <c r="E188" s="205">
        <f t="shared" si="7"/>
        <v>3.2845</v>
      </c>
    </row>
    <row r="189" spans="1:5">
      <c r="A189" s="202">
        <v>43290</v>
      </c>
      <c r="B189" s="203">
        <f t="shared" si="6"/>
        <v>2018</v>
      </c>
      <c r="C189" s="204">
        <v>3.28</v>
      </c>
      <c r="D189" s="204">
        <v>3.2839999999999998</v>
      </c>
      <c r="E189" s="205">
        <f t="shared" si="7"/>
        <v>3.282</v>
      </c>
    </row>
    <row r="190" spans="1:5">
      <c r="A190" s="202">
        <v>43291</v>
      </c>
      <c r="B190" s="203">
        <f t="shared" ref="B190:B253" si="8">YEAR(A190)</f>
        <v>2018</v>
      </c>
      <c r="C190" s="204">
        <v>3.2690000000000001</v>
      </c>
      <c r="D190" s="204">
        <v>3.274</v>
      </c>
      <c r="E190" s="205">
        <f t="shared" ref="E190:E253" si="9">AVERAGE(C190:D190)</f>
        <v>3.2715000000000001</v>
      </c>
    </row>
    <row r="191" spans="1:5">
      <c r="A191" s="202">
        <v>43292</v>
      </c>
      <c r="B191" s="203">
        <f t="shared" si="8"/>
        <v>2018</v>
      </c>
      <c r="C191" s="204">
        <v>3.2759999999999998</v>
      </c>
      <c r="D191" s="204">
        <v>3.28</v>
      </c>
      <c r="E191" s="205">
        <f t="shared" si="9"/>
        <v>3.2779999999999996</v>
      </c>
    </row>
    <row r="192" spans="1:5">
      <c r="A192" s="202">
        <v>43293</v>
      </c>
      <c r="B192" s="203">
        <f t="shared" si="8"/>
        <v>2018</v>
      </c>
      <c r="C192" s="204">
        <v>3.2709999999999999</v>
      </c>
      <c r="D192" s="204">
        <v>3.2759999999999998</v>
      </c>
      <c r="E192" s="205">
        <f t="shared" si="9"/>
        <v>3.2734999999999999</v>
      </c>
    </row>
    <row r="193" spans="1:5">
      <c r="A193" s="202">
        <v>43294</v>
      </c>
      <c r="B193" s="203">
        <f t="shared" si="8"/>
        <v>2018</v>
      </c>
      <c r="C193" s="204">
        <v>3.2679999999999998</v>
      </c>
      <c r="D193" s="204">
        <v>3.2730000000000001</v>
      </c>
      <c r="E193" s="205">
        <f t="shared" si="9"/>
        <v>3.2705000000000002</v>
      </c>
    </row>
    <row r="194" spans="1:5">
      <c r="A194" s="202">
        <v>43297</v>
      </c>
      <c r="B194" s="203">
        <f t="shared" si="8"/>
        <v>2018</v>
      </c>
      <c r="C194" s="204">
        <v>3.2650000000000001</v>
      </c>
      <c r="D194" s="204">
        <v>3.2719999999999998</v>
      </c>
      <c r="E194" s="205">
        <f t="shared" si="9"/>
        <v>3.2685</v>
      </c>
    </row>
    <row r="195" spans="1:5">
      <c r="A195" s="202">
        <v>43298</v>
      </c>
      <c r="B195" s="203">
        <f t="shared" si="8"/>
        <v>2018</v>
      </c>
      <c r="C195" s="204">
        <v>3.2669999999999999</v>
      </c>
      <c r="D195" s="204">
        <v>3.2690000000000001</v>
      </c>
      <c r="E195" s="205">
        <f t="shared" si="9"/>
        <v>3.2679999999999998</v>
      </c>
    </row>
    <row r="196" spans="1:5">
      <c r="A196" s="202">
        <v>43299</v>
      </c>
      <c r="B196" s="203">
        <f t="shared" si="8"/>
        <v>2018</v>
      </c>
      <c r="C196" s="204">
        <v>3.2709999999999999</v>
      </c>
      <c r="D196" s="204">
        <v>3.2730000000000001</v>
      </c>
      <c r="E196" s="205">
        <f t="shared" si="9"/>
        <v>3.2720000000000002</v>
      </c>
    </row>
    <row r="197" spans="1:5">
      <c r="A197" s="202">
        <v>43300</v>
      </c>
      <c r="B197" s="203">
        <f t="shared" si="8"/>
        <v>2018</v>
      </c>
      <c r="C197" s="204">
        <v>3.274</v>
      </c>
      <c r="D197" s="204">
        <v>3.2770000000000001</v>
      </c>
      <c r="E197" s="205">
        <f t="shared" si="9"/>
        <v>3.2755000000000001</v>
      </c>
    </row>
    <row r="198" spans="1:5">
      <c r="A198" s="202">
        <v>43301</v>
      </c>
      <c r="B198" s="203">
        <f t="shared" si="8"/>
        <v>2018</v>
      </c>
      <c r="C198" s="204">
        <v>3.2719999999999998</v>
      </c>
      <c r="D198" s="204">
        <v>3.2759999999999998</v>
      </c>
      <c r="E198" s="205">
        <f t="shared" si="9"/>
        <v>3.274</v>
      </c>
    </row>
    <row r="199" spans="1:5">
      <c r="A199" s="202">
        <v>43304</v>
      </c>
      <c r="B199" s="203">
        <f t="shared" si="8"/>
        <v>2018</v>
      </c>
      <c r="C199" s="204">
        <v>3.2749999999999999</v>
      </c>
      <c r="D199" s="204">
        <v>3.28</v>
      </c>
      <c r="E199" s="205">
        <f t="shared" si="9"/>
        <v>3.2774999999999999</v>
      </c>
    </row>
    <row r="200" spans="1:5">
      <c r="A200" s="202">
        <v>43305</v>
      </c>
      <c r="B200" s="203">
        <f t="shared" si="8"/>
        <v>2018</v>
      </c>
      <c r="C200" s="204">
        <v>3.2730000000000001</v>
      </c>
      <c r="D200" s="204">
        <v>3.2749999999999999</v>
      </c>
      <c r="E200" s="205">
        <f t="shared" si="9"/>
        <v>3.274</v>
      </c>
    </row>
    <row r="201" spans="1:5">
      <c r="A201" s="202">
        <v>43306</v>
      </c>
      <c r="B201" s="203">
        <f t="shared" si="8"/>
        <v>2018</v>
      </c>
      <c r="C201" s="204">
        <v>3.2709999999999999</v>
      </c>
      <c r="D201" s="204">
        <v>3.274</v>
      </c>
      <c r="E201" s="205">
        <f t="shared" si="9"/>
        <v>3.2725</v>
      </c>
    </row>
    <row r="202" spans="1:5">
      <c r="A202" s="202">
        <v>43307</v>
      </c>
      <c r="B202" s="203">
        <f t="shared" si="8"/>
        <v>2018</v>
      </c>
      <c r="C202" s="204">
        <v>3.2719999999999998</v>
      </c>
      <c r="D202" s="204">
        <v>3.2759999999999998</v>
      </c>
      <c r="E202" s="205">
        <f t="shared" si="9"/>
        <v>3.274</v>
      </c>
    </row>
    <row r="203" spans="1:5">
      <c r="A203" s="202">
        <v>43311</v>
      </c>
      <c r="B203" s="203">
        <f t="shared" si="8"/>
        <v>2018</v>
      </c>
      <c r="C203" s="204">
        <v>3.2679999999999998</v>
      </c>
      <c r="D203" s="204">
        <v>3.2719999999999998</v>
      </c>
      <c r="E203" s="205">
        <f t="shared" si="9"/>
        <v>3.2699999999999996</v>
      </c>
    </row>
    <row r="204" spans="1:5">
      <c r="A204" s="202">
        <v>43312</v>
      </c>
      <c r="B204" s="203">
        <f t="shared" si="8"/>
        <v>2018</v>
      </c>
      <c r="C204" s="204">
        <v>3.2709999999999999</v>
      </c>
      <c r="D204" s="204">
        <v>3.274</v>
      </c>
      <c r="E204" s="205">
        <f t="shared" si="9"/>
        <v>3.2725</v>
      </c>
    </row>
    <row r="205" spans="1:5">
      <c r="A205" s="202">
        <v>43313</v>
      </c>
      <c r="B205" s="203">
        <f t="shared" si="8"/>
        <v>2018</v>
      </c>
      <c r="C205" s="204">
        <v>3.2719999999999998</v>
      </c>
      <c r="D205" s="204">
        <v>3.2749999999999999</v>
      </c>
      <c r="E205" s="205">
        <f t="shared" si="9"/>
        <v>3.2734999999999999</v>
      </c>
    </row>
    <row r="206" spans="1:5">
      <c r="A206" s="202">
        <v>43314</v>
      </c>
      <c r="B206" s="203">
        <f t="shared" si="8"/>
        <v>2018</v>
      </c>
      <c r="C206" s="204">
        <v>3.2690000000000001</v>
      </c>
      <c r="D206" s="204">
        <v>3.274</v>
      </c>
      <c r="E206" s="205">
        <f t="shared" si="9"/>
        <v>3.2715000000000001</v>
      </c>
    </row>
    <row r="207" spans="1:5">
      <c r="A207" s="202">
        <v>43315</v>
      </c>
      <c r="B207" s="203">
        <f t="shared" si="8"/>
        <v>2018</v>
      </c>
      <c r="C207" s="204">
        <v>3.2669999999999999</v>
      </c>
      <c r="D207" s="204">
        <v>3.2709999999999999</v>
      </c>
      <c r="E207" s="205">
        <f t="shared" si="9"/>
        <v>3.2690000000000001</v>
      </c>
    </row>
    <row r="208" spans="1:5">
      <c r="A208" s="202">
        <v>43318</v>
      </c>
      <c r="B208" s="203">
        <f t="shared" si="8"/>
        <v>2018</v>
      </c>
      <c r="C208" s="204">
        <v>3.266</v>
      </c>
      <c r="D208" s="204">
        <v>3.27</v>
      </c>
      <c r="E208" s="205">
        <f t="shared" si="9"/>
        <v>3.2679999999999998</v>
      </c>
    </row>
    <row r="209" spans="1:5">
      <c r="A209" s="202">
        <v>43319</v>
      </c>
      <c r="B209" s="203">
        <f t="shared" si="8"/>
        <v>2018</v>
      </c>
      <c r="C209" s="204">
        <v>3.2650000000000001</v>
      </c>
      <c r="D209" s="204">
        <v>3.27</v>
      </c>
      <c r="E209" s="205">
        <f t="shared" si="9"/>
        <v>3.2675000000000001</v>
      </c>
    </row>
    <row r="210" spans="1:5">
      <c r="A210" s="202">
        <v>43320</v>
      </c>
      <c r="B210" s="203">
        <f t="shared" si="8"/>
        <v>2018</v>
      </c>
      <c r="C210" s="204">
        <v>3.2679999999999998</v>
      </c>
      <c r="D210" s="204">
        <v>3.27</v>
      </c>
      <c r="E210" s="205">
        <f t="shared" si="9"/>
        <v>3.2690000000000001</v>
      </c>
    </row>
    <row r="211" spans="1:5">
      <c r="A211" s="202">
        <v>43321</v>
      </c>
      <c r="B211" s="203">
        <f t="shared" si="8"/>
        <v>2018</v>
      </c>
      <c r="C211" s="204">
        <v>3.27</v>
      </c>
      <c r="D211" s="204">
        <v>3.2730000000000001</v>
      </c>
      <c r="E211" s="205">
        <f t="shared" si="9"/>
        <v>3.2715000000000001</v>
      </c>
    </row>
    <row r="212" spans="1:5">
      <c r="A212" s="202">
        <v>43322</v>
      </c>
      <c r="B212" s="203">
        <f t="shared" si="8"/>
        <v>2018</v>
      </c>
      <c r="C212" s="204">
        <v>3.2749999999999999</v>
      </c>
      <c r="D212" s="204">
        <v>3.2789999999999999</v>
      </c>
      <c r="E212" s="205">
        <f t="shared" si="9"/>
        <v>3.2770000000000001</v>
      </c>
    </row>
    <row r="213" spans="1:5">
      <c r="A213" s="202">
        <v>43325</v>
      </c>
      <c r="B213" s="203">
        <f t="shared" si="8"/>
        <v>2018</v>
      </c>
      <c r="C213" s="204">
        <v>3.2839999999999998</v>
      </c>
      <c r="D213" s="204">
        <v>3.2869999999999999</v>
      </c>
      <c r="E213" s="205">
        <f t="shared" si="9"/>
        <v>3.2854999999999999</v>
      </c>
    </row>
    <row r="214" spans="1:5">
      <c r="A214" s="202">
        <v>43326</v>
      </c>
      <c r="B214" s="203">
        <f t="shared" si="8"/>
        <v>2018</v>
      </c>
      <c r="C214" s="204">
        <v>3.2890000000000001</v>
      </c>
      <c r="D214" s="204">
        <v>3.2909999999999999</v>
      </c>
      <c r="E214" s="205">
        <f t="shared" si="9"/>
        <v>3.29</v>
      </c>
    </row>
    <row r="215" spans="1:5">
      <c r="A215" s="202">
        <v>43327</v>
      </c>
      <c r="B215" s="203">
        <f t="shared" si="8"/>
        <v>2018</v>
      </c>
      <c r="C215" s="204">
        <v>3.3149999999999999</v>
      </c>
      <c r="D215" s="204">
        <v>3.3130000000000002</v>
      </c>
      <c r="E215" s="205">
        <f t="shared" si="9"/>
        <v>3.3140000000000001</v>
      </c>
    </row>
    <row r="216" spans="1:5">
      <c r="A216" s="202">
        <v>43328</v>
      </c>
      <c r="B216" s="203">
        <f t="shared" si="8"/>
        <v>2018</v>
      </c>
      <c r="C216" s="204">
        <v>3.3090000000000002</v>
      </c>
      <c r="D216" s="204">
        <v>3.3119999999999998</v>
      </c>
      <c r="E216" s="205">
        <f t="shared" si="9"/>
        <v>3.3105000000000002</v>
      </c>
    </row>
    <row r="217" spans="1:5">
      <c r="A217" s="202">
        <v>43329</v>
      </c>
      <c r="B217" s="203">
        <f t="shared" si="8"/>
        <v>2018</v>
      </c>
      <c r="C217" s="204">
        <v>3.3180000000000001</v>
      </c>
      <c r="D217" s="204">
        <v>3.3210000000000002</v>
      </c>
      <c r="E217" s="205">
        <f t="shared" si="9"/>
        <v>3.3195000000000001</v>
      </c>
    </row>
    <row r="218" spans="1:5">
      <c r="A218" s="202">
        <v>43332</v>
      </c>
      <c r="B218" s="203">
        <f t="shared" si="8"/>
        <v>2018</v>
      </c>
      <c r="C218" s="204">
        <v>3.3130000000000002</v>
      </c>
      <c r="D218" s="204">
        <v>3.3149999999999999</v>
      </c>
      <c r="E218" s="205">
        <f t="shared" si="9"/>
        <v>3.3140000000000001</v>
      </c>
    </row>
    <row r="219" spans="1:5">
      <c r="A219" s="202">
        <v>43333</v>
      </c>
      <c r="B219" s="203">
        <f t="shared" si="8"/>
        <v>2018</v>
      </c>
      <c r="C219" s="204">
        <v>3.2970000000000002</v>
      </c>
      <c r="D219" s="204">
        <v>3.3010000000000002</v>
      </c>
      <c r="E219" s="205">
        <f t="shared" si="9"/>
        <v>3.2990000000000004</v>
      </c>
    </row>
    <row r="220" spans="1:5">
      <c r="A220" s="202">
        <v>43334</v>
      </c>
      <c r="B220" s="203">
        <f t="shared" si="8"/>
        <v>2018</v>
      </c>
      <c r="C220" s="204">
        <v>3.2839999999999998</v>
      </c>
      <c r="D220" s="204">
        <v>3.2869999999999999</v>
      </c>
      <c r="E220" s="205">
        <f t="shared" si="9"/>
        <v>3.2854999999999999</v>
      </c>
    </row>
    <row r="221" spans="1:5">
      <c r="A221" s="202">
        <v>43335</v>
      </c>
      <c r="B221" s="203">
        <f t="shared" si="8"/>
        <v>2018</v>
      </c>
      <c r="C221" s="204">
        <v>3.2930000000000001</v>
      </c>
      <c r="D221" s="204">
        <v>3.2959999999999998</v>
      </c>
      <c r="E221" s="205">
        <f t="shared" si="9"/>
        <v>3.2945000000000002</v>
      </c>
    </row>
    <row r="222" spans="1:5">
      <c r="A222" s="202">
        <v>43336</v>
      </c>
      <c r="B222" s="203">
        <f t="shared" si="8"/>
        <v>2018</v>
      </c>
      <c r="C222" s="204">
        <v>3.2909999999999999</v>
      </c>
      <c r="D222" s="204">
        <v>3.294</v>
      </c>
      <c r="E222" s="205">
        <f t="shared" si="9"/>
        <v>3.2925</v>
      </c>
    </row>
    <row r="223" spans="1:5">
      <c r="A223" s="202">
        <v>43339</v>
      </c>
      <c r="B223" s="203">
        <f t="shared" si="8"/>
        <v>2018</v>
      </c>
      <c r="C223" s="204">
        <v>3.2879999999999998</v>
      </c>
      <c r="D223" s="204">
        <v>3.2909999999999999</v>
      </c>
      <c r="E223" s="205">
        <f t="shared" si="9"/>
        <v>3.2894999999999999</v>
      </c>
    </row>
    <row r="224" spans="1:5">
      <c r="A224" s="202">
        <v>43340</v>
      </c>
      <c r="B224" s="203">
        <f t="shared" si="8"/>
        <v>2018</v>
      </c>
      <c r="C224" s="204">
        <v>3.2909999999999999</v>
      </c>
      <c r="D224" s="204">
        <v>3.294</v>
      </c>
      <c r="E224" s="205">
        <f t="shared" si="9"/>
        <v>3.2925</v>
      </c>
    </row>
    <row r="225" spans="1:5">
      <c r="A225" s="202">
        <v>43341</v>
      </c>
      <c r="B225" s="203">
        <f t="shared" si="8"/>
        <v>2018</v>
      </c>
      <c r="C225" s="204">
        <v>3.2930000000000001</v>
      </c>
      <c r="D225" s="204">
        <v>3.298</v>
      </c>
      <c r="E225" s="205">
        <f t="shared" si="9"/>
        <v>3.2955000000000001</v>
      </c>
    </row>
    <row r="226" spans="1:5">
      <c r="A226" s="202">
        <v>43346</v>
      </c>
      <c r="B226" s="203">
        <f t="shared" si="8"/>
        <v>2018</v>
      </c>
      <c r="C226" s="204">
        <v>3.3010000000000002</v>
      </c>
      <c r="D226" s="204">
        <v>3.3069999999999999</v>
      </c>
      <c r="E226" s="205">
        <f t="shared" si="9"/>
        <v>3.3040000000000003</v>
      </c>
    </row>
    <row r="227" spans="1:5">
      <c r="A227" s="202">
        <v>43347</v>
      </c>
      <c r="B227" s="203">
        <f t="shared" si="8"/>
        <v>2018</v>
      </c>
      <c r="C227" s="204">
        <v>3.3119999999999998</v>
      </c>
      <c r="D227" s="204">
        <v>3.3149999999999999</v>
      </c>
      <c r="E227" s="205">
        <f t="shared" si="9"/>
        <v>3.3134999999999999</v>
      </c>
    </row>
    <row r="228" spans="1:5">
      <c r="A228" s="202">
        <v>43348</v>
      </c>
      <c r="B228" s="203">
        <f t="shared" si="8"/>
        <v>2018</v>
      </c>
      <c r="C228" s="204">
        <v>3.3159999999999998</v>
      </c>
      <c r="D228" s="204">
        <v>3.3170000000000002</v>
      </c>
      <c r="E228" s="205">
        <f t="shared" si="9"/>
        <v>3.3165</v>
      </c>
    </row>
    <row r="229" spans="1:5">
      <c r="A229" s="202">
        <v>43349</v>
      </c>
      <c r="B229" s="203">
        <f t="shared" si="8"/>
        <v>2018</v>
      </c>
      <c r="C229" s="204">
        <v>3.3180000000000001</v>
      </c>
      <c r="D229" s="204">
        <v>3.32</v>
      </c>
      <c r="E229" s="205">
        <f t="shared" si="9"/>
        <v>3.319</v>
      </c>
    </row>
    <row r="230" spans="1:5">
      <c r="A230" s="202">
        <v>43350</v>
      </c>
      <c r="B230" s="203">
        <f t="shared" si="8"/>
        <v>2018</v>
      </c>
      <c r="C230" s="204">
        <v>3.3220000000000001</v>
      </c>
      <c r="D230" s="204">
        <v>3.3250000000000002</v>
      </c>
      <c r="E230" s="205">
        <f t="shared" si="9"/>
        <v>3.3235000000000001</v>
      </c>
    </row>
    <row r="231" spans="1:5">
      <c r="A231" s="202">
        <v>43353</v>
      </c>
      <c r="B231" s="203">
        <f t="shared" si="8"/>
        <v>2018</v>
      </c>
      <c r="C231" s="204">
        <v>3.3239999999999998</v>
      </c>
      <c r="D231" s="204">
        <v>3.3279999999999998</v>
      </c>
      <c r="E231" s="205">
        <f t="shared" si="9"/>
        <v>3.3259999999999996</v>
      </c>
    </row>
    <row r="232" spans="1:5">
      <c r="A232" s="202">
        <v>43354</v>
      </c>
      <c r="B232" s="203">
        <f t="shared" si="8"/>
        <v>2018</v>
      </c>
      <c r="C232" s="204">
        <v>3.331</v>
      </c>
      <c r="D232" s="204">
        <v>3.3340000000000001</v>
      </c>
      <c r="E232" s="205">
        <f t="shared" si="9"/>
        <v>3.3325</v>
      </c>
    </row>
    <row r="233" spans="1:5">
      <c r="A233" s="202">
        <v>43355</v>
      </c>
      <c r="B233" s="203">
        <f t="shared" si="8"/>
        <v>2018</v>
      </c>
      <c r="C233" s="204">
        <v>3.3279999999999998</v>
      </c>
      <c r="D233" s="204">
        <v>3.331</v>
      </c>
      <c r="E233" s="205">
        <f t="shared" si="9"/>
        <v>3.3294999999999999</v>
      </c>
    </row>
    <row r="234" spans="1:5">
      <c r="A234" s="202">
        <v>43356</v>
      </c>
      <c r="B234" s="203">
        <f t="shared" si="8"/>
        <v>2018</v>
      </c>
      <c r="C234" s="204">
        <v>3.3220000000000001</v>
      </c>
      <c r="D234" s="204">
        <v>3.3250000000000002</v>
      </c>
      <c r="E234" s="205">
        <f t="shared" si="9"/>
        <v>3.3235000000000001</v>
      </c>
    </row>
    <row r="235" spans="1:5">
      <c r="A235" s="202">
        <v>43357</v>
      </c>
      <c r="B235" s="203">
        <f t="shared" si="8"/>
        <v>2018</v>
      </c>
      <c r="C235" s="204">
        <v>3.3130000000000002</v>
      </c>
      <c r="D235" s="204">
        <v>3.3159999999999998</v>
      </c>
      <c r="E235" s="205">
        <f t="shared" si="9"/>
        <v>3.3144999999999998</v>
      </c>
    </row>
    <row r="236" spans="1:5">
      <c r="A236" s="202">
        <v>43360</v>
      </c>
      <c r="B236" s="203">
        <f t="shared" si="8"/>
        <v>2018</v>
      </c>
      <c r="C236" s="204">
        <v>3.3130000000000002</v>
      </c>
      <c r="D236" s="204">
        <v>3.3159999999999998</v>
      </c>
      <c r="E236" s="205">
        <f t="shared" si="9"/>
        <v>3.3144999999999998</v>
      </c>
    </row>
    <row r="237" spans="1:5">
      <c r="A237" s="202">
        <v>43361</v>
      </c>
      <c r="B237" s="203">
        <f t="shared" si="8"/>
        <v>2018</v>
      </c>
      <c r="C237" s="204">
        <v>3.3039999999999998</v>
      </c>
      <c r="D237" s="204">
        <v>3.3079999999999998</v>
      </c>
      <c r="E237" s="205">
        <f t="shared" si="9"/>
        <v>3.306</v>
      </c>
    </row>
    <row r="238" spans="1:5">
      <c r="A238" s="202">
        <v>43362</v>
      </c>
      <c r="B238" s="203">
        <f t="shared" si="8"/>
        <v>2018</v>
      </c>
      <c r="C238" s="204">
        <v>3.3010000000000002</v>
      </c>
      <c r="D238" s="204">
        <v>3.3050000000000002</v>
      </c>
      <c r="E238" s="205">
        <f t="shared" si="9"/>
        <v>3.3029999999999999</v>
      </c>
    </row>
    <row r="239" spans="1:5">
      <c r="A239" s="202">
        <v>43363</v>
      </c>
      <c r="B239" s="203">
        <f t="shared" si="8"/>
        <v>2018</v>
      </c>
      <c r="C239" s="204">
        <v>3.298</v>
      </c>
      <c r="D239" s="204">
        <v>3.3</v>
      </c>
      <c r="E239" s="205">
        <f t="shared" si="9"/>
        <v>3.2989999999999999</v>
      </c>
    </row>
    <row r="240" spans="1:5">
      <c r="A240" s="202">
        <v>43364</v>
      </c>
      <c r="B240" s="203">
        <f t="shared" si="8"/>
        <v>2018</v>
      </c>
      <c r="C240" s="204">
        <v>3.2909999999999999</v>
      </c>
      <c r="D240" s="204">
        <v>3.2930000000000001</v>
      </c>
      <c r="E240" s="205">
        <f t="shared" si="9"/>
        <v>3.2919999999999998</v>
      </c>
    </row>
    <row r="241" spans="1:5">
      <c r="A241" s="202">
        <v>43367</v>
      </c>
      <c r="B241" s="203">
        <f t="shared" si="8"/>
        <v>2018</v>
      </c>
      <c r="C241" s="204">
        <v>3.2970000000000002</v>
      </c>
      <c r="D241" s="204">
        <v>3.3</v>
      </c>
      <c r="E241" s="205">
        <f t="shared" si="9"/>
        <v>3.2984999999999998</v>
      </c>
    </row>
    <row r="242" spans="1:5">
      <c r="A242" s="202">
        <v>43368</v>
      </c>
      <c r="B242" s="203">
        <f t="shared" si="8"/>
        <v>2018</v>
      </c>
      <c r="C242" s="204">
        <v>3.3029999999999999</v>
      </c>
      <c r="D242" s="204">
        <v>3.306</v>
      </c>
      <c r="E242" s="205">
        <f t="shared" si="9"/>
        <v>3.3045</v>
      </c>
    </row>
    <row r="243" spans="1:5">
      <c r="A243" s="202">
        <v>43369</v>
      </c>
      <c r="B243" s="203">
        <f t="shared" si="8"/>
        <v>2018</v>
      </c>
      <c r="C243" s="204">
        <v>3.3029999999999999</v>
      </c>
      <c r="D243" s="204">
        <v>3.306</v>
      </c>
      <c r="E243" s="205">
        <f t="shared" si="9"/>
        <v>3.3045</v>
      </c>
    </row>
    <row r="244" spans="1:5">
      <c r="A244" s="202">
        <v>43370</v>
      </c>
      <c r="B244" s="203">
        <f t="shared" si="8"/>
        <v>2018</v>
      </c>
      <c r="C244" s="204">
        <v>3.3010000000000002</v>
      </c>
      <c r="D244" s="204">
        <v>3.3029999999999999</v>
      </c>
      <c r="E244" s="205">
        <f t="shared" si="9"/>
        <v>3.302</v>
      </c>
    </row>
    <row r="245" spans="1:5">
      <c r="A245" s="202">
        <v>43371</v>
      </c>
      <c r="B245" s="203">
        <f t="shared" si="8"/>
        <v>2018</v>
      </c>
      <c r="C245" s="204">
        <v>3.298</v>
      </c>
      <c r="D245" s="204">
        <v>3.302</v>
      </c>
      <c r="E245" s="205">
        <f t="shared" si="9"/>
        <v>3.3</v>
      </c>
    </row>
    <row r="246" spans="1:5">
      <c r="A246" s="202">
        <v>43374</v>
      </c>
      <c r="B246" s="203">
        <f t="shared" si="8"/>
        <v>2018</v>
      </c>
      <c r="C246" s="204">
        <v>3.306</v>
      </c>
      <c r="D246" s="204">
        <v>3.3090000000000002</v>
      </c>
      <c r="E246" s="205">
        <f t="shared" si="9"/>
        <v>3.3075000000000001</v>
      </c>
    </row>
    <row r="247" spans="1:5">
      <c r="A247" s="202">
        <v>43375</v>
      </c>
      <c r="B247" s="203">
        <f t="shared" si="8"/>
        <v>2018</v>
      </c>
      <c r="C247" s="204">
        <v>3.3119999999999998</v>
      </c>
      <c r="D247" s="204">
        <v>3.3140000000000001</v>
      </c>
      <c r="E247" s="205">
        <f t="shared" si="9"/>
        <v>3.3129999999999997</v>
      </c>
    </row>
    <row r="248" spans="1:5">
      <c r="A248" s="202">
        <v>43376</v>
      </c>
      <c r="B248" s="203">
        <f t="shared" si="8"/>
        <v>2018</v>
      </c>
      <c r="C248" s="204">
        <v>3.3109999999999999</v>
      </c>
      <c r="D248" s="204">
        <v>3.3140000000000001</v>
      </c>
      <c r="E248" s="205">
        <f t="shared" si="9"/>
        <v>3.3125</v>
      </c>
    </row>
    <row r="249" spans="1:5">
      <c r="A249" s="202">
        <v>43377</v>
      </c>
      <c r="B249" s="203">
        <f t="shared" si="8"/>
        <v>2018</v>
      </c>
      <c r="C249" s="204">
        <v>3.3319999999999999</v>
      </c>
      <c r="D249" s="204">
        <v>3.335</v>
      </c>
      <c r="E249" s="205">
        <f t="shared" si="9"/>
        <v>3.3334999999999999</v>
      </c>
    </row>
    <row r="250" spans="1:5">
      <c r="A250" s="202">
        <v>43378</v>
      </c>
      <c r="B250" s="203">
        <f t="shared" si="8"/>
        <v>2018</v>
      </c>
      <c r="C250" s="204">
        <v>3.32</v>
      </c>
      <c r="D250" s="204">
        <v>3.3239999999999998</v>
      </c>
      <c r="E250" s="205">
        <f t="shared" si="9"/>
        <v>3.3220000000000001</v>
      </c>
    </row>
    <row r="251" spans="1:5">
      <c r="A251" s="202">
        <v>43382</v>
      </c>
      <c r="B251" s="203">
        <f t="shared" si="8"/>
        <v>2018</v>
      </c>
      <c r="C251" s="204">
        <v>3.3290000000000002</v>
      </c>
      <c r="D251" s="204">
        <v>3.3319999999999999</v>
      </c>
      <c r="E251" s="205">
        <f t="shared" si="9"/>
        <v>3.3304999999999998</v>
      </c>
    </row>
    <row r="252" spans="1:5">
      <c r="A252" s="202">
        <v>43383</v>
      </c>
      <c r="B252" s="203">
        <f t="shared" si="8"/>
        <v>2018</v>
      </c>
      <c r="C252" s="204">
        <v>3.3279999999999998</v>
      </c>
      <c r="D252" s="204">
        <v>3.33</v>
      </c>
      <c r="E252" s="205">
        <f t="shared" si="9"/>
        <v>3.3289999999999997</v>
      </c>
    </row>
    <row r="253" spans="1:5">
      <c r="A253" s="202">
        <v>43384</v>
      </c>
      <c r="B253" s="203">
        <f t="shared" si="8"/>
        <v>2018</v>
      </c>
      <c r="C253" s="204">
        <v>3.327</v>
      </c>
      <c r="D253" s="204">
        <v>3.33</v>
      </c>
      <c r="E253" s="205">
        <f t="shared" si="9"/>
        <v>3.3285</v>
      </c>
    </row>
    <row r="254" spans="1:5">
      <c r="A254" s="202">
        <v>43385</v>
      </c>
      <c r="B254" s="203">
        <f t="shared" ref="B254:B317" si="10">YEAR(A254)</f>
        <v>2018</v>
      </c>
      <c r="C254" s="204">
        <v>3.33</v>
      </c>
      <c r="D254" s="204">
        <v>3.3330000000000002</v>
      </c>
      <c r="E254" s="205">
        <f t="shared" ref="E254:E317" si="11">AVERAGE(C254:D254)</f>
        <v>3.3315000000000001</v>
      </c>
    </row>
    <row r="255" spans="1:5">
      <c r="A255" s="202">
        <v>43388</v>
      </c>
      <c r="B255" s="203">
        <f t="shared" si="10"/>
        <v>2018</v>
      </c>
      <c r="C255" s="204">
        <v>3.3340000000000001</v>
      </c>
      <c r="D255" s="204">
        <v>3.3380000000000001</v>
      </c>
      <c r="E255" s="205">
        <f t="shared" si="11"/>
        <v>3.3360000000000003</v>
      </c>
    </row>
    <row r="256" spans="1:5">
      <c r="A256" s="202">
        <v>43389</v>
      </c>
      <c r="B256" s="203">
        <f t="shared" si="10"/>
        <v>2018</v>
      </c>
      <c r="C256" s="204">
        <v>3.33</v>
      </c>
      <c r="D256" s="204">
        <v>3.3340000000000001</v>
      </c>
      <c r="E256" s="205">
        <f t="shared" si="11"/>
        <v>3.3319999999999999</v>
      </c>
    </row>
    <row r="257" spans="1:5">
      <c r="A257" s="202">
        <v>43390</v>
      </c>
      <c r="B257" s="203">
        <f t="shared" si="10"/>
        <v>2018</v>
      </c>
      <c r="C257" s="204">
        <v>3.3319999999999999</v>
      </c>
      <c r="D257" s="204">
        <v>3.3359999999999999</v>
      </c>
      <c r="E257" s="205">
        <f t="shared" si="11"/>
        <v>3.3339999999999996</v>
      </c>
    </row>
    <row r="258" spans="1:5">
      <c r="A258" s="202">
        <v>43391</v>
      </c>
      <c r="B258" s="203">
        <f t="shared" si="10"/>
        <v>2018</v>
      </c>
      <c r="C258" s="204">
        <v>3.3359999999999999</v>
      </c>
      <c r="D258" s="204">
        <v>3.3380000000000001</v>
      </c>
      <c r="E258" s="205">
        <f t="shared" si="11"/>
        <v>3.3369999999999997</v>
      </c>
    </row>
    <row r="259" spans="1:5">
      <c r="A259" s="202">
        <v>43392</v>
      </c>
      <c r="B259" s="203">
        <f t="shared" si="10"/>
        <v>2018</v>
      </c>
      <c r="C259" s="204">
        <v>3.3279999999999998</v>
      </c>
      <c r="D259" s="204">
        <v>3.3319999999999999</v>
      </c>
      <c r="E259" s="205">
        <f t="shared" si="11"/>
        <v>3.33</v>
      </c>
    </row>
    <row r="260" spans="1:5">
      <c r="A260" s="202">
        <v>43395</v>
      </c>
      <c r="B260" s="203">
        <f t="shared" si="10"/>
        <v>2018</v>
      </c>
      <c r="C260" s="204">
        <v>3.331</v>
      </c>
      <c r="D260" s="204">
        <v>3.3340000000000001</v>
      </c>
      <c r="E260" s="205">
        <f t="shared" si="11"/>
        <v>3.3325</v>
      </c>
    </row>
    <row r="261" spans="1:5">
      <c r="A261" s="202">
        <v>43396</v>
      </c>
      <c r="B261" s="203">
        <f t="shared" si="10"/>
        <v>2018</v>
      </c>
      <c r="C261" s="204">
        <v>3.335</v>
      </c>
      <c r="D261" s="204">
        <v>3.3370000000000002</v>
      </c>
      <c r="E261" s="205">
        <f t="shared" si="11"/>
        <v>3.3360000000000003</v>
      </c>
    </row>
    <row r="262" spans="1:5">
      <c r="A262" s="202">
        <v>43397</v>
      </c>
      <c r="B262" s="203">
        <f t="shared" si="10"/>
        <v>2018</v>
      </c>
      <c r="C262" s="204">
        <v>3.339</v>
      </c>
      <c r="D262" s="204">
        <v>3.3410000000000002</v>
      </c>
      <c r="E262" s="205">
        <f t="shared" si="11"/>
        <v>3.34</v>
      </c>
    </row>
    <row r="263" spans="1:5">
      <c r="A263" s="202">
        <v>43398</v>
      </c>
      <c r="B263" s="203">
        <f t="shared" si="10"/>
        <v>2018</v>
      </c>
      <c r="C263" s="204">
        <v>3.339</v>
      </c>
      <c r="D263" s="204">
        <v>3.3410000000000002</v>
      </c>
      <c r="E263" s="205">
        <f t="shared" si="11"/>
        <v>3.34</v>
      </c>
    </row>
    <row r="264" spans="1:5">
      <c r="A264" s="202">
        <v>43399</v>
      </c>
      <c r="B264" s="203">
        <f t="shared" si="10"/>
        <v>2018</v>
      </c>
      <c r="C264" s="204">
        <v>3.3439999999999999</v>
      </c>
      <c r="D264" s="204">
        <v>3.347</v>
      </c>
      <c r="E264" s="205">
        <f t="shared" si="11"/>
        <v>3.3454999999999999</v>
      </c>
    </row>
    <row r="265" spans="1:5">
      <c r="A265" s="202">
        <v>43402</v>
      </c>
      <c r="B265" s="203">
        <f t="shared" si="10"/>
        <v>2018</v>
      </c>
      <c r="C265" s="204">
        <v>3.35</v>
      </c>
      <c r="D265" s="204">
        <v>3.3519999999999999</v>
      </c>
      <c r="E265" s="205">
        <f t="shared" si="11"/>
        <v>3.351</v>
      </c>
    </row>
    <row r="266" spans="1:5">
      <c r="A266" s="202">
        <v>43403</v>
      </c>
      <c r="B266" s="203">
        <f t="shared" si="10"/>
        <v>2018</v>
      </c>
      <c r="C266" s="204">
        <v>3.3570000000000002</v>
      </c>
      <c r="D266" s="204">
        <v>3.36</v>
      </c>
      <c r="E266" s="205">
        <f t="shared" si="11"/>
        <v>3.3585000000000003</v>
      </c>
    </row>
    <row r="267" spans="1:5">
      <c r="A267" s="202">
        <v>43404</v>
      </c>
      <c r="B267" s="203">
        <f t="shared" si="10"/>
        <v>2018</v>
      </c>
      <c r="C267" s="204">
        <v>3.3639999999999999</v>
      </c>
      <c r="D267" s="204">
        <v>3.367</v>
      </c>
      <c r="E267" s="205">
        <f t="shared" si="11"/>
        <v>3.3654999999999999</v>
      </c>
    </row>
    <row r="268" spans="1:5">
      <c r="A268" s="202">
        <v>43409</v>
      </c>
      <c r="B268" s="203">
        <f t="shared" si="10"/>
        <v>2018</v>
      </c>
      <c r="C268" s="204">
        <v>3.359</v>
      </c>
      <c r="D268" s="204">
        <v>3.3610000000000002</v>
      </c>
      <c r="E268" s="205">
        <f t="shared" si="11"/>
        <v>3.3600000000000003</v>
      </c>
    </row>
    <row r="269" spans="1:5">
      <c r="A269" s="202">
        <v>43410</v>
      </c>
      <c r="B269" s="203">
        <f t="shared" si="10"/>
        <v>2018</v>
      </c>
      <c r="C269" s="204">
        <v>3.3679999999999999</v>
      </c>
      <c r="D269" s="204">
        <v>3.371</v>
      </c>
      <c r="E269" s="205">
        <f t="shared" si="11"/>
        <v>3.3694999999999999</v>
      </c>
    </row>
    <row r="270" spans="1:5">
      <c r="A270" s="202">
        <v>43411</v>
      </c>
      <c r="B270" s="203">
        <f t="shared" si="10"/>
        <v>2018</v>
      </c>
      <c r="C270" s="204">
        <v>3.3639999999999999</v>
      </c>
      <c r="D270" s="204">
        <v>3.3660000000000001</v>
      </c>
      <c r="E270" s="205">
        <f t="shared" si="11"/>
        <v>3.3650000000000002</v>
      </c>
    </row>
    <row r="271" spans="1:5">
      <c r="A271" s="202">
        <v>43412</v>
      </c>
      <c r="B271" s="203">
        <f t="shared" si="10"/>
        <v>2018</v>
      </c>
      <c r="C271" s="204">
        <v>3.3679999999999999</v>
      </c>
      <c r="D271" s="204">
        <v>3.37</v>
      </c>
      <c r="E271" s="205">
        <f t="shared" si="11"/>
        <v>3.3689999999999998</v>
      </c>
    </row>
    <row r="272" spans="1:5">
      <c r="A272" s="202">
        <v>43413</v>
      </c>
      <c r="B272" s="203">
        <f t="shared" si="10"/>
        <v>2018</v>
      </c>
      <c r="C272" s="204">
        <v>3.3690000000000002</v>
      </c>
      <c r="D272" s="204">
        <v>3.3719999999999999</v>
      </c>
      <c r="E272" s="205">
        <f t="shared" si="11"/>
        <v>3.3704999999999998</v>
      </c>
    </row>
    <row r="273" spans="1:5">
      <c r="A273" s="202">
        <v>43416</v>
      </c>
      <c r="B273" s="203">
        <f t="shared" si="10"/>
        <v>2018</v>
      </c>
      <c r="C273" s="204">
        <v>3.3660000000000001</v>
      </c>
      <c r="D273" s="204">
        <v>3.3769999999999998</v>
      </c>
      <c r="E273" s="205">
        <f t="shared" si="11"/>
        <v>3.3715000000000002</v>
      </c>
    </row>
    <row r="274" spans="1:5">
      <c r="A274" s="202">
        <v>43417</v>
      </c>
      <c r="B274" s="203">
        <f t="shared" si="10"/>
        <v>2018</v>
      </c>
      <c r="C274" s="204">
        <v>3.3740000000000001</v>
      </c>
      <c r="D274" s="204">
        <v>3.379</v>
      </c>
      <c r="E274" s="205">
        <f t="shared" si="11"/>
        <v>3.3765000000000001</v>
      </c>
    </row>
    <row r="275" spans="1:5">
      <c r="A275" s="202">
        <v>43418</v>
      </c>
      <c r="B275" s="203">
        <f t="shared" si="10"/>
        <v>2018</v>
      </c>
      <c r="C275" s="204">
        <v>3.375</v>
      </c>
      <c r="D275" s="204">
        <v>3.379</v>
      </c>
      <c r="E275" s="205">
        <f t="shared" si="11"/>
        <v>3.3769999999999998</v>
      </c>
    </row>
    <row r="276" spans="1:5">
      <c r="A276" s="202">
        <v>43419</v>
      </c>
      <c r="B276" s="203">
        <f t="shared" si="10"/>
        <v>2018</v>
      </c>
      <c r="C276" s="204">
        <v>3.38</v>
      </c>
      <c r="D276" s="204">
        <v>3.3860000000000001</v>
      </c>
      <c r="E276" s="205">
        <f t="shared" si="11"/>
        <v>3.383</v>
      </c>
    </row>
    <row r="277" spans="1:5">
      <c r="A277" s="202">
        <v>43420</v>
      </c>
      <c r="B277" s="203">
        <f t="shared" si="10"/>
        <v>2018</v>
      </c>
      <c r="C277" s="204">
        <v>3.3730000000000002</v>
      </c>
      <c r="D277" s="204">
        <v>3.379</v>
      </c>
      <c r="E277" s="205">
        <f t="shared" si="11"/>
        <v>3.3760000000000003</v>
      </c>
    </row>
    <row r="278" spans="1:5">
      <c r="A278" s="202">
        <v>43423</v>
      </c>
      <c r="B278" s="203">
        <f t="shared" si="10"/>
        <v>2018</v>
      </c>
      <c r="C278" s="204">
        <v>3.3730000000000002</v>
      </c>
      <c r="D278" s="204">
        <v>3.3780000000000001</v>
      </c>
      <c r="E278" s="205">
        <f t="shared" si="11"/>
        <v>3.3755000000000002</v>
      </c>
    </row>
    <row r="279" spans="1:5">
      <c r="A279" s="202">
        <v>43424</v>
      </c>
      <c r="B279" s="203">
        <f t="shared" si="10"/>
        <v>2018</v>
      </c>
      <c r="C279" s="204">
        <v>3.379</v>
      </c>
      <c r="D279" s="204">
        <v>3.383</v>
      </c>
      <c r="E279" s="205">
        <f t="shared" si="11"/>
        <v>3.3810000000000002</v>
      </c>
    </row>
    <row r="280" spans="1:5">
      <c r="A280" s="202">
        <v>43425</v>
      </c>
      <c r="B280" s="203">
        <f t="shared" si="10"/>
        <v>2018</v>
      </c>
      <c r="C280" s="204">
        <v>3.3740000000000001</v>
      </c>
      <c r="D280" s="204">
        <v>3.3780000000000001</v>
      </c>
      <c r="E280" s="205">
        <f t="shared" si="11"/>
        <v>3.3760000000000003</v>
      </c>
    </row>
    <row r="281" spans="1:5">
      <c r="A281" s="202">
        <v>43426</v>
      </c>
      <c r="B281" s="203">
        <f t="shared" si="10"/>
        <v>2018</v>
      </c>
      <c r="C281" s="204">
        <v>3.3690000000000002</v>
      </c>
      <c r="D281" s="204">
        <v>3.3730000000000002</v>
      </c>
      <c r="E281" s="205">
        <f t="shared" si="11"/>
        <v>3.3710000000000004</v>
      </c>
    </row>
    <row r="282" spans="1:5">
      <c r="A282" s="202">
        <v>43427</v>
      </c>
      <c r="B282" s="203">
        <f t="shared" si="10"/>
        <v>2018</v>
      </c>
      <c r="C282" s="204">
        <v>3.3740000000000001</v>
      </c>
      <c r="D282" s="204">
        <v>3.379</v>
      </c>
      <c r="E282" s="205">
        <f t="shared" si="11"/>
        <v>3.3765000000000001</v>
      </c>
    </row>
    <row r="283" spans="1:5">
      <c r="A283" s="202">
        <v>43430</v>
      </c>
      <c r="B283" s="203">
        <f t="shared" si="10"/>
        <v>2018</v>
      </c>
      <c r="C283" s="204">
        <v>3.3769999999999998</v>
      </c>
      <c r="D283" s="204">
        <v>3.3809999999999998</v>
      </c>
      <c r="E283" s="205">
        <f t="shared" si="11"/>
        <v>3.3789999999999996</v>
      </c>
    </row>
    <row r="284" spans="1:5">
      <c r="A284" s="202">
        <v>43431</v>
      </c>
      <c r="B284" s="203">
        <f t="shared" si="10"/>
        <v>2018</v>
      </c>
      <c r="C284" s="204">
        <v>3.38</v>
      </c>
      <c r="D284" s="204">
        <v>3.383</v>
      </c>
      <c r="E284" s="205">
        <f t="shared" si="11"/>
        <v>3.3815</v>
      </c>
    </row>
    <row r="285" spans="1:5">
      <c r="A285" s="202">
        <v>43432</v>
      </c>
      <c r="B285" s="203">
        <f t="shared" si="10"/>
        <v>2018</v>
      </c>
      <c r="C285" s="204">
        <v>3.375</v>
      </c>
      <c r="D285" s="204">
        <v>3.38</v>
      </c>
      <c r="E285" s="205">
        <f t="shared" si="11"/>
        <v>3.3774999999999999</v>
      </c>
    </row>
    <row r="286" spans="1:5">
      <c r="A286" s="202">
        <v>43433</v>
      </c>
      <c r="B286" s="203">
        <f t="shared" si="10"/>
        <v>2018</v>
      </c>
      <c r="C286" s="204">
        <v>3.3759999999999999</v>
      </c>
      <c r="D286" s="204">
        <v>3.379</v>
      </c>
      <c r="E286" s="205">
        <f t="shared" si="11"/>
        <v>3.3774999999999999</v>
      </c>
    </row>
    <row r="287" spans="1:5">
      <c r="A287" s="202">
        <v>43434</v>
      </c>
      <c r="B287" s="203">
        <f t="shared" si="10"/>
        <v>2018</v>
      </c>
      <c r="C287" s="204">
        <v>3.3780000000000001</v>
      </c>
      <c r="D287" s="204">
        <v>3.3820000000000001</v>
      </c>
      <c r="E287" s="205">
        <f t="shared" si="11"/>
        <v>3.38</v>
      </c>
    </row>
    <row r="288" spans="1:5">
      <c r="A288" s="202">
        <v>43437</v>
      </c>
      <c r="B288" s="203">
        <f t="shared" si="10"/>
        <v>2018</v>
      </c>
      <c r="C288" s="204">
        <v>3.3740000000000001</v>
      </c>
      <c r="D288" s="204">
        <v>3.3780000000000001</v>
      </c>
      <c r="E288" s="205">
        <f t="shared" si="11"/>
        <v>3.3760000000000003</v>
      </c>
    </row>
    <row r="289" spans="1:5">
      <c r="A289" s="202">
        <v>43438</v>
      </c>
      <c r="B289" s="203">
        <f t="shared" si="10"/>
        <v>2018</v>
      </c>
      <c r="C289" s="204">
        <v>3.383</v>
      </c>
      <c r="D289" s="204">
        <v>3.3849999999999998</v>
      </c>
      <c r="E289" s="205">
        <f t="shared" si="11"/>
        <v>3.3839999999999999</v>
      </c>
    </row>
    <row r="290" spans="1:5">
      <c r="A290" s="202">
        <v>43439</v>
      </c>
      <c r="B290" s="203">
        <f t="shared" si="10"/>
        <v>2018</v>
      </c>
      <c r="C290" s="204">
        <v>3.3780000000000001</v>
      </c>
      <c r="D290" s="204">
        <v>3.3809999999999998</v>
      </c>
      <c r="E290" s="205">
        <f t="shared" si="11"/>
        <v>3.3795000000000002</v>
      </c>
    </row>
    <row r="291" spans="1:5">
      <c r="A291" s="202">
        <v>43440</v>
      </c>
      <c r="B291" s="203">
        <f t="shared" si="10"/>
        <v>2018</v>
      </c>
      <c r="C291" s="204">
        <v>3.3769999999999998</v>
      </c>
      <c r="D291" s="204">
        <v>3.3809999999999998</v>
      </c>
      <c r="E291" s="205">
        <f t="shared" si="11"/>
        <v>3.3789999999999996</v>
      </c>
    </row>
    <row r="292" spans="1:5">
      <c r="A292" s="202">
        <v>43441</v>
      </c>
      <c r="B292" s="203">
        <f t="shared" si="10"/>
        <v>2018</v>
      </c>
      <c r="C292" s="204">
        <v>3.367</v>
      </c>
      <c r="D292" s="204">
        <v>3.371</v>
      </c>
      <c r="E292" s="205">
        <f t="shared" si="11"/>
        <v>3.3689999999999998</v>
      </c>
    </row>
    <row r="293" spans="1:5">
      <c r="A293" s="202">
        <v>43444</v>
      </c>
      <c r="B293" s="203">
        <f t="shared" si="10"/>
        <v>2018</v>
      </c>
      <c r="C293" s="204">
        <v>3.3730000000000002</v>
      </c>
      <c r="D293" s="204">
        <v>3.3759999999999999</v>
      </c>
      <c r="E293" s="205">
        <f t="shared" si="11"/>
        <v>3.3745000000000003</v>
      </c>
    </row>
    <row r="294" spans="1:5">
      <c r="A294" s="202">
        <v>43445</v>
      </c>
      <c r="B294" s="203">
        <f t="shared" si="10"/>
        <v>2018</v>
      </c>
      <c r="C294" s="204">
        <v>3.3660000000000001</v>
      </c>
      <c r="D294" s="204">
        <v>3.37</v>
      </c>
      <c r="E294" s="205">
        <f t="shared" si="11"/>
        <v>3.3680000000000003</v>
      </c>
    </row>
    <row r="295" spans="1:5">
      <c r="A295" s="202">
        <v>43446</v>
      </c>
      <c r="B295" s="203">
        <f t="shared" si="10"/>
        <v>2018</v>
      </c>
      <c r="C295" s="204">
        <v>3.355</v>
      </c>
      <c r="D295" s="204">
        <v>3.359</v>
      </c>
      <c r="E295" s="205">
        <f t="shared" si="11"/>
        <v>3.3570000000000002</v>
      </c>
    </row>
    <row r="296" spans="1:5">
      <c r="A296" s="202">
        <v>43447</v>
      </c>
      <c r="B296" s="203">
        <f t="shared" si="10"/>
        <v>2018</v>
      </c>
      <c r="C296" s="204">
        <v>3.359</v>
      </c>
      <c r="D296" s="204">
        <v>3.3650000000000002</v>
      </c>
      <c r="E296" s="205">
        <f t="shared" si="11"/>
        <v>3.3620000000000001</v>
      </c>
    </row>
    <row r="297" spans="1:5">
      <c r="A297" s="202">
        <v>43448</v>
      </c>
      <c r="B297" s="203">
        <f t="shared" si="10"/>
        <v>2018</v>
      </c>
      <c r="C297" s="204">
        <v>3.351</v>
      </c>
      <c r="D297" s="204">
        <v>3.355</v>
      </c>
      <c r="E297" s="205">
        <f t="shared" si="11"/>
        <v>3.3529999999999998</v>
      </c>
    </row>
    <row r="298" spans="1:5">
      <c r="A298" s="202">
        <v>43451</v>
      </c>
      <c r="B298" s="203">
        <f t="shared" si="10"/>
        <v>2018</v>
      </c>
      <c r="C298" s="204">
        <v>3.3410000000000002</v>
      </c>
      <c r="D298" s="204">
        <v>3.347</v>
      </c>
      <c r="E298" s="205">
        <f t="shared" si="11"/>
        <v>3.3440000000000003</v>
      </c>
    </row>
    <row r="299" spans="1:5">
      <c r="A299" s="202">
        <v>43452</v>
      </c>
      <c r="B299" s="203">
        <f t="shared" si="10"/>
        <v>2018</v>
      </c>
      <c r="C299" s="204">
        <v>3.34</v>
      </c>
      <c r="D299" s="204">
        <v>3.3460000000000001</v>
      </c>
      <c r="E299" s="205">
        <f t="shared" si="11"/>
        <v>3.343</v>
      </c>
    </row>
    <row r="300" spans="1:5">
      <c r="A300" s="202">
        <v>43453</v>
      </c>
      <c r="B300" s="203">
        <f t="shared" si="10"/>
        <v>2018</v>
      </c>
      <c r="C300" s="204">
        <v>3.347</v>
      </c>
      <c r="D300" s="204">
        <v>3.351</v>
      </c>
      <c r="E300" s="205">
        <f t="shared" si="11"/>
        <v>3.3490000000000002</v>
      </c>
    </row>
    <row r="301" spans="1:5">
      <c r="A301" s="202">
        <v>43454</v>
      </c>
      <c r="B301" s="203">
        <f t="shared" si="10"/>
        <v>2018</v>
      </c>
      <c r="C301" s="204">
        <v>3.339</v>
      </c>
      <c r="D301" s="204">
        <v>3.343</v>
      </c>
      <c r="E301" s="205">
        <f t="shared" si="11"/>
        <v>3.3410000000000002</v>
      </c>
    </row>
    <row r="302" spans="1:5">
      <c r="A302" s="202">
        <v>43455</v>
      </c>
      <c r="B302" s="203">
        <f t="shared" si="10"/>
        <v>2018</v>
      </c>
      <c r="C302" s="204">
        <v>3.3519999999999999</v>
      </c>
      <c r="D302" s="204">
        <v>3.3580000000000001</v>
      </c>
      <c r="E302" s="205">
        <f t="shared" si="11"/>
        <v>3.355</v>
      </c>
    </row>
    <row r="303" spans="1:5">
      <c r="A303" s="202">
        <v>43460</v>
      </c>
      <c r="B303" s="203">
        <f t="shared" si="10"/>
        <v>2018</v>
      </c>
      <c r="C303" s="204">
        <v>3.3660000000000001</v>
      </c>
      <c r="D303" s="204">
        <v>3.3690000000000002</v>
      </c>
      <c r="E303" s="205">
        <f t="shared" si="11"/>
        <v>3.3675000000000002</v>
      </c>
    </row>
    <row r="304" spans="1:5">
      <c r="A304" s="202">
        <v>43461</v>
      </c>
      <c r="B304" s="203">
        <f t="shared" si="10"/>
        <v>2018</v>
      </c>
      <c r="C304" s="204">
        <v>3.3730000000000002</v>
      </c>
      <c r="D304" s="204">
        <v>3.3759999999999999</v>
      </c>
      <c r="E304" s="205">
        <f t="shared" si="11"/>
        <v>3.3745000000000003</v>
      </c>
    </row>
    <row r="305" spans="1:5">
      <c r="A305" s="202">
        <v>43462</v>
      </c>
      <c r="B305" s="203">
        <f t="shared" si="10"/>
        <v>2018</v>
      </c>
      <c r="C305" s="204">
        <v>3.363</v>
      </c>
      <c r="D305" s="204">
        <v>3.37</v>
      </c>
      <c r="E305" s="205">
        <f t="shared" si="11"/>
        <v>3.3665000000000003</v>
      </c>
    </row>
    <row r="306" spans="1:5">
      <c r="A306" s="202">
        <v>43465</v>
      </c>
      <c r="B306" s="203">
        <f t="shared" si="10"/>
        <v>2018</v>
      </c>
      <c r="C306" s="204">
        <v>3.3690000000000002</v>
      </c>
      <c r="D306" s="204">
        <v>3.379</v>
      </c>
      <c r="E306" s="205">
        <f t="shared" si="11"/>
        <v>3.3740000000000001</v>
      </c>
    </row>
    <row r="307" spans="1:5">
      <c r="A307" s="202">
        <v>43467</v>
      </c>
      <c r="B307" s="203">
        <f t="shared" si="10"/>
        <v>2019</v>
      </c>
      <c r="C307" s="204">
        <v>3.3690000000000002</v>
      </c>
      <c r="D307" s="204">
        <v>3.3730000000000002</v>
      </c>
      <c r="E307" s="205">
        <f t="shared" si="11"/>
        <v>3.3710000000000004</v>
      </c>
    </row>
    <row r="308" spans="1:5">
      <c r="A308" s="202">
        <v>43468</v>
      </c>
      <c r="B308" s="203">
        <f t="shared" si="10"/>
        <v>2019</v>
      </c>
      <c r="C308" s="204">
        <v>3.3679999999999999</v>
      </c>
      <c r="D308" s="204">
        <v>3.371</v>
      </c>
      <c r="E308" s="205">
        <f t="shared" si="11"/>
        <v>3.3694999999999999</v>
      </c>
    </row>
    <row r="309" spans="1:5">
      <c r="A309" s="202">
        <v>43469</v>
      </c>
      <c r="B309" s="203">
        <f t="shared" si="10"/>
        <v>2019</v>
      </c>
      <c r="C309" s="204">
        <v>3.3559999999999999</v>
      </c>
      <c r="D309" s="204">
        <v>3.36</v>
      </c>
      <c r="E309" s="205">
        <f t="shared" si="11"/>
        <v>3.3579999999999997</v>
      </c>
    </row>
    <row r="310" spans="1:5">
      <c r="A310" s="202">
        <v>43472</v>
      </c>
      <c r="B310" s="203">
        <f t="shared" si="10"/>
        <v>2019</v>
      </c>
      <c r="C310" s="204">
        <v>3.3490000000000002</v>
      </c>
      <c r="D310" s="204">
        <v>3.3530000000000002</v>
      </c>
      <c r="E310" s="205">
        <f t="shared" si="11"/>
        <v>3.351</v>
      </c>
    </row>
    <row r="311" spans="1:5">
      <c r="A311" s="202">
        <v>43473</v>
      </c>
      <c r="B311" s="203">
        <f t="shared" si="10"/>
        <v>2019</v>
      </c>
      <c r="C311" s="204">
        <v>3.347</v>
      </c>
      <c r="D311" s="204">
        <v>3.35</v>
      </c>
      <c r="E311" s="205">
        <f t="shared" si="11"/>
        <v>3.3485</v>
      </c>
    </row>
    <row r="312" spans="1:5">
      <c r="A312" s="202">
        <v>43474</v>
      </c>
      <c r="B312" s="203">
        <f t="shared" si="10"/>
        <v>2019</v>
      </c>
      <c r="C312" s="204">
        <v>3.3330000000000002</v>
      </c>
      <c r="D312" s="204">
        <v>3.335</v>
      </c>
      <c r="E312" s="205">
        <f t="shared" si="11"/>
        <v>3.3340000000000001</v>
      </c>
    </row>
    <row r="313" spans="1:5">
      <c r="A313" s="202">
        <v>43475</v>
      </c>
      <c r="B313" s="203">
        <f t="shared" si="10"/>
        <v>2019</v>
      </c>
      <c r="C313" s="204">
        <v>3.3410000000000002</v>
      </c>
      <c r="D313" s="204">
        <v>3.343</v>
      </c>
      <c r="E313" s="205">
        <f t="shared" si="11"/>
        <v>3.3420000000000001</v>
      </c>
    </row>
    <row r="314" spans="1:5">
      <c r="A314" s="202">
        <v>43476</v>
      </c>
      <c r="B314" s="203">
        <f t="shared" si="10"/>
        <v>2019</v>
      </c>
      <c r="C314" s="204">
        <v>3.339</v>
      </c>
      <c r="D314" s="204">
        <v>3.343</v>
      </c>
      <c r="E314" s="205">
        <f t="shared" si="11"/>
        <v>3.3410000000000002</v>
      </c>
    </row>
    <row r="315" spans="1:5">
      <c r="A315" s="202">
        <v>43479</v>
      </c>
      <c r="B315" s="203">
        <f t="shared" si="10"/>
        <v>2019</v>
      </c>
      <c r="C315" s="204">
        <v>3.3410000000000002</v>
      </c>
      <c r="D315" s="204">
        <v>3.3450000000000002</v>
      </c>
      <c r="E315" s="205">
        <f t="shared" si="11"/>
        <v>3.343</v>
      </c>
    </row>
    <row r="316" spans="1:5">
      <c r="A316" s="202">
        <v>43480</v>
      </c>
      <c r="B316" s="203">
        <f t="shared" si="10"/>
        <v>2019</v>
      </c>
      <c r="C316" s="204">
        <v>3.3359999999999999</v>
      </c>
      <c r="D316" s="204">
        <v>3.34</v>
      </c>
      <c r="E316" s="205">
        <f t="shared" si="11"/>
        <v>3.3380000000000001</v>
      </c>
    </row>
    <row r="317" spans="1:5">
      <c r="A317" s="202">
        <v>43481</v>
      </c>
      <c r="B317" s="203">
        <f t="shared" si="10"/>
        <v>2019</v>
      </c>
      <c r="C317" s="204">
        <v>3.33</v>
      </c>
      <c r="D317" s="204">
        <v>3.3330000000000002</v>
      </c>
      <c r="E317" s="205">
        <f t="shared" si="11"/>
        <v>3.3315000000000001</v>
      </c>
    </row>
    <row r="318" spans="1:5">
      <c r="A318" s="202">
        <v>43482</v>
      </c>
      <c r="B318" s="203">
        <f t="shared" ref="B318:B381" si="12">YEAR(A318)</f>
        <v>2019</v>
      </c>
      <c r="C318" s="204">
        <v>3.331</v>
      </c>
      <c r="D318" s="204">
        <v>3.3330000000000002</v>
      </c>
      <c r="E318" s="205">
        <f t="shared" ref="E318:E381" si="13">AVERAGE(C318:D318)</f>
        <v>3.3319999999999999</v>
      </c>
    </row>
    <row r="319" spans="1:5">
      <c r="A319" s="202">
        <v>43483</v>
      </c>
      <c r="B319" s="203">
        <f t="shared" si="12"/>
        <v>2019</v>
      </c>
      <c r="C319" s="204">
        <v>3.3159999999999998</v>
      </c>
      <c r="D319" s="204">
        <v>3.319</v>
      </c>
      <c r="E319" s="205">
        <f t="shared" si="13"/>
        <v>3.3174999999999999</v>
      </c>
    </row>
    <row r="320" spans="1:5">
      <c r="A320" s="202">
        <v>43486</v>
      </c>
      <c r="B320" s="203">
        <f t="shared" si="12"/>
        <v>2019</v>
      </c>
      <c r="C320" s="204">
        <v>3.3250000000000002</v>
      </c>
      <c r="D320" s="204">
        <v>3.33</v>
      </c>
      <c r="E320" s="205">
        <f t="shared" si="13"/>
        <v>3.3275000000000001</v>
      </c>
    </row>
    <row r="321" spans="1:5">
      <c r="A321" s="202">
        <v>43487</v>
      </c>
      <c r="B321" s="203">
        <f t="shared" si="12"/>
        <v>2019</v>
      </c>
      <c r="C321" s="204">
        <v>3.335</v>
      </c>
      <c r="D321" s="204">
        <v>3.3370000000000002</v>
      </c>
      <c r="E321" s="205">
        <f t="shared" si="13"/>
        <v>3.3360000000000003</v>
      </c>
    </row>
    <row r="322" spans="1:5">
      <c r="A322" s="202">
        <v>43488</v>
      </c>
      <c r="B322" s="203">
        <f t="shared" si="12"/>
        <v>2019</v>
      </c>
      <c r="C322" s="204">
        <v>3.3359999999999999</v>
      </c>
      <c r="D322" s="204">
        <v>3.3380000000000001</v>
      </c>
      <c r="E322" s="205">
        <f t="shared" si="13"/>
        <v>3.3369999999999997</v>
      </c>
    </row>
    <row r="323" spans="1:5">
      <c r="A323" s="202">
        <v>43489</v>
      </c>
      <c r="B323" s="203">
        <f t="shared" si="12"/>
        <v>2019</v>
      </c>
      <c r="C323" s="204">
        <v>3.3450000000000002</v>
      </c>
      <c r="D323" s="204">
        <v>3.3460000000000001</v>
      </c>
      <c r="E323" s="205">
        <f t="shared" si="13"/>
        <v>3.3455000000000004</v>
      </c>
    </row>
    <row r="324" spans="1:5">
      <c r="A324" s="202">
        <v>43490</v>
      </c>
      <c r="B324" s="203">
        <f t="shared" si="12"/>
        <v>2019</v>
      </c>
      <c r="C324" s="204">
        <v>3.3420000000000001</v>
      </c>
      <c r="D324" s="204">
        <v>3.3450000000000002</v>
      </c>
      <c r="E324" s="205">
        <f t="shared" si="13"/>
        <v>3.3435000000000001</v>
      </c>
    </row>
    <row r="325" spans="1:5">
      <c r="A325" s="202">
        <v>43493</v>
      </c>
      <c r="B325" s="203">
        <f t="shared" si="12"/>
        <v>2019</v>
      </c>
      <c r="C325" s="204">
        <v>3.3519999999999999</v>
      </c>
      <c r="D325" s="204">
        <v>3.3540000000000001</v>
      </c>
      <c r="E325" s="205">
        <f t="shared" si="13"/>
        <v>3.3529999999999998</v>
      </c>
    </row>
    <row r="326" spans="1:5">
      <c r="A326" s="202">
        <v>43494</v>
      </c>
      <c r="B326" s="203">
        <f t="shared" si="12"/>
        <v>2019</v>
      </c>
      <c r="C326" s="204">
        <v>3.3570000000000002</v>
      </c>
      <c r="D326" s="204">
        <v>3.36</v>
      </c>
      <c r="E326" s="205">
        <f t="shared" si="13"/>
        <v>3.3585000000000003</v>
      </c>
    </row>
    <row r="327" spans="1:5">
      <c r="A327" s="202">
        <v>43495</v>
      </c>
      <c r="B327" s="203">
        <f t="shared" si="12"/>
        <v>2019</v>
      </c>
      <c r="C327" s="204">
        <v>3.351</v>
      </c>
      <c r="D327" s="204">
        <v>3.355</v>
      </c>
      <c r="E327" s="205">
        <f t="shared" si="13"/>
        <v>3.3529999999999998</v>
      </c>
    </row>
    <row r="328" spans="1:5">
      <c r="A328" s="202">
        <v>43496</v>
      </c>
      <c r="B328" s="203">
        <f t="shared" si="12"/>
        <v>2019</v>
      </c>
      <c r="C328" s="204">
        <v>3.3330000000000002</v>
      </c>
      <c r="D328" s="204">
        <v>3.335</v>
      </c>
      <c r="E328" s="205">
        <f t="shared" si="13"/>
        <v>3.3340000000000001</v>
      </c>
    </row>
    <row r="329" spans="1:5">
      <c r="A329" s="202">
        <v>43497</v>
      </c>
      <c r="B329" s="203">
        <f t="shared" si="12"/>
        <v>2019</v>
      </c>
      <c r="C329" s="204">
        <v>3.3260000000000001</v>
      </c>
      <c r="D329" s="204">
        <v>3.33</v>
      </c>
      <c r="E329" s="205">
        <f t="shared" si="13"/>
        <v>3.3280000000000003</v>
      </c>
    </row>
    <row r="330" spans="1:5">
      <c r="A330" s="202">
        <v>43500</v>
      </c>
      <c r="B330" s="203">
        <f t="shared" si="12"/>
        <v>2019</v>
      </c>
      <c r="C330" s="204">
        <v>3.327</v>
      </c>
      <c r="D330" s="204">
        <v>3.331</v>
      </c>
      <c r="E330" s="205">
        <f t="shared" si="13"/>
        <v>3.3289999999999997</v>
      </c>
    </row>
    <row r="331" spans="1:5">
      <c r="A331" s="202">
        <v>43501</v>
      </c>
      <c r="B331" s="203">
        <f t="shared" si="12"/>
        <v>2019</v>
      </c>
      <c r="C331" s="204">
        <v>3.3279999999999998</v>
      </c>
      <c r="D331" s="204">
        <v>3.331</v>
      </c>
      <c r="E331" s="205">
        <f t="shared" si="13"/>
        <v>3.3294999999999999</v>
      </c>
    </row>
    <row r="332" spans="1:5">
      <c r="A332" s="202">
        <v>43502</v>
      </c>
      <c r="B332" s="203">
        <f t="shared" si="12"/>
        <v>2019</v>
      </c>
      <c r="C332" s="204">
        <v>3.3250000000000002</v>
      </c>
      <c r="D332" s="204">
        <v>3.3279999999999998</v>
      </c>
      <c r="E332" s="205">
        <f t="shared" si="13"/>
        <v>3.3265000000000002</v>
      </c>
    </row>
    <row r="333" spans="1:5">
      <c r="A333" s="202">
        <v>43503</v>
      </c>
      <c r="B333" s="203">
        <f t="shared" si="12"/>
        <v>2019</v>
      </c>
      <c r="C333" s="204">
        <v>3.3210000000000002</v>
      </c>
      <c r="D333" s="204">
        <v>3.3239999999999998</v>
      </c>
      <c r="E333" s="205">
        <f t="shared" si="13"/>
        <v>3.3224999999999998</v>
      </c>
    </row>
    <row r="334" spans="1:5">
      <c r="A334" s="202">
        <v>43504</v>
      </c>
      <c r="B334" s="203">
        <f t="shared" si="12"/>
        <v>2019</v>
      </c>
      <c r="C334" s="204">
        <v>3.3210000000000002</v>
      </c>
      <c r="D334" s="204">
        <v>3.3239999999999998</v>
      </c>
      <c r="E334" s="205">
        <f t="shared" si="13"/>
        <v>3.3224999999999998</v>
      </c>
    </row>
    <row r="335" spans="1:5">
      <c r="A335" s="202">
        <v>43507</v>
      </c>
      <c r="B335" s="203">
        <f t="shared" si="12"/>
        <v>2019</v>
      </c>
      <c r="C335" s="204">
        <v>3.3279999999999998</v>
      </c>
      <c r="D335" s="204">
        <v>3.331</v>
      </c>
      <c r="E335" s="205">
        <f t="shared" si="13"/>
        <v>3.3294999999999999</v>
      </c>
    </row>
    <row r="336" spans="1:5">
      <c r="A336" s="202">
        <v>43508</v>
      </c>
      <c r="B336" s="203">
        <f t="shared" si="12"/>
        <v>2019</v>
      </c>
      <c r="C336" s="204">
        <v>3.331</v>
      </c>
      <c r="D336" s="204">
        <v>3.3330000000000002</v>
      </c>
      <c r="E336" s="205">
        <f t="shared" si="13"/>
        <v>3.3319999999999999</v>
      </c>
    </row>
    <row r="337" spans="1:5">
      <c r="A337" s="202">
        <v>43509</v>
      </c>
      <c r="B337" s="203">
        <f t="shared" si="12"/>
        <v>2019</v>
      </c>
      <c r="C337" s="204">
        <v>3.3359999999999999</v>
      </c>
      <c r="D337" s="204">
        <v>3.3370000000000002</v>
      </c>
      <c r="E337" s="205">
        <f t="shared" si="13"/>
        <v>3.3365</v>
      </c>
    </row>
    <row r="338" spans="1:5">
      <c r="A338" s="202">
        <v>43510</v>
      </c>
      <c r="B338" s="203">
        <f t="shared" si="12"/>
        <v>2019</v>
      </c>
      <c r="C338" s="204">
        <v>3.339</v>
      </c>
      <c r="D338" s="204">
        <v>3.3410000000000002</v>
      </c>
      <c r="E338" s="205">
        <f t="shared" si="13"/>
        <v>3.34</v>
      </c>
    </row>
    <row r="339" spans="1:5">
      <c r="A339" s="202">
        <v>43511</v>
      </c>
      <c r="B339" s="203">
        <f t="shared" si="12"/>
        <v>2019</v>
      </c>
      <c r="C339" s="204">
        <v>3.327</v>
      </c>
      <c r="D339" s="204">
        <v>3.331</v>
      </c>
      <c r="E339" s="205">
        <f t="shared" si="13"/>
        <v>3.3289999999999997</v>
      </c>
    </row>
    <row r="340" spans="1:5">
      <c r="A340" s="202">
        <v>43514</v>
      </c>
      <c r="B340" s="203">
        <f t="shared" si="12"/>
        <v>2019</v>
      </c>
      <c r="C340" s="204">
        <v>3.3180000000000001</v>
      </c>
      <c r="D340" s="204">
        <v>3.3239999999999998</v>
      </c>
      <c r="E340" s="205">
        <f t="shared" si="13"/>
        <v>3.3209999999999997</v>
      </c>
    </row>
    <row r="341" spans="1:5">
      <c r="A341" s="202">
        <v>43515</v>
      </c>
      <c r="B341" s="203">
        <f t="shared" si="12"/>
        <v>2019</v>
      </c>
      <c r="C341" s="204">
        <v>3.3140000000000001</v>
      </c>
      <c r="D341" s="204">
        <v>3.3180000000000001</v>
      </c>
      <c r="E341" s="205">
        <f t="shared" si="13"/>
        <v>3.3159999999999998</v>
      </c>
    </row>
    <row r="342" spans="1:5">
      <c r="A342" s="202">
        <v>43516</v>
      </c>
      <c r="B342" s="203">
        <f t="shared" si="12"/>
        <v>2019</v>
      </c>
      <c r="C342" s="204">
        <v>3.3159999999999998</v>
      </c>
      <c r="D342" s="204">
        <v>3.3180000000000001</v>
      </c>
      <c r="E342" s="205">
        <f t="shared" si="13"/>
        <v>3.3170000000000002</v>
      </c>
    </row>
    <row r="343" spans="1:5">
      <c r="A343" s="202">
        <v>43517</v>
      </c>
      <c r="B343" s="203">
        <f t="shared" si="12"/>
        <v>2019</v>
      </c>
      <c r="C343" s="204">
        <v>3.319</v>
      </c>
      <c r="D343" s="204">
        <v>3.3220000000000001</v>
      </c>
      <c r="E343" s="205">
        <f t="shared" si="13"/>
        <v>3.3205</v>
      </c>
    </row>
    <row r="344" spans="1:5">
      <c r="A344" s="202">
        <v>43518</v>
      </c>
      <c r="B344" s="203">
        <f t="shared" si="12"/>
        <v>2019</v>
      </c>
      <c r="C344" s="204">
        <v>3.3069999999999999</v>
      </c>
      <c r="D344" s="204">
        <v>3.31</v>
      </c>
      <c r="E344" s="205">
        <f t="shared" si="13"/>
        <v>3.3085</v>
      </c>
    </row>
    <row r="345" spans="1:5">
      <c r="A345" s="202">
        <v>43521</v>
      </c>
      <c r="B345" s="203">
        <f t="shared" si="12"/>
        <v>2019</v>
      </c>
      <c r="C345" s="204">
        <v>3.3029999999999999</v>
      </c>
      <c r="D345" s="204">
        <v>3.306</v>
      </c>
      <c r="E345" s="205">
        <f t="shared" si="13"/>
        <v>3.3045</v>
      </c>
    </row>
    <row r="346" spans="1:5">
      <c r="A346" s="202">
        <v>43522</v>
      </c>
      <c r="B346" s="203">
        <f t="shared" si="12"/>
        <v>2019</v>
      </c>
      <c r="C346" s="204">
        <v>3.3069999999999999</v>
      </c>
      <c r="D346" s="204">
        <v>3.3119999999999998</v>
      </c>
      <c r="E346" s="205">
        <f t="shared" si="13"/>
        <v>3.3094999999999999</v>
      </c>
    </row>
    <row r="347" spans="1:5">
      <c r="A347" s="202">
        <v>43523</v>
      </c>
      <c r="B347" s="203">
        <f t="shared" si="12"/>
        <v>2019</v>
      </c>
      <c r="C347" s="204">
        <v>3.3039999999999998</v>
      </c>
      <c r="D347" s="204">
        <v>3.306</v>
      </c>
      <c r="E347" s="205">
        <f t="shared" si="13"/>
        <v>3.3049999999999997</v>
      </c>
    </row>
    <row r="348" spans="1:5">
      <c r="A348" s="202">
        <v>43524</v>
      </c>
      <c r="B348" s="203">
        <f t="shared" si="12"/>
        <v>2019</v>
      </c>
      <c r="C348" s="204">
        <v>3.3</v>
      </c>
      <c r="D348" s="204">
        <v>3.3050000000000002</v>
      </c>
      <c r="E348" s="205">
        <f t="shared" si="13"/>
        <v>3.3025000000000002</v>
      </c>
    </row>
    <row r="349" spans="1:5">
      <c r="A349" s="202">
        <v>43525</v>
      </c>
      <c r="B349" s="203">
        <f t="shared" si="12"/>
        <v>2019</v>
      </c>
      <c r="C349" s="204">
        <v>3.3029999999999999</v>
      </c>
      <c r="D349" s="204">
        <v>3.3069999999999999</v>
      </c>
      <c r="E349" s="205">
        <f t="shared" si="13"/>
        <v>3.3049999999999997</v>
      </c>
    </row>
    <row r="350" spans="1:5">
      <c r="A350" s="202">
        <v>43528</v>
      </c>
      <c r="B350" s="203">
        <f t="shared" si="12"/>
        <v>2019</v>
      </c>
      <c r="C350" s="204">
        <v>3.3079999999999998</v>
      </c>
      <c r="D350" s="204">
        <v>3.3119999999999998</v>
      </c>
      <c r="E350" s="205">
        <f t="shared" si="13"/>
        <v>3.3099999999999996</v>
      </c>
    </row>
    <row r="351" spans="1:5">
      <c r="A351" s="202">
        <v>43529</v>
      </c>
      <c r="B351" s="203">
        <f t="shared" si="12"/>
        <v>2019</v>
      </c>
      <c r="C351" s="204">
        <v>3.31</v>
      </c>
      <c r="D351" s="204">
        <v>3.3130000000000002</v>
      </c>
      <c r="E351" s="205">
        <f t="shared" si="13"/>
        <v>3.3115000000000001</v>
      </c>
    </row>
    <row r="352" spans="1:5">
      <c r="A352" s="202">
        <v>43530</v>
      </c>
      <c r="B352" s="203">
        <f t="shared" si="12"/>
        <v>2019</v>
      </c>
      <c r="C352" s="204">
        <v>3.3069999999999999</v>
      </c>
      <c r="D352" s="204">
        <v>3.31</v>
      </c>
      <c r="E352" s="205">
        <f t="shared" si="13"/>
        <v>3.3085</v>
      </c>
    </row>
    <row r="353" spans="1:5">
      <c r="A353" s="202">
        <v>43531</v>
      </c>
      <c r="B353" s="203">
        <f t="shared" si="12"/>
        <v>2019</v>
      </c>
      <c r="C353" s="204">
        <v>3.3079999999999998</v>
      </c>
      <c r="D353" s="204">
        <v>3.3109999999999999</v>
      </c>
      <c r="E353" s="205">
        <f t="shared" si="13"/>
        <v>3.3094999999999999</v>
      </c>
    </row>
    <row r="354" spans="1:5">
      <c r="A354" s="202">
        <v>43532</v>
      </c>
      <c r="B354" s="203">
        <f t="shared" si="12"/>
        <v>2019</v>
      </c>
      <c r="C354" s="204">
        <v>3.3119999999999998</v>
      </c>
      <c r="D354" s="204">
        <v>3.3149999999999999</v>
      </c>
      <c r="E354" s="205">
        <f t="shared" si="13"/>
        <v>3.3134999999999999</v>
      </c>
    </row>
    <row r="355" spans="1:5">
      <c r="A355" s="202">
        <v>43535</v>
      </c>
      <c r="B355" s="203">
        <f t="shared" si="12"/>
        <v>2019</v>
      </c>
      <c r="C355" s="204">
        <v>3.3069999999999999</v>
      </c>
      <c r="D355" s="204">
        <v>3.31</v>
      </c>
      <c r="E355" s="205">
        <f t="shared" si="13"/>
        <v>3.3085</v>
      </c>
    </row>
    <row r="356" spans="1:5">
      <c r="A356" s="202">
        <v>43536</v>
      </c>
      <c r="B356" s="203">
        <f t="shared" si="12"/>
        <v>2019</v>
      </c>
      <c r="C356" s="204">
        <v>3.3</v>
      </c>
      <c r="D356" s="204">
        <v>3.3029999999999999</v>
      </c>
      <c r="E356" s="205">
        <f t="shared" si="13"/>
        <v>3.3014999999999999</v>
      </c>
    </row>
    <row r="357" spans="1:5">
      <c r="A357" s="202">
        <v>43537</v>
      </c>
      <c r="B357" s="203">
        <f t="shared" si="12"/>
        <v>2019</v>
      </c>
      <c r="C357" s="204">
        <v>3.29</v>
      </c>
      <c r="D357" s="204">
        <v>3.2919999999999998</v>
      </c>
      <c r="E357" s="205">
        <f t="shared" si="13"/>
        <v>3.2909999999999999</v>
      </c>
    </row>
    <row r="358" spans="1:5">
      <c r="A358" s="202">
        <v>43538</v>
      </c>
      <c r="B358" s="203">
        <f t="shared" si="12"/>
        <v>2019</v>
      </c>
      <c r="C358" s="204">
        <v>3.294</v>
      </c>
      <c r="D358" s="204">
        <v>3.2970000000000002</v>
      </c>
      <c r="E358" s="205">
        <f t="shared" si="13"/>
        <v>3.2955000000000001</v>
      </c>
    </row>
    <row r="359" spans="1:5">
      <c r="A359" s="202">
        <v>43539</v>
      </c>
      <c r="B359" s="203">
        <f t="shared" si="12"/>
        <v>2019</v>
      </c>
      <c r="C359" s="204">
        <v>3.2959999999999998</v>
      </c>
      <c r="D359" s="204">
        <v>3.2989999999999999</v>
      </c>
      <c r="E359" s="205">
        <f t="shared" si="13"/>
        <v>3.2974999999999999</v>
      </c>
    </row>
    <row r="360" spans="1:5">
      <c r="A360" s="202">
        <v>43542</v>
      </c>
      <c r="B360" s="203">
        <f t="shared" si="12"/>
        <v>2019</v>
      </c>
      <c r="C360" s="204">
        <v>3.2970000000000002</v>
      </c>
      <c r="D360" s="204">
        <v>3.3010000000000002</v>
      </c>
      <c r="E360" s="205">
        <f t="shared" si="13"/>
        <v>3.2990000000000004</v>
      </c>
    </row>
    <row r="361" spans="1:5">
      <c r="A361" s="202">
        <v>43543</v>
      </c>
      <c r="B361" s="203">
        <f t="shared" si="12"/>
        <v>2019</v>
      </c>
      <c r="C361" s="204">
        <v>3.3</v>
      </c>
      <c r="D361" s="204">
        <v>3.3010000000000002</v>
      </c>
      <c r="E361" s="205">
        <f t="shared" si="13"/>
        <v>3.3005</v>
      </c>
    </row>
    <row r="362" spans="1:5">
      <c r="A362" s="202">
        <v>43544</v>
      </c>
      <c r="B362" s="203">
        <f t="shared" si="12"/>
        <v>2019</v>
      </c>
      <c r="C362" s="204">
        <v>3.2909999999999999</v>
      </c>
      <c r="D362" s="204">
        <v>3.294</v>
      </c>
      <c r="E362" s="205">
        <f t="shared" si="13"/>
        <v>3.2925</v>
      </c>
    </row>
    <row r="363" spans="1:5">
      <c r="A363" s="202">
        <v>43545</v>
      </c>
      <c r="B363" s="203">
        <f t="shared" si="12"/>
        <v>2019</v>
      </c>
      <c r="C363" s="204">
        <v>3.2919999999999998</v>
      </c>
      <c r="D363" s="204">
        <v>3.294</v>
      </c>
      <c r="E363" s="205">
        <f t="shared" si="13"/>
        <v>3.2930000000000001</v>
      </c>
    </row>
    <row r="364" spans="1:5">
      <c r="A364" s="202">
        <v>43546</v>
      </c>
      <c r="B364" s="203">
        <f t="shared" si="12"/>
        <v>2019</v>
      </c>
      <c r="C364" s="204">
        <v>3.3010000000000002</v>
      </c>
      <c r="D364" s="204">
        <v>3.3050000000000002</v>
      </c>
      <c r="E364" s="205">
        <f t="shared" si="13"/>
        <v>3.3029999999999999</v>
      </c>
    </row>
    <row r="365" spans="1:5">
      <c r="A365" s="202">
        <v>43549</v>
      </c>
      <c r="B365" s="203">
        <f t="shared" si="12"/>
        <v>2019</v>
      </c>
      <c r="C365" s="204">
        <v>3.3010000000000002</v>
      </c>
      <c r="D365" s="204">
        <v>3.3039999999999998</v>
      </c>
      <c r="E365" s="205">
        <f t="shared" si="13"/>
        <v>3.3025000000000002</v>
      </c>
    </row>
    <row r="366" spans="1:5">
      <c r="A366" s="202">
        <v>43550</v>
      </c>
      <c r="B366" s="203">
        <f t="shared" si="12"/>
        <v>2019</v>
      </c>
      <c r="C366" s="204">
        <v>3.302</v>
      </c>
      <c r="D366" s="204">
        <v>3.306</v>
      </c>
      <c r="E366" s="205">
        <f t="shared" si="13"/>
        <v>3.3040000000000003</v>
      </c>
    </row>
    <row r="367" spans="1:5">
      <c r="A367" s="202">
        <v>43551</v>
      </c>
      <c r="B367" s="203">
        <f t="shared" si="12"/>
        <v>2019</v>
      </c>
      <c r="C367" s="204">
        <v>3.3149999999999999</v>
      </c>
      <c r="D367" s="204">
        <v>3.3170000000000002</v>
      </c>
      <c r="E367" s="205">
        <f t="shared" si="13"/>
        <v>3.3159999999999998</v>
      </c>
    </row>
    <row r="368" spans="1:5">
      <c r="A368" s="202">
        <v>43552</v>
      </c>
      <c r="B368" s="203">
        <f t="shared" si="12"/>
        <v>2019</v>
      </c>
      <c r="C368" s="204">
        <v>3.3159999999999998</v>
      </c>
      <c r="D368" s="204">
        <v>3.319</v>
      </c>
      <c r="E368" s="205">
        <f t="shared" si="13"/>
        <v>3.3174999999999999</v>
      </c>
    </row>
    <row r="369" spans="1:5">
      <c r="A369" s="202">
        <v>43553</v>
      </c>
      <c r="B369" s="203">
        <f t="shared" si="12"/>
        <v>2019</v>
      </c>
      <c r="C369" s="204">
        <v>3.3159999999999998</v>
      </c>
      <c r="D369" s="204">
        <v>3.3210000000000002</v>
      </c>
      <c r="E369" s="205">
        <f t="shared" si="13"/>
        <v>3.3185000000000002</v>
      </c>
    </row>
    <row r="370" spans="1:5">
      <c r="A370" s="202">
        <v>43556</v>
      </c>
      <c r="B370" s="203">
        <f t="shared" si="12"/>
        <v>2019</v>
      </c>
      <c r="C370" s="204">
        <v>3.306</v>
      </c>
      <c r="D370" s="204">
        <v>3.3119999999999998</v>
      </c>
      <c r="E370" s="205">
        <f t="shared" si="13"/>
        <v>3.3090000000000002</v>
      </c>
    </row>
    <row r="371" spans="1:5">
      <c r="A371" s="202">
        <v>43557</v>
      </c>
      <c r="B371" s="203">
        <f t="shared" si="12"/>
        <v>2019</v>
      </c>
      <c r="C371" s="204">
        <v>3.3090000000000002</v>
      </c>
      <c r="D371" s="204">
        <v>3.3119999999999998</v>
      </c>
      <c r="E371" s="205">
        <f t="shared" si="13"/>
        <v>3.3105000000000002</v>
      </c>
    </row>
    <row r="372" spans="1:5">
      <c r="A372" s="202">
        <v>43558</v>
      </c>
      <c r="B372" s="203">
        <f t="shared" si="12"/>
        <v>2019</v>
      </c>
      <c r="C372" s="204">
        <v>3.298</v>
      </c>
      <c r="D372" s="204">
        <v>3.3</v>
      </c>
      <c r="E372" s="205">
        <f t="shared" si="13"/>
        <v>3.2989999999999999</v>
      </c>
    </row>
    <row r="373" spans="1:5">
      <c r="A373" s="202">
        <v>43559</v>
      </c>
      <c r="B373" s="203">
        <f t="shared" si="12"/>
        <v>2019</v>
      </c>
      <c r="C373" s="204">
        <v>3.2949999999999999</v>
      </c>
      <c r="D373" s="204">
        <v>3.2989999999999999</v>
      </c>
      <c r="E373" s="205">
        <f t="shared" si="13"/>
        <v>3.2969999999999997</v>
      </c>
    </row>
    <row r="374" spans="1:5">
      <c r="A374" s="202">
        <v>43560</v>
      </c>
      <c r="B374" s="203">
        <f t="shared" si="12"/>
        <v>2019</v>
      </c>
      <c r="C374" s="204">
        <v>3.2949999999999999</v>
      </c>
      <c r="D374" s="204">
        <v>3.3</v>
      </c>
      <c r="E374" s="205">
        <f t="shared" si="13"/>
        <v>3.2974999999999999</v>
      </c>
    </row>
    <row r="375" spans="1:5">
      <c r="A375" s="202">
        <v>43563</v>
      </c>
      <c r="B375" s="203">
        <f t="shared" si="12"/>
        <v>2019</v>
      </c>
      <c r="C375" s="204">
        <v>3.2890000000000001</v>
      </c>
      <c r="D375" s="204">
        <v>3.2930000000000001</v>
      </c>
      <c r="E375" s="205">
        <f t="shared" si="13"/>
        <v>3.2910000000000004</v>
      </c>
    </row>
    <row r="376" spans="1:5">
      <c r="A376" s="202">
        <v>43564</v>
      </c>
      <c r="B376" s="203">
        <f t="shared" si="12"/>
        <v>2019</v>
      </c>
      <c r="C376" s="204">
        <v>3.29</v>
      </c>
      <c r="D376" s="204">
        <v>3.2930000000000001</v>
      </c>
      <c r="E376" s="205">
        <f t="shared" si="13"/>
        <v>3.2915000000000001</v>
      </c>
    </row>
    <row r="377" spans="1:5">
      <c r="A377" s="202">
        <v>43565</v>
      </c>
      <c r="B377" s="203">
        <f t="shared" si="12"/>
        <v>2019</v>
      </c>
      <c r="C377" s="204">
        <v>3.2930000000000001</v>
      </c>
      <c r="D377" s="204">
        <v>3.2949999999999999</v>
      </c>
      <c r="E377" s="205">
        <f t="shared" si="13"/>
        <v>3.294</v>
      </c>
    </row>
    <row r="378" spans="1:5">
      <c r="A378" s="202">
        <v>43566</v>
      </c>
      <c r="B378" s="203">
        <f t="shared" si="12"/>
        <v>2019</v>
      </c>
      <c r="C378" s="204">
        <v>3.2959999999999998</v>
      </c>
      <c r="D378" s="204">
        <v>3.3</v>
      </c>
      <c r="E378" s="205">
        <f t="shared" si="13"/>
        <v>3.298</v>
      </c>
    </row>
    <row r="379" spans="1:5">
      <c r="A379" s="202">
        <v>43567</v>
      </c>
      <c r="B379" s="203">
        <f t="shared" si="12"/>
        <v>2019</v>
      </c>
      <c r="C379" s="204">
        <v>3.2909999999999999</v>
      </c>
      <c r="D379" s="204">
        <v>3.2959999999999998</v>
      </c>
      <c r="E379" s="205">
        <f t="shared" si="13"/>
        <v>3.2934999999999999</v>
      </c>
    </row>
    <row r="380" spans="1:5">
      <c r="A380" s="202">
        <v>43570</v>
      </c>
      <c r="B380" s="203">
        <f t="shared" si="12"/>
        <v>2019</v>
      </c>
      <c r="C380" s="204">
        <v>3.2949999999999999</v>
      </c>
      <c r="D380" s="204">
        <v>3.2989999999999999</v>
      </c>
      <c r="E380" s="205">
        <f t="shared" si="13"/>
        <v>3.2969999999999997</v>
      </c>
    </row>
    <row r="381" spans="1:5">
      <c r="A381" s="202">
        <v>43571</v>
      </c>
      <c r="B381" s="203">
        <f t="shared" si="12"/>
        <v>2019</v>
      </c>
      <c r="C381" s="204">
        <v>3.294</v>
      </c>
      <c r="D381" s="204">
        <v>3.2970000000000002</v>
      </c>
      <c r="E381" s="205">
        <f t="shared" si="13"/>
        <v>3.2955000000000001</v>
      </c>
    </row>
    <row r="382" spans="1:5">
      <c r="A382" s="202">
        <v>43572</v>
      </c>
      <c r="B382" s="203">
        <f t="shared" ref="B382:B445" si="14">YEAR(A382)</f>
        <v>2019</v>
      </c>
      <c r="C382" s="204">
        <v>3.294</v>
      </c>
      <c r="D382" s="204">
        <v>3.2970000000000002</v>
      </c>
      <c r="E382" s="205">
        <f t="shared" ref="E382:E445" si="15">AVERAGE(C382:D382)</f>
        <v>3.2955000000000001</v>
      </c>
    </row>
    <row r="383" spans="1:5">
      <c r="A383" s="202">
        <v>43577</v>
      </c>
      <c r="B383" s="203">
        <f t="shared" si="14"/>
        <v>2019</v>
      </c>
      <c r="C383" s="204">
        <v>3.302</v>
      </c>
      <c r="D383" s="204">
        <v>3.3039999999999998</v>
      </c>
      <c r="E383" s="205">
        <f t="shared" si="15"/>
        <v>3.3029999999999999</v>
      </c>
    </row>
    <row r="384" spans="1:5">
      <c r="A384" s="202">
        <v>43578</v>
      </c>
      <c r="B384" s="203">
        <f t="shared" si="14"/>
        <v>2019</v>
      </c>
      <c r="C384" s="204">
        <v>3.3079999999999998</v>
      </c>
      <c r="D384" s="204">
        <v>3.3109999999999999</v>
      </c>
      <c r="E384" s="205">
        <f t="shared" si="15"/>
        <v>3.3094999999999999</v>
      </c>
    </row>
    <row r="385" spans="1:5">
      <c r="A385" s="202">
        <v>43579</v>
      </c>
      <c r="B385" s="203">
        <f t="shared" si="14"/>
        <v>2019</v>
      </c>
      <c r="C385" s="204">
        <v>3.32</v>
      </c>
      <c r="D385" s="204">
        <v>3.3220000000000001</v>
      </c>
      <c r="E385" s="205">
        <f t="shared" si="15"/>
        <v>3.3209999999999997</v>
      </c>
    </row>
    <row r="386" spans="1:5">
      <c r="A386" s="202">
        <v>43580</v>
      </c>
      <c r="B386" s="203">
        <f t="shared" si="14"/>
        <v>2019</v>
      </c>
      <c r="C386" s="204">
        <v>3.3290000000000002</v>
      </c>
      <c r="D386" s="204">
        <v>3.3319999999999999</v>
      </c>
      <c r="E386" s="205">
        <f t="shared" si="15"/>
        <v>3.3304999999999998</v>
      </c>
    </row>
    <row r="387" spans="1:5">
      <c r="A387" s="202">
        <v>43581</v>
      </c>
      <c r="B387" s="203">
        <f t="shared" si="14"/>
        <v>2019</v>
      </c>
      <c r="C387" s="204">
        <v>3.3170000000000002</v>
      </c>
      <c r="D387" s="204">
        <v>3.3210000000000002</v>
      </c>
      <c r="E387" s="205">
        <f t="shared" si="15"/>
        <v>3.319</v>
      </c>
    </row>
    <row r="388" spans="1:5">
      <c r="A388" s="202">
        <v>43584</v>
      </c>
      <c r="B388" s="203">
        <f t="shared" si="14"/>
        <v>2019</v>
      </c>
      <c r="C388" s="204">
        <v>3.3140000000000001</v>
      </c>
      <c r="D388" s="204">
        <v>3.3170000000000002</v>
      </c>
      <c r="E388" s="205">
        <f t="shared" si="15"/>
        <v>3.3155000000000001</v>
      </c>
    </row>
    <row r="389" spans="1:5">
      <c r="A389" s="202">
        <v>43585</v>
      </c>
      <c r="B389" s="203">
        <f t="shared" si="14"/>
        <v>2019</v>
      </c>
      <c r="C389" s="204">
        <v>3.306</v>
      </c>
      <c r="D389" s="204">
        <v>3.3119999999999998</v>
      </c>
      <c r="E389" s="205">
        <f t="shared" si="15"/>
        <v>3.3090000000000002</v>
      </c>
    </row>
    <row r="390" spans="1:5">
      <c r="A390" s="202">
        <v>43587</v>
      </c>
      <c r="B390" s="203">
        <f t="shared" si="14"/>
        <v>2019</v>
      </c>
      <c r="C390" s="204">
        <v>3.3130000000000002</v>
      </c>
      <c r="D390" s="204">
        <v>3.3149999999999999</v>
      </c>
      <c r="E390" s="205">
        <f t="shared" si="15"/>
        <v>3.3140000000000001</v>
      </c>
    </row>
    <row r="391" spans="1:5">
      <c r="A391" s="202">
        <v>43588</v>
      </c>
      <c r="B391" s="203">
        <f t="shared" si="14"/>
        <v>2019</v>
      </c>
      <c r="C391" s="204">
        <v>3.3</v>
      </c>
      <c r="D391" s="204">
        <v>3.3039999999999998</v>
      </c>
      <c r="E391" s="205">
        <f t="shared" si="15"/>
        <v>3.3019999999999996</v>
      </c>
    </row>
    <row r="392" spans="1:5">
      <c r="A392" s="202">
        <v>43591</v>
      </c>
      <c r="B392" s="203">
        <f t="shared" si="14"/>
        <v>2019</v>
      </c>
      <c r="C392" s="204">
        <v>3.306</v>
      </c>
      <c r="D392" s="204">
        <v>3.3119999999999998</v>
      </c>
      <c r="E392" s="205">
        <f t="shared" si="15"/>
        <v>3.3090000000000002</v>
      </c>
    </row>
    <row r="393" spans="1:5">
      <c r="A393" s="202">
        <v>43592</v>
      </c>
      <c r="B393" s="203">
        <f t="shared" si="14"/>
        <v>2019</v>
      </c>
      <c r="C393" s="204">
        <v>3.3119999999999998</v>
      </c>
      <c r="D393" s="204">
        <v>3.3149999999999999</v>
      </c>
      <c r="E393" s="205">
        <f t="shared" si="15"/>
        <v>3.3134999999999999</v>
      </c>
    </row>
    <row r="394" spans="1:5">
      <c r="A394" s="202">
        <v>43593</v>
      </c>
      <c r="B394" s="203">
        <f t="shared" si="14"/>
        <v>2019</v>
      </c>
      <c r="C394" s="204">
        <v>3.3130000000000002</v>
      </c>
      <c r="D394" s="204">
        <v>3.3159999999999998</v>
      </c>
      <c r="E394" s="205">
        <f t="shared" si="15"/>
        <v>3.3144999999999998</v>
      </c>
    </row>
    <row r="395" spans="1:5">
      <c r="A395" s="202">
        <v>43594</v>
      </c>
      <c r="B395" s="203">
        <f t="shared" si="14"/>
        <v>2019</v>
      </c>
      <c r="C395" s="204">
        <v>3.3210000000000002</v>
      </c>
      <c r="D395" s="204">
        <v>3.3220000000000001</v>
      </c>
      <c r="E395" s="205">
        <f t="shared" si="15"/>
        <v>3.3215000000000003</v>
      </c>
    </row>
    <row r="396" spans="1:5">
      <c r="A396" s="202">
        <v>43595</v>
      </c>
      <c r="B396" s="203">
        <f t="shared" si="14"/>
        <v>2019</v>
      </c>
      <c r="C396" s="204">
        <v>3.3140000000000001</v>
      </c>
      <c r="D396" s="204">
        <v>3.3180000000000001</v>
      </c>
      <c r="E396" s="205">
        <f t="shared" si="15"/>
        <v>3.3159999999999998</v>
      </c>
    </row>
    <row r="397" spans="1:5">
      <c r="A397" s="202">
        <v>43598</v>
      </c>
      <c r="B397" s="203">
        <f t="shared" si="14"/>
        <v>2019</v>
      </c>
      <c r="C397" s="204">
        <v>3.3290000000000002</v>
      </c>
      <c r="D397" s="204">
        <v>3.3319999999999999</v>
      </c>
      <c r="E397" s="205">
        <f t="shared" si="15"/>
        <v>3.3304999999999998</v>
      </c>
    </row>
    <row r="398" spans="1:5">
      <c r="A398" s="202">
        <v>43599</v>
      </c>
      <c r="B398" s="203">
        <f t="shared" si="14"/>
        <v>2019</v>
      </c>
      <c r="C398" s="204">
        <v>3.3210000000000002</v>
      </c>
      <c r="D398" s="204">
        <v>3.3250000000000002</v>
      </c>
      <c r="E398" s="205">
        <f t="shared" si="15"/>
        <v>3.3230000000000004</v>
      </c>
    </row>
    <row r="399" spans="1:5">
      <c r="A399" s="202">
        <v>43600</v>
      </c>
      <c r="B399" s="203">
        <f t="shared" si="14"/>
        <v>2019</v>
      </c>
      <c r="C399" s="204">
        <v>3.32</v>
      </c>
      <c r="D399" s="204">
        <v>3.3239999999999998</v>
      </c>
      <c r="E399" s="205">
        <f t="shared" si="15"/>
        <v>3.3220000000000001</v>
      </c>
    </row>
    <row r="400" spans="1:5">
      <c r="A400" s="202">
        <v>43601</v>
      </c>
      <c r="B400" s="203">
        <f t="shared" si="14"/>
        <v>2019</v>
      </c>
      <c r="C400" s="204">
        <v>3.3140000000000001</v>
      </c>
      <c r="D400" s="204">
        <v>3.3180000000000001</v>
      </c>
      <c r="E400" s="205">
        <f t="shared" si="15"/>
        <v>3.3159999999999998</v>
      </c>
    </row>
    <row r="401" spans="1:5">
      <c r="A401" s="202">
        <v>43602</v>
      </c>
      <c r="B401" s="203">
        <f t="shared" si="14"/>
        <v>2019</v>
      </c>
      <c r="C401" s="204">
        <v>3.3210000000000002</v>
      </c>
      <c r="D401" s="204">
        <v>3.3239999999999998</v>
      </c>
      <c r="E401" s="205">
        <f t="shared" si="15"/>
        <v>3.3224999999999998</v>
      </c>
    </row>
    <row r="402" spans="1:5">
      <c r="A402" s="202">
        <v>43605</v>
      </c>
      <c r="B402" s="203">
        <f t="shared" si="14"/>
        <v>2019</v>
      </c>
      <c r="C402" s="204">
        <v>3.3359999999999999</v>
      </c>
      <c r="D402" s="204">
        <v>3.34</v>
      </c>
      <c r="E402" s="205">
        <f t="shared" si="15"/>
        <v>3.3380000000000001</v>
      </c>
    </row>
    <row r="403" spans="1:5">
      <c r="A403" s="202">
        <v>43606</v>
      </c>
      <c r="B403" s="203">
        <f t="shared" si="14"/>
        <v>2019</v>
      </c>
      <c r="C403" s="204">
        <v>3.3439999999999999</v>
      </c>
      <c r="D403" s="204">
        <v>3.347</v>
      </c>
      <c r="E403" s="205">
        <f t="shared" si="15"/>
        <v>3.3454999999999999</v>
      </c>
    </row>
    <row r="404" spans="1:5">
      <c r="A404" s="202">
        <v>43607</v>
      </c>
      <c r="B404" s="203">
        <f t="shared" si="14"/>
        <v>2019</v>
      </c>
      <c r="C404" s="204">
        <v>3.3439999999999999</v>
      </c>
      <c r="D404" s="204">
        <v>3.347</v>
      </c>
      <c r="E404" s="205">
        <f t="shared" si="15"/>
        <v>3.3454999999999999</v>
      </c>
    </row>
    <row r="405" spans="1:5">
      <c r="A405" s="202">
        <v>43608</v>
      </c>
      <c r="B405" s="203">
        <f t="shared" si="14"/>
        <v>2019</v>
      </c>
      <c r="C405" s="204">
        <v>3.347</v>
      </c>
      <c r="D405" s="204">
        <v>3.35</v>
      </c>
      <c r="E405" s="205">
        <f t="shared" si="15"/>
        <v>3.3485</v>
      </c>
    </row>
    <row r="406" spans="1:5">
      <c r="A406" s="202">
        <v>43609</v>
      </c>
      <c r="B406" s="203">
        <f t="shared" si="14"/>
        <v>2019</v>
      </c>
      <c r="C406" s="204">
        <v>3.3410000000000002</v>
      </c>
      <c r="D406" s="204">
        <v>3.3460000000000001</v>
      </c>
      <c r="E406" s="205">
        <f t="shared" si="15"/>
        <v>3.3435000000000001</v>
      </c>
    </row>
    <row r="407" spans="1:5">
      <c r="A407" s="202">
        <v>43612</v>
      </c>
      <c r="B407" s="203">
        <f t="shared" si="14"/>
        <v>2019</v>
      </c>
      <c r="C407" s="204">
        <v>3.3439999999999999</v>
      </c>
      <c r="D407" s="204">
        <v>3.351</v>
      </c>
      <c r="E407" s="205">
        <f t="shared" si="15"/>
        <v>3.3475000000000001</v>
      </c>
    </row>
    <row r="408" spans="1:5">
      <c r="A408" s="202">
        <v>43613</v>
      </c>
      <c r="B408" s="203">
        <f t="shared" si="14"/>
        <v>2019</v>
      </c>
      <c r="C408" s="204">
        <v>3.3530000000000002</v>
      </c>
      <c r="D408" s="204">
        <v>3.355</v>
      </c>
      <c r="E408" s="205">
        <f t="shared" si="15"/>
        <v>3.3540000000000001</v>
      </c>
    </row>
    <row r="409" spans="1:5">
      <c r="A409" s="202">
        <v>43614</v>
      </c>
      <c r="B409" s="203">
        <f t="shared" si="14"/>
        <v>2019</v>
      </c>
      <c r="C409" s="204">
        <v>3.3540000000000001</v>
      </c>
      <c r="D409" s="204">
        <v>3.3580000000000001</v>
      </c>
      <c r="E409" s="205">
        <f t="shared" si="15"/>
        <v>3.3559999999999999</v>
      </c>
    </row>
    <row r="410" spans="1:5">
      <c r="A410" s="202">
        <v>43615</v>
      </c>
      <c r="B410" s="203">
        <f t="shared" si="14"/>
        <v>2019</v>
      </c>
      <c r="C410" s="204">
        <v>3.3580000000000001</v>
      </c>
      <c r="D410" s="204">
        <v>3.363</v>
      </c>
      <c r="E410" s="205">
        <f t="shared" si="15"/>
        <v>3.3605</v>
      </c>
    </row>
    <row r="411" spans="1:5">
      <c r="A411" s="202">
        <v>43616</v>
      </c>
      <c r="B411" s="203">
        <f t="shared" si="14"/>
        <v>2019</v>
      </c>
      <c r="C411" s="204">
        <v>3.367</v>
      </c>
      <c r="D411" s="204">
        <v>3.37</v>
      </c>
      <c r="E411" s="205">
        <f t="shared" si="15"/>
        <v>3.3685</v>
      </c>
    </row>
    <row r="412" spans="1:5">
      <c r="A412" s="202">
        <v>43619</v>
      </c>
      <c r="B412" s="203">
        <f t="shared" si="14"/>
        <v>2019</v>
      </c>
      <c r="C412" s="204">
        <v>3.3719999999999999</v>
      </c>
      <c r="D412" s="204">
        <v>3.3730000000000002</v>
      </c>
      <c r="E412" s="205">
        <f t="shared" si="15"/>
        <v>3.3725000000000001</v>
      </c>
    </row>
    <row r="413" spans="1:5">
      <c r="A413" s="202">
        <v>43620</v>
      </c>
      <c r="B413" s="203">
        <f t="shared" si="14"/>
        <v>2019</v>
      </c>
      <c r="C413" s="204">
        <v>3.3479999999999999</v>
      </c>
      <c r="D413" s="204">
        <v>3.351</v>
      </c>
      <c r="E413" s="205">
        <f t="shared" si="15"/>
        <v>3.3494999999999999</v>
      </c>
    </row>
    <row r="414" spans="1:5">
      <c r="A414" s="202">
        <v>43621</v>
      </c>
      <c r="B414" s="203">
        <f t="shared" si="14"/>
        <v>2019</v>
      </c>
      <c r="C414" s="204">
        <v>3.351</v>
      </c>
      <c r="D414" s="204">
        <v>3.3530000000000002</v>
      </c>
      <c r="E414" s="205">
        <f t="shared" si="15"/>
        <v>3.3520000000000003</v>
      </c>
    </row>
    <row r="415" spans="1:5">
      <c r="A415" s="202">
        <v>43622</v>
      </c>
      <c r="B415" s="203">
        <f t="shared" si="14"/>
        <v>2019</v>
      </c>
      <c r="C415" s="204">
        <v>3.335</v>
      </c>
      <c r="D415" s="204">
        <v>3.3380000000000001</v>
      </c>
      <c r="E415" s="205">
        <f t="shared" si="15"/>
        <v>3.3365</v>
      </c>
    </row>
    <row r="416" spans="1:5">
      <c r="A416" s="202">
        <v>43623</v>
      </c>
      <c r="B416" s="203">
        <f t="shared" si="14"/>
        <v>2019</v>
      </c>
      <c r="C416" s="204">
        <v>3.331</v>
      </c>
      <c r="D416" s="204">
        <v>3.3359999999999999</v>
      </c>
      <c r="E416" s="205">
        <f t="shared" si="15"/>
        <v>3.3334999999999999</v>
      </c>
    </row>
    <row r="417" spans="1:5">
      <c r="A417" s="202">
        <v>43626</v>
      </c>
      <c r="B417" s="203">
        <f t="shared" si="14"/>
        <v>2019</v>
      </c>
      <c r="C417" s="204">
        <v>3.3319999999999999</v>
      </c>
      <c r="D417" s="204">
        <v>3.335</v>
      </c>
      <c r="E417" s="205">
        <f t="shared" si="15"/>
        <v>3.3334999999999999</v>
      </c>
    </row>
    <row r="418" spans="1:5">
      <c r="A418" s="202">
        <v>43627</v>
      </c>
      <c r="B418" s="203">
        <f t="shared" si="14"/>
        <v>2019</v>
      </c>
      <c r="C418" s="204">
        <v>3.3290000000000002</v>
      </c>
      <c r="D418" s="204">
        <v>3.3319999999999999</v>
      </c>
      <c r="E418" s="205">
        <f t="shared" si="15"/>
        <v>3.3304999999999998</v>
      </c>
    </row>
    <row r="419" spans="1:5">
      <c r="A419" s="202">
        <v>43628</v>
      </c>
      <c r="B419" s="203">
        <f t="shared" si="14"/>
        <v>2019</v>
      </c>
      <c r="C419" s="204">
        <v>3.3290000000000002</v>
      </c>
      <c r="D419" s="204">
        <v>3.331</v>
      </c>
      <c r="E419" s="205">
        <f t="shared" si="15"/>
        <v>3.33</v>
      </c>
    </row>
    <row r="420" spans="1:5">
      <c r="A420" s="202">
        <v>43629</v>
      </c>
      <c r="B420" s="203">
        <f t="shared" si="14"/>
        <v>2019</v>
      </c>
      <c r="C420" s="204">
        <v>3.3290000000000002</v>
      </c>
      <c r="D420" s="204">
        <v>3.3319999999999999</v>
      </c>
      <c r="E420" s="205">
        <f t="shared" si="15"/>
        <v>3.3304999999999998</v>
      </c>
    </row>
    <row r="421" spans="1:5">
      <c r="A421" s="202">
        <v>43630</v>
      </c>
      <c r="B421" s="203">
        <f t="shared" si="14"/>
        <v>2019</v>
      </c>
      <c r="C421" s="204">
        <v>3.3330000000000002</v>
      </c>
      <c r="D421" s="204">
        <v>3.34</v>
      </c>
      <c r="E421" s="205">
        <f t="shared" si="15"/>
        <v>3.3365</v>
      </c>
    </row>
    <row r="422" spans="1:5">
      <c r="A422" s="202">
        <v>43633</v>
      </c>
      <c r="B422" s="203">
        <f t="shared" si="14"/>
        <v>2019</v>
      </c>
      <c r="C422" s="204">
        <v>3.3450000000000002</v>
      </c>
      <c r="D422" s="204">
        <v>3.3479999999999999</v>
      </c>
      <c r="E422" s="205">
        <f t="shared" si="15"/>
        <v>3.3464999999999998</v>
      </c>
    </row>
    <row r="423" spans="1:5">
      <c r="A423" s="202">
        <v>43634</v>
      </c>
      <c r="B423" s="203">
        <f t="shared" si="14"/>
        <v>2019</v>
      </c>
      <c r="C423" s="204">
        <v>3.335</v>
      </c>
      <c r="D423" s="204">
        <v>3.34</v>
      </c>
      <c r="E423" s="205">
        <f t="shared" si="15"/>
        <v>3.3374999999999999</v>
      </c>
    </row>
    <row r="424" spans="1:5">
      <c r="A424" s="202">
        <v>43635</v>
      </c>
      <c r="B424" s="203">
        <f t="shared" si="14"/>
        <v>2019</v>
      </c>
      <c r="C424" s="204">
        <v>3.3330000000000002</v>
      </c>
      <c r="D424" s="204">
        <v>3.3359999999999999</v>
      </c>
      <c r="E424" s="205">
        <f t="shared" si="15"/>
        <v>3.3345000000000002</v>
      </c>
    </row>
    <row r="425" spans="1:5">
      <c r="A425" s="202">
        <v>43636</v>
      </c>
      <c r="B425" s="203">
        <f t="shared" si="14"/>
        <v>2019</v>
      </c>
      <c r="C425" s="204">
        <v>3.3090000000000002</v>
      </c>
      <c r="D425" s="204">
        <v>3.3130000000000002</v>
      </c>
      <c r="E425" s="205">
        <f t="shared" si="15"/>
        <v>3.3109999999999999</v>
      </c>
    </row>
    <row r="426" spans="1:5">
      <c r="A426" s="202">
        <v>43637</v>
      </c>
      <c r="B426" s="203">
        <f t="shared" si="14"/>
        <v>2019</v>
      </c>
      <c r="C426" s="204">
        <v>3.302</v>
      </c>
      <c r="D426" s="204">
        <v>3.306</v>
      </c>
      <c r="E426" s="205">
        <f t="shared" si="15"/>
        <v>3.3040000000000003</v>
      </c>
    </row>
    <row r="427" spans="1:5">
      <c r="A427" s="202">
        <v>43640</v>
      </c>
      <c r="B427" s="203">
        <f t="shared" si="14"/>
        <v>2019</v>
      </c>
      <c r="C427" s="204">
        <v>3.2970000000000002</v>
      </c>
      <c r="D427" s="204">
        <v>3.302</v>
      </c>
      <c r="E427" s="205">
        <f t="shared" si="15"/>
        <v>3.2995000000000001</v>
      </c>
    </row>
    <row r="428" spans="1:5">
      <c r="A428" s="202">
        <v>43641</v>
      </c>
      <c r="B428" s="203">
        <f t="shared" si="14"/>
        <v>2019</v>
      </c>
      <c r="C428" s="204">
        <v>3.2949999999999999</v>
      </c>
      <c r="D428" s="204">
        <v>3.298</v>
      </c>
      <c r="E428" s="205">
        <f t="shared" si="15"/>
        <v>3.2965</v>
      </c>
    </row>
    <row r="429" spans="1:5">
      <c r="A429" s="202">
        <v>43642</v>
      </c>
      <c r="B429" s="203">
        <f t="shared" si="14"/>
        <v>2019</v>
      </c>
      <c r="C429" s="204">
        <v>3.2970000000000002</v>
      </c>
      <c r="D429" s="204">
        <v>3.3010000000000002</v>
      </c>
      <c r="E429" s="205">
        <f t="shared" si="15"/>
        <v>3.2990000000000004</v>
      </c>
    </row>
    <row r="430" spans="1:5">
      <c r="A430" s="202">
        <v>43643</v>
      </c>
      <c r="B430" s="203">
        <f t="shared" si="14"/>
        <v>2019</v>
      </c>
      <c r="C430" s="204">
        <v>3.29</v>
      </c>
      <c r="D430" s="204">
        <v>3.294</v>
      </c>
      <c r="E430" s="205">
        <f t="shared" si="15"/>
        <v>3.2919999999999998</v>
      </c>
    </row>
    <row r="431" spans="1:5">
      <c r="A431" s="202">
        <v>43644</v>
      </c>
      <c r="B431" s="203">
        <f t="shared" si="14"/>
        <v>2019</v>
      </c>
      <c r="C431" s="204">
        <v>3.2850000000000001</v>
      </c>
      <c r="D431" s="204">
        <v>3.29</v>
      </c>
      <c r="E431" s="205">
        <f t="shared" si="15"/>
        <v>3.2875000000000001</v>
      </c>
    </row>
    <row r="432" spans="1:5">
      <c r="A432" s="202">
        <v>43647</v>
      </c>
      <c r="B432" s="203">
        <f t="shared" si="14"/>
        <v>2019</v>
      </c>
      <c r="C432" s="204">
        <v>3.2879999999999998</v>
      </c>
      <c r="D432" s="204">
        <v>3.2909999999999999</v>
      </c>
      <c r="E432" s="205">
        <f t="shared" si="15"/>
        <v>3.2894999999999999</v>
      </c>
    </row>
    <row r="433" spans="1:5">
      <c r="A433" s="202">
        <v>43648</v>
      </c>
      <c r="B433" s="203">
        <f t="shared" si="14"/>
        <v>2019</v>
      </c>
      <c r="C433" s="204">
        <v>3.2879999999999998</v>
      </c>
      <c r="D433" s="204">
        <v>3.2919999999999998</v>
      </c>
      <c r="E433" s="205">
        <f t="shared" si="15"/>
        <v>3.29</v>
      </c>
    </row>
    <row r="434" spans="1:5">
      <c r="A434" s="202">
        <v>43649</v>
      </c>
      <c r="B434" s="203">
        <f t="shared" si="14"/>
        <v>2019</v>
      </c>
      <c r="C434" s="204">
        <v>3.294</v>
      </c>
      <c r="D434" s="204">
        <v>3.2959999999999998</v>
      </c>
      <c r="E434" s="205">
        <f t="shared" si="15"/>
        <v>3.2949999999999999</v>
      </c>
    </row>
    <row r="435" spans="1:5">
      <c r="A435" s="202">
        <v>43650</v>
      </c>
      <c r="B435" s="203">
        <f t="shared" si="14"/>
        <v>2019</v>
      </c>
      <c r="C435" s="204">
        <v>3.286</v>
      </c>
      <c r="D435" s="204">
        <v>3.294</v>
      </c>
      <c r="E435" s="205">
        <f t="shared" si="15"/>
        <v>3.29</v>
      </c>
    </row>
    <row r="436" spans="1:5">
      <c r="A436" s="202">
        <v>43651</v>
      </c>
      <c r="B436" s="203">
        <f t="shared" si="14"/>
        <v>2019</v>
      </c>
      <c r="C436" s="204">
        <v>3.2930000000000001</v>
      </c>
      <c r="D436" s="204">
        <v>3.298</v>
      </c>
      <c r="E436" s="205">
        <f t="shared" si="15"/>
        <v>3.2955000000000001</v>
      </c>
    </row>
    <row r="437" spans="1:5">
      <c r="A437" s="202">
        <v>43654</v>
      </c>
      <c r="B437" s="203">
        <f t="shared" si="14"/>
        <v>2019</v>
      </c>
      <c r="C437" s="204">
        <v>3.286</v>
      </c>
      <c r="D437" s="204">
        <v>3.2930000000000001</v>
      </c>
      <c r="E437" s="205">
        <f t="shared" si="15"/>
        <v>3.2895000000000003</v>
      </c>
    </row>
    <row r="438" spans="1:5">
      <c r="A438" s="202">
        <v>43655</v>
      </c>
      <c r="B438" s="203">
        <f t="shared" si="14"/>
        <v>2019</v>
      </c>
      <c r="C438" s="204">
        <v>3.2879999999999998</v>
      </c>
      <c r="D438" s="204">
        <v>3.2930000000000001</v>
      </c>
      <c r="E438" s="205">
        <f t="shared" si="15"/>
        <v>3.2904999999999998</v>
      </c>
    </row>
    <row r="439" spans="1:5">
      <c r="A439" s="202">
        <v>43656</v>
      </c>
      <c r="B439" s="203">
        <f t="shared" si="14"/>
        <v>2019</v>
      </c>
      <c r="C439" s="204">
        <v>3.2850000000000001</v>
      </c>
      <c r="D439" s="204">
        <v>3.2879999999999998</v>
      </c>
      <c r="E439" s="205">
        <f t="shared" si="15"/>
        <v>3.2865000000000002</v>
      </c>
    </row>
    <row r="440" spans="1:5">
      <c r="A440" s="202">
        <v>43657</v>
      </c>
      <c r="B440" s="203">
        <f t="shared" si="14"/>
        <v>2019</v>
      </c>
      <c r="C440" s="204">
        <v>3.2810000000000001</v>
      </c>
      <c r="D440" s="204">
        <v>3.286</v>
      </c>
      <c r="E440" s="205">
        <f t="shared" si="15"/>
        <v>3.2835000000000001</v>
      </c>
    </row>
    <row r="441" spans="1:5">
      <c r="A441" s="202">
        <v>43658</v>
      </c>
      <c r="B441" s="203">
        <f t="shared" si="14"/>
        <v>2019</v>
      </c>
      <c r="C441" s="204">
        <v>3.2810000000000001</v>
      </c>
      <c r="D441" s="204">
        <v>3.2850000000000001</v>
      </c>
      <c r="E441" s="205">
        <f t="shared" si="15"/>
        <v>3.2830000000000004</v>
      </c>
    </row>
    <row r="442" spans="1:5">
      <c r="A442" s="202">
        <v>43661</v>
      </c>
      <c r="B442" s="203">
        <f t="shared" si="14"/>
        <v>2019</v>
      </c>
      <c r="C442" s="204">
        <v>3.2839999999999998</v>
      </c>
      <c r="D442" s="204">
        <v>3.286</v>
      </c>
      <c r="E442" s="205">
        <f t="shared" si="15"/>
        <v>3.2850000000000001</v>
      </c>
    </row>
    <row r="443" spans="1:5">
      <c r="A443" s="202">
        <v>43662</v>
      </c>
      <c r="B443" s="203">
        <f t="shared" si="14"/>
        <v>2019</v>
      </c>
      <c r="C443" s="204">
        <v>3.2850000000000001</v>
      </c>
      <c r="D443" s="204">
        <v>3.2879999999999998</v>
      </c>
      <c r="E443" s="205">
        <f t="shared" si="15"/>
        <v>3.2865000000000002</v>
      </c>
    </row>
    <row r="444" spans="1:5">
      <c r="A444" s="202">
        <v>43663</v>
      </c>
      <c r="B444" s="203">
        <f t="shared" si="14"/>
        <v>2019</v>
      </c>
      <c r="C444" s="204">
        <v>3.2839999999999998</v>
      </c>
      <c r="D444" s="204">
        <v>3.2869999999999999</v>
      </c>
      <c r="E444" s="205">
        <f t="shared" si="15"/>
        <v>3.2854999999999999</v>
      </c>
    </row>
    <row r="445" spans="1:5">
      <c r="A445" s="202">
        <v>43664</v>
      </c>
      <c r="B445" s="203">
        <f t="shared" si="14"/>
        <v>2019</v>
      </c>
      <c r="C445" s="204">
        <v>3.2850000000000001</v>
      </c>
      <c r="D445" s="204">
        <v>3.2879999999999998</v>
      </c>
      <c r="E445" s="205">
        <f t="shared" si="15"/>
        <v>3.2865000000000002</v>
      </c>
    </row>
    <row r="446" spans="1:5">
      <c r="A446" s="202">
        <v>43665</v>
      </c>
      <c r="B446" s="203">
        <f t="shared" ref="B446:B509" si="16">YEAR(A446)</f>
        <v>2019</v>
      </c>
      <c r="C446" s="204">
        <v>3.282</v>
      </c>
      <c r="D446" s="204">
        <v>3.286</v>
      </c>
      <c r="E446" s="205">
        <f t="shared" ref="E446:E509" si="17">AVERAGE(C446:D446)</f>
        <v>3.2839999999999998</v>
      </c>
    </row>
    <row r="447" spans="1:5">
      <c r="A447" s="202">
        <v>43668</v>
      </c>
      <c r="B447" s="203">
        <f t="shared" si="16"/>
        <v>2019</v>
      </c>
      <c r="C447" s="204">
        <v>3.2829999999999999</v>
      </c>
      <c r="D447" s="204">
        <v>3.2869999999999999</v>
      </c>
      <c r="E447" s="205">
        <f t="shared" si="17"/>
        <v>3.2850000000000001</v>
      </c>
    </row>
    <row r="448" spans="1:5">
      <c r="A448" s="202">
        <v>43669</v>
      </c>
      <c r="B448" s="203">
        <f t="shared" si="16"/>
        <v>2019</v>
      </c>
      <c r="C448" s="204">
        <v>3.29</v>
      </c>
      <c r="D448" s="204">
        <v>3.2919999999999998</v>
      </c>
      <c r="E448" s="205">
        <f t="shared" si="17"/>
        <v>3.2909999999999999</v>
      </c>
    </row>
    <row r="449" spans="1:5">
      <c r="A449" s="202">
        <v>43670</v>
      </c>
      <c r="B449" s="203">
        <f t="shared" si="16"/>
        <v>2019</v>
      </c>
      <c r="C449" s="204">
        <v>3.2909999999999999</v>
      </c>
      <c r="D449" s="204">
        <v>3.294</v>
      </c>
      <c r="E449" s="205">
        <f t="shared" si="17"/>
        <v>3.2925</v>
      </c>
    </row>
    <row r="450" spans="1:5">
      <c r="A450" s="202">
        <v>43671</v>
      </c>
      <c r="B450" s="203">
        <f t="shared" si="16"/>
        <v>2019</v>
      </c>
      <c r="C450" s="204">
        <v>3.2959999999999998</v>
      </c>
      <c r="D450" s="204">
        <v>3.3</v>
      </c>
      <c r="E450" s="205">
        <f t="shared" si="17"/>
        <v>3.298</v>
      </c>
    </row>
    <row r="451" spans="1:5">
      <c r="A451" s="202">
        <v>43672</v>
      </c>
      <c r="B451" s="203">
        <f t="shared" si="16"/>
        <v>2019</v>
      </c>
      <c r="C451" s="204">
        <v>3.2970000000000002</v>
      </c>
      <c r="D451" s="204">
        <v>3.3</v>
      </c>
      <c r="E451" s="205">
        <f t="shared" si="17"/>
        <v>3.2984999999999998</v>
      </c>
    </row>
    <row r="452" spans="1:5">
      <c r="A452" s="202">
        <v>43677</v>
      </c>
      <c r="B452" s="203">
        <f t="shared" si="16"/>
        <v>2019</v>
      </c>
      <c r="C452" s="204">
        <v>3.3079999999999998</v>
      </c>
      <c r="D452" s="204">
        <v>3.31</v>
      </c>
      <c r="E452" s="205">
        <f t="shared" si="17"/>
        <v>3.3090000000000002</v>
      </c>
    </row>
    <row r="453" spans="1:5">
      <c r="A453" s="202">
        <v>43678</v>
      </c>
      <c r="B453" s="203">
        <f t="shared" si="16"/>
        <v>2019</v>
      </c>
      <c r="C453" s="204">
        <v>3.3159999999999998</v>
      </c>
      <c r="D453" s="204">
        <v>3.319</v>
      </c>
      <c r="E453" s="205">
        <f t="shared" si="17"/>
        <v>3.3174999999999999</v>
      </c>
    </row>
    <row r="454" spans="1:5">
      <c r="A454" s="202">
        <v>43679</v>
      </c>
      <c r="B454" s="203">
        <f t="shared" si="16"/>
        <v>2019</v>
      </c>
      <c r="C454" s="204">
        <v>3.343</v>
      </c>
      <c r="D454" s="204">
        <v>3.3460000000000001</v>
      </c>
      <c r="E454" s="205">
        <f t="shared" si="17"/>
        <v>3.3445</v>
      </c>
    </row>
    <row r="455" spans="1:5">
      <c r="A455" s="202">
        <v>43682</v>
      </c>
      <c r="B455" s="203">
        <f t="shared" si="16"/>
        <v>2019</v>
      </c>
      <c r="C455" s="204">
        <v>3.375</v>
      </c>
      <c r="D455" s="204">
        <v>3.3849999999999998</v>
      </c>
      <c r="E455" s="205">
        <f t="shared" si="17"/>
        <v>3.38</v>
      </c>
    </row>
    <row r="456" spans="1:5">
      <c r="A456" s="202">
        <v>43683</v>
      </c>
      <c r="B456" s="203">
        <f t="shared" si="16"/>
        <v>2019</v>
      </c>
      <c r="C456" s="204">
        <v>3.38</v>
      </c>
      <c r="D456" s="204">
        <v>3.3839999999999999</v>
      </c>
      <c r="E456" s="205">
        <f t="shared" si="17"/>
        <v>3.3819999999999997</v>
      </c>
    </row>
    <row r="457" spans="1:5">
      <c r="A457" s="202">
        <v>43684</v>
      </c>
      <c r="B457" s="203">
        <f t="shared" si="16"/>
        <v>2019</v>
      </c>
      <c r="C457" s="204">
        <v>3.379</v>
      </c>
      <c r="D457" s="204">
        <v>3.3820000000000001</v>
      </c>
      <c r="E457" s="205">
        <f t="shared" si="17"/>
        <v>3.3805000000000001</v>
      </c>
    </row>
    <row r="458" spans="1:5">
      <c r="A458" s="202">
        <v>43685</v>
      </c>
      <c r="B458" s="203">
        <f t="shared" si="16"/>
        <v>2019</v>
      </c>
      <c r="C458" s="204">
        <v>3.379</v>
      </c>
      <c r="D458" s="204">
        <v>3.3820000000000001</v>
      </c>
      <c r="E458" s="205">
        <f t="shared" si="17"/>
        <v>3.3805000000000001</v>
      </c>
    </row>
    <row r="459" spans="1:5">
      <c r="A459" s="202">
        <v>43686</v>
      </c>
      <c r="B459" s="203">
        <f t="shared" si="16"/>
        <v>2019</v>
      </c>
      <c r="C459" s="204">
        <v>3.379</v>
      </c>
      <c r="D459" s="204">
        <v>3.383</v>
      </c>
      <c r="E459" s="205">
        <f t="shared" si="17"/>
        <v>3.3810000000000002</v>
      </c>
    </row>
    <row r="460" spans="1:5">
      <c r="A460" s="202">
        <v>43689</v>
      </c>
      <c r="B460" s="203">
        <f t="shared" si="16"/>
        <v>2019</v>
      </c>
      <c r="C460" s="204">
        <v>3.3860000000000001</v>
      </c>
      <c r="D460" s="204">
        <v>3.3889999999999998</v>
      </c>
      <c r="E460" s="205">
        <f t="shared" si="17"/>
        <v>3.3875000000000002</v>
      </c>
    </row>
    <row r="461" spans="1:5">
      <c r="A461" s="202">
        <v>43690</v>
      </c>
      <c r="B461" s="203">
        <f t="shared" si="16"/>
        <v>2019</v>
      </c>
      <c r="C461" s="204">
        <v>3.375</v>
      </c>
      <c r="D461" s="204">
        <v>3.3769999999999998</v>
      </c>
      <c r="E461" s="205">
        <f t="shared" si="17"/>
        <v>3.3759999999999999</v>
      </c>
    </row>
    <row r="462" spans="1:5">
      <c r="A462" s="202">
        <v>43691</v>
      </c>
      <c r="B462" s="203">
        <f t="shared" si="16"/>
        <v>2019</v>
      </c>
      <c r="C462" s="204">
        <v>3.3889999999999998</v>
      </c>
      <c r="D462" s="204">
        <v>3.3889999999999998</v>
      </c>
      <c r="E462" s="205">
        <f t="shared" si="17"/>
        <v>3.3889999999999998</v>
      </c>
    </row>
    <row r="463" spans="1:5">
      <c r="A463" s="202">
        <v>43692</v>
      </c>
      <c r="B463" s="203">
        <f t="shared" si="16"/>
        <v>2019</v>
      </c>
      <c r="C463" s="204">
        <v>3.39</v>
      </c>
      <c r="D463" s="204">
        <v>3.3940000000000001</v>
      </c>
      <c r="E463" s="205">
        <f t="shared" si="17"/>
        <v>3.3920000000000003</v>
      </c>
    </row>
    <row r="464" spans="1:5">
      <c r="A464" s="202">
        <v>43693</v>
      </c>
      <c r="B464" s="203">
        <f t="shared" si="16"/>
        <v>2019</v>
      </c>
      <c r="C464" s="204">
        <v>3.3820000000000001</v>
      </c>
      <c r="D464" s="204">
        <v>3.3860000000000001</v>
      </c>
      <c r="E464" s="205">
        <f t="shared" si="17"/>
        <v>3.3840000000000003</v>
      </c>
    </row>
    <row r="465" spans="1:5">
      <c r="A465" s="202">
        <v>43696</v>
      </c>
      <c r="B465" s="203">
        <f t="shared" si="16"/>
        <v>2019</v>
      </c>
      <c r="C465" s="204">
        <v>3.3820000000000001</v>
      </c>
      <c r="D465" s="204">
        <v>3.3860000000000001</v>
      </c>
      <c r="E465" s="205">
        <f t="shared" si="17"/>
        <v>3.3840000000000003</v>
      </c>
    </row>
    <row r="466" spans="1:5">
      <c r="A466" s="202">
        <v>43697</v>
      </c>
      <c r="B466" s="203">
        <f t="shared" si="16"/>
        <v>2019</v>
      </c>
      <c r="C466" s="204">
        <v>3.379</v>
      </c>
      <c r="D466" s="204">
        <v>3.3809999999999998</v>
      </c>
      <c r="E466" s="205">
        <f t="shared" si="17"/>
        <v>3.38</v>
      </c>
    </row>
    <row r="467" spans="1:5">
      <c r="A467" s="202">
        <v>43698</v>
      </c>
      <c r="B467" s="203">
        <f t="shared" si="16"/>
        <v>2019</v>
      </c>
      <c r="C467" s="204">
        <v>3.3759999999999999</v>
      </c>
      <c r="D467" s="204">
        <v>3.379</v>
      </c>
      <c r="E467" s="205">
        <f t="shared" si="17"/>
        <v>3.3774999999999999</v>
      </c>
    </row>
    <row r="468" spans="1:5">
      <c r="A468" s="202">
        <v>43699</v>
      </c>
      <c r="B468" s="203">
        <f t="shared" si="16"/>
        <v>2019</v>
      </c>
      <c r="C468" s="204">
        <v>3.3780000000000001</v>
      </c>
      <c r="D468" s="204">
        <v>3.3809999999999998</v>
      </c>
      <c r="E468" s="205">
        <f t="shared" si="17"/>
        <v>3.3795000000000002</v>
      </c>
    </row>
    <row r="469" spans="1:5">
      <c r="A469" s="202">
        <v>43700</v>
      </c>
      <c r="B469" s="203">
        <f t="shared" si="16"/>
        <v>2019</v>
      </c>
      <c r="C469" s="204">
        <v>3.3740000000000001</v>
      </c>
      <c r="D469" s="204">
        <v>3.3769999999999998</v>
      </c>
      <c r="E469" s="205">
        <f t="shared" si="17"/>
        <v>3.3754999999999997</v>
      </c>
    </row>
    <row r="470" spans="1:5">
      <c r="A470" s="202">
        <v>43703</v>
      </c>
      <c r="B470" s="203">
        <f t="shared" si="16"/>
        <v>2019</v>
      </c>
      <c r="C470" s="204">
        <v>3.3769999999999998</v>
      </c>
      <c r="D470" s="204">
        <v>3.379</v>
      </c>
      <c r="E470" s="205">
        <f t="shared" si="17"/>
        <v>3.3780000000000001</v>
      </c>
    </row>
    <row r="471" spans="1:5">
      <c r="A471" s="202">
        <v>43704</v>
      </c>
      <c r="B471" s="203">
        <f t="shared" si="16"/>
        <v>2019</v>
      </c>
      <c r="C471" s="204">
        <v>3.3849999999999998</v>
      </c>
      <c r="D471" s="204">
        <v>3.3879999999999999</v>
      </c>
      <c r="E471" s="205">
        <f t="shared" si="17"/>
        <v>3.3864999999999998</v>
      </c>
    </row>
    <row r="472" spans="1:5">
      <c r="A472" s="202">
        <v>43705</v>
      </c>
      <c r="B472" s="203">
        <f t="shared" si="16"/>
        <v>2019</v>
      </c>
      <c r="C472" s="204">
        <v>3.3919999999999999</v>
      </c>
      <c r="D472" s="204">
        <v>3.399</v>
      </c>
      <c r="E472" s="205">
        <f t="shared" si="17"/>
        <v>3.3955000000000002</v>
      </c>
    </row>
    <row r="473" spans="1:5">
      <c r="A473" s="202">
        <v>43710</v>
      </c>
      <c r="B473" s="203">
        <f t="shared" si="16"/>
        <v>2019</v>
      </c>
      <c r="C473" s="204">
        <v>3.3959999999999999</v>
      </c>
      <c r="D473" s="204">
        <v>3.4049999999999998</v>
      </c>
      <c r="E473" s="205">
        <f t="shared" si="17"/>
        <v>3.4005000000000001</v>
      </c>
    </row>
    <row r="474" spans="1:5">
      <c r="A474" s="202">
        <v>43711</v>
      </c>
      <c r="B474" s="203">
        <f t="shared" si="16"/>
        <v>2019</v>
      </c>
      <c r="C474" s="204">
        <v>3.403</v>
      </c>
      <c r="D474" s="204">
        <v>3.4049999999999998</v>
      </c>
      <c r="E474" s="205">
        <f t="shared" si="17"/>
        <v>3.4039999999999999</v>
      </c>
    </row>
    <row r="475" spans="1:5">
      <c r="A475" s="202">
        <v>43712</v>
      </c>
      <c r="B475" s="203">
        <f t="shared" si="16"/>
        <v>2019</v>
      </c>
      <c r="C475" s="204">
        <v>3.3889999999999998</v>
      </c>
      <c r="D475" s="204">
        <v>3.3919999999999999</v>
      </c>
      <c r="E475" s="205">
        <f t="shared" si="17"/>
        <v>3.3904999999999998</v>
      </c>
    </row>
    <row r="476" spans="1:5">
      <c r="A476" s="202">
        <v>43713</v>
      </c>
      <c r="B476" s="203">
        <f t="shared" si="16"/>
        <v>2019</v>
      </c>
      <c r="C476" s="204">
        <v>3.3660000000000001</v>
      </c>
      <c r="D476" s="204">
        <v>3.367</v>
      </c>
      <c r="E476" s="205">
        <f t="shared" si="17"/>
        <v>3.3665000000000003</v>
      </c>
    </row>
    <row r="477" spans="1:5">
      <c r="A477" s="202">
        <v>43714</v>
      </c>
      <c r="B477" s="203">
        <f t="shared" si="16"/>
        <v>2019</v>
      </c>
      <c r="C477" s="204">
        <v>3.3439999999999999</v>
      </c>
      <c r="D477" s="204">
        <v>3.3460000000000001</v>
      </c>
      <c r="E477" s="205">
        <f t="shared" si="17"/>
        <v>3.3449999999999998</v>
      </c>
    </row>
    <row r="478" spans="1:5">
      <c r="A478" s="202">
        <v>43717</v>
      </c>
      <c r="B478" s="203">
        <f t="shared" si="16"/>
        <v>2019</v>
      </c>
      <c r="C478" s="204">
        <v>3.343</v>
      </c>
      <c r="D478" s="204">
        <v>3.347</v>
      </c>
      <c r="E478" s="205">
        <f t="shared" si="17"/>
        <v>3.3449999999999998</v>
      </c>
    </row>
    <row r="479" spans="1:5">
      <c r="A479" s="202">
        <v>43718</v>
      </c>
      <c r="B479" s="203">
        <f t="shared" si="16"/>
        <v>2019</v>
      </c>
      <c r="C479" s="204">
        <v>3.3439999999999999</v>
      </c>
      <c r="D479" s="204">
        <v>3.3479999999999999</v>
      </c>
      <c r="E479" s="205">
        <f t="shared" si="17"/>
        <v>3.3460000000000001</v>
      </c>
    </row>
    <row r="480" spans="1:5">
      <c r="A480" s="202">
        <v>43719</v>
      </c>
      <c r="B480" s="203">
        <f t="shared" si="16"/>
        <v>2019</v>
      </c>
      <c r="C480" s="204">
        <v>3.3420000000000001</v>
      </c>
      <c r="D480" s="204">
        <v>3.3439999999999999</v>
      </c>
      <c r="E480" s="205">
        <f t="shared" si="17"/>
        <v>3.343</v>
      </c>
    </row>
    <row r="481" spans="1:5">
      <c r="A481" s="202">
        <v>43720</v>
      </c>
      <c r="B481" s="203">
        <f t="shared" si="16"/>
        <v>2019</v>
      </c>
      <c r="C481" s="204">
        <v>3.3279999999999998</v>
      </c>
      <c r="D481" s="204">
        <v>3.331</v>
      </c>
      <c r="E481" s="205">
        <f t="shared" si="17"/>
        <v>3.3294999999999999</v>
      </c>
    </row>
    <row r="482" spans="1:5">
      <c r="A482" s="202">
        <v>43721</v>
      </c>
      <c r="B482" s="203">
        <f t="shared" si="16"/>
        <v>2019</v>
      </c>
      <c r="C482" s="204">
        <v>3.3149999999999999</v>
      </c>
      <c r="D482" s="204">
        <v>3.3180000000000001</v>
      </c>
      <c r="E482" s="205">
        <f t="shared" si="17"/>
        <v>3.3165</v>
      </c>
    </row>
    <row r="483" spans="1:5">
      <c r="A483" s="202">
        <v>43724</v>
      </c>
      <c r="B483" s="203">
        <f t="shared" si="16"/>
        <v>2019</v>
      </c>
      <c r="C483" s="204">
        <v>3.3220000000000001</v>
      </c>
      <c r="D483" s="204">
        <v>3.327</v>
      </c>
      <c r="E483" s="205">
        <f t="shared" si="17"/>
        <v>3.3245</v>
      </c>
    </row>
    <row r="484" spans="1:5">
      <c r="A484" s="202">
        <v>43725</v>
      </c>
      <c r="B484" s="203">
        <f t="shared" si="16"/>
        <v>2019</v>
      </c>
      <c r="C484" s="204">
        <v>3.3410000000000002</v>
      </c>
      <c r="D484" s="204">
        <v>3.3450000000000002</v>
      </c>
      <c r="E484" s="205">
        <f t="shared" si="17"/>
        <v>3.343</v>
      </c>
    </row>
    <row r="485" spans="1:5">
      <c r="A485" s="202">
        <v>43726</v>
      </c>
      <c r="B485" s="203">
        <f t="shared" si="16"/>
        <v>2019</v>
      </c>
      <c r="C485" s="204">
        <v>3.3420000000000001</v>
      </c>
      <c r="D485" s="204">
        <v>3.3450000000000002</v>
      </c>
      <c r="E485" s="205">
        <f t="shared" si="17"/>
        <v>3.3435000000000001</v>
      </c>
    </row>
    <row r="486" spans="1:5">
      <c r="A486" s="202">
        <v>43727</v>
      </c>
      <c r="B486" s="203">
        <f t="shared" si="16"/>
        <v>2019</v>
      </c>
      <c r="C486" s="204">
        <v>3.3530000000000002</v>
      </c>
      <c r="D486" s="204">
        <v>3.3540000000000001</v>
      </c>
      <c r="E486" s="205">
        <f t="shared" si="17"/>
        <v>3.3535000000000004</v>
      </c>
    </row>
    <row r="487" spans="1:5">
      <c r="A487" s="202">
        <v>43728</v>
      </c>
      <c r="B487" s="203">
        <f t="shared" si="16"/>
        <v>2019</v>
      </c>
      <c r="C487" s="204">
        <v>3.3570000000000002</v>
      </c>
      <c r="D487" s="204">
        <v>3.3610000000000002</v>
      </c>
      <c r="E487" s="205">
        <f t="shared" si="17"/>
        <v>3.359</v>
      </c>
    </row>
    <row r="488" spans="1:5">
      <c r="A488" s="202">
        <v>43731</v>
      </c>
      <c r="B488" s="203">
        <f t="shared" si="16"/>
        <v>2019</v>
      </c>
      <c r="C488" s="204">
        <v>3.3620000000000001</v>
      </c>
      <c r="D488" s="204">
        <v>3.3639999999999999</v>
      </c>
      <c r="E488" s="205">
        <f t="shared" si="17"/>
        <v>3.363</v>
      </c>
    </row>
    <row r="489" spans="1:5">
      <c r="A489" s="202">
        <v>43732</v>
      </c>
      <c r="B489" s="203">
        <f t="shared" si="16"/>
        <v>2019</v>
      </c>
      <c r="C489" s="204">
        <v>3.3439999999999999</v>
      </c>
      <c r="D489" s="204">
        <v>3.3460000000000001</v>
      </c>
      <c r="E489" s="205">
        <f t="shared" si="17"/>
        <v>3.3449999999999998</v>
      </c>
    </row>
    <row r="490" spans="1:5">
      <c r="A490" s="202">
        <v>43733</v>
      </c>
      <c r="B490" s="203">
        <f t="shared" si="16"/>
        <v>2019</v>
      </c>
      <c r="C490" s="204">
        <v>3.3479999999999999</v>
      </c>
      <c r="D490" s="204">
        <v>3.3519999999999999</v>
      </c>
      <c r="E490" s="205">
        <f t="shared" si="17"/>
        <v>3.3499999999999996</v>
      </c>
    </row>
    <row r="491" spans="1:5">
      <c r="A491" s="202">
        <v>43734</v>
      </c>
      <c r="B491" s="203">
        <f t="shared" si="16"/>
        <v>2019</v>
      </c>
      <c r="C491" s="204">
        <v>3.3620000000000001</v>
      </c>
      <c r="D491" s="204">
        <v>3.3650000000000002</v>
      </c>
      <c r="E491" s="205">
        <f t="shared" si="17"/>
        <v>3.3635000000000002</v>
      </c>
    </row>
    <row r="492" spans="1:5">
      <c r="A492" s="202">
        <v>43735</v>
      </c>
      <c r="B492" s="203">
        <f t="shared" si="16"/>
        <v>2019</v>
      </c>
      <c r="C492" s="204">
        <v>3.3839999999999999</v>
      </c>
      <c r="D492" s="204">
        <v>3.395</v>
      </c>
      <c r="E492" s="205">
        <f t="shared" si="17"/>
        <v>3.3895</v>
      </c>
    </row>
    <row r="493" spans="1:5">
      <c r="A493" s="202">
        <v>43738</v>
      </c>
      <c r="B493" s="203">
        <f t="shared" si="16"/>
        <v>2019</v>
      </c>
      <c r="C493" s="204">
        <v>3.3820000000000001</v>
      </c>
      <c r="D493" s="204">
        <v>3.3849999999999998</v>
      </c>
      <c r="E493" s="205">
        <f t="shared" si="17"/>
        <v>3.3834999999999997</v>
      </c>
    </row>
    <row r="494" spans="1:5">
      <c r="A494" s="202">
        <v>43739</v>
      </c>
      <c r="B494" s="203">
        <f t="shared" si="16"/>
        <v>2019</v>
      </c>
      <c r="C494" s="204">
        <v>3.39</v>
      </c>
      <c r="D494" s="204">
        <v>3.3929999999999998</v>
      </c>
      <c r="E494" s="205">
        <f t="shared" si="17"/>
        <v>3.3914999999999997</v>
      </c>
    </row>
    <row r="495" spans="1:5">
      <c r="A495" s="202">
        <v>43740</v>
      </c>
      <c r="B495" s="203">
        <f t="shared" si="16"/>
        <v>2019</v>
      </c>
      <c r="C495" s="204">
        <v>3.3860000000000001</v>
      </c>
      <c r="D495" s="204">
        <v>3.3879999999999999</v>
      </c>
      <c r="E495" s="205">
        <f t="shared" si="17"/>
        <v>3.387</v>
      </c>
    </row>
    <row r="496" spans="1:5">
      <c r="A496" s="202">
        <v>43741</v>
      </c>
      <c r="B496" s="203">
        <f t="shared" si="16"/>
        <v>2019</v>
      </c>
      <c r="C496" s="204">
        <v>3.3759999999999999</v>
      </c>
      <c r="D496" s="204">
        <v>3.3780000000000001</v>
      </c>
      <c r="E496" s="205">
        <f t="shared" si="17"/>
        <v>3.3769999999999998</v>
      </c>
    </row>
    <row r="497" spans="1:5">
      <c r="A497" s="202">
        <v>43742</v>
      </c>
      <c r="B497" s="203">
        <f t="shared" si="16"/>
        <v>2019</v>
      </c>
      <c r="C497" s="204">
        <v>3.375</v>
      </c>
      <c r="D497" s="204">
        <v>3.3780000000000001</v>
      </c>
      <c r="E497" s="205">
        <f t="shared" si="17"/>
        <v>3.3765000000000001</v>
      </c>
    </row>
    <row r="498" spans="1:5">
      <c r="A498" s="202">
        <v>43745</v>
      </c>
      <c r="B498" s="203">
        <f t="shared" si="16"/>
        <v>2019</v>
      </c>
      <c r="C498" s="204">
        <v>3.3839999999999999</v>
      </c>
      <c r="D498" s="204">
        <v>3.3879999999999999</v>
      </c>
      <c r="E498" s="205">
        <f t="shared" si="17"/>
        <v>3.3860000000000001</v>
      </c>
    </row>
    <row r="499" spans="1:5">
      <c r="A499" s="202">
        <v>43747</v>
      </c>
      <c r="B499" s="203">
        <f t="shared" si="16"/>
        <v>2019</v>
      </c>
      <c r="C499" s="204">
        <v>3.3769999999999998</v>
      </c>
      <c r="D499" s="204">
        <v>3.379</v>
      </c>
      <c r="E499" s="205">
        <f t="shared" si="17"/>
        <v>3.3780000000000001</v>
      </c>
    </row>
    <row r="500" spans="1:5">
      <c r="A500" s="202">
        <v>43748</v>
      </c>
      <c r="B500" s="203">
        <f t="shared" si="16"/>
        <v>2019</v>
      </c>
      <c r="C500" s="204">
        <v>3.3580000000000001</v>
      </c>
      <c r="D500" s="204">
        <v>3.3610000000000002</v>
      </c>
      <c r="E500" s="205">
        <f t="shared" si="17"/>
        <v>3.3595000000000002</v>
      </c>
    </row>
    <row r="501" spans="1:5">
      <c r="A501" s="202">
        <v>43749</v>
      </c>
      <c r="B501" s="203">
        <f t="shared" si="16"/>
        <v>2019</v>
      </c>
      <c r="C501" s="204">
        <v>3.3559999999999999</v>
      </c>
      <c r="D501" s="204">
        <v>3.3570000000000002</v>
      </c>
      <c r="E501" s="205">
        <f t="shared" si="17"/>
        <v>3.3565</v>
      </c>
    </row>
    <row r="502" spans="1:5">
      <c r="A502" s="202">
        <v>43752</v>
      </c>
      <c r="B502" s="203">
        <f t="shared" si="16"/>
        <v>2019</v>
      </c>
      <c r="C502" s="204">
        <v>3.36</v>
      </c>
      <c r="D502" s="204">
        <v>3.3650000000000002</v>
      </c>
      <c r="E502" s="205">
        <f t="shared" si="17"/>
        <v>3.3624999999999998</v>
      </c>
    </row>
    <row r="503" spans="1:5">
      <c r="A503" s="202">
        <v>43753</v>
      </c>
      <c r="B503" s="203">
        <f t="shared" si="16"/>
        <v>2019</v>
      </c>
      <c r="C503" s="204">
        <v>3.367</v>
      </c>
      <c r="D503" s="204">
        <v>3.3719999999999999</v>
      </c>
      <c r="E503" s="205">
        <f t="shared" si="17"/>
        <v>3.3694999999999999</v>
      </c>
    </row>
    <row r="504" spans="1:5">
      <c r="A504" s="202">
        <v>43754</v>
      </c>
      <c r="B504" s="203">
        <f t="shared" si="16"/>
        <v>2019</v>
      </c>
      <c r="C504" s="204">
        <v>3.3650000000000002</v>
      </c>
      <c r="D504" s="204">
        <v>3.37</v>
      </c>
      <c r="E504" s="205">
        <f t="shared" si="17"/>
        <v>3.3675000000000002</v>
      </c>
    </row>
    <row r="505" spans="1:5">
      <c r="A505" s="202">
        <v>43755</v>
      </c>
      <c r="B505" s="203">
        <f t="shared" si="16"/>
        <v>2019</v>
      </c>
      <c r="C505" s="204">
        <v>3.3540000000000001</v>
      </c>
      <c r="D505" s="204">
        <v>3.355</v>
      </c>
      <c r="E505" s="205">
        <f t="shared" si="17"/>
        <v>3.3544999999999998</v>
      </c>
    </row>
    <row r="506" spans="1:5">
      <c r="A506" s="202">
        <v>43756</v>
      </c>
      <c r="B506" s="203">
        <f t="shared" si="16"/>
        <v>2019</v>
      </c>
      <c r="C506" s="204">
        <v>3.343</v>
      </c>
      <c r="D506" s="204">
        <v>3.347</v>
      </c>
      <c r="E506" s="205">
        <f t="shared" si="17"/>
        <v>3.3449999999999998</v>
      </c>
    </row>
    <row r="507" spans="1:5">
      <c r="A507" s="202">
        <v>43759</v>
      </c>
      <c r="B507" s="203">
        <f t="shared" si="16"/>
        <v>2019</v>
      </c>
      <c r="C507" s="204">
        <v>3.343</v>
      </c>
      <c r="D507" s="204">
        <v>3.347</v>
      </c>
      <c r="E507" s="205">
        <f t="shared" si="17"/>
        <v>3.3449999999999998</v>
      </c>
    </row>
    <row r="508" spans="1:5">
      <c r="A508" s="202">
        <v>43760</v>
      </c>
      <c r="B508" s="203">
        <f t="shared" si="16"/>
        <v>2019</v>
      </c>
      <c r="C508" s="204">
        <v>3.3370000000000002</v>
      </c>
      <c r="D508" s="204">
        <v>3.3420000000000001</v>
      </c>
      <c r="E508" s="205">
        <f t="shared" si="17"/>
        <v>3.3395000000000001</v>
      </c>
    </row>
    <row r="509" spans="1:5">
      <c r="A509" s="202">
        <v>43761</v>
      </c>
      <c r="B509" s="203">
        <f t="shared" si="16"/>
        <v>2019</v>
      </c>
      <c r="C509" s="204">
        <v>3.3439999999999999</v>
      </c>
      <c r="D509" s="204">
        <v>3.347</v>
      </c>
      <c r="E509" s="205">
        <f t="shared" si="17"/>
        <v>3.3454999999999999</v>
      </c>
    </row>
    <row r="510" spans="1:5">
      <c r="A510" s="202">
        <v>43762</v>
      </c>
      <c r="B510" s="203">
        <f t="shared" ref="B510:B573" si="18">YEAR(A510)</f>
        <v>2019</v>
      </c>
      <c r="C510" s="204">
        <v>3.3479999999999999</v>
      </c>
      <c r="D510" s="204">
        <v>3.35</v>
      </c>
      <c r="E510" s="205">
        <f t="shared" ref="E510:E573" si="19">AVERAGE(C510:D510)</f>
        <v>3.3490000000000002</v>
      </c>
    </row>
    <row r="511" spans="1:5">
      <c r="A511" s="202">
        <v>43763</v>
      </c>
      <c r="B511" s="203">
        <f t="shared" si="18"/>
        <v>2019</v>
      </c>
      <c r="C511" s="204">
        <v>3.3460000000000001</v>
      </c>
      <c r="D511" s="204">
        <v>3.351</v>
      </c>
      <c r="E511" s="205">
        <f t="shared" si="19"/>
        <v>3.3485</v>
      </c>
    </row>
    <row r="512" spans="1:5">
      <c r="A512" s="202">
        <v>43766</v>
      </c>
      <c r="B512" s="203">
        <f t="shared" si="18"/>
        <v>2019</v>
      </c>
      <c r="C512" s="204">
        <v>3.33</v>
      </c>
      <c r="D512" s="204">
        <v>3.335</v>
      </c>
      <c r="E512" s="205">
        <f t="shared" si="19"/>
        <v>3.3325</v>
      </c>
    </row>
    <row r="513" spans="1:5">
      <c r="A513" s="202">
        <v>43767</v>
      </c>
      <c r="B513" s="203">
        <f t="shared" si="18"/>
        <v>2019</v>
      </c>
      <c r="C513" s="204">
        <v>3.3340000000000001</v>
      </c>
      <c r="D513" s="204">
        <v>3.34</v>
      </c>
      <c r="E513" s="205">
        <f t="shared" si="19"/>
        <v>3.3369999999999997</v>
      </c>
    </row>
    <row r="514" spans="1:5">
      <c r="A514" s="202">
        <v>43768</v>
      </c>
      <c r="B514" s="203">
        <f t="shared" si="18"/>
        <v>2019</v>
      </c>
      <c r="C514" s="204">
        <v>3.3450000000000002</v>
      </c>
      <c r="D514" s="204">
        <v>3.3490000000000002</v>
      </c>
      <c r="E514" s="205">
        <f t="shared" si="19"/>
        <v>3.3470000000000004</v>
      </c>
    </row>
    <row r="515" spans="1:5">
      <c r="A515" s="202">
        <v>43773</v>
      </c>
      <c r="B515" s="203">
        <f t="shared" si="18"/>
        <v>2019</v>
      </c>
      <c r="C515" s="204">
        <v>3.3319999999999999</v>
      </c>
      <c r="D515" s="204">
        <v>3.3359999999999999</v>
      </c>
      <c r="E515" s="205">
        <f t="shared" si="19"/>
        <v>3.3339999999999996</v>
      </c>
    </row>
    <row r="516" spans="1:5">
      <c r="A516" s="202">
        <v>43774</v>
      </c>
      <c r="B516" s="203">
        <f t="shared" si="18"/>
        <v>2019</v>
      </c>
      <c r="C516" s="204">
        <v>3.3359999999999999</v>
      </c>
      <c r="D516" s="204">
        <v>3.339</v>
      </c>
      <c r="E516" s="205">
        <f t="shared" si="19"/>
        <v>3.3374999999999999</v>
      </c>
    </row>
    <row r="517" spans="1:5">
      <c r="A517" s="202">
        <v>43775</v>
      </c>
      <c r="B517" s="203">
        <f t="shared" si="18"/>
        <v>2019</v>
      </c>
      <c r="C517" s="204">
        <v>3.339</v>
      </c>
      <c r="D517" s="204">
        <v>3.3410000000000002</v>
      </c>
      <c r="E517" s="205">
        <f t="shared" si="19"/>
        <v>3.34</v>
      </c>
    </row>
    <row r="518" spans="1:5">
      <c r="A518" s="202">
        <v>43776</v>
      </c>
      <c r="B518" s="203">
        <f t="shared" si="18"/>
        <v>2019</v>
      </c>
      <c r="C518" s="204">
        <v>3.3420000000000001</v>
      </c>
      <c r="D518" s="204">
        <v>3.3450000000000002</v>
      </c>
      <c r="E518" s="205">
        <f t="shared" si="19"/>
        <v>3.3435000000000001</v>
      </c>
    </row>
    <row r="519" spans="1:5">
      <c r="A519" s="202">
        <v>43777</v>
      </c>
      <c r="B519" s="203">
        <f t="shared" si="18"/>
        <v>2019</v>
      </c>
      <c r="C519" s="204">
        <v>3.35</v>
      </c>
      <c r="D519" s="204">
        <v>3.3530000000000002</v>
      </c>
      <c r="E519" s="205">
        <f t="shared" si="19"/>
        <v>3.3515000000000001</v>
      </c>
    </row>
    <row r="520" spans="1:5">
      <c r="A520" s="202">
        <v>43780</v>
      </c>
      <c r="B520" s="203">
        <f t="shared" si="18"/>
        <v>2019</v>
      </c>
      <c r="C520" s="204">
        <v>3.359</v>
      </c>
      <c r="D520" s="204">
        <v>3.3639999999999999</v>
      </c>
      <c r="E520" s="205">
        <f t="shared" si="19"/>
        <v>3.3614999999999999</v>
      </c>
    </row>
    <row r="521" spans="1:5">
      <c r="A521" s="202">
        <v>43781</v>
      </c>
      <c r="B521" s="203">
        <f t="shared" si="18"/>
        <v>2019</v>
      </c>
      <c r="C521" s="204">
        <v>3.371</v>
      </c>
      <c r="D521" s="204">
        <v>3.3759999999999999</v>
      </c>
      <c r="E521" s="205">
        <f t="shared" si="19"/>
        <v>3.3734999999999999</v>
      </c>
    </row>
    <row r="522" spans="1:5">
      <c r="A522" s="202">
        <v>43782</v>
      </c>
      <c r="B522" s="203">
        <f t="shared" si="18"/>
        <v>2019</v>
      </c>
      <c r="C522" s="204">
        <v>3.39</v>
      </c>
      <c r="D522" s="204">
        <v>3.3919999999999999</v>
      </c>
      <c r="E522" s="205">
        <f t="shared" si="19"/>
        <v>3.391</v>
      </c>
    </row>
    <row r="523" spans="1:5">
      <c r="A523" s="202">
        <v>43783</v>
      </c>
      <c r="B523" s="203">
        <f t="shared" si="18"/>
        <v>2019</v>
      </c>
      <c r="C523" s="204">
        <v>3.387</v>
      </c>
      <c r="D523" s="204">
        <v>3.391</v>
      </c>
      <c r="E523" s="205">
        <f t="shared" si="19"/>
        <v>3.3890000000000002</v>
      </c>
    </row>
    <row r="524" spans="1:5">
      <c r="A524" s="202">
        <v>43784</v>
      </c>
      <c r="B524" s="203">
        <f t="shared" si="18"/>
        <v>2019</v>
      </c>
      <c r="C524" s="204">
        <v>3.3679999999999999</v>
      </c>
      <c r="D524" s="204">
        <v>3.3730000000000002</v>
      </c>
      <c r="E524" s="205">
        <f t="shared" si="19"/>
        <v>3.3704999999999998</v>
      </c>
    </row>
    <row r="525" spans="1:5">
      <c r="A525" s="202">
        <v>43787</v>
      </c>
      <c r="B525" s="203">
        <f t="shared" si="18"/>
        <v>2019</v>
      </c>
      <c r="C525" s="204">
        <v>3.367</v>
      </c>
      <c r="D525" s="204">
        <v>3.3719999999999999</v>
      </c>
      <c r="E525" s="205">
        <f t="shared" si="19"/>
        <v>3.3694999999999999</v>
      </c>
    </row>
    <row r="526" spans="1:5">
      <c r="A526" s="202">
        <v>43788</v>
      </c>
      <c r="B526" s="203">
        <f t="shared" si="18"/>
        <v>2019</v>
      </c>
      <c r="C526" s="204">
        <v>3.3759999999999999</v>
      </c>
      <c r="D526" s="204">
        <v>3.3809999999999998</v>
      </c>
      <c r="E526" s="205">
        <f t="shared" si="19"/>
        <v>3.3784999999999998</v>
      </c>
    </row>
    <row r="527" spans="1:5">
      <c r="A527" s="202">
        <v>43789</v>
      </c>
      <c r="B527" s="203">
        <f t="shared" si="18"/>
        <v>2019</v>
      </c>
      <c r="C527" s="204">
        <v>3.3839999999999999</v>
      </c>
      <c r="D527" s="204">
        <v>3.387</v>
      </c>
      <c r="E527" s="205">
        <f t="shared" si="19"/>
        <v>3.3855</v>
      </c>
    </row>
    <row r="528" spans="1:5">
      <c r="A528" s="202">
        <v>43790</v>
      </c>
      <c r="B528" s="203">
        <f t="shared" si="18"/>
        <v>2019</v>
      </c>
      <c r="C528" s="204">
        <v>3.375</v>
      </c>
      <c r="D528" s="204">
        <v>3.38</v>
      </c>
      <c r="E528" s="205">
        <f t="shared" si="19"/>
        <v>3.3774999999999999</v>
      </c>
    </row>
    <row r="529" spans="1:5">
      <c r="A529" s="202">
        <v>43791</v>
      </c>
      <c r="B529" s="203">
        <f t="shared" si="18"/>
        <v>2019</v>
      </c>
      <c r="C529" s="204">
        <v>3.3820000000000001</v>
      </c>
      <c r="D529" s="204">
        <v>3.3849999999999998</v>
      </c>
      <c r="E529" s="205">
        <f t="shared" si="19"/>
        <v>3.3834999999999997</v>
      </c>
    </row>
    <row r="530" spans="1:5">
      <c r="A530" s="202">
        <v>43794</v>
      </c>
      <c r="B530" s="203">
        <f t="shared" si="18"/>
        <v>2019</v>
      </c>
      <c r="C530" s="204">
        <v>3.3849999999999998</v>
      </c>
      <c r="D530" s="204">
        <v>3.391</v>
      </c>
      <c r="E530" s="205">
        <f t="shared" si="19"/>
        <v>3.3879999999999999</v>
      </c>
    </row>
    <row r="531" spans="1:5">
      <c r="A531" s="202">
        <v>43795</v>
      </c>
      <c r="B531" s="203">
        <f t="shared" si="18"/>
        <v>2019</v>
      </c>
      <c r="C531" s="204">
        <v>3.3809999999999998</v>
      </c>
      <c r="D531" s="204">
        <v>3.3849999999999998</v>
      </c>
      <c r="E531" s="205">
        <f t="shared" si="19"/>
        <v>3.383</v>
      </c>
    </row>
    <row r="532" spans="1:5">
      <c r="A532" s="202">
        <v>43796</v>
      </c>
      <c r="B532" s="203">
        <f t="shared" si="18"/>
        <v>2019</v>
      </c>
      <c r="C532" s="204">
        <v>3.391</v>
      </c>
      <c r="D532" s="204">
        <v>3.3940000000000001</v>
      </c>
      <c r="E532" s="205">
        <f t="shared" si="19"/>
        <v>3.3925000000000001</v>
      </c>
    </row>
    <row r="533" spans="1:5">
      <c r="A533" s="202">
        <v>43797</v>
      </c>
      <c r="B533" s="203">
        <f t="shared" si="18"/>
        <v>2019</v>
      </c>
      <c r="C533" s="204">
        <v>3.3849999999999998</v>
      </c>
      <c r="D533" s="204">
        <v>3.39</v>
      </c>
      <c r="E533" s="205">
        <f t="shared" si="19"/>
        <v>3.3875000000000002</v>
      </c>
    </row>
    <row r="534" spans="1:5">
      <c r="A534" s="202">
        <v>43798</v>
      </c>
      <c r="B534" s="203">
        <f t="shared" si="18"/>
        <v>2019</v>
      </c>
      <c r="C534" s="204">
        <v>3.3940000000000001</v>
      </c>
      <c r="D534" s="204">
        <v>3.399</v>
      </c>
      <c r="E534" s="205">
        <f t="shared" si="19"/>
        <v>3.3965000000000001</v>
      </c>
    </row>
    <row r="535" spans="1:5">
      <c r="A535" s="202">
        <v>43801</v>
      </c>
      <c r="B535" s="203">
        <f t="shared" si="18"/>
        <v>2019</v>
      </c>
      <c r="C535" s="204">
        <v>3.399</v>
      </c>
      <c r="D535" s="204">
        <v>3.403</v>
      </c>
      <c r="E535" s="205">
        <f t="shared" si="19"/>
        <v>3.4009999999999998</v>
      </c>
    </row>
    <row r="536" spans="1:5">
      <c r="A536" s="202">
        <v>43802</v>
      </c>
      <c r="B536" s="203">
        <f t="shared" si="18"/>
        <v>2019</v>
      </c>
      <c r="C536" s="204">
        <v>3.3889999999999998</v>
      </c>
      <c r="D536" s="204">
        <v>3.391</v>
      </c>
      <c r="E536" s="205">
        <f t="shared" si="19"/>
        <v>3.3899999999999997</v>
      </c>
    </row>
    <row r="537" spans="1:5">
      <c r="A537" s="202">
        <v>43803</v>
      </c>
      <c r="B537" s="203">
        <f t="shared" si="18"/>
        <v>2019</v>
      </c>
      <c r="C537" s="204">
        <v>3.383</v>
      </c>
      <c r="D537" s="204">
        <v>3.3860000000000001</v>
      </c>
      <c r="E537" s="205">
        <f t="shared" si="19"/>
        <v>3.3845000000000001</v>
      </c>
    </row>
    <row r="538" spans="1:5">
      <c r="A538" s="202">
        <v>43804</v>
      </c>
      <c r="B538" s="203">
        <f t="shared" si="18"/>
        <v>2019</v>
      </c>
      <c r="C538" s="204">
        <v>3.3740000000000001</v>
      </c>
      <c r="D538" s="204">
        <v>3.38</v>
      </c>
      <c r="E538" s="205">
        <f t="shared" si="19"/>
        <v>3.3769999999999998</v>
      </c>
    </row>
    <row r="539" spans="1:5">
      <c r="A539" s="202">
        <v>43805</v>
      </c>
      <c r="B539" s="203">
        <f t="shared" si="18"/>
        <v>2019</v>
      </c>
      <c r="C539" s="204">
        <v>3.375</v>
      </c>
      <c r="D539" s="204">
        <v>3.3809999999999998</v>
      </c>
      <c r="E539" s="205">
        <f t="shared" si="19"/>
        <v>3.3780000000000001</v>
      </c>
    </row>
    <row r="540" spans="1:5">
      <c r="A540" s="202">
        <v>43808</v>
      </c>
      <c r="B540" s="203">
        <f t="shared" si="18"/>
        <v>2019</v>
      </c>
      <c r="C540" s="204">
        <v>3.3759999999999999</v>
      </c>
      <c r="D540" s="204">
        <v>3.38</v>
      </c>
      <c r="E540" s="205">
        <f t="shared" si="19"/>
        <v>3.3780000000000001</v>
      </c>
    </row>
    <row r="541" spans="1:5">
      <c r="A541" s="202">
        <v>43809</v>
      </c>
      <c r="B541" s="203">
        <f t="shared" si="18"/>
        <v>2019</v>
      </c>
      <c r="C541" s="204">
        <v>3.387</v>
      </c>
      <c r="D541" s="204">
        <v>3.391</v>
      </c>
      <c r="E541" s="205">
        <f t="shared" si="19"/>
        <v>3.3890000000000002</v>
      </c>
    </row>
    <row r="542" spans="1:5">
      <c r="A542" s="202">
        <v>43810</v>
      </c>
      <c r="B542" s="203">
        <f t="shared" si="18"/>
        <v>2019</v>
      </c>
      <c r="C542" s="204">
        <v>3.39</v>
      </c>
      <c r="D542" s="204">
        <v>3.3929999999999998</v>
      </c>
      <c r="E542" s="205">
        <f t="shared" si="19"/>
        <v>3.3914999999999997</v>
      </c>
    </row>
    <row r="543" spans="1:5">
      <c r="A543" s="202">
        <v>43811</v>
      </c>
      <c r="B543" s="203">
        <f t="shared" si="18"/>
        <v>2019</v>
      </c>
      <c r="C543" s="204">
        <v>3.3889999999999998</v>
      </c>
      <c r="D543" s="204">
        <v>3.3929999999999998</v>
      </c>
      <c r="E543" s="205">
        <f t="shared" si="19"/>
        <v>3.391</v>
      </c>
    </row>
    <row r="544" spans="1:5">
      <c r="A544" s="202">
        <v>43812</v>
      </c>
      <c r="B544" s="203">
        <f t="shared" si="18"/>
        <v>2019</v>
      </c>
      <c r="C544" s="204">
        <v>3.367</v>
      </c>
      <c r="D544" s="204">
        <v>3.3730000000000002</v>
      </c>
      <c r="E544" s="205">
        <f t="shared" si="19"/>
        <v>3.37</v>
      </c>
    </row>
    <row r="545" spans="1:5">
      <c r="A545" s="202">
        <v>43815</v>
      </c>
      <c r="B545" s="203">
        <f t="shared" si="18"/>
        <v>2019</v>
      </c>
      <c r="C545" s="204">
        <v>3.355</v>
      </c>
      <c r="D545" s="204">
        <v>3.36</v>
      </c>
      <c r="E545" s="205">
        <f t="shared" si="19"/>
        <v>3.3574999999999999</v>
      </c>
    </row>
    <row r="546" spans="1:5">
      <c r="A546" s="202">
        <v>43816</v>
      </c>
      <c r="B546" s="203">
        <f t="shared" si="18"/>
        <v>2019</v>
      </c>
      <c r="C546" s="204">
        <v>3.3450000000000002</v>
      </c>
      <c r="D546" s="204">
        <v>3.3490000000000002</v>
      </c>
      <c r="E546" s="205">
        <f t="shared" si="19"/>
        <v>3.3470000000000004</v>
      </c>
    </row>
    <row r="547" spans="1:5">
      <c r="A547" s="202">
        <v>43817</v>
      </c>
      <c r="B547" s="203">
        <f t="shared" si="18"/>
        <v>2019</v>
      </c>
      <c r="C547" s="204">
        <v>3.3359999999999999</v>
      </c>
      <c r="D547" s="204">
        <v>3.34</v>
      </c>
      <c r="E547" s="205">
        <f t="shared" si="19"/>
        <v>3.3380000000000001</v>
      </c>
    </row>
    <row r="548" spans="1:5">
      <c r="A548" s="202">
        <v>43818</v>
      </c>
      <c r="B548" s="203">
        <f t="shared" si="18"/>
        <v>2019</v>
      </c>
      <c r="C548" s="204">
        <v>3.335</v>
      </c>
      <c r="D548" s="204">
        <v>3.3380000000000001</v>
      </c>
      <c r="E548" s="205">
        <f t="shared" si="19"/>
        <v>3.3365</v>
      </c>
    </row>
    <row r="549" spans="1:5">
      <c r="A549" s="202">
        <v>43819</v>
      </c>
      <c r="B549" s="203">
        <f t="shared" si="18"/>
        <v>2019</v>
      </c>
      <c r="C549" s="204">
        <v>3.3210000000000002</v>
      </c>
      <c r="D549" s="204">
        <v>3.3260000000000001</v>
      </c>
      <c r="E549" s="205">
        <f t="shared" si="19"/>
        <v>3.3235000000000001</v>
      </c>
    </row>
    <row r="550" spans="1:5">
      <c r="A550" s="202">
        <v>43822</v>
      </c>
      <c r="B550" s="203">
        <f t="shared" si="18"/>
        <v>2019</v>
      </c>
      <c r="C550" s="204">
        <v>3.3140000000000001</v>
      </c>
      <c r="D550" s="204">
        <v>3.32</v>
      </c>
      <c r="E550" s="205">
        <f t="shared" si="19"/>
        <v>3.3170000000000002</v>
      </c>
    </row>
    <row r="551" spans="1:5">
      <c r="A551" s="202">
        <v>43823</v>
      </c>
      <c r="B551" s="203">
        <f t="shared" si="18"/>
        <v>2019</v>
      </c>
      <c r="C551" s="204">
        <v>3.3140000000000001</v>
      </c>
      <c r="D551" s="204">
        <v>3.319</v>
      </c>
      <c r="E551" s="205">
        <f t="shared" si="19"/>
        <v>3.3165</v>
      </c>
    </row>
    <row r="552" spans="1:5">
      <c r="A552" s="202">
        <v>43825</v>
      </c>
      <c r="B552" s="203">
        <f t="shared" si="18"/>
        <v>2019</v>
      </c>
      <c r="C552" s="204">
        <v>3.319</v>
      </c>
      <c r="D552" s="204">
        <v>3.3220000000000001</v>
      </c>
      <c r="E552" s="205">
        <f t="shared" si="19"/>
        <v>3.3205</v>
      </c>
    </row>
    <row r="553" spans="1:5">
      <c r="A553" s="202">
        <v>43826</v>
      </c>
      <c r="B553" s="203">
        <f t="shared" si="18"/>
        <v>2019</v>
      </c>
      <c r="C553" s="204">
        <v>3.32</v>
      </c>
      <c r="D553" s="204">
        <v>3.3239999999999998</v>
      </c>
      <c r="E553" s="205">
        <f t="shared" si="19"/>
        <v>3.3220000000000001</v>
      </c>
    </row>
    <row r="554" spans="1:5">
      <c r="A554" s="202">
        <v>43829</v>
      </c>
      <c r="B554" s="203">
        <f t="shared" si="18"/>
        <v>2019</v>
      </c>
      <c r="C554" s="204">
        <v>3.3140000000000001</v>
      </c>
      <c r="D554" s="204">
        <v>3.319</v>
      </c>
      <c r="E554" s="205">
        <f t="shared" si="19"/>
        <v>3.3165</v>
      </c>
    </row>
    <row r="555" spans="1:5">
      <c r="A555" s="202">
        <v>43830</v>
      </c>
      <c r="B555" s="203">
        <f t="shared" si="18"/>
        <v>2019</v>
      </c>
      <c r="C555" s="204">
        <v>3.3109999999999999</v>
      </c>
      <c r="D555" s="204">
        <v>3.3170000000000002</v>
      </c>
      <c r="E555" s="205">
        <f t="shared" si="19"/>
        <v>3.3140000000000001</v>
      </c>
    </row>
    <row r="556" spans="1:5">
      <c r="A556" s="202">
        <v>43832</v>
      </c>
      <c r="B556" s="203">
        <f t="shared" si="18"/>
        <v>2020</v>
      </c>
      <c r="C556" s="204">
        <v>3.3010000000000002</v>
      </c>
      <c r="D556" s="204">
        <v>3.3050000000000002</v>
      </c>
      <c r="E556" s="205">
        <f t="shared" si="19"/>
        <v>3.3029999999999999</v>
      </c>
    </row>
    <row r="557" spans="1:5">
      <c r="A557" s="202">
        <v>43833</v>
      </c>
      <c r="B557" s="203">
        <f t="shared" si="18"/>
        <v>2020</v>
      </c>
      <c r="C557" s="204">
        <v>3.3079999999999998</v>
      </c>
      <c r="D557" s="204">
        <v>3.3109999999999999</v>
      </c>
      <c r="E557" s="205">
        <f t="shared" si="19"/>
        <v>3.3094999999999999</v>
      </c>
    </row>
    <row r="558" spans="1:5">
      <c r="A558" s="202">
        <v>43836</v>
      </c>
      <c r="B558" s="203">
        <f t="shared" si="18"/>
        <v>2020</v>
      </c>
      <c r="C558" s="204">
        <v>3.32</v>
      </c>
      <c r="D558" s="204">
        <v>3.323</v>
      </c>
      <c r="E558" s="205">
        <f t="shared" si="19"/>
        <v>3.3214999999999999</v>
      </c>
    </row>
    <row r="559" spans="1:5">
      <c r="A559" s="202">
        <v>43837</v>
      </c>
      <c r="B559" s="203">
        <f t="shared" si="18"/>
        <v>2020</v>
      </c>
      <c r="C559" s="204">
        <v>3.3250000000000002</v>
      </c>
      <c r="D559" s="204">
        <v>3.327</v>
      </c>
      <c r="E559" s="205">
        <f t="shared" si="19"/>
        <v>3.3260000000000001</v>
      </c>
    </row>
    <row r="560" spans="1:5">
      <c r="A560" s="202">
        <v>43838</v>
      </c>
      <c r="B560" s="203">
        <f t="shared" si="18"/>
        <v>2020</v>
      </c>
      <c r="C560" s="204">
        <v>3.3180000000000001</v>
      </c>
      <c r="D560" s="204">
        <v>3.32</v>
      </c>
      <c r="E560" s="205">
        <f t="shared" si="19"/>
        <v>3.319</v>
      </c>
    </row>
    <row r="561" spans="1:5">
      <c r="A561" s="202">
        <v>43839</v>
      </c>
      <c r="B561" s="203">
        <f t="shared" si="18"/>
        <v>2020</v>
      </c>
      <c r="C561" s="204">
        <v>3.319</v>
      </c>
      <c r="D561" s="204">
        <v>3.3210000000000002</v>
      </c>
      <c r="E561" s="205">
        <f t="shared" si="19"/>
        <v>3.3200000000000003</v>
      </c>
    </row>
    <row r="562" spans="1:5">
      <c r="A562" s="202">
        <v>43840</v>
      </c>
      <c r="B562" s="203">
        <f t="shared" si="18"/>
        <v>2020</v>
      </c>
      <c r="C562" s="204">
        <v>3.3210000000000002</v>
      </c>
      <c r="D562" s="204">
        <v>3.3239999999999998</v>
      </c>
      <c r="E562" s="205">
        <f t="shared" si="19"/>
        <v>3.3224999999999998</v>
      </c>
    </row>
    <row r="563" spans="1:5">
      <c r="A563" s="202">
        <v>43843</v>
      </c>
      <c r="B563" s="203">
        <f t="shared" si="18"/>
        <v>2020</v>
      </c>
      <c r="C563" s="204">
        <v>3.3340000000000001</v>
      </c>
      <c r="D563" s="204">
        <v>3.3359999999999999</v>
      </c>
      <c r="E563" s="205">
        <f t="shared" si="19"/>
        <v>3.335</v>
      </c>
    </row>
    <row r="564" spans="1:5">
      <c r="A564" s="202">
        <v>43844</v>
      </c>
      <c r="B564" s="203">
        <f t="shared" si="18"/>
        <v>2020</v>
      </c>
      <c r="C564" s="204">
        <v>3.3279999999999998</v>
      </c>
      <c r="D564" s="204">
        <v>3.33</v>
      </c>
      <c r="E564" s="205">
        <f t="shared" si="19"/>
        <v>3.3289999999999997</v>
      </c>
    </row>
    <row r="565" spans="1:5">
      <c r="A565" s="202">
        <v>43845</v>
      </c>
      <c r="B565" s="203">
        <f t="shared" si="18"/>
        <v>2020</v>
      </c>
      <c r="C565" s="204">
        <v>3.3220000000000001</v>
      </c>
      <c r="D565" s="204">
        <v>3.327</v>
      </c>
      <c r="E565" s="205">
        <f t="shared" si="19"/>
        <v>3.3245</v>
      </c>
    </row>
    <row r="566" spans="1:5">
      <c r="A566" s="202">
        <v>43846</v>
      </c>
      <c r="B566" s="203">
        <f t="shared" si="18"/>
        <v>2020</v>
      </c>
      <c r="C566" s="204">
        <v>3.3210000000000002</v>
      </c>
      <c r="D566" s="204">
        <v>3.3260000000000001</v>
      </c>
      <c r="E566" s="205">
        <f t="shared" si="19"/>
        <v>3.3235000000000001</v>
      </c>
    </row>
    <row r="567" spans="1:5">
      <c r="A567" s="202">
        <v>43847</v>
      </c>
      <c r="B567" s="203">
        <f t="shared" si="18"/>
        <v>2020</v>
      </c>
      <c r="C567" s="204">
        <v>3.319</v>
      </c>
      <c r="D567" s="204">
        <v>3.3239999999999998</v>
      </c>
      <c r="E567" s="205">
        <f t="shared" si="19"/>
        <v>3.3214999999999999</v>
      </c>
    </row>
    <row r="568" spans="1:5">
      <c r="A568" s="202">
        <v>43850</v>
      </c>
      <c r="B568" s="203">
        <f t="shared" si="18"/>
        <v>2020</v>
      </c>
      <c r="C568" s="204">
        <v>3.3180000000000001</v>
      </c>
      <c r="D568" s="204">
        <v>3.323</v>
      </c>
      <c r="E568" s="205">
        <f t="shared" si="19"/>
        <v>3.3205</v>
      </c>
    </row>
    <row r="569" spans="1:5">
      <c r="A569" s="202">
        <v>43851</v>
      </c>
      <c r="B569" s="203">
        <f t="shared" si="18"/>
        <v>2020</v>
      </c>
      <c r="C569" s="204">
        <v>3.3170000000000002</v>
      </c>
      <c r="D569" s="204">
        <v>3.32</v>
      </c>
      <c r="E569" s="205">
        <f t="shared" si="19"/>
        <v>3.3185000000000002</v>
      </c>
    </row>
    <row r="570" spans="1:5">
      <c r="A570" s="202">
        <v>43852</v>
      </c>
      <c r="B570" s="203">
        <f t="shared" si="18"/>
        <v>2020</v>
      </c>
      <c r="C570" s="204">
        <v>3.3140000000000001</v>
      </c>
      <c r="D570" s="204">
        <v>3.3170000000000002</v>
      </c>
      <c r="E570" s="205">
        <f t="shared" si="19"/>
        <v>3.3155000000000001</v>
      </c>
    </row>
    <row r="571" spans="1:5">
      <c r="A571" s="202">
        <v>43853</v>
      </c>
      <c r="B571" s="203">
        <f t="shared" si="18"/>
        <v>2020</v>
      </c>
      <c r="C571" s="204">
        <v>3.32</v>
      </c>
      <c r="D571" s="204">
        <v>3.3220000000000001</v>
      </c>
      <c r="E571" s="205">
        <f t="shared" si="19"/>
        <v>3.3209999999999997</v>
      </c>
    </row>
    <row r="572" spans="1:5">
      <c r="A572" s="202">
        <v>43854</v>
      </c>
      <c r="B572" s="203">
        <f t="shared" si="18"/>
        <v>2020</v>
      </c>
      <c r="C572" s="204">
        <v>3.32</v>
      </c>
      <c r="D572" s="204">
        <v>3.3250000000000002</v>
      </c>
      <c r="E572" s="205">
        <f t="shared" si="19"/>
        <v>3.3224999999999998</v>
      </c>
    </row>
    <row r="573" spans="1:5">
      <c r="A573" s="202">
        <v>43857</v>
      </c>
      <c r="B573" s="203">
        <f t="shared" si="18"/>
        <v>2020</v>
      </c>
      <c r="C573" s="204">
        <v>3.3359999999999999</v>
      </c>
      <c r="D573" s="204">
        <v>3.339</v>
      </c>
      <c r="E573" s="205">
        <f t="shared" si="19"/>
        <v>3.3374999999999999</v>
      </c>
    </row>
    <row r="574" spans="1:5">
      <c r="A574" s="202">
        <v>43858</v>
      </c>
      <c r="B574" s="203">
        <f t="shared" ref="B574:B637" si="20">YEAR(A574)</f>
        <v>2020</v>
      </c>
      <c r="C574" s="204">
        <v>3.3319999999999999</v>
      </c>
      <c r="D574" s="204">
        <v>3.335</v>
      </c>
      <c r="E574" s="205">
        <f t="shared" ref="E574:E637" si="21">AVERAGE(C574:D574)</f>
        <v>3.3334999999999999</v>
      </c>
    </row>
    <row r="575" spans="1:5">
      <c r="A575" s="202">
        <v>43859</v>
      </c>
      <c r="B575" s="203">
        <f t="shared" si="20"/>
        <v>2020</v>
      </c>
      <c r="C575" s="204">
        <v>3.343</v>
      </c>
      <c r="D575" s="204">
        <v>3.3450000000000002</v>
      </c>
      <c r="E575" s="205">
        <f t="shared" si="21"/>
        <v>3.3440000000000003</v>
      </c>
    </row>
    <row r="576" spans="1:5">
      <c r="A576" s="202">
        <v>43860</v>
      </c>
      <c r="B576" s="203">
        <f t="shared" si="20"/>
        <v>2020</v>
      </c>
      <c r="C576" s="204">
        <v>3.359</v>
      </c>
      <c r="D576" s="204">
        <v>3.36</v>
      </c>
      <c r="E576" s="205">
        <f t="shared" si="21"/>
        <v>3.3594999999999997</v>
      </c>
    </row>
    <row r="577" spans="1:5">
      <c r="A577" s="202">
        <v>43861</v>
      </c>
      <c r="B577" s="203">
        <f t="shared" si="20"/>
        <v>2020</v>
      </c>
      <c r="C577" s="204">
        <v>3.3730000000000002</v>
      </c>
      <c r="D577" s="204">
        <v>3.3759999999999999</v>
      </c>
      <c r="E577" s="205">
        <f t="shared" si="21"/>
        <v>3.3745000000000003</v>
      </c>
    </row>
    <row r="578" spans="1:5">
      <c r="A578" s="202">
        <v>43864</v>
      </c>
      <c r="B578" s="203">
        <f t="shared" si="20"/>
        <v>2020</v>
      </c>
      <c r="C578" s="204">
        <v>3.3719999999999999</v>
      </c>
      <c r="D578" s="204">
        <v>3.3740000000000001</v>
      </c>
      <c r="E578" s="205">
        <f t="shared" si="21"/>
        <v>3.3730000000000002</v>
      </c>
    </row>
    <row r="579" spans="1:5">
      <c r="A579" s="202">
        <v>43865</v>
      </c>
      <c r="B579" s="203">
        <f t="shared" si="20"/>
        <v>2020</v>
      </c>
      <c r="C579" s="204">
        <v>3.36</v>
      </c>
      <c r="D579" s="204">
        <v>3.3639999999999999</v>
      </c>
      <c r="E579" s="205">
        <f t="shared" si="21"/>
        <v>3.3620000000000001</v>
      </c>
    </row>
    <row r="580" spans="1:5">
      <c r="A580" s="202">
        <v>43866</v>
      </c>
      <c r="B580" s="203">
        <f t="shared" si="20"/>
        <v>2020</v>
      </c>
      <c r="C580" s="204">
        <v>3.359</v>
      </c>
      <c r="D580" s="204">
        <v>3.36</v>
      </c>
      <c r="E580" s="205">
        <f t="shared" si="21"/>
        <v>3.3594999999999997</v>
      </c>
    </row>
    <row r="581" spans="1:5">
      <c r="A581" s="202">
        <v>43867</v>
      </c>
      <c r="B581" s="203">
        <f t="shared" si="20"/>
        <v>2020</v>
      </c>
      <c r="C581" s="204">
        <v>3.3690000000000002</v>
      </c>
      <c r="D581" s="204">
        <v>3.371</v>
      </c>
      <c r="E581" s="205">
        <f t="shared" si="21"/>
        <v>3.37</v>
      </c>
    </row>
    <row r="582" spans="1:5">
      <c r="A582" s="202">
        <v>43868</v>
      </c>
      <c r="B582" s="203">
        <f t="shared" si="20"/>
        <v>2020</v>
      </c>
      <c r="C582" s="204">
        <v>3.3849999999999998</v>
      </c>
      <c r="D582" s="204">
        <v>3.3879999999999999</v>
      </c>
      <c r="E582" s="205">
        <f t="shared" si="21"/>
        <v>3.3864999999999998</v>
      </c>
    </row>
    <row r="583" spans="1:5">
      <c r="A583" s="202">
        <v>43871</v>
      </c>
      <c r="B583" s="203">
        <f t="shared" si="20"/>
        <v>2020</v>
      </c>
      <c r="C583" s="204">
        <v>3.3919999999999999</v>
      </c>
      <c r="D583" s="204">
        <v>3.3940000000000001</v>
      </c>
      <c r="E583" s="205">
        <f t="shared" si="21"/>
        <v>3.3929999999999998</v>
      </c>
    </row>
    <row r="584" spans="1:5">
      <c r="A584" s="202">
        <v>43872</v>
      </c>
      <c r="B584" s="203">
        <f t="shared" si="20"/>
        <v>2020</v>
      </c>
      <c r="C584" s="204">
        <v>3.387</v>
      </c>
      <c r="D584" s="204">
        <v>3.39</v>
      </c>
      <c r="E584" s="205">
        <f t="shared" si="21"/>
        <v>3.3885000000000001</v>
      </c>
    </row>
    <row r="585" spans="1:5">
      <c r="A585" s="202">
        <v>43873</v>
      </c>
      <c r="B585" s="203">
        <f t="shared" si="20"/>
        <v>2020</v>
      </c>
      <c r="C585" s="204">
        <v>3.3809999999999998</v>
      </c>
      <c r="D585" s="204">
        <v>3.383</v>
      </c>
      <c r="E585" s="205">
        <f t="shared" si="21"/>
        <v>3.3819999999999997</v>
      </c>
    </row>
    <row r="586" spans="1:5">
      <c r="A586" s="202">
        <v>43874</v>
      </c>
      <c r="B586" s="203">
        <f t="shared" si="20"/>
        <v>2020</v>
      </c>
      <c r="C586" s="204">
        <v>3.383</v>
      </c>
      <c r="D586" s="204">
        <v>3.3849999999999998</v>
      </c>
      <c r="E586" s="205">
        <f t="shared" si="21"/>
        <v>3.3839999999999999</v>
      </c>
    </row>
    <row r="587" spans="1:5">
      <c r="A587" s="202">
        <v>43875</v>
      </c>
      <c r="B587" s="203">
        <f t="shared" si="20"/>
        <v>2020</v>
      </c>
      <c r="C587" s="204">
        <v>3.38</v>
      </c>
      <c r="D587" s="204">
        <v>3.3839999999999999</v>
      </c>
      <c r="E587" s="205">
        <f t="shared" si="21"/>
        <v>3.3819999999999997</v>
      </c>
    </row>
    <row r="588" spans="1:5">
      <c r="A588" s="202">
        <v>43878</v>
      </c>
      <c r="B588" s="203">
        <f t="shared" si="20"/>
        <v>2020</v>
      </c>
      <c r="C588" s="204">
        <v>3.3780000000000001</v>
      </c>
      <c r="D588" s="204">
        <v>3.3839999999999999</v>
      </c>
      <c r="E588" s="205">
        <f t="shared" si="21"/>
        <v>3.3810000000000002</v>
      </c>
    </row>
    <row r="589" spans="1:5">
      <c r="A589" s="202">
        <v>43879</v>
      </c>
      <c r="B589" s="203">
        <f t="shared" si="20"/>
        <v>2020</v>
      </c>
      <c r="C589" s="204">
        <v>3.383</v>
      </c>
      <c r="D589" s="204">
        <v>3.3860000000000001</v>
      </c>
      <c r="E589" s="205">
        <f t="shared" si="21"/>
        <v>3.3845000000000001</v>
      </c>
    </row>
    <row r="590" spans="1:5">
      <c r="A590" s="202">
        <v>43880</v>
      </c>
      <c r="B590" s="203">
        <f t="shared" si="20"/>
        <v>2020</v>
      </c>
      <c r="C590" s="204">
        <v>3.3820000000000001</v>
      </c>
      <c r="D590" s="204">
        <v>3.3839999999999999</v>
      </c>
      <c r="E590" s="205">
        <f t="shared" si="21"/>
        <v>3.383</v>
      </c>
    </row>
    <row r="591" spans="1:5">
      <c r="A591" s="202">
        <v>43881</v>
      </c>
      <c r="B591" s="203">
        <f t="shared" si="20"/>
        <v>2020</v>
      </c>
      <c r="C591" s="204">
        <v>3.3889999999999998</v>
      </c>
      <c r="D591" s="204">
        <v>3.3919999999999999</v>
      </c>
      <c r="E591" s="205">
        <f t="shared" si="21"/>
        <v>3.3904999999999998</v>
      </c>
    </row>
    <row r="592" spans="1:5">
      <c r="A592" s="202">
        <v>43882</v>
      </c>
      <c r="B592" s="203">
        <f t="shared" si="20"/>
        <v>2020</v>
      </c>
      <c r="C592" s="204">
        <v>3.391</v>
      </c>
      <c r="D592" s="204">
        <v>3.3940000000000001</v>
      </c>
      <c r="E592" s="205">
        <f t="shared" si="21"/>
        <v>3.3925000000000001</v>
      </c>
    </row>
    <row r="593" spans="1:5">
      <c r="A593" s="202">
        <v>43885</v>
      </c>
      <c r="B593" s="203">
        <f t="shared" si="20"/>
        <v>2020</v>
      </c>
      <c r="C593" s="204">
        <v>3.4009999999999998</v>
      </c>
      <c r="D593" s="204">
        <v>3.4039999999999999</v>
      </c>
      <c r="E593" s="205">
        <f t="shared" si="21"/>
        <v>3.4024999999999999</v>
      </c>
    </row>
    <row r="594" spans="1:5">
      <c r="A594" s="202">
        <v>43886</v>
      </c>
      <c r="B594" s="203">
        <f t="shared" si="20"/>
        <v>2020</v>
      </c>
      <c r="C594" s="204">
        <v>3.4020000000000001</v>
      </c>
      <c r="D594" s="204">
        <v>3.4049999999999998</v>
      </c>
      <c r="E594" s="205">
        <f t="shared" si="21"/>
        <v>3.4035000000000002</v>
      </c>
    </row>
    <row r="595" spans="1:5">
      <c r="A595" s="202">
        <v>43887</v>
      </c>
      <c r="B595" s="203">
        <f t="shared" si="20"/>
        <v>2020</v>
      </c>
      <c r="C595" s="204">
        <v>3.4089999999999998</v>
      </c>
      <c r="D595" s="204">
        <v>3.4119999999999999</v>
      </c>
      <c r="E595" s="205">
        <f t="shared" si="21"/>
        <v>3.4104999999999999</v>
      </c>
    </row>
    <row r="596" spans="1:5">
      <c r="A596" s="202">
        <v>43888</v>
      </c>
      <c r="B596" s="203">
        <f t="shared" si="20"/>
        <v>2020</v>
      </c>
      <c r="C596" s="204">
        <v>3.4260000000000002</v>
      </c>
      <c r="D596" s="204">
        <v>3.43</v>
      </c>
      <c r="E596" s="205">
        <f t="shared" si="21"/>
        <v>3.4279999999999999</v>
      </c>
    </row>
    <row r="597" spans="1:5">
      <c r="A597" s="202">
        <v>43889</v>
      </c>
      <c r="B597" s="203">
        <f t="shared" si="20"/>
        <v>2020</v>
      </c>
      <c r="C597" s="204">
        <v>3.448</v>
      </c>
      <c r="D597" s="204">
        <v>3.4510000000000001</v>
      </c>
      <c r="E597" s="205">
        <f t="shared" si="21"/>
        <v>3.4495</v>
      </c>
    </row>
    <row r="598" spans="1:5">
      <c r="A598" s="202">
        <v>43892</v>
      </c>
      <c r="B598" s="203">
        <f t="shared" si="20"/>
        <v>2020</v>
      </c>
      <c r="C598" s="204">
        <v>3.4409999999999998</v>
      </c>
      <c r="D598" s="204">
        <v>3.4449999999999998</v>
      </c>
      <c r="E598" s="205">
        <f t="shared" si="21"/>
        <v>3.4429999999999996</v>
      </c>
    </row>
    <row r="599" spans="1:5">
      <c r="A599" s="202">
        <v>43893</v>
      </c>
      <c r="B599" s="203">
        <f t="shared" si="20"/>
        <v>2020</v>
      </c>
      <c r="C599" s="204">
        <v>3.4249999999999998</v>
      </c>
      <c r="D599" s="204">
        <v>3.4279999999999999</v>
      </c>
      <c r="E599" s="205">
        <f t="shared" si="21"/>
        <v>3.4264999999999999</v>
      </c>
    </row>
    <row r="600" spans="1:5">
      <c r="A600" s="202">
        <v>43894</v>
      </c>
      <c r="B600" s="203">
        <f t="shared" si="20"/>
        <v>2020</v>
      </c>
      <c r="C600" s="204">
        <v>3.42</v>
      </c>
      <c r="D600" s="204">
        <v>3.4249999999999998</v>
      </c>
      <c r="E600" s="205">
        <f t="shared" si="21"/>
        <v>3.4224999999999999</v>
      </c>
    </row>
    <row r="601" spans="1:5">
      <c r="A601" s="202">
        <v>43895</v>
      </c>
      <c r="B601" s="203">
        <f t="shared" si="20"/>
        <v>2020</v>
      </c>
      <c r="C601" s="204">
        <v>3.4380000000000002</v>
      </c>
      <c r="D601" s="204">
        <v>3.44</v>
      </c>
      <c r="E601" s="205">
        <f t="shared" si="21"/>
        <v>3.4390000000000001</v>
      </c>
    </row>
    <row r="602" spans="1:5">
      <c r="A602" s="202">
        <v>43896</v>
      </c>
      <c r="B602" s="203">
        <f t="shared" si="20"/>
        <v>2020</v>
      </c>
      <c r="C602" s="204">
        <v>3.47</v>
      </c>
      <c r="D602" s="204">
        <v>3.4729999999999999</v>
      </c>
      <c r="E602" s="205">
        <f t="shared" si="21"/>
        <v>3.4714999999999998</v>
      </c>
    </row>
    <row r="603" spans="1:5">
      <c r="A603" s="202">
        <v>43899</v>
      </c>
      <c r="B603" s="203">
        <f t="shared" si="20"/>
        <v>2020</v>
      </c>
      <c r="C603" s="204">
        <v>3.4990000000000001</v>
      </c>
      <c r="D603" s="204">
        <v>3.5019999999999998</v>
      </c>
      <c r="E603" s="205">
        <f t="shared" si="21"/>
        <v>3.5004999999999997</v>
      </c>
    </row>
    <row r="604" spans="1:5">
      <c r="A604" s="202">
        <v>43900</v>
      </c>
      <c r="B604" s="203">
        <f t="shared" si="20"/>
        <v>2020</v>
      </c>
      <c r="C604" s="204">
        <v>3.4940000000000002</v>
      </c>
      <c r="D604" s="204">
        <v>3.4980000000000002</v>
      </c>
      <c r="E604" s="205">
        <f t="shared" si="21"/>
        <v>3.4960000000000004</v>
      </c>
    </row>
    <row r="605" spans="1:5">
      <c r="A605" s="202">
        <v>43901</v>
      </c>
      <c r="B605" s="203">
        <f t="shared" si="20"/>
        <v>2020</v>
      </c>
      <c r="C605" s="204">
        <v>3.5070000000000001</v>
      </c>
      <c r="D605" s="204">
        <v>3.51</v>
      </c>
      <c r="E605" s="205">
        <f t="shared" si="21"/>
        <v>3.5084999999999997</v>
      </c>
    </row>
    <row r="606" spans="1:5">
      <c r="A606" s="202">
        <v>43902</v>
      </c>
      <c r="B606" s="203">
        <f t="shared" si="20"/>
        <v>2020</v>
      </c>
      <c r="C606" s="204">
        <v>3.5430000000000001</v>
      </c>
      <c r="D606" s="204">
        <v>3.5449999999999999</v>
      </c>
      <c r="E606" s="205">
        <f t="shared" si="21"/>
        <v>3.544</v>
      </c>
    </row>
    <row r="607" spans="1:5">
      <c r="A607" s="202">
        <v>43903</v>
      </c>
      <c r="B607" s="203">
        <f t="shared" si="20"/>
        <v>2020</v>
      </c>
      <c r="C607" s="204">
        <v>3.5259999999999998</v>
      </c>
      <c r="D607" s="204">
        <v>3.53</v>
      </c>
      <c r="E607" s="205">
        <f t="shared" si="21"/>
        <v>3.5279999999999996</v>
      </c>
    </row>
    <row r="608" spans="1:5">
      <c r="A608" s="202">
        <v>43906</v>
      </c>
      <c r="B608" s="203">
        <f t="shared" si="20"/>
        <v>2020</v>
      </c>
      <c r="C608" s="204">
        <v>3.544</v>
      </c>
      <c r="D608" s="204">
        <v>3.55</v>
      </c>
      <c r="E608" s="205">
        <f t="shared" si="21"/>
        <v>3.5469999999999997</v>
      </c>
    </row>
    <row r="609" spans="1:5">
      <c r="A609" s="202">
        <v>43907</v>
      </c>
      <c r="B609" s="203">
        <f t="shared" si="20"/>
        <v>2020</v>
      </c>
      <c r="C609" s="204">
        <v>3.5489999999999999</v>
      </c>
      <c r="D609" s="204">
        <v>3.5539999999999998</v>
      </c>
      <c r="E609" s="205">
        <f t="shared" si="21"/>
        <v>3.5514999999999999</v>
      </c>
    </row>
    <row r="610" spans="1:5">
      <c r="A610" s="202">
        <v>43908</v>
      </c>
      <c r="B610" s="203">
        <f t="shared" si="20"/>
        <v>2020</v>
      </c>
      <c r="C610" s="204">
        <v>3.5649999999999999</v>
      </c>
      <c r="D610" s="204">
        <v>3.5680000000000001</v>
      </c>
      <c r="E610" s="205">
        <f t="shared" si="21"/>
        <v>3.5665</v>
      </c>
    </row>
    <row r="611" spans="1:5">
      <c r="A611" s="202">
        <v>43909</v>
      </c>
      <c r="B611" s="203">
        <f t="shared" si="20"/>
        <v>2020</v>
      </c>
      <c r="C611" s="204">
        <v>3.5630000000000002</v>
      </c>
      <c r="D611" s="204">
        <v>3.5649999999999999</v>
      </c>
      <c r="E611" s="205">
        <f t="shared" si="21"/>
        <v>3.5640000000000001</v>
      </c>
    </row>
    <row r="612" spans="1:5">
      <c r="A612" s="202">
        <v>43910</v>
      </c>
      <c r="B612" s="203">
        <f t="shared" si="20"/>
        <v>2020</v>
      </c>
      <c r="C612" s="204">
        <v>3.52</v>
      </c>
      <c r="D612" s="204">
        <v>3.5249999999999999</v>
      </c>
      <c r="E612" s="205">
        <f t="shared" si="21"/>
        <v>3.5225</v>
      </c>
    </row>
    <row r="613" spans="1:5">
      <c r="A613" s="202">
        <v>43913</v>
      </c>
      <c r="B613" s="203">
        <f t="shared" si="20"/>
        <v>2020</v>
      </c>
      <c r="C613" s="204">
        <v>3.53</v>
      </c>
      <c r="D613" s="204">
        <v>3.536</v>
      </c>
      <c r="E613" s="205">
        <f t="shared" si="21"/>
        <v>3.5329999999999999</v>
      </c>
    </row>
    <row r="614" spans="1:5">
      <c r="A614" s="202">
        <v>43914</v>
      </c>
      <c r="B614" s="203">
        <f t="shared" si="20"/>
        <v>2020</v>
      </c>
      <c r="C614" s="204">
        <v>3.5169999999999999</v>
      </c>
      <c r="D614" s="204">
        <v>3.5230000000000001</v>
      </c>
      <c r="E614" s="205">
        <f t="shared" si="21"/>
        <v>3.52</v>
      </c>
    </row>
    <row r="615" spans="1:5">
      <c r="A615" s="202">
        <v>43915</v>
      </c>
      <c r="B615" s="203">
        <f t="shared" si="20"/>
        <v>2020</v>
      </c>
      <c r="C615" s="204">
        <v>3.496</v>
      </c>
      <c r="D615" s="204">
        <v>3.5030000000000001</v>
      </c>
      <c r="E615" s="205">
        <f t="shared" si="21"/>
        <v>3.4995000000000003</v>
      </c>
    </row>
    <row r="616" spans="1:5">
      <c r="A616" s="202">
        <v>43916</v>
      </c>
      <c r="B616" s="203">
        <f t="shared" si="20"/>
        <v>2020</v>
      </c>
      <c r="C616" s="204">
        <v>3.4289999999999998</v>
      </c>
      <c r="D616" s="204">
        <v>3.4390000000000001</v>
      </c>
      <c r="E616" s="205">
        <f t="shared" si="21"/>
        <v>3.4340000000000002</v>
      </c>
    </row>
    <row r="617" spans="1:5">
      <c r="A617" s="202">
        <v>43917</v>
      </c>
      <c r="B617" s="203">
        <f t="shared" si="20"/>
        <v>2020</v>
      </c>
      <c r="C617" s="204">
        <v>3.4169999999999998</v>
      </c>
      <c r="D617" s="204">
        <v>3.423</v>
      </c>
      <c r="E617" s="205">
        <f t="shared" si="21"/>
        <v>3.42</v>
      </c>
    </row>
    <row r="618" spans="1:5">
      <c r="A618" s="202">
        <v>43920</v>
      </c>
      <c r="B618" s="203">
        <f t="shared" si="20"/>
        <v>2020</v>
      </c>
      <c r="C618" s="204">
        <v>3.431</v>
      </c>
      <c r="D618" s="204">
        <v>3.4390000000000001</v>
      </c>
      <c r="E618" s="205">
        <f t="shared" si="21"/>
        <v>3.4350000000000001</v>
      </c>
    </row>
    <row r="619" spans="1:5">
      <c r="A619" s="202">
        <v>43921</v>
      </c>
      <c r="B619" s="203">
        <f t="shared" si="20"/>
        <v>2020</v>
      </c>
      <c r="C619" s="204">
        <v>3.4329999999999998</v>
      </c>
      <c r="D619" s="204">
        <v>3.4420000000000002</v>
      </c>
      <c r="E619" s="205">
        <f t="shared" si="21"/>
        <v>3.4375</v>
      </c>
    </row>
    <row r="620" spans="1:5">
      <c r="A620" s="202">
        <v>43922</v>
      </c>
      <c r="B620" s="203">
        <f t="shared" si="20"/>
        <v>2020</v>
      </c>
      <c r="C620" s="204">
        <v>3.4550000000000001</v>
      </c>
      <c r="D620" s="204">
        <v>3.4620000000000002</v>
      </c>
      <c r="E620" s="205">
        <f t="shared" si="21"/>
        <v>3.4584999999999999</v>
      </c>
    </row>
    <row r="621" spans="1:5">
      <c r="A621" s="202">
        <v>43923</v>
      </c>
      <c r="B621" s="203">
        <f t="shared" si="20"/>
        <v>2020</v>
      </c>
      <c r="C621" s="204">
        <v>3.4529999999999998</v>
      </c>
      <c r="D621" s="204">
        <v>3.4580000000000002</v>
      </c>
      <c r="E621" s="205">
        <f t="shared" si="21"/>
        <v>3.4554999999999998</v>
      </c>
    </row>
    <row r="622" spans="1:5">
      <c r="A622" s="202">
        <v>43924</v>
      </c>
      <c r="B622" s="203">
        <f t="shared" si="20"/>
        <v>2020</v>
      </c>
      <c r="C622" s="204">
        <v>3.4529999999999998</v>
      </c>
      <c r="D622" s="204">
        <v>3.4569999999999999</v>
      </c>
      <c r="E622" s="205">
        <f t="shared" si="21"/>
        <v>3.4550000000000001</v>
      </c>
    </row>
    <row r="623" spans="1:5">
      <c r="A623" s="202">
        <v>43927</v>
      </c>
      <c r="B623" s="203">
        <f t="shared" si="20"/>
        <v>2020</v>
      </c>
      <c r="C623" s="204">
        <v>3.4060000000000001</v>
      </c>
      <c r="D623" s="204">
        <v>3.4119999999999999</v>
      </c>
      <c r="E623" s="205">
        <f t="shared" si="21"/>
        <v>3.4089999999999998</v>
      </c>
    </row>
    <row r="624" spans="1:5">
      <c r="A624" s="202">
        <v>43928</v>
      </c>
      <c r="B624" s="203">
        <f t="shared" si="20"/>
        <v>2020</v>
      </c>
      <c r="C624" s="204">
        <v>3.367</v>
      </c>
      <c r="D624" s="204">
        <v>3.3730000000000002</v>
      </c>
      <c r="E624" s="205">
        <f t="shared" si="21"/>
        <v>3.37</v>
      </c>
    </row>
    <row r="625" spans="1:5">
      <c r="A625" s="202">
        <v>43929</v>
      </c>
      <c r="B625" s="203">
        <f t="shared" si="20"/>
        <v>2020</v>
      </c>
      <c r="C625" s="204">
        <v>3.3540000000000001</v>
      </c>
      <c r="D625" s="204">
        <v>3.3559999999999999</v>
      </c>
      <c r="E625" s="205">
        <f t="shared" si="21"/>
        <v>3.355</v>
      </c>
    </row>
    <row r="626" spans="1:5">
      <c r="A626" s="202">
        <v>43934</v>
      </c>
      <c r="B626" s="203">
        <f t="shared" si="20"/>
        <v>2020</v>
      </c>
      <c r="C626" s="204">
        <v>3.3740000000000001</v>
      </c>
      <c r="D626" s="204">
        <v>3.379</v>
      </c>
      <c r="E626" s="205">
        <f t="shared" si="21"/>
        <v>3.3765000000000001</v>
      </c>
    </row>
    <row r="627" spans="1:5">
      <c r="A627" s="202">
        <v>43935</v>
      </c>
      <c r="B627" s="203">
        <f t="shared" si="20"/>
        <v>2020</v>
      </c>
      <c r="C627" s="204">
        <v>3.3879999999999999</v>
      </c>
      <c r="D627" s="204">
        <v>3.3929999999999998</v>
      </c>
      <c r="E627" s="205">
        <f t="shared" si="21"/>
        <v>3.3904999999999998</v>
      </c>
    </row>
    <row r="628" spans="1:5">
      <c r="A628" s="202">
        <v>43936</v>
      </c>
      <c r="B628" s="203">
        <f t="shared" si="20"/>
        <v>2020</v>
      </c>
      <c r="C628" s="204">
        <v>3.4169999999999998</v>
      </c>
      <c r="D628" s="204">
        <v>3.4209999999999998</v>
      </c>
      <c r="E628" s="205">
        <f t="shared" si="21"/>
        <v>3.4189999999999996</v>
      </c>
    </row>
    <row r="629" spans="1:5">
      <c r="A629" s="202">
        <v>43937</v>
      </c>
      <c r="B629" s="203">
        <f t="shared" si="20"/>
        <v>2020</v>
      </c>
      <c r="C629" s="204">
        <v>3.407</v>
      </c>
      <c r="D629" s="204">
        <v>3.411</v>
      </c>
      <c r="E629" s="205">
        <f t="shared" si="21"/>
        <v>3.4089999999999998</v>
      </c>
    </row>
    <row r="630" spans="1:5">
      <c r="A630" s="202">
        <v>43938</v>
      </c>
      <c r="B630" s="203">
        <f t="shared" si="20"/>
        <v>2020</v>
      </c>
      <c r="C630" s="204">
        <v>3.403</v>
      </c>
      <c r="D630" s="204">
        <v>3.407</v>
      </c>
      <c r="E630" s="205">
        <f t="shared" si="21"/>
        <v>3.4050000000000002</v>
      </c>
    </row>
    <row r="631" spans="1:5">
      <c r="A631" s="202">
        <v>43941</v>
      </c>
      <c r="B631" s="203">
        <f t="shared" si="20"/>
        <v>2020</v>
      </c>
      <c r="C631" s="204">
        <v>3.4049999999999998</v>
      </c>
      <c r="D631" s="204">
        <v>3.411</v>
      </c>
      <c r="E631" s="205">
        <f t="shared" si="21"/>
        <v>3.4079999999999999</v>
      </c>
    </row>
    <row r="632" spans="1:5">
      <c r="A632" s="202">
        <v>43942</v>
      </c>
      <c r="B632" s="203">
        <f t="shared" si="20"/>
        <v>2020</v>
      </c>
      <c r="C632" s="204">
        <v>3.3969999999999998</v>
      </c>
      <c r="D632" s="204">
        <v>3.4</v>
      </c>
      <c r="E632" s="205">
        <f t="shared" si="21"/>
        <v>3.3984999999999999</v>
      </c>
    </row>
    <row r="633" spans="1:5">
      <c r="A633" s="202">
        <v>43943</v>
      </c>
      <c r="B633" s="203">
        <f t="shared" si="20"/>
        <v>2020</v>
      </c>
      <c r="C633" s="204">
        <v>3.37</v>
      </c>
      <c r="D633" s="204">
        <v>3.3759999999999999</v>
      </c>
      <c r="E633" s="205">
        <f t="shared" si="21"/>
        <v>3.3730000000000002</v>
      </c>
    </row>
    <row r="634" spans="1:5">
      <c r="A634" s="202">
        <v>43944</v>
      </c>
      <c r="B634" s="203">
        <f t="shared" si="20"/>
        <v>2020</v>
      </c>
      <c r="C634" s="204">
        <v>3.3580000000000001</v>
      </c>
      <c r="D634" s="204">
        <v>3.3639999999999999</v>
      </c>
      <c r="E634" s="205">
        <f t="shared" si="21"/>
        <v>3.3609999999999998</v>
      </c>
    </row>
    <row r="635" spans="1:5">
      <c r="A635" s="202">
        <v>43945</v>
      </c>
      <c r="B635" s="203">
        <f t="shared" si="20"/>
        <v>2020</v>
      </c>
      <c r="C635" s="204">
        <v>3.371</v>
      </c>
      <c r="D635" s="204">
        <v>3.3809999999999998</v>
      </c>
      <c r="E635" s="205">
        <f t="shared" si="21"/>
        <v>3.3759999999999999</v>
      </c>
    </row>
    <row r="636" spans="1:5">
      <c r="A636" s="202">
        <v>43948</v>
      </c>
      <c r="B636" s="203">
        <f t="shared" si="20"/>
        <v>2020</v>
      </c>
      <c r="C636" s="204">
        <v>3.391</v>
      </c>
      <c r="D636" s="204">
        <v>3.4</v>
      </c>
      <c r="E636" s="205">
        <f t="shared" si="21"/>
        <v>3.3955000000000002</v>
      </c>
    </row>
    <row r="637" spans="1:5">
      <c r="A637" s="202">
        <v>43949</v>
      </c>
      <c r="B637" s="203">
        <f t="shared" si="20"/>
        <v>2020</v>
      </c>
      <c r="C637" s="204">
        <v>3.3820000000000001</v>
      </c>
      <c r="D637" s="204">
        <v>3.387</v>
      </c>
      <c r="E637" s="205">
        <f t="shared" si="21"/>
        <v>3.3845000000000001</v>
      </c>
    </row>
    <row r="638" spans="1:5">
      <c r="A638" s="202">
        <v>43950</v>
      </c>
      <c r="B638" s="203">
        <f t="shared" ref="B638:B701" si="22">YEAR(A638)</f>
        <v>2020</v>
      </c>
      <c r="C638" s="204">
        <v>3.3690000000000002</v>
      </c>
      <c r="D638" s="204">
        <v>3.3730000000000002</v>
      </c>
      <c r="E638" s="205">
        <f t="shared" ref="E638:E701" si="23">AVERAGE(C638:D638)</f>
        <v>3.3710000000000004</v>
      </c>
    </row>
    <row r="639" spans="1:5">
      <c r="A639" s="202">
        <v>43951</v>
      </c>
      <c r="B639" s="203">
        <f t="shared" si="22"/>
        <v>2020</v>
      </c>
      <c r="C639" s="204">
        <v>3.3759999999999999</v>
      </c>
      <c r="D639" s="204">
        <v>3.383</v>
      </c>
      <c r="E639" s="205">
        <f t="shared" si="23"/>
        <v>3.3795000000000002</v>
      </c>
    </row>
    <row r="640" spans="1:5">
      <c r="A640" s="202">
        <v>43955</v>
      </c>
      <c r="B640" s="203">
        <f t="shared" si="22"/>
        <v>2020</v>
      </c>
      <c r="C640" s="204">
        <v>3.383</v>
      </c>
      <c r="D640" s="204">
        <v>3.39</v>
      </c>
      <c r="E640" s="205">
        <f t="shared" si="23"/>
        <v>3.3864999999999998</v>
      </c>
    </row>
    <row r="641" spans="1:5">
      <c r="A641" s="202">
        <v>43956</v>
      </c>
      <c r="B641" s="203">
        <f t="shared" si="22"/>
        <v>2020</v>
      </c>
      <c r="C641" s="204">
        <v>3.3879999999999999</v>
      </c>
      <c r="D641" s="204">
        <v>3.3940000000000001</v>
      </c>
      <c r="E641" s="205">
        <f t="shared" si="23"/>
        <v>3.391</v>
      </c>
    </row>
    <row r="642" spans="1:5">
      <c r="A642" s="202">
        <v>43957</v>
      </c>
      <c r="B642" s="203">
        <f t="shared" si="22"/>
        <v>2020</v>
      </c>
      <c r="C642" s="204">
        <v>3.403</v>
      </c>
      <c r="D642" s="204">
        <v>3.407</v>
      </c>
      <c r="E642" s="205">
        <f t="shared" si="23"/>
        <v>3.4050000000000002</v>
      </c>
    </row>
    <row r="643" spans="1:5">
      <c r="A643" s="202">
        <v>43958</v>
      </c>
      <c r="B643" s="203">
        <f t="shared" si="22"/>
        <v>2020</v>
      </c>
      <c r="C643" s="204">
        <v>3.4039999999999999</v>
      </c>
      <c r="D643" s="204">
        <v>3.41</v>
      </c>
      <c r="E643" s="205">
        <f t="shared" si="23"/>
        <v>3.407</v>
      </c>
    </row>
    <row r="644" spans="1:5">
      <c r="A644" s="202">
        <v>43959</v>
      </c>
      <c r="B644" s="203">
        <f t="shared" si="22"/>
        <v>2020</v>
      </c>
      <c r="C644" s="204">
        <v>3.3940000000000001</v>
      </c>
      <c r="D644" s="204">
        <v>3.399</v>
      </c>
      <c r="E644" s="205">
        <f t="shared" si="23"/>
        <v>3.3965000000000001</v>
      </c>
    </row>
    <row r="645" spans="1:5">
      <c r="A645" s="202">
        <v>43962</v>
      </c>
      <c r="B645" s="203">
        <f t="shared" si="22"/>
        <v>2020</v>
      </c>
      <c r="C645" s="204">
        <v>3.4180000000000001</v>
      </c>
      <c r="D645" s="204">
        <v>3.4209999999999998</v>
      </c>
      <c r="E645" s="205">
        <f t="shared" si="23"/>
        <v>3.4195000000000002</v>
      </c>
    </row>
    <row r="646" spans="1:5">
      <c r="A646" s="202">
        <v>43963</v>
      </c>
      <c r="B646" s="203">
        <f t="shared" si="22"/>
        <v>2020</v>
      </c>
      <c r="C646" s="204">
        <v>3.4209999999999998</v>
      </c>
      <c r="D646" s="204">
        <v>3.4249999999999998</v>
      </c>
      <c r="E646" s="205">
        <f t="shared" si="23"/>
        <v>3.423</v>
      </c>
    </row>
    <row r="647" spans="1:5">
      <c r="A647" s="202">
        <v>43964</v>
      </c>
      <c r="B647" s="203">
        <f t="shared" si="22"/>
        <v>2020</v>
      </c>
      <c r="C647" s="204">
        <v>3.4340000000000002</v>
      </c>
      <c r="D647" s="204">
        <v>3.4369999999999998</v>
      </c>
      <c r="E647" s="205">
        <f t="shared" si="23"/>
        <v>3.4355000000000002</v>
      </c>
    </row>
    <row r="648" spans="1:5">
      <c r="A648" s="202">
        <v>43965</v>
      </c>
      <c r="B648" s="203">
        <f t="shared" si="22"/>
        <v>2020</v>
      </c>
      <c r="C648" s="204">
        <v>3.45</v>
      </c>
      <c r="D648" s="204">
        <v>3.4550000000000001</v>
      </c>
      <c r="E648" s="205">
        <f t="shared" si="23"/>
        <v>3.4525000000000001</v>
      </c>
    </row>
    <row r="649" spans="1:5">
      <c r="A649" s="202">
        <v>43966</v>
      </c>
      <c r="B649" s="203">
        <f t="shared" si="22"/>
        <v>2020</v>
      </c>
      <c r="C649" s="204">
        <v>3.444</v>
      </c>
      <c r="D649" s="204">
        <v>3.448</v>
      </c>
      <c r="E649" s="205">
        <f t="shared" si="23"/>
        <v>3.4459999999999997</v>
      </c>
    </row>
    <row r="650" spans="1:5">
      <c r="A650" s="202">
        <v>43969</v>
      </c>
      <c r="B650" s="203">
        <f t="shared" si="22"/>
        <v>2020</v>
      </c>
      <c r="C650" s="204">
        <v>3.419</v>
      </c>
      <c r="D650" s="204">
        <v>3.4239999999999999</v>
      </c>
      <c r="E650" s="205">
        <f t="shared" si="23"/>
        <v>3.4215</v>
      </c>
    </row>
    <row r="651" spans="1:5">
      <c r="A651" s="202">
        <v>43970</v>
      </c>
      <c r="B651" s="203">
        <f t="shared" si="22"/>
        <v>2020</v>
      </c>
      <c r="C651" s="204">
        <v>3.4249999999999998</v>
      </c>
      <c r="D651" s="204">
        <v>3.43</v>
      </c>
      <c r="E651" s="205">
        <f t="shared" si="23"/>
        <v>3.4275000000000002</v>
      </c>
    </row>
    <row r="652" spans="1:5">
      <c r="A652" s="202">
        <v>43971</v>
      </c>
      <c r="B652" s="203">
        <f t="shared" si="22"/>
        <v>2020</v>
      </c>
      <c r="C652" s="204">
        <v>3.4039999999999999</v>
      </c>
      <c r="D652" s="204">
        <v>3.41</v>
      </c>
      <c r="E652" s="205">
        <f t="shared" si="23"/>
        <v>3.407</v>
      </c>
    </row>
    <row r="653" spans="1:5">
      <c r="A653" s="202">
        <v>43972</v>
      </c>
      <c r="B653" s="203">
        <f t="shared" si="22"/>
        <v>2020</v>
      </c>
      <c r="C653" s="204">
        <v>3.4020000000000001</v>
      </c>
      <c r="D653" s="204">
        <v>3.4060000000000001</v>
      </c>
      <c r="E653" s="205">
        <f t="shared" si="23"/>
        <v>3.4039999999999999</v>
      </c>
    </row>
    <row r="654" spans="1:5">
      <c r="A654" s="202">
        <v>43973</v>
      </c>
      <c r="B654" s="203">
        <f t="shared" si="22"/>
        <v>2020</v>
      </c>
      <c r="C654" s="204">
        <v>3.4239999999999999</v>
      </c>
      <c r="D654" s="204">
        <v>3.4289999999999998</v>
      </c>
      <c r="E654" s="205">
        <f t="shared" si="23"/>
        <v>3.4264999999999999</v>
      </c>
    </row>
    <row r="655" spans="1:5">
      <c r="A655" s="202">
        <v>43976</v>
      </c>
      <c r="B655" s="203">
        <f t="shared" si="22"/>
        <v>2020</v>
      </c>
      <c r="C655" s="204">
        <v>3.4249999999999998</v>
      </c>
      <c r="D655" s="204">
        <v>3.4289999999999998</v>
      </c>
      <c r="E655" s="205">
        <f t="shared" si="23"/>
        <v>3.4269999999999996</v>
      </c>
    </row>
    <row r="656" spans="1:5">
      <c r="A656" s="202">
        <v>43977</v>
      </c>
      <c r="B656" s="203">
        <f t="shared" si="22"/>
        <v>2020</v>
      </c>
      <c r="C656" s="204">
        <v>3.4209999999999998</v>
      </c>
      <c r="D656" s="204">
        <v>3.4260000000000002</v>
      </c>
      <c r="E656" s="205">
        <f t="shared" si="23"/>
        <v>3.4234999999999998</v>
      </c>
    </row>
    <row r="657" spans="1:5">
      <c r="A657" s="202">
        <v>43978</v>
      </c>
      <c r="B657" s="203">
        <f t="shared" si="22"/>
        <v>2020</v>
      </c>
      <c r="C657" s="204">
        <v>3.448</v>
      </c>
      <c r="D657" s="204">
        <v>3.4529999999999998</v>
      </c>
      <c r="E657" s="205">
        <f t="shared" si="23"/>
        <v>3.4504999999999999</v>
      </c>
    </row>
    <row r="658" spans="1:5">
      <c r="A658" s="202">
        <v>43979</v>
      </c>
      <c r="B658" s="203">
        <f t="shared" si="22"/>
        <v>2020</v>
      </c>
      <c r="C658" s="204">
        <v>3.4390000000000001</v>
      </c>
      <c r="D658" s="204">
        <v>3.444</v>
      </c>
      <c r="E658" s="205">
        <f t="shared" si="23"/>
        <v>3.4415</v>
      </c>
    </row>
    <row r="659" spans="1:5">
      <c r="A659" s="202">
        <v>43980</v>
      </c>
      <c r="B659" s="203">
        <f t="shared" si="22"/>
        <v>2020</v>
      </c>
      <c r="C659" s="204">
        <v>3.4289999999999998</v>
      </c>
      <c r="D659" s="204">
        <v>3.4340000000000002</v>
      </c>
      <c r="E659" s="205">
        <f t="shared" si="23"/>
        <v>3.4314999999999998</v>
      </c>
    </row>
    <row r="660" spans="1:5">
      <c r="A660" s="202">
        <v>43983</v>
      </c>
      <c r="B660" s="203">
        <f t="shared" si="22"/>
        <v>2020</v>
      </c>
      <c r="C660" s="204">
        <v>3.4209999999999998</v>
      </c>
      <c r="D660" s="204">
        <v>3.4220000000000002</v>
      </c>
      <c r="E660" s="205">
        <f t="shared" si="23"/>
        <v>3.4215</v>
      </c>
    </row>
    <row r="661" spans="1:5">
      <c r="A661" s="202">
        <v>43984</v>
      </c>
      <c r="B661" s="203">
        <f t="shared" si="22"/>
        <v>2020</v>
      </c>
      <c r="C661" s="204">
        <v>3.4020000000000001</v>
      </c>
      <c r="D661" s="204">
        <v>3.4039999999999999</v>
      </c>
      <c r="E661" s="205">
        <f t="shared" si="23"/>
        <v>3.403</v>
      </c>
    </row>
    <row r="662" spans="1:5">
      <c r="A662" s="202">
        <v>43985</v>
      </c>
      <c r="B662" s="203">
        <f t="shared" si="22"/>
        <v>2020</v>
      </c>
      <c r="C662" s="204">
        <v>3.3889999999999998</v>
      </c>
      <c r="D662" s="204">
        <v>3.391</v>
      </c>
      <c r="E662" s="205">
        <f t="shared" si="23"/>
        <v>3.3899999999999997</v>
      </c>
    </row>
    <row r="663" spans="1:5">
      <c r="A663" s="202">
        <v>43986</v>
      </c>
      <c r="B663" s="203">
        <f t="shared" si="22"/>
        <v>2020</v>
      </c>
      <c r="C663" s="204">
        <v>3.4209999999999998</v>
      </c>
      <c r="D663" s="204">
        <v>3.4220000000000002</v>
      </c>
      <c r="E663" s="205">
        <f t="shared" si="23"/>
        <v>3.4215</v>
      </c>
    </row>
    <row r="664" spans="1:5">
      <c r="A664" s="202">
        <v>43987</v>
      </c>
      <c r="B664" s="203">
        <f t="shared" si="22"/>
        <v>2020</v>
      </c>
      <c r="C664" s="204">
        <v>3.4260000000000002</v>
      </c>
      <c r="D664" s="204">
        <v>3.43</v>
      </c>
      <c r="E664" s="205">
        <f t="shared" si="23"/>
        <v>3.4279999999999999</v>
      </c>
    </row>
    <row r="665" spans="1:5">
      <c r="A665" s="202">
        <v>43990</v>
      </c>
      <c r="B665" s="203">
        <f t="shared" si="22"/>
        <v>2020</v>
      </c>
      <c r="C665" s="204">
        <v>3.4380000000000002</v>
      </c>
      <c r="D665" s="204">
        <v>3.4409999999999998</v>
      </c>
      <c r="E665" s="205">
        <f t="shared" si="23"/>
        <v>3.4394999999999998</v>
      </c>
    </row>
    <row r="666" spans="1:5">
      <c r="A666" s="202">
        <v>43991</v>
      </c>
      <c r="B666" s="203">
        <f t="shared" si="22"/>
        <v>2020</v>
      </c>
      <c r="C666" s="204">
        <v>3.4470000000000001</v>
      </c>
      <c r="D666" s="204">
        <v>3.448</v>
      </c>
      <c r="E666" s="205">
        <f t="shared" si="23"/>
        <v>3.4474999999999998</v>
      </c>
    </row>
    <row r="667" spans="1:5">
      <c r="A667" s="202">
        <v>43992</v>
      </c>
      <c r="B667" s="203">
        <f t="shared" si="22"/>
        <v>2020</v>
      </c>
      <c r="C667" s="204">
        <v>3.4350000000000001</v>
      </c>
      <c r="D667" s="204">
        <v>3.4369999999999998</v>
      </c>
      <c r="E667" s="205">
        <f t="shared" si="23"/>
        <v>3.4359999999999999</v>
      </c>
    </row>
    <row r="668" spans="1:5">
      <c r="A668" s="202">
        <v>43993</v>
      </c>
      <c r="B668" s="203">
        <f t="shared" si="22"/>
        <v>2020</v>
      </c>
      <c r="C668" s="204">
        <v>3.45</v>
      </c>
      <c r="D668" s="204">
        <v>3.452</v>
      </c>
      <c r="E668" s="205">
        <f t="shared" si="23"/>
        <v>3.4510000000000001</v>
      </c>
    </row>
    <row r="669" spans="1:5">
      <c r="A669" s="202">
        <v>43994</v>
      </c>
      <c r="B669" s="203">
        <f t="shared" si="22"/>
        <v>2020</v>
      </c>
      <c r="C669" s="204">
        <v>3.46</v>
      </c>
      <c r="D669" s="204">
        <v>3.464</v>
      </c>
      <c r="E669" s="205">
        <f t="shared" si="23"/>
        <v>3.4619999999999997</v>
      </c>
    </row>
    <row r="670" spans="1:5">
      <c r="A670" s="202">
        <v>43997</v>
      </c>
      <c r="B670" s="203">
        <f t="shared" si="22"/>
        <v>2020</v>
      </c>
      <c r="C670" s="204">
        <v>3.48</v>
      </c>
      <c r="D670" s="204">
        <v>3.4849999999999999</v>
      </c>
      <c r="E670" s="205">
        <f t="shared" si="23"/>
        <v>3.4824999999999999</v>
      </c>
    </row>
    <row r="671" spans="1:5">
      <c r="A671" s="202">
        <v>43998</v>
      </c>
      <c r="B671" s="203">
        <f t="shared" si="22"/>
        <v>2020</v>
      </c>
      <c r="C671" s="204">
        <v>3.4729999999999999</v>
      </c>
      <c r="D671" s="204">
        <v>3.4769999999999999</v>
      </c>
      <c r="E671" s="205">
        <f t="shared" si="23"/>
        <v>3.4749999999999996</v>
      </c>
    </row>
    <row r="672" spans="1:5">
      <c r="A672" s="202">
        <v>43999</v>
      </c>
      <c r="B672" s="203">
        <f t="shared" si="22"/>
        <v>2020</v>
      </c>
      <c r="C672" s="204">
        <v>3.4910000000000001</v>
      </c>
      <c r="D672" s="204">
        <v>3.4929999999999999</v>
      </c>
      <c r="E672" s="205">
        <f t="shared" si="23"/>
        <v>3.492</v>
      </c>
    </row>
    <row r="673" spans="1:5">
      <c r="A673" s="202">
        <v>44000</v>
      </c>
      <c r="B673" s="203">
        <f t="shared" si="22"/>
        <v>2020</v>
      </c>
      <c r="C673" s="204">
        <v>3.5059999999999998</v>
      </c>
      <c r="D673" s="204">
        <v>3.5110000000000001</v>
      </c>
      <c r="E673" s="205">
        <f t="shared" si="23"/>
        <v>3.5084999999999997</v>
      </c>
    </row>
    <row r="674" spans="1:5">
      <c r="A674" s="202">
        <v>44001</v>
      </c>
      <c r="B674" s="203">
        <f t="shared" si="22"/>
        <v>2020</v>
      </c>
      <c r="C674" s="204">
        <v>3.51</v>
      </c>
      <c r="D674" s="204">
        <v>3.5129999999999999</v>
      </c>
      <c r="E674" s="205">
        <f t="shared" si="23"/>
        <v>3.5114999999999998</v>
      </c>
    </row>
    <row r="675" spans="1:5">
      <c r="A675" s="202">
        <v>44004</v>
      </c>
      <c r="B675" s="203">
        <f t="shared" si="22"/>
        <v>2020</v>
      </c>
      <c r="C675" s="204">
        <v>3.4929999999999999</v>
      </c>
      <c r="D675" s="204">
        <v>3.496</v>
      </c>
      <c r="E675" s="205">
        <f t="shared" si="23"/>
        <v>3.4944999999999999</v>
      </c>
    </row>
    <row r="676" spans="1:5">
      <c r="A676" s="202">
        <v>44005</v>
      </c>
      <c r="B676" s="203">
        <f t="shared" si="22"/>
        <v>2020</v>
      </c>
      <c r="C676" s="204">
        <v>3.5129999999999999</v>
      </c>
      <c r="D676" s="204">
        <v>3.5179999999999998</v>
      </c>
      <c r="E676" s="205">
        <f t="shared" si="23"/>
        <v>3.5154999999999998</v>
      </c>
    </row>
    <row r="677" spans="1:5">
      <c r="A677" s="202">
        <v>44006</v>
      </c>
      <c r="B677" s="203">
        <f t="shared" si="22"/>
        <v>2020</v>
      </c>
      <c r="C677" s="204">
        <v>3.524</v>
      </c>
      <c r="D677" s="204">
        <v>3.5289999999999999</v>
      </c>
      <c r="E677" s="205">
        <f t="shared" si="23"/>
        <v>3.5265</v>
      </c>
    </row>
    <row r="678" spans="1:5">
      <c r="A678" s="202">
        <v>44007</v>
      </c>
      <c r="B678" s="203">
        <f t="shared" si="22"/>
        <v>2020</v>
      </c>
      <c r="C678" s="204">
        <v>3.5089999999999999</v>
      </c>
      <c r="D678" s="204">
        <v>3.5129999999999999</v>
      </c>
      <c r="E678" s="205">
        <f t="shared" si="23"/>
        <v>3.5110000000000001</v>
      </c>
    </row>
    <row r="679" spans="1:5">
      <c r="A679" s="202">
        <v>44008</v>
      </c>
      <c r="B679" s="203">
        <f t="shared" si="22"/>
        <v>2020</v>
      </c>
      <c r="C679" s="204">
        <v>3.516</v>
      </c>
      <c r="D679" s="204">
        <v>3.5219999999999998</v>
      </c>
      <c r="E679" s="205">
        <f t="shared" si="23"/>
        <v>3.5190000000000001</v>
      </c>
    </row>
    <row r="680" spans="1:5">
      <c r="A680" s="202">
        <v>44012</v>
      </c>
      <c r="B680" s="203">
        <f t="shared" si="22"/>
        <v>2020</v>
      </c>
      <c r="C680" s="204">
        <v>3.5339999999999998</v>
      </c>
      <c r="D680" s="204">
        <v>3.5409999999999999</v>
      </c>
      <c r="E680" s="205">
        <f t="shared" si="23"/>
        <v>3.5374999999999996</v>
      </c>
    </row>
    <row r="681" spans="1:5">
      <c r="A681" s="202">
        <v>44013</v>
      </c>
      <c r="B681" s="203">
        <f t="shared" si="22"/>
        <v>2020</v>
      </c>
      <c r="C681" s="204">
        <v>3.5329999999999999</v>
      </c>
      <c r="D681" s="204">
        <v>3.5369999999999999</v>
      </c>
      <c r="E681" s="205">
        <f t="shared" si="23"/>
        <v>3.5350000000000001</v>
      </c>
    </row>
    <row r="682" spans="1:5">
      <c r="A682" s="202">
        <v>44014</v>
      </c>
      <c r="B682" s="203">
        <f t="shared" si="22"/>
        <v>2020</v>
      </c>
      <c r="C682" s="204">
        <v>3.5150000000000001</v>
      </c>
      <c r="D682" s="204">
        <v>3.5190000000000001</v>
      </c>
      <c r="E682" s="205">
        <f t="shared" si="23"/>
        <v>3.5170000000000003</v>
      </c>
    </row>
    <row r="683" spans="1:5">
      <c r="A683" s="202">
        <v>44015</v>
      </c>
      <c r="B683" s="203">
        <f t="shared" si="22"/>
        <v>2020</v>
      </c>
      <c r="C683" s="204">
        <v>3.5249999999999999</v>
      </c>
      <c r="D683" s="204">
        <v>3.528</v>
      </c>
      <c r="E683" s="205">
        <f t="shared" si="23"/>
        <v>3.5265</v>
      </c>
    </row>
    <row r="684" spans="1:5">
      <c r="A684" s="202">
        <v>44018</v>
      </c>
      <c r="B684" s="203">
        <f t="shared" si="22"/>
        <v>2020</v>
      </c>
      <c r="C684" s="204">
        <v>3.5459999999999998</v>
      </c>
      <c r="D684" s="204">
        <v>3.5489999999999999</v>
      </c>
      <c r="E684" s="205">
        <f t="shared" si="23"/>
        <v>3.5474999999999999</v>
      </c>
    </row>
    <row r="685" spans="1:5">
      <c r="A685" s="202">
        <v>44019</v>
      </c>
      <c r="B685" s="203">
        <f t="shared" si="22"/>
        <v>2020</v>
      </c>
      <c r="C685" s="204">
        <v>3.5419999999999998</v>
      </c>
      <c r="D685" s="204">
        <v>3.5470000000000002</v>
      </c>
      <c r="E685" s="205">
        <f t="shared" si="23"/>
        <v>3.5445000000000002</v>
      </c>
    </row>
    <row r="686" spans="1:5">
      <c r="A686" s="202">
        <v>44020</v>
      </c>
      <c r="B686" s="203">
        <f t="shared" si="22"/>
        <v>2020</v>
      </c>
      <c r="C686" s="204">
        <v>3.5339999999999998</v>
      </c>
      <c r="D686" s="204">
        <v>3.5369999999999999</v>
      </c>
      <c r="E686" s="205">
        <f t="shared" si="23"/>
        <v>3.5354999999999999</v>
      </c>
    </row>
    <row r="687" spans="1:5">
      <c r="A687" s="202">
        <v>44021</v>
      </c>
      <c r="B687" s="203">
        <f t="shared" si="22"/>
        <v>2020</v>
      </c>
      <c r="C687" s="204">
        <v>3.5169999999999999</v>
      </c>
      <c r="D687" s="204">
        <v>3.524</v>
      </c>
      <c r="E687" s="205">
        <f t="shared" si="23"/>
        <v>3.5205000000000002</v>
      </c>
    </row>
    <row r="688" spans="1:5">
      <c r="A688" s="202">
        <v>44022</v>
      </c>
      <c r="B688" s="203">
        <f t="shared" si="22"/>
        <v>2020</v>
      </c>
      <c r="C688" s="204">
        <v>3.5019999999999998</v>
      </c>
      <c r="D688" s="204">
        <v>3.508</v>
      </c>
      <c r="E688" s="205">
        <f t="shared" si="23"/>
        <v>3.5049999999999999</v>
      </c>
    </row>
    <row r="689" spans="1:5">
      <c r="A689" s="202">
        <v>44025</v>
      </c>
      <c r="B689" s="203">
        <f t="shared" si="22"/>
        <v>2020</v>
      </c>
      <c r="C689" s="204">
        <v>3.4950000000000001</v>
      </c>
      <c r="D689" s="204">
        <v>3.5</v>
      </c>
      <c r="E689" s="205">
        <f t="shared" si="23"/>
        <v>3.4975000000000001</v>
      </c>
    </row>
    <row r="690" spans="1:5">
      <c r="A690" s="202">
        <v>44026</v>
      </c>
      <c r="B690" s="203">
        <f t="shared" si="22"/>
        <v>2020</v>
      </c>
      <c r="C690" s="204">
        <v>3.4990000000000001</v>
      </c>
      <c r="D690" s="204">
        <v>3.504</v>
      </c>
      <c r="E690" s="205">
        <f t="shared" si="23"/>
        <v>3.5015000000000001</v>
      </c>
    </row>
    <row r="691" spans="1:5">
      <c r="A691" s="202">
        <v>44027</v>
      </c>
      <c r="B691" s="203">
        <f t="shared" si="22"/>
        <v>2020</v>
      </c>
      <c r="C691" s="204">
        <v>3.4950000000000001</v>
      </c>
      <c r="D691" s="204">
        <v>3.5019999999999998</v>
      </c>
      <c r="E691" s="205">
        <f t="shared" si="23"/>
        <v>3.4984999999999999</v>
      </c>
    </row>
    <row r="692" spans="1:5">
      <c r="A692" s="202">
        <v>44028</v>
      </c>
      <c r="B692" s="203">
        <f t="shared" si="22"/>
        <v>2020</v>
      </c>
      <c r="C692" s="204">
        <v>3.4950000000000001</v>
      </c>
      <c r="D692" s="204">
        <v>3.4990000000000001</v>
      </c>
      <c r="E692" s="205">
        <f t="shared" si="23"/>
        <v>3.4969999999999999</v>
      </c>
    </row>
    <row r="693" spans="1:5">
      <c r="A693" s="202">
        <v>44029</v>
      </c>
      <c r="B693" s="203">
        <f t="shared" si="22"/>
        <v>2020</v>
      </c>
      <c r="C693" s="204">
        <v>3.504</v>
      </c>
      <c r="D693" s="204">
        <v>3.5110000000000001</v>
      </c>
      <c r="E693" s="205">
        <f t="shared" si="23"/>
        <v>3.5075000000000003</v>
      </c>
    </row>
    <row r="694" spans="1:5">
      <c r="A694" s="202">
        <v>44032</v>
      </c>
      <c r="B694" s="203">
        <f t="shared" si="22"/>
        <v>2020</v>
      </c>
      <c r="C694" s="204">
        <v>3.5089999999999999</v>
      </c>
      <c r="D694" s="204">
        <v>3.5179999999999998</v>
      </c>
      <c r="E694" s="205">
        <f t="shared" si="23"/>
        <v>3.5134999999999996</v>
      </c>
    </row>
    <row r="695" spans="1:5">
      <c r="A695" s="202">
        <v>44033</v>
      </c>
      <c r="B695" s="203">
        <f t="shared" si="22"/>
        <v>2020</v>
      </c>
      <c r="C695" s="204">
        <v>3.4910000000000001</v>
      </c>
      <c r="D695" s="204">
        <v>3.4969999999999999</v>
      </c>
      <c r="E695" s="205">
        <f t="shared" si="23"/>
        <v>3.4939999999999998</v>
      </c>
    </row>
    <row r="696" spans="1:5">
      <c r="A696" s="202">
        <v>44034</v>
      </c>
      <c r="B696" s="203">
        <f t="shared" si="22"/>
        <v>2020</v>
      </c>
      <c r="C696" s="204">
        <v>3.5019999999999998</v>
      </c>
      <c r="D696" s="204">
        <v>3.5049999999999999</v>
      </c>
      <c r="E696" s="205">
        <f t="shared" si="23"/>
        <v>3.5034999999999998</v>
      </c>
    </row>
    <row r="697" spans="1:5">
      <c r="A697" s="202">
        <v>44035</v>
      </c>
      <c r="B697" s="203">
        <f t="shared" si="22"/>
        <v>2020</v>
      </c>
      <c r="C697" s="204">
        <v>3.5139999999999998</v>
      </c>
      <c r="D697" s="204">
        <v>3.5179999999999998</v>
      </c>
      <c r="E697" s="205">
        <f t="shared" si="23"/>
        <v>3.516</v>
      </c>
    </row>
    <row r="698" spans="1:5">
      <c r="A698" s="202">
        <v>44036</v>
      </c>
      <c r="B698" s="203">
        <f t="shared" si="22"/>
        <v>2020</v>
      </c>
      <c r="C698" s="204">
        <v>3.5289999999999999</v>
      </c>
      <c r="D698" s="204">
        <v>3.536</v>
      </c>
      <c r="E698" s="205">
        <f t="shared" si="23"/>
        <v>3.5324999999999998</v>
      </c>
    </row>
    <row r="699" spans="1:5">
      <c r="A699" s="202">
        <v>44039</v>
      </c>
      <c r="B699" s="203">
        <f t="shared" si="22"/>
        <v>2020</v>
      </c>
      <c r="C699" s="204">
        <v>3.524</v>
      </c>
      <c r="D699" s="204">
        <v>3.5289999999999999</v>
      </c>
      <c r="E699" s="205">
        <f t="shared" si="23"/>
        <v>3.5265</v>
      </c>
    </row>
    <row r="700" spans="1:5">
      <c r="A700" s="202">
        <v>44041</v>
      </c>
      <c r="B700" s="203">
        <f t="shared" si="22"/>
        <v>2020</v>
      </c>
      <c r="C700" s="204">
        <v>3.508</v>
      </c>
      <c r="D700" s="204">
        <v>3.5150000000000001</v>
      </c>
      <c r="E700" s="205">
        <f t="shared" si="23"/>
        <v>3.5114999999999998</v>
      </c>
    </row>
    <row r="701" spans="1:5">
      <c r="A701" s="202">
        <v>44042</v>
      </c>
      <c r="B701" s="203">
        <f t="shared" si="22"/>
        <v>2020</v>
      </c>
      <c r="C701" s="204">
        <v>3.5059999999999998</v>
      </c>
      <c r="D701" s="204">
        <v>3.51</v>
      </c>
      <c r="E701" s="205">
        <f t="shared" si="23"/>
        <v>3.508</v>
      </c>
    </row>
    <row r="702" spans="1:5">
      <c r="A702" s="202">
        <v>44043</v>
      </c>
      <c r="B702" s="203">
        <f t="shared" ref="B702:B765" si="24">YEAR(A702)</f>
        <v>2020</v>
      </c>
      <c r="C702" s="204">
        <v>3.5219999999999998</v>
      </c>
      <c r="D702" s="204">
        <v>3.5289999999999999</v>
      </c>
      <c r="E702" s="205">
        <f t="shared" ref="E702:E765" si="25">AVERAGE(C702:D702)</f>
        <v>3.5255000000000001</v>
      </c>
    </row>
    <row r="703" spans="1:5">
      <c r="A703" s="202">
        <v>44046</v>
      </c>
      <c r="B703" s="203">
        <f t="shared" si="24"/>
        <v>2020</v>
      </c>
      <c r="C703" s="204">
        <v>3.5379999999999998</v>
      </c>
      <c r="D703" s="204">
        <v>3.5430000000000001</v>
      </c>
      <c r="E703" s="205">
        <f t="shared" si="25"/>
        <v>3.5404999999999998</v>
      </c>
    </row>
    <row r="704" spans="1:5">
      <c r="A704" s="202">
        <v>44047</v>
      </c>
      <c r="B704" s="203">
        <f t="shared" si="24"/>
        <v>2020</v>
      </c>
      <c r="C704" s="204">
        <v>3.5459999999999998</v>
      </c>
      <c r="D704" s="204">
        <v>3.55</v>
      </c>
      <c r="E704" s="205">
        <f t="shared" si="25"/>
        <v>3.548</v>
      </c>
    </row>
    <row r="705" spans="1:5">
      <c r="A705" s="202">
        <v>44048</v>
      </c>
      <c r="B705" s="203">
        <f t="shared" si="24"/>
        <v>2020</v>
      </c>
      <c r="C705" s="204">
        <v>3.5449999999999999</v>
      </c>
      <c r="D705" s="204">
        <v>3.55</v>
      </c>
      <c r="E705" s="205">
        <f t="shared" si="25"/>
        <v>3.5474999999999999</v>
      </c>
    </row>
    <row r="706" spans="1:5">
      <c r="A706" s="202">
        <v>44049</v>
      </c>
      <c r="B706" s="203">
        <f t="shared" si="24"/>
        <v>2020</v>
      </c>
      <c r="C706" s="204">
        <v>3.5449999999999999</v>
      </c>
      <c r="D706" s="204">
        <v>3.548</v>
      </c>
      <c r="E706" s="205">
        <f t="shared" si="25"/>
        <v>3.5465</v>
      </c>
    </row>
    <row r="707" spans="1:5">
      <c r="A707" s="202">
        <v>44050</v>
      </c>
      <c r="B707" s="203">
        <f t="shared" si="24"/>
        <v>2020</v>
      </c>
      <c r="C707" s="204">
        <v>3.5470000000000002</v>
      </c>
      <c r="D707" s="204">
        <v>3.5510000000000002</v>
      </c>
      <c r="E707" s="205">
        <f t="shared" si="25"/>
        <v>3.5490000000000004</v>
      </c>
    </row>
    <row r="708" spans="1:5">
      <c r="A708" s="202">
        <v>44053</v>
      </c>
      <c r="B708" s="203">
        <f t="shared" si="24"/>
        <v>2020</v>
      </c>
      <c r="C708" s="204">
        <v>3.556</v>
      </c>
      <c r="D708" s="204">
        <v>3.5609999999999999</v>
      </c>
      <c r="E708" s="205">
        <f t="shared" si="25"/>
        <v>3.5585</v>
      </c>
    </row>
    <row r="709" spans="1:5">
      <c r="A709" s="202">
        <v>44054</v>
      </c>
      <c r="B709" s="203">
        <f t="shared" si="24"/>
        <v>2020</v>
      </c>
      <c r="C709" s="204">
        <v>3.56</v>
      </c>
      <c r="D709" s="204">
        <v>3.5630000000000002</v>
      </c>
      <c r="E709" s="205">
        <f t="shared" si="25"/>
        <v>3.5615000000000001</v>
      </c>
    </row>
    <row r="710" spans="1:5">
      <c r="A710" s="202">
        <v>44055</v>
      </c>
      <c r="B710" s="203">
        <f t="shared" si="24"/>
        <v>2020</v>
      </c>
      <c r="C710" s="204">
        <v>3.5649999999999999</v>
      </c>
      <c r="D710" s="204">
        <v>3.5680000000000001</v>
      </c>
      <c r="E710" s="205">
        <f t="shared" si="25"/>
        <v>3.5665</v>
      </c>
    </row>
    <row r="711" spans="1:5">
      <c r="A711" s="202">
        <v>44056</v>
      </c>
      <c r="B711" s="203">
        <f t="shared" si="24"/>
        <v>2020</v>
      </c>
      <c r="C711" s="204">
        <v>3.57</v>
      </c>
      <c r="D711" s="204">
        <v>3.573</v>
      </c>
      <c r="E711" s="205">
        <f t="shared" si="25"/>
        <v>3.5714999999999999</v>
      </c>
    </row>
    <row r="712" spans="1:5">
      <c r="A712" s="202">
        <v>44057</v>
      </c>
      <c r="B712" s="203">
        <f t="shared" si="24"/>
        <v>2020</v>
      </c>
      <c r="C712" s="204">
        <v>3.573</v>
      </c>
      <c r="D712" s="204">
        <v>3.5760000000000001</v>
      </c>
      <c r="E712" s="205">
        <f t="shared" si="25"/>
        <v>3.5745</v>
      </c>
    </row>
    <row r="713" spans="1:5">
      <c r="A713" s="202">
        <v>44060</v>
      </c>
      <c r="B713" s="203">
        <f t="shared" si="24"/>
        <v>2020</v>
      </c>
      <c r="C713" s="204">
        <v>3.5750000000000002</v>
      </c>
      <c r="D713" s="204">
        <v>3.5790000000000002</v>
      </c>
      <c r="E713" s="205">
        <f t="shared" si="25"/>
        <v>3.577</v>
      </c>
    </row>
    <row r="714" spans="1:5">
      <c r="A714" s="202">
        <v>44061</v>
      </c>
      <c r="B714" s="203">
        <f t="shared" si="24"/>
        <v>2020</v>
      </c>
      <c r="C714" s="204">
        <v>3.5720000000000001</v>
      </c>
      <c r="D714" s="204">
        <v>3.5760000000000001</v>
      </c>
      <c r="E714" s="205">
        <f t="shared" si="25"/>
        <v>3.5739999999999998</v>
      </c>
    </row>
    <row r="715" spans="1:5">
      <c r="A715" s="202">
        <v>44062</v>
      </c>
      <c r="B715" s="203">
        <f t="shared" si="24"/>
        <v>2020</v>
      </c>
      <c r="C715" s="204">
        <v>3.56</v>
      </c>
      <c r="D715" s="204">
        <v>3.5640000000000001</v>
      </c>
      <c r="E715" s="205">
        <f t="shared" si="25"/>
        <v>3.5620000000000003</v>
      </c>
    </row>
    <row r="716" spans="1:5">
      <c r="A716" s="202">
        <v>44063</v>
      </c>
      <c r="B716" s="203">
        <f t="shared" si="24"/>
        <v>2020</v>
      </c>
      <c r="C716" s="204">
        <v>3.573</v>
      </c>
      <c r="D716" s="204">
        <v>3.5760000000000001</v>
      </c>
      <c r="E716" s="205">
        <f t="shared" si="25"/>
        <v>3.5745</v>
      </c>
    </row>
    <row r="717" spans="1:5">
      <c r="A717" s="202">
        <v>44064</v>
      </c>
      <c r="B717" s="203">
        <f t="shared" si="24"/>
        <v>2020</v>
      </c>
      <c r="C717" s="204">
        <v>3.5790000000000002</v>
      </c>
      <c r="D717" s="204">
        <v>3.5840000000000001</v>
      </c>
      <c r="E717" s="205">
        <f t="shared" si="25"/>
        <v>3.5815000000000001</v>
      </c>
    </row>
    <row r="718" spans="1:5">
      <c r="A718" s="202">
        <v>44067</v>
      </c>
      <c r="B718" s="203">
        <f t="shared" si="24"/>
        <v>2020</v>
      </c>
      <c r="C718" s="204">
        <v>3.5790000000000002</v>
      </c>
      <c r="D718" s="204">
        <v>3.5830000000000002</v>
      </c>
      <c r="E718" s="205">
        <f t="shared" si="25"/>
        <v>3.5810000000000004</v>
      </c>
    </row>
    <row r="719" spans="1:5">
      <c r="A719" s="202">
        <v>44068</v>
      </c>
      <c r="B719" s="203">
        <f t="shared" si="24"/>
        <v>2020</v>
      </c>
      <c r="C719" s="204">
        <v>3.5880000000000001</v>
      </c>
      <c r="D719" s="204">
        <v>3.593</v>
      </c>
      <c r="E719" s="205">
        <f t="shared" si="25"/>
        <v>3.5905</v>
      </c>
    </row>
    <row r="720" spans="1:5">
      <c r="A720" s="202">
        <v>44069</v>
      </c>
      <c r="B720" s="203">
        <f t="shared" si="24"/>
        <v>2020</v>
      </c>
      <c r="C720" s="204">
        <v>3.5819999999999999</v>
      </c>
      <c r="D720" s="204">
        <v>3.5859999999999999</v>
      </c>
      <c r="E720" s="205">
        <f t="shared" si="25"/>
        <v>3.5839999999999996</v>
      </c>
    </row>
    <row r="721" spans="1:5">
      <c r="A721" s="202">
        <v>44070</v>
      </c>
      <c r="B721" s="203">
        <f t="shared" si="24"/>
        <v>2020</v>
      </c>
      <c r="C721" s="204">
        <v>3.5680000000000001</v>
      </c>
      <c r="D721" s="204">
        <v>3.573</v>
      </c>
      <c r="E721" s="205">
        <f t="shared" si="25"/>
        <v>3.5705</v>
      </c>
    </row>
    <row r="722" spans="1:5">
      <c r="A722" s="202">
        <v>44071</v>
      </c>
      <c r="B722" s="203">
        <f t="shared" si="24"/>
        <v>2020</v>
      </c>
      <c r="C722" s="204">
        <v>3.5379999999999998</v>
      </c>
      <c r="D722" s="204">
        <v>3.54</v>
      </c>
      <c r="E722" s="205">
        <f t="shared" si="25"/>
        <v>3.5389999999999997</v>
      </c>
    </row>
    <row r="723" spans="1:5">
      <c r="A723" s="202">
        <v>44074</v>
      </c>
      <c r="B723" s="203">
        <f t="shared" si="24"/>
        <v>2020</v>
      </c>
      <c r="C723" s="204">
        <v>3.5419999999999998</v>
      </c>
      <c r="D723" s="204">
        <v>3.5470000000000002</v>
      </c>
      <c r="E723" s="205">
        <f t="shared" si="25"/>
        <v>3.5445000000000002</v>
      </c>
    </row>
    <row r="724" spans="1:5">
      <c r="A724" s="202">
        <v>44075</v>
      </c>
      <c r="B724" s="203">
        <f t="shared" si="24"/>
        <v>2020</v>
      </c>
      <c r="C724" s="204">
        <v>3.5270000000000001</v>
      </c>
      <c r="D724" s="204">
        <v>3.5310000000000001</v>
      </c>
      <c r="E724" s="205">
        <f t="shared" si="25"/>
        <v>3.5289999999999999</v>
      </c>
    </row>
    <row r="725" spans="1:5">
      <c r="A725" s="202">
        <v>44076</v>
      </c>
      <c r="B725" s="203">
        <f t="shared" si="24"/>
        <v>2020</v>
      </c>
      <c r="C725" s="204">
        <v>3.5289999999999999</v>
      </c>
      <c r="D725" s="204">
        <v>3.5329999999999999</v>
      </c>
      <c r="E725" s="205">
        <f t="shared" si="25"/>
        <v>3.5309999999999997</v>
      </c>
    </row>
    <row r="726" spans="1:5">
      <c r="A726" s="202">
        <v>44077</v>
      </c>
      <c r="B726" s="203">
        <f t="shared" si="24"/>
        <v>2020</v>
      </c>
      <c r="C726" s="204">
        <v>3.5379999999999998</v>
      </c>
      <c r="D726" s="204">
        <v>3.5419999999999998</v>
      </c>
      <c r="E726" s="205">
        <f t="shared" si="25"/>
        <v>3.54</v>
      </c>
    </row>
    <row r="727" spans="1:5">
      <c r="A727" s="202">
        <v>44078</v>
      </c>
      <c r="B727" s="203">
        <f t="shared" si="24"/>
        <v>2020</v>
      </c>
      <c r="C727" s="204">
        <v>3.5489999999999999</v>
      </c>
      <c r="D727" s="204">
        <v>3.5539999999999998</v>
      </c>
      <c r="E727" s="205">
        <f t="shared" si="25"/>
        <v>3.5514999999999999</v>
      </c>
    </row>
    <row r="728" spans="1:5">
      <c r="A728" s="202">
        <v>44081</v>
      </c>
      <c r="B728" s="203">
        <f t="shared" si="24"/>
        <v>2020</v>
      </c>
      <c r="C728" s="204">
        <v>3.5329999999999999</v>
      </c>
      <c r="D728" s="204">
        <v>3.54</v>
      </c>
      <c r="E728" s="205">
        <f t="shared" si="25"/>
        <v>3.5365000000000002</v>
      </c>
    </row>
    <row r="729" spans="1:5">
      <c r="A729" s="202">
        <v>44082</v>
      </c>
      <c r="B729" s="203">
        <f t="shared" si="24"/>
        <v>2020</v>
      </c>
      <c r="C729" s="204">
        <v>3.5419999999999998</v>
      </c>
      <c r="D729" s="204">
        <v>3.5449999999999999</v>
      </c>
      <c r="E729" s="205">
        <f t="shared" si="25"/>
        <v>3.5434999999999999</v>
      </c>
    </row>
    <row r="730" spans="1:5">
      <c r="A730" s="202">
        <v>44083</v>
      </c>
      <c r="B730" s="203">
        <f t="shared" si="24"/>
        <v>2020</v>
      </c>
      <c r="C730" s="204">
        <v>3.5339999999999998</v>
      </c>
      <c r="D730" s="204">
        <v>3.5369999999999999</v>
      </c>
      <c r="E730" s="205">
        <f t="shared" si="25"/>
        <v>3.5354999999999999</v>
      </c>
    </row>
    <row r="731" spans="1:5">
      <c r="A731" s="202">
        <v>44084</v>
      </c>
      <c r="B731" s="203">
        <f t="shared" si="24"/>
        <v>2020</v>
      </c>
      <c r="C731" s="204">
        <v>3.5390000000000001</v>
      </c>
      <c r="D731" s="204">
        <v>3.5430000000000001</v>
      </c>
      <c r="E731" s="205">
        <f t="shared" si="25"/>
        <v>3.5410000000000004</v>
      </c>
    </row>
    <row r="732" spans="1:5">
      <c r="A732" s="202">
        <v>44085</v>
      </c>
      <c r="B732" s="203">
        <f t="shared" si="24"/>
        <v>2020</v>
      </c>
      <c r="C732" s="204">
        <v>3.56</v>
      </c>
      <c r="D732" s="204">
        <v>3.57</v>
      </c>
      <c r="E732" s="205">
        <f t="shared" si="25"/>
        <v>3.5649999999999999</v>
      </c>
    </row>
    <row r="733" spans="1:5">
      <c r="A733" s="202">
        <v>44088</v>
      </c>
      <c r="B733" s="203">
        <f t="shared" si="24"/>
        <v>2020</v>
      </c>
      <c r="C733" s="204">
        <v>3.5649999999999999</v>
      </c>
      <c r="D733" s="204">
        <v>3.569</v>
      </c>
      <c r="E733" s="205">
        <f t="shared" si="25"/>
        <v>3.5670000000000002</v>
      </c>
    </row>
    <row r="734" spans="1:5">
      <c r="A734" s="202">
        <v>44089</v>
      </c>
      <c r="B734" s="203">
        <f t="shared" si="24"/>
        <v>2020</v>
      </c>
      <c r="C734" s="204">
        <v>3.548</v>
      </c>
      <c r="D734" s="204">
        <v>3.5529999999999999</v>
      </c>
      <c r="E734" s="205">
        <f t="shared" si="25"/>
        <v>3.5505</v>
      </c>
    </row>
    <row r="735" spans="1:5">
      <c r="A735" s="202">
        <v>44090</v>
      </c>
      <c r="B735" s="203">
        <f t="shared" si="24"/>
        <v>2020</v>
      </c>
      <c r="C735" s="204">
        <v>3.5369999999999999</v>
      </c>
      <c r="D735" s="204">
        <v>3.5430000000000001</v>
      </c>
      <c r="E735" s="205">
        <f t="shared" si="25"/>
        <v>3.54</v>
      </c>
    </row>
    <row r="736" spans="1:5">
      <c r="A736" s="202">
        <v>44091</v>
      </c>
      <c r="B736" s="203">
        <f t="shared" si="24"/>
        <v>2020</v>
      </c>
      <c r="C736" s="204">
        <v>3.5329999999999999</v>
      </c>
      <c r="D736" s="204">
        <v>3.5379999999999998</v>
      </c>
      <c r="E736" s="205">
        <f t="shared" si="25"/>
        <v>3.5354999999999999</v>
      </c>
    </row>
    <row r="737" spans="1:5">
      <c r="A737" s="202">
        <v>44092</v>
      </c>
      <c r="B737" s="203">
        <f t="shared" si="24"/>
        <v>2020</v>
      </c>
      <c r="C737" s="204">
        <v>3.5230000000000001</v>
      </c>
      <c r="D737" s="204">
        <v>3.5270000000000001</v>
      </c>
      <c r="E737" s="205">
        <f t="shared" si="25"/>
        <v>3.5250000000000004</v>
      </c>
    </row>
    <row r="738" spans="1:5">
      <c r="A738" s="202">
        <v>44095</v>
      </c>
      <c r="B738" s="203">
        <f t="shared" si="24"/>
        <v>2020</v>
      </c>
      <c r="C738" s="204">
        <v>3.5430000000000001</v>
      </c>
      <c r="D738" s="204">
        <v>3.5459999999999998</v>
      </c>
      <c r="E738" s="205">
        <f t="shared" si="25"/>
        <v>3.5445000000000002</v>
      </c>
    </row>
    <row r="739" spans="1:5">
      <c r="A739" s="202">
        <v>44096</v>
      </c>
      <c r="B739" s="203">
        <f t="shared" si="24"/>
        <v>2020</v>
      </c>
      <c r="C739" s="204">
        <v>3.552</v>
      </c>
      <c r="D739" s="204">
        <v>3.5550000000000002</v>
      </c>
      <c r="E739" s="205">
        <f t="shared" si="25"/>
        <v>3.5535000000000001</v>
      </c>
    </row>
    <row r="740" spans="1:5">
      <c r="A740" s="202">
        <v>44097</v>
      </c>
      <c r="B740" s="203">
        <f t="shared" si="24"/>
        <v>2020</v>
      </c>
      <c r="C740" s="204">
        <v>3.5659999999999998</v>
      </c>
      <c r="D740" s="204">
        <v>3.5680000000000001</v>
      </c>
      <c r="E740" s="205">
        <f t="shared" si="25"/>
        <v>3.5670000000000002</v>
      </c>
    </row>
    <row r="741" spans="1:5">
      <c r="A741" s="202">
        <v>44098</v>
      </c>
      <c r="B741" s="203">
        <f t="shared" si="24"/>
        <v>2020</v>
      </c>
      <c r="C741" s="204">
        <v>3.577</v>
      </c>
      <c r="D741" s="204">
        <v>3.58</v>
      </c>
      <c r="E741" s="205">
        <f t="shared" si="25"/>
        <v>3.5785</v>
      </c>
    </row>
    <row r="742" spans="1:5">
      <c r="A742" s="202">
        <v>44099</v>
      </c>
      <c r="B742" s="203">
        <f t="shared" si="24"/>
        <v>2020</v>
      </c>
      <c r="C742" s="204">
        <v>3.59</v>
      </c>
      <c r="D742" s="204">
        <v>3.5920000000000001</v>
      </c>
      <c r="E742" s="205">
        <f t="shared" si="25"/>
        <v>3.5910000000000002</v>
      </c>
    </row>
    <row r="743" spans="1:5">
      <c r="A743" s="202">
        <v>44102</v>
      </c>
      <c r="B743" s="203">
        <f t="shared" si="24"/>
        <v>2020</v>
      </c>
      <c r="C743" s="204">
        <v>3.589</v>
      </c>
      <c r="D743" s="204">
        <v>3.593</v>
      </c>
      <c r="E743" s="205">
        <f t="shared" si="25"/>
        <v>3.5910000000000002</v>
      </c>
    </row>
    <row r="744" spans="1:5">
      <c r="A744" s="202">
        <v>44103</v>
      </c>
      <c r="B744" s="203">
        <f t="shared" si="24"/>
        <v>2020</v>
      </c>
      <c r="C744" s="204">
        <v>3.5920000000000001</v>
      </c>
      <c r="D744" s="204">
        <v>3.597</v>
      </c>
      <c r="E744" s="205">
        <f t="shared" si="25"/>
        <v>3.5945</v>
      </c>
    </row>
    <row r="745" spans="1:5">
      <c r="A745" s="202">
        <v>44104</v>
      </c>
      <c r="B745" s="203">
        <f t="shared" si="24"/>
        <v>2020</v>
      </c>
      <c r="C745" s="204">
        <v>3.5950000000000002</v>
      </c>
      <c r="D745" s="204">
        <v>3.5990000000000002</v>
      </c>
      <c r="E745" s="205">
        <f t="shared" si="25"/>
        <v>3.5970000000000004</v>
      </c>
    </row>
    <row r="746" spans="1:5">
      <c r="A746" s="202">
        <v>44105</v>
      </c>
      <c r="B746" s="203">
        <f t="shared" si="24"/>
        <v>2020</v>
      </c>
      <c r="C746" s="204">
        <v>3.6019999999999999</v>
      </c>
      <c r="D746" s="204">
        <v>3.6070000000000002</v>
      </c>
      <c r="E746" s="205">
        <f t="shared" si="25"/>
        <v>3.6044999999999998</v>
      </c>
    </row>
    <row r="747" spans="1:5">
      <c r="A747" s="202">
        <v>44106</v>
      </c>
      <c r="B747" s="203">
        <f t="shared" si="24"/>
        <v>2020</v>
      </c>
      <c r="C747" s="204">
        <v>3.6160000000000001</v>
      </c>
      <c r="D747" s="204">
        <v>3.62</v>
      </c>
      <c r="E747" s="205">
        <f t="shared" si="25"/>
        <v>3.6180000000000003</v>
      </c>
    </row>
    <row r="748" spans="1:5">
      <c r="A748" s="202">
        <v>44109</v>
      </c>
      <c r="B748" s="203">
        <f t="shared" si="24"/>
        <v>2020</v>
      </c>
      <c r="C748" s="204">
        <v>3.61</v>
      </c>
      <c r="D748" s="204">
        <v>3.6120000000000001</v>
      </c>
      <c r="E748" s="205">
        <f t="shared" si="25"/>
        <v>3.6109999999999998</v>
      </c>
    </row>
    <row r="749" spans="1:5">
      <c r="A749" s="202">
        <v>44110</v>
      </c>
      <c r="B749" s="203">
        <f t="shared" si="24"/>
        <v>2020</v>
      </c>
      <c r="C749" s="204">
        <v>3.581</v>
      </c>
      <c r="D749" s="204">
        <v>3.5859999999999999</v>
      </c>
      <c r="E749" s="205">
        <f t="shared" si="25"/>
        <v>3.5834999999999999</v>
      </c>
    </row>
    <row r="750" spans="1:5">
      <c r="A750" s="202">
        <v>44111</v>
      </c>
      <c r="B750" s="203">
        <f t="shared" si="24"/>
        <v>2020</v>
      </c>
      <c r="C750" s="204">
        <v>3.577</v>
      </c>
      <c r="D750" s="204">
        <v>3.581</v>
      </c>
      <c r="E750" s="205">
        <f t="shared" si="25"/>
        <v>3.5789999999999997</v>
      </c>
    </row>
    <row r="751" spans="1:5">
      <c r="A751" s="202">
        <v>44112</v>
      </c>
      <c r="B751" s="203">
        <f t="shared" si="24"/>
        <v>2020</v>
      </c>
      <c r="C751" s="204">
        <v>3.577</v>
      </c>
      <c r="D751" s="204">
        <v>3.58</v>
      </c>
      <c r="E751" s="205">
        <f t="shared" si="25"/>
        <v>3.5785</v>
      </c>
    </row>
    <row r="752" spans="1:5">
      <c r="A752" s="202">
        <v>44113</v>
      </c>
      <c r="B752" s="203">
        <f t="shared" si="24"/>
        <v>2020</v>
      </c>
      <c r="C752" s="204">
        <v>3.57</v>
      </c>
      <c r="D752" s="204">
        <v>3.5720000000000001</v>
      </c>
      <c r="E752" s="205">
        <f t="shared" si="25"/>
        <v>3.5709999999999997</v>
      </c>
    </row>
    <row r="753" spans="1:5">
      <c r="A753" s="202">
        <v>44116</v>
      </c>
      <c r="B753" s="203">
        <f t="shared" si="24"/>
        <v>2020</v>
      </c>
      <c r="C753" s="204">
        <v>3.5840000000000001</v>
      </c>
      <c r="D753" s="204">
        <v>3.5870000000000002</v>
      </c>
      <c r="E753" s="205">
        <f t="shared" si="25"/>
        <v>3.5855000000000001</v>
      </c>
    </row>
    <row r="754" spans="1:5">
      <c r="A754" s="202">
        <v>44117</v>
      </c>
      <c r="B754" s="203">
        <f t="shared" si="24"/>
        <v>2020</v>
      </c>
      <c r="C754" s="204">
        <v>3.5920000000000001</v>
      </c>
      <c r="D754" s="204">
        <v>3.5960000000000001</v>
      </c>
      <c r="E754" s="205">
        <f t="shared" si="25"/>
        <v>3.5940000000000003</v>
      </c>
    </row>
    <row r="755" spans="1:5">
      <c r="A755" s="202">
        <v>44118</v>
      </c>
      <c r="B755" s="203">
        <f t="shared" si="24"/>
        <v>2020</v>
      </c>
      <c r="C755" s="204">
        <v>3.5859999999999999</v>
      </c>
      <c r="D755" s="204">
        <v>3.59</v>
      </c>
      <c r="E755" s="205">
        <f t="shared" si="25"/>
        <v>3.5880000000000001</v>
      </c>
    </row>
    <row r="756" spans="1:5">
      <c r="A756" s="202">
        <v>44119</v>
      </c>
      <c r="B756" s="203">
        <f t="shared" si="24"/>
        <v>2020</v>
      </c>
      <c r="C756" s="204">
        <v>3.5840000000000001</v>
      </c>
      <c r="D756" s="204">
        <v>3.59</v>
      </c>
      <c r="E756" s="205">
        <f t="shared" si="25"/>
        <v>3.5869999999999997</v>
      </c>
    </row>
    <row r="757" spans="1:5">
      <c r="A757" s="202">
        <v>44120</v>
      </c>
      <c r="B757" s="203">
        <f t="shared" si="24"/>
        <v>2020</v>
      </c>
      <c r="C757" s="204">
        <v>3.5750000000000002</v>
      </c>
      <c r="D757" s="204">
        <v>3.581</v>
      </c>
      <c r="E757" s="205">
        <f t="shared" si="25"/>
        <v>3.5780000000000003</v>
      </c>
    </row>
    <row r="758" spans="1:5">
      <c r="A758" s="202">
        <v>44123</v>
      </c>
      <c r="B758" s="203">
        <f t="shared" si="24"/>
        <v>2020</v>
      </c>
      <c r="C758" s="204">
        <v>3.5859999999999999</v>
      </c>
      <c r="D758" s="204">
        <v>3.59</v>
      </c>
      <c r="E758" s="205">
        <f t="shared" si="25"/>
        <v>3.5880000000000001</v>
      </c>
    </row>
    <row r="759" spans="1:5">
      <c r="A759" s="202">
        <v>44124</v>
      </c>
      <c r="B759" s="203">
        <f t="shared" si="24"/>
        <v>2020</v>
      </c>
      <c r="C759" s="204">
        <v>3.5840000000000001</v>
      </c>
      <c r="D759" s="204">
        <v>3.59</v>
      </c>
      <c r="E759" s="205">
        <f t="shared" si="25"/>
        <v>3.5869999999999997</v>
      </c>
    </row>
    <row r="760" spans="1:5">
      <c r="A760" s="202">
        <v>44125</v>
      </c>
      <c r="B760" s="203">
        <f t="shared" si="24"/>
        <v>2020</v>
      </c>
      <c r="C760" s="204">
        <v>3.5950000000000002</v>
      </c>
      <c r="D760" s="204">
        <v>3.5990000000000002</v>
      </c>
      <c r="E760" s="205">
        <f t="shared" si="25"/>
        <v>3.5970000000000004</v>
      </c>
    </row>
    <row r="761" spans="1:5">
      <c r="A761" s="202">
        <v>44126</v>
      </c>
      <c r="B761" s="203">
        <f t="shared" si="24"/>
        <v>2020</v>
      </c>
      <c r="C761" s="204">
        <v>3.601</v>
      </c>
      <c r="D761" s="204">
        <v>3.6059999999999999</v>
      </c>
      <c r="E761" s="205">
        <f t="shared" si="25"/>
        <v>3.6034999999999999</v>
      </c>
    </row>
    <row r="762" spans="1:5">
      <c r="A762" s="202">
        <v>44127</v>
      </c>
      <c r="B762" s="203">
        <f t="shared" si="24"/>
        <v>2020</v>
      </c>
      <c r="C762" s="204">
        <v>3.601</v>
      </c>
      <c r="D762" s="204">
        <v>3.6059999999999999</v>
      </c>
      <c r="E762" s="205">
        <f t="shared" si="25"/>
        <v>3.6034999999999999</v>
      </c>
    </row>
    <row r="763" spans="1:5">
      <c r="A763" s="202">
        <v>44130</v>
      </c>
      <c r="B763" s="203">
        <f t="shared" si="24"/>
        <v>2020</v>
      </c>
      <c r="C763" s="204">
        <v>3.601</v>
      </c>
      <c r="D763" s="204">
        <v>3.6059999999999999</v>
      </c>
      <c r="E763" s="205">
        <f t="shared" si="25"/>
        <v>3.6034999999999999</v>
      </c>
    </row>
    <row r="764" spans="1:5">
      <c r="A764" s="202">
        <v>44131</v>
      </c>
      <c r="B764" s="203">
        <f t="shared" si="24"/>
        <v>2020</v>
      </c>
      <c r="C764" s="204">
        <v>3.6040000000000001</v>
      </c>
      <c r="D764" s="204">
        <v>3.609</v>
      </c>
      <c r="E764" s="205">
        <f t="shared" si="25"/>
        <v>3.6065</v>
      </c>
    </row>
    <row r="765" spans="1:5">
      <c r="A765" s="202">
        <v>44132</v>
      </c>
      <c r="B765" s="203">
        <f t="shared" si="24"/>
        <v>2020</v>
      </c>
      <c r="C765" s="204">
        <v>3.61</v>
      </c>
      <c r="D765" s="204">
        <v>3.6150000000000002</v>
      </c>
      <c r="E765" s="205">
        <f t="shared" si="25"/>
        <v>3.6124999999999998</v>
      </c>
    </row>
    <row r="766" spans="1:5">
      <c r="A766" s="202">
        <v>44133</v>
      </c>
      <c r="B766" s="203">
        <f t="shared" ref="B766:B829" si="26">YEAR(A766)</f>
        <v>2020</v>
      </c>
      <c r="C766" s="204">
        <v>3.61</v>
      </c>
      <c r="D766" s="204">
        <v>3.613</v>
      </c>
      <c r="E766" s="205">
        <f t="shared" ref="E766:E808" si="27">AVERAGE(C766:D766)</f>
        <v>3.6114999999999999</v>
      </c>
    </row>
    <row r="767" spans="1:5">
      <c r="A767" s="202">
        <v>44134</v>
      </c>
      <c r="B767" s="203">
        <f t="shared" si="26"/>
        <v>2020</v>
      </c>
      <c r="C767" s="204">
        <v>3.61</v>
      </c>
      <c r="D767" s="204">
        <v>3.6150000000000002</v>
      </c>
      <c r="E767" s="205">
        <f t="shared" si="27"/>
        <v>3.6124999999999998</v>
      </c>
    </row>
    <row r="768" spans="1:5">
      <c r="A768" s="202">
        <v>44137</v>
      </c>
      <c r="B768" s="203">
        <f t="shared" si="26"/>
        <v>2020</v>
      </c>
      <c r="C768" s="204">
        <v>3.6</v>
      </c>
      <c r="D768" s="204">
        <v>3.617</v>
      </c>
      <c r="E768" s="205">
        <f t="shared" si="27"/>
        <v>3.6085000000000003</v>
      </c>
    </row>
    <row r="769" spans="1:5">
      <c r="A769" s="202">
        <v>44138</v>
      </c>
      <c r="B769" s="203">
        <f t="shared" si="26"/>
        <v>2020</v>
      </c>
      <c r="C769" s="204">
        <v>3.6019999999999999</v>
      </c>
      <c r="D769" s="204">
        <v>3.6080000000000001</v>
      </c>
      <c r="E769" s="205">
        <f t="shared" si="27"/>
        <v>3.605</v>
      </c>
    </row>
    <row r="770" spans="1:5">
      <c r="A770" s="202">
        <v>44139</v>
      </c>
      <c r="B770" s="203">
        <f t="shared" si="26"/>
        <v>2020</v>
      </c>
      <c r="C770" s="204">
        <v>3.5960000000000001</v>
      </c>
      <c r="D770" s="204">
        <v>3.6</v>
      </c>
      <c r="E770" s="205">
        <f t="shared" si="27"/>
        <v>3.5979999999999999</v>
      </c>
    </row>
    <row r="771" spans="1:5">
      <c r="A771" s="202">
        <v>44140</v>
      </c>
      <c r="B771" s="203">
        <f t="shared" si="26"/>
        <v>2020</v>
      </c>
      <c r="C771" s="204">
        <v>3.589</v>
      </c>
      <c r="D771" s="204">
        <v>3.5939999999999999</v>
      </c>
      <c r="E771" s="205">
        <f t="shared" si="27"/>
        <v>3.5914999999999999</v>
      </c>
    </row>
    <row r="772" spans="1:5">
      <c r="A772" s="202">
        <v>44141</v>
      </c>
      <c r="B772" s="203">
        <f t="shared" si="26"/>
        <v>2020</v>
      </c>
      <c r="C772" s="204">
        <v>3.5960000000000001</v>
      </c>
      <c r="D772" s="204">
        <v>3.601</v>
      </c>
      <c r="E772" s="205">
        <f t="shared" si="27"/>
        <v>3.5985</v>
      </c>
    </row>
    <row r="773" spans="1:5">
      <c r="A773" s="202">
        <v>44144</v>
      </c>
      <c r="B773" s="203">
        <f t="shared" si="26"/>
        <v>2020</v>
      </c>
      <c r="C773" s="204">
        <v>3.5840000000000001</v>
      </c>
      <c r="D773" s="204">
        <v>3.59</v>
      </c>
      <c r="E773" s="205">
        <f t="shared" si="27"/>
        <v>3.5869999999999997</v>
      </c>
    </row>
    <row r="774" spans="1:5">
      <c r="A774" s="202">
        <v>44145</v>
      </c>
      <c r="B774" s="203">
        <f t="shared" si="26"/>
        <v>2020</v>
      </c>
      <c r="C774" s="204">
        <v>3.6190000000000002</v>
      </c>
      <c r="D774" s="204">
        <v>3.6240000000000001</v>
      </c>
      <c r="E774" s="205">
        <f t="shared" si="27"/>
        <v>3.6215000000000002</v>
      </c>
    </row>
    <row r="775" spans="1:5">
      <c r="A775" s="202">
        <v>44146</v>
      </c>
      <c r="B775" s="203">
        <f t="shared" si="26"/>
        <v>2020</v>
      </c>
      <c r="C775" s="204">
        <v>3.62</v>
      </c>
      <c r="D775" s="204">
        <v>3.6259999999999999</v>
      </c>
      <c r="E775" s="205">
        <f t="shared" si="27"/>
        <v>3.6230000000000002</v>
      </c>
    </row>
    <row r="776" spans="1:5">
      <c r="A776" s="202">
        <v>44147</v>
      </c>
      <c r="B776" s="203">
        <f t="shared" si="26"/>
        <v>2020</v>
      </c>
      <c r="C776" s="204">
        <v>3.63</v>
      </c>
      <c r="D776" s="204">
        <v>3.6360000000000001</v>
      </c>
      <c r="E776" s="205">
        <f t="shared" si="27"/>
        <v>3.633</v>
      </c>
    </row>
    <row r="777" spans="1:5">
      <c r="A777" s="202">
        <v>44148</v>
      </c>
      <c r="B777" s="203">
        <f t="shared" si="26"/>
        <v>2020</v>
      </c>
      <c r="C777" s="204">
        <v>3.64</v>
      </c>
      <c r="D777" s="204">
        <v>3.6459999999999999</v>
      </c>
      <c r="E777" s="205">
        <f t="shared" si="27"/>
        <v>3.6429999999999998</v>
      </c>
    </row>
    <row r="778" spans="1:5">
      <c r="A778" s="202">
        <v>44151</v>
      </c>
      <c r="B778" s="203">
        <f t="shared" si="26"/>
        <v>2020</v>
      </c>
      <c r="C778" s="204">
        <v>3.6539999999999999</v>
      </c>
      <c r="D778" s="204">
        <v>3.6619999999999999</v>
      </c>
      <c r="E778" s="205">
        <f t="shared" si="27"/>
        <v>3.6579999999999999</v>
      </c>
    </row>
    <row r="779" spans="1:5">
      <c r="A779" s="202">
        <v>44152</v>
      </c>
      <c r="B779" s="203">
        <f t="shared" si="26"/>
        <v>2020</v>
      </c>
      <c r="C779" s="204">
        <v>3.6269999999999998</v>
      </c>
      <c r="D779" s="204">
        <v>3.6320000000000001</v>
      </c>
      <c r="E779" s="205">
        <f t="shared" si="27"/>
        <v>3.6295000000000002</v>
      </c>
    </row>
    <row r="780" spans="1:5">
      <c r="A780" s="202">
        <v>44153</v>
      </c>
      <c r="B780" s="203">
        <f t="shared" si="26"/>
        <v>2020</v>
      </c>
      <c r="C780" s="204">
        <v>3.577</v>
      </c>
      <c r="D780" s="204">
        <v>3.5819999999999999</v>
      </c>
      <c r="E780" s="205">
        <f t="shared" si="27"/>
        <v>3.5794999999999999</v>
      </c>
    </row>
    <row r="781" spans="1:5">
      <c r="A781" s="202">
        <v>44154</v>
      </c>
      <c r="B781" s="203">
        <f t="shared" si="26"/>
        <v>2020</v>
      </c>
      <c r="C781" s="204">
        <v>3.5710000000000002</v>
      </c>
      <c r="D781" s="204">
        <v>3.577</v>
      </c>
      <c r="E781" s="205">
        <f t="shared" si="27"/>
        <v>3.5739999999999998</v>
      </c>
    </row>
    <row r="782" spans="1:5">
      <c r="A782" s="202">
        <v>44155</v>
      </c>
      <c r="B782" s="203">
        <f t="shared" si="26"/>
        <v>2020</v>
      </c>
      <c r="C782" s="204">
        <v>3.5819999999999999</v>
      </c>
      <c r="D782" s="204">
        <v>3.5870000000000002</v>
      </c>
      <c r="E782" s="205">
        <f t="shared" si="27"/>
        <v>3.5845000000000002</v>
      </c>
    </row>
    <row r="783" spans="1:5">
      <c r="A783" s="202">
        <v>44158</v>
      </c>
      <c r="B783" s="203">
        <f t="shared" si="26"/>
        <v>2020</v>
      </c>
      <c r="C783" s="204">
        <v>3.5960000000000001</v>
      </c>
      <c r="D783" s="204">
        <v>3.6</v>
      </c>
      <c r="E783" s="205">
        <f t="shared" si="27"/>
        <v>3.5979999999999999</v>
      </c>
    </row>
    <row r="784" spans="1:5">
      <c r="A784" s="202">
        <v>44159</v>
      </c>
      <c r="B784" s="203">
        <f t="shared" si="26"/>
        <v>2020</v>
      </c>
      <c r="C784" s="204">
        <v>3.6040000000000001</v>
      </c>
      <c r="D784" s="204">
        <v>3.609</v>
      </c>
      <c r="E784" s="205">
        <f t="shared" si="27"/>
        <v>3.6065</v>
      </c>
    </row>
    <row r="785" spans="1:5">
      <c r="A785" s="202">
        <v>44160</v>
      </c>
      <c r="B785" s="203">
        <f t="shared" si="26"/>
        <v>2020</v>
      </c>
      <c r="C785" s="204">
        <v>3.6059999999999999</v>
      </c>
      <c r="D785" s="204">
        <v>3.6110000000000002</v>
      </c>
      <c r="E785" s="205">
        <f t="shared" si="27"/>
        <v>3.6085000000000003</v>
      </c>
    </row>
    <row r="786" spans="1:5">
      <c r="A786" s="202">
        <v>44161</v>
      </c>
      <c r="B786" s="203">
        <f t="shared" si="26"/>
        <v>2020</v>
      </c>
      <c r="C786" s="204">
        <v>3.6</v>
      </c>
      <c r="D786" s="204">
        <v>3.6080000000000001</v>
      </c>
      <c r="E786" s="205">
        <f t="shared" si="27"/>
        <v>3.6040000000000001</v>
      </c>
    </row>
    <row r="787" spans="1:5">
      <c r="A787" s="202">
        <v>44162</v>
      </c>
      <c r="B787" s="203">
        <f t="shared" si="26"/>
        <v>2020</v>
      </c>
      <c r="C787" s="204">
        <v>3.601</v>
      </c>
      <c r="D787" s="204">
        <v>3.609</v>
      </c>
      <c r="E787" s="205">
        <f t="shared" si="27"/>
        <v>3.605</v>
      </c>
    </row>
    <row r="788" spans="1:5">
      <c r="A788" s="202">
        <v>44165</v>
      </c>
      <c r="B788" s="203">
        <f t="shared" si="26"/>
        <v>2020</v>
      </c>
      <c r="C788" s="204">
        <v>3.6030000000000002</v>
      </c>
      <c r="D788" s="204">
        <v>3.61</v>
      </c>
      <c r="E788" s="205">
        <f t="shared" si="27"/>
        <v>3.6065</v>
      </c>
    </row>
    <row r="789" spans="1:5">
      <c r="A789" s="202">
        <v>44166</v>
      </c>
      <c r="B789" s="203">
        <f t="shared" si="26"/>
        <v>2020</v>
      </c>
      <c r="C789" s="204">
        <v>3.6019999999999999</v>
      </c>
      <c r="D789" s="204">
        <v>3.6059999999999999</v>
      </c>
      <c r="E789" s="205">
        <f t="shared" si="27"/>
        <v>3.6040000000000001</v>
      </c>
    </row>
    <row r="790" spans="1:5">
      <c r="A790" s="202">
        <v>44167</v>
      </c>
      <c r="B790" s="203">
        <f t="shared" si="26"/>
        <v>2020</v>
      </c>
      <c r="C790" s="204">
        <v>3.6019999999999999</v>
      </c>
      <c r="D790" s="204">
        <v>3.6070000000000002</v>
      </c>
      <c r="E790" s="205">
        <f t="shared" si="27"/>
        <v>3.6044999999999998</v>
      </c>
    </row>
    <row r="791" spans="1:5">
      <c r="A791" s="202">
        <v>44168</v>
      </c>
      <c r="B791" s="203">
        <f t="shared" si="26"/>
        <v>2020</v>
      </c>
      <c r="C791" s="204">
        <v>3.5950000000000002</v>
      </c>
      <c r="D791" s="204">
        <v>3.5990000000000002</v>
      </c>
      <c r="E791" s="205">
        <f t="shared" si="27"/>
        <v>3.5970000000000004</v>
      </c>
    </row>
    <row r="792" spans="1:5">
      <c r="A792" s="202">
        <v>44169</v>
      </c>
      <c r="B792" s="203">
        <f t="shared" si="26"/>
        <v>2020</v>
      </c>
      <c r="C792" s="204">
        <v>3.5880000000000001</v>
      </c>
      <c r="D792" s="204">
        <v>3.5960000000000001</v>
      </c>
      <c r="E792" s="205">
        <f t="shared" si="27"/>
        <v>3.5920000000000001</v>
      </c>
    </row>
    <row r="793" spans="1:5">
      <c r="A793" s="202">
        <v>44172</v>
      </c>
      <c r="B793" s="203">
        <f t="shared" si="26"/>
        <v>2020</v>
      </c>
      <c r="C793" s="204">
        <v>3.5960000000000001</v>
      </c>
      <c r="D793" s="204">
        <v>3.6030000000000002</v>
      </c>
      <c r="E793" s="205">
        <f t="shared" si="27"/>
        <v>3.5994999999999999</v>
      </c>
    </row>
    <row r="794" spans="1:5">
      <c r="A794" s="202">
        <v>44174</v>
      </c>
      <c r="B794" s="203">
        <f t="shared" si="26"/>
        <v>2020</v>
      </c>
      <c r="C794" s="204">
        <v>3.5979999999999999</v>
      </c>
      <c r="D794" s="204">
        <v>3.6059999999999999</v>
      </c>
      <c r="E794" s="205">
        <f t="shared" si="27"/>
        <v>3.6019999999999999</v>
      </c>
    </row>
    <row r="795" spans="1:5">
      <c r="A795" s="202">
        <v>44175</v>
      </c>
      <c r="B795" s="203">
        <f t="shared" si="26"/>
        <v>2020</v>
      </c>
      <c r="C795" s="204">
        <v>3.5979999999999999</v>
      </c>
      <c r="D795" s="204">
        <v>3.6030000000000002</v>
      </c>
      <c r="E795" s="205">
        <f t="shared" si="27"/>
        <v>3.6005000000000003</v>
      </c>
    </row>
    <row r="796" spans="1:5">
      <c r="A796" s="202">
        <v>44176</v>
      </c>
      <c r="B796" s="203">
        <f t="shared" si="26"/>
        <v>2020</v>
      </c>
      <c r="C796" s="204">
        <v>3.593</v>
      </c>
      <c r="D796" s="204">
        <v>3.6019999999999999</v>
      </c>
      <c r="E796" s="205">
        <f t="shared" si="27"/>
        <v>3.5975000000000001</v>
      </c>
    </row>
    <row r="797" spans="1:5">
      <c r="A797" s="202">
        <v>44179</v>
      </c>
      <c r="B797" s="203">
        <f t="shared" si="26"/>
        <v>2020</v>
      </c>
      <c r="C797" s="204">
        <v>3.5819999999999999</v>
      </c>
      <c r="D797" s="204">
        <v>3.5910000000000002</v>
      </c>
      <c r="E797" s="205">
        <f t="shared" si="27"/>
        <v>3.5865</v>
      </c>
    </row>
    <row r="798" spans="1:5">
      <c r="A798" s="202">
        <v>44180</v>
      </c>
      <c r="B798" s="203">
        <f t="shared" si="26"/>
        <v>2020</v>
      </c>
      <c r="C798" s="204">
        <v>3.5880000000000001</v>
      </c>
      <c r="D798" s="204">
        <v>3.5920000000000001</v>
      </c>
      <c r="E798" s="205">
        <f t="shared" si="27"/>
        <v>3.59</v>
      </c>
    </row>
    <row r="799" spans="1:5">
      <c r="A799" s="202">
        <v>44181</v>
      </c>
      <c r="B799" s="203">
        <f t="shared" si="26"/>
        <v>2020</v>
      </c>
      <c r="C799" s="204">
        <v>3.5840000000000001</v>
      </c>
      <c r="D799" s="204">
        <v>3.59</v>
      </c>
      <c r="E799" s="205">
        <f t="shared" si="27"/>
        <v>3.5869999999999997</v>
      </c>
    </row>
    <row r="800" spans="1:5">
      <c r="A800" s="202">
        <v>44182</v>
      </c>
      <c r="B800" s="203">
        <f t="shared" si="26"/>
        <v>2020</v>
      </c>
      <c r="C800" s="204">
        <v>3.581</v>
      </c>
      <c r="D800" s="204">
        <v>3.5870000000000002</v>
      </c>
      <c r="E800" s="205">
        <f t="shared" si="27"/>
        <v>3.5840000000000001</v>
      </c>
    </row>
    <row r="801" spans="1:5">
      <c r="A801" s="202">
        <v>44183</v>
      </c>
      <c r="B801" s="203">
        <f t="shared" si="26"/>
        <v>2020</v>
      </c>
      <c r="C801" s="204">
        <v>3.593</v>
      </c>
      <c r="D801" s="204">
        <v>3.597</v>
      </c>
      <c r="E801" s="205">
        <f t="shared" si="27"/>
        <v>3.5949999999999998</v>
      </c>
    </row>
    <row r="802" spans="1:5">
      <c r="A802" s="202">
        <v>44186</v>
      </c>
      <c r="B802" s="203">
        <f t="shared" si="26"/>
        <v>2020</v>
      </c>
      <c r="C802" s="204">
        <v>3.6030000000000002</v>
      </c>
      <c r="D802" s="204">
        <v>3.6080000000000001</v>
      </c>
      <c r="E802" s="205">
        <f t="shared" si="27"/>
        <v>3.6055000000000001</v>
      </c>
    </row>
    <row r="803" spans="1:5">
      <c r="A803" s="202">
        <v>44187</v>
      </c>
      <c r="B803" s="203">
        <f t="shared" si="26"/>
        <v>2020</v>
      </c>
      <c r="C803" s="204">
        <v>3.613</v>
      </c>
      <c r="D803" s="204">
        <v>3.617</v>
      </c>
      <c r="E803" s="205">
        <f t="shared" si="27"/>
        <v>3.6150000000000002</v>
      </c>
    </row>
    <row r="804" spans="1:5">
      <c r="A804" s="202">
        <v>44188</v>
      </c>
      <c r="B804" s="203">
        <f t="shared" si="26"/>
        <v>2020</v>
      </c>
      <c r="C804" s="204">
        <v>3.6080000000000001</v>
      </c>
      <c r="D804" s="204">
        <v>3.6160000000000001</v>
      </c>
      <c r="E804" s="205">
        <f t="shared" si="27"/>
        <v>3.6120000000000001</v>
      </c>
    </row>
    <row r="805" spans="1:5">
      <c r="A805" s="202">
        <v>44189</v>
      </c>
      <c r="B805" s="203">
        <f t="shared" si="26"/>
        <v>2020</v>
      </c>
      <c r="C805" s="204">
        <v>3.6070000000000002</v>
      </c>
      <c r="D805" s="204">
        <v>3.6150000000000002</v>
      </c>
      <c r="E805" s="205">
        <f t="shared" si="27"/>
        <v>3.6110000000000002</v>
      </c>
    </row>
    <row r="806" spans="1:5">
      <c r="A806" s="202">
        <v>44193</v>
      </c>
      <c r="B806" s="203">
        <f t="shared" si="26"/>
        <v>2020</v>
      </c>
      <c r="C806" s="204">
        <v>3.6120000000000001</v>
      </c>
      <c r="D806" s="204">
        <v>3.617</v>
      </c>
      <c r="E806" s="205">
        <f t="shared" si="27"/>
        <v>3.6145</v>
      </c>
    </row>
    <row r="807" spans="1:5">
      <c r="A807" s="202">
        <v>44194</v>
      </c>
      <c r="B807" s="203">
        <f t="shared" si="26"/>
        <v>2020</v>
      </c>
      <c r="C807" s="204">
        <v>3.6160000000000001</v>
      </c>
      <c r="D807" s="204">
        <v>3.62</v>
      </c>
      <c r="E807" s="205">
        <f t="shared" si="27"/>
        <v>3.6180000000000003</v>
      </c>
    </row>
    <row r="808" spans="1:5">
      <c r="A808" s="202">
        <v>44195</v>
      </c>
      <c r="B808" s="203">
        <f t="shared" si="26"/>
        <v>2020</v>
      </c>
      <c r="C808" s="204">
        <v>3.6160000000000001</v>
      </c>
      <c r="D808" s="204">
        <v>3.621</v>
      </c>
      <c r="E808" s="205">
        <f t="shared" si="27"/>
        <v>3.6185</v>
      </c>
    </row>
    <row r="809" spans="1:5">
      <c r="A809" s="202">
        <v>44196</v>
      </c>
      <c r="B809" s="203">
        <f t="shared" si="26"/>
        <v>2020</v>
      </c>
      <c r="C809" s="204">
        <v>3.6179999999999999</v>
      </c>
      <c r="D809" s="204">
        <v>3.6240000000000001</v>
      </c>
      <c r="E809" s="205">
        <f>AVERAGE(C809:D809)</f>
        <v>3.621</v>
      </c>
    </row>
    <row r="810" spans="1:5">
      <c r="A810" s="202">
        <v>44200</v>
      </c>
      <c r="B810" s="203">
        <f t="shared" si="26"/>
        <v>2021</v>
      </c>
      <c r="C810" s="204">
        <v>3.6240000000000001</v>
      </c>
      <c r="D810" s="204">
        <v>3.6280000000000001</v>
      </c>
      <c r="E810" s="205">
        <f t="shared" ref="E810:E873" si="28">AVERAGE(C810:D810)</f>
        <v>3.6260000000000003</v>
      </c>
    </row>
    <row r="811" spans="1:5">
      <c r="A811" s="202">
        <v>44201</v>
      </c>
      <c r="B811" s="203">
        <f t="shared" si="26"/>
        <v>2021</v>
      </c>
      <c r="C811" s="204">
        <v>3.6269999999999998</v>
      </c>
      <c r="D811" s="204">
        <v>3.6309999999999998</v>
      </c>
      <c r="E811" s="205">
        <f t="shared" si="28"/>
        <v>3.6289999999999996</v>
      </c>
    </row>
    <row r="812" spans="1:5">
      <c r="A812" s="202">
        <v>44202</v>
      </c>
      <c r="B812" s="203">
        <f t="shared" si="26"/>
        <v>2021</v>
      </c>
      <c r="C812" s="204">
        <v>3.625</v>
      </c>
      <c r="D812" s="204">
        <v>3.63</v>
      </c>
      <c r="E812" s="205">
        <f t="shared" si="28"/>
        <v>3.6274999999999999</v>
      </c>
    </row>
    <row r="813" spans="1:5">
      <c r="A813" s="202">
        <v>44203</v>
      </c>
      <c r="B813" s="203">
        <f t="shared" si="26"/>
        <v>2021</v>
      </c>
      <c r="C813" s="204">
        <v>3.62</v>
      </c>
      <c r="D813" s="204">
        <v>3.6230000000000002</v>
      </c>
      <c r="E813" s="205">
        <f t="shared" si="28"/>
        <v>3.6215000000000002</v>
      </c>
    </row>
    <row r="814" spans="1:5">
      <c r="A814" s="202">
        <v>44204</v>
      </c>
      <c r="B814" s="203">
        <f t="shared" si="26"/>
        <v>2021</v>
      </c>
      <c r="C814" s="204">
        <v>3.61</v>
      </c>
      <c r="D814" s="204">
        <v>3.6150000000000002</v>
      </c>
      <c r="E814" s="205">
        <f t="shared" si="28"/>
        <v>3.6124999999999998</v>
      </c>
    </row>
    <row r="815" spans="1:5">
      <c r="A815" s="202">
        <v>44207</v>
      </c>
      <c r="B815" s="203">
        <f t="shared" si="26"/>
        <v>2021</v>
      </c>
      <c r="C815" s="204">
        <v>3.6150000000000002</v>
      </c>
      <c r="D815" s="204">
        <v>3.6179999999999999</v>
      </c>
      <c r="E815" s="205">
        <f t="shared" si="28"/>
        <v>3.6165000000000003</v>
      </c>
    </row>
    <row r="816" spans="1:5">
      <c r="A816" s="202">
        <v>44208</v>
      </c>
      <c r="B816" s="203">
        <f t="shared" si="26"/>
        <v>2021</v>
      </c>
      <c r="C816" s="204">
        <v>3.6059999999999999</v>
      </c>
      <c r="D816" s="204">
        <v>3.6080000000000001</v>
      </c>
      <c r="E816" s="205">
        <f t="shared" si="28"/>
        <v>3.6070000000000002</v>
      </c>
    </row>
    <row r="817" spans="1:5">
      <c r="A817" s="202">
        <v>44209</v>
      </c>
      <c r="B817" s="203">
        <f t="shared" si="26"/>
        <v>2021</v>
      </c>
      <c r="C817" s="204">
        <v>3.61</v>
      </c>
      <c r="D817" s="204">
        <v>3.6150000000000002</v>
      </c>
      <c r="E817" s="205">
        <f t="shared" si="28"/>
        <v>3.6124999999999998</v>
      </c>
    </row>
    <row r="818" spans="1:5">
      <c r="A818" s="202">
        <v>44210</v>
      </c>
      <c r="B818" s="203">
        <f t="shared" si="26"/>
        <v>2021</v>
      </c>
      <c r="C818" s="204">
        <v>3.61</v>
      </c>
      <c r="D818" s="204">
        <v>3.613</v>
      </c>
      <c r="E818" s="205">
        <f t="shared" si="28"/>
        <v>3.6114999999999999</v>
      </c>
    </row>
    <row r="819" spans="1:5">
      <c r="A819" s="202">
        <v>44211</v>
      </c>
      <c r="B819" s="203">
        <f t="shared" si="26"/>
        <v>2021</v>
      </c>
      <c r="C819" s="204">
        <v>3.61</v>
      </c>
      <c r="D819" s="204">
        <v>3.6139999999999999</v>
      </c>
      <c r="E819" s="205">
        <f t="shared" si="28"/>
        <v>3.6120000000000001</v>
      </c>
    </row>
    <row r="820" spans="1:5">
      <c r="A820" s="202">
        <v>44214</v>
      </c>
      <c r="B820" s="203">
        <f t="shared" si="26"/>
        <v>2021</v>
      </c>
      <c r="C820" s="204">
        <v>3.609</v>
      </c>
      <c r="D820" s="204">
        <v>3.617</v>
      </c>
      <c r="E820" s="205">
        <f t="shared" si="28"/>
        <v>3.613</v>
      </c>
    </row>
    <row r="821" spans="1:5">
      <c r="A821" s="202">
        <v>44215</v>
      </c>
      <c r="B821" s="203">
        <f t="shared" si="26"/>
        <v>2021</v>
      </c>
      <c r="C821" s="204">
        <v>3.6110000000000002</v>
      </c>
      <c r="D821" s="204">
        <v>3.6150000000000002</v>
      </c>
      <c r="E821" s="205">
        <f t="shared" si="28"/>
        <v>3.6130000000000004</v>
      </c>
    </row>
    <row r="822" spans="1:5">
      <c r="A822" s="202">
        <v>44216</v>
      </c>
      <c r="B822" s="203">
        <f t="shared" si="26"/>
        <v>2021</v>
      </c>
      <c r="C822" s="204">
        <v>3.6120000000000001</v>
      </c>
      <c r="D822" s="204">
        <v>3.6150000000000002</v>
      </c>
      <c r="E822" s="205">
        <f t="shared" si="28"/>
        <v>3.6135000000000002</v>
      </c>
    </row>
    <row r="823" spans="1:5">
      <c r="A823" s="202">
        <v>44217</v>
      </c>
      <c r="B823" s="203">
        <f t="shared" si="26"/>
        <v>2021</v>
      </c>
      <c r="C823" s="204">
        <v>3.6179999999999999</v>
      </c>
      <c r="D823" s="204">
        <v>3.6219999999999999</v>
      </c>
      <c r="E823" s="205">
        <f t="shared" si="28"/>
        <v>3.62</v>
      </c>
    </row>
    <row r="824" spans="1:5">
      <c r="A824" s="202">
        <v>44218</v>
      </c>
      <c r="B824" s="203">
        <f t="shared" si="26"/>
        <v>2021</v>
      </c>
      <c r="C824" s="204">
        <v>3.629</v>
      </c>
      <c r="D824" s="204">
        <v>3.6339999999999999</v>
      </c>
      <c r="E824" s="205">
        <f t="shared" si="28"/>
        <v>3.6315</v>
      </c>
    </row>
    <row r="825" spans="1:5">
      <c r="A825" s="202">
        <v>44221</v>
      </c>
      <c r="B825" s="203">
        <f t="shared" si="26"/>
        <v>2021</v>
      </c>
      <c r="C825" s="204">
        <v>3.641</v>
      </c>
      <c r="D825" s="204">
        <v>3.645</v>
      </c>
      <c r="E825" s="205">
        <f t="shared" si="28"/>
        <v>3.6429999999999998</v>
      </c>
    </row>
    <row r="826" spans="1:5">
      <c r="A826" s="202">
        <v>44222</v>
      </c>
      <c r="B826" s="203">
        <f t="shared" si="26"/>
        <v>2021</v>
      </c>
      <c r="C826" s="204">
        <v>3.6429999999999998</v>
      </c>
      <c r="D826" s="204">
        <v>3.6469999999999998</v>
      </c>
      <c r="E826" s="205">
        <f t="shared" si="28"/>
        <v>3.6449999999999996</v>
      </c>
    </row>
    <row r="827" spans="1:5">
      <c r="A827" s="202">
        <v>44223</v>
      </c>
      <c r="B827" s="203">
        <f t="shared" si="26"/>
        <v>2021</v>
      </c>
      <c r="C827" s="204">
        <v>3.6509999999999998</v>
      </c>
      <c r="D827" s="204">
        <v>3.653</v>
      </c>
      <c r="E827" s="205">
        <f t="shared" si="28"/>
        <v>3.6520000000000001</v>
      </c>
    </row>
    <row r="828" spans="1:5">
      <c r="A828" s="202">
        <v>44224</v>
      </c>
      <c r="B828" s="203">
        <f t="shared" si="26"/>
        <v>2021</v>
      </c>
      <c r="C828" s="204">
        <v>3.6440000000000001</v>
      </c>
      <c r="D828" s="204">
        <v>3.6469999999999998</v>
      </c>
      <c r="E828" s="205">
        <f t="shared" si="28"/>
        <v>3.6455000000000002</v>
      </c>
    </row>
    <row r="829" spans="1:5">
      <c r="A829" s="202">
        <v>44225</v>
      </c>
      <c r="B829" s="203">
        <f t="shared" si="26"/>
        <v>2021</v>
      </c>
      <c r="C829" s="204">
        <v>3.6360000000000001</v>
      </c>
      <c r="D829" s="204">
        <v>3.6419999999999999</v>
      </c>
      <c r="E829" s="205">
        <f t="shared" si="28"/>
        <v>3.6390000000000002</v>
      </c>
    </row>
    <row r="830" spans="1:5">
      <c r="A830" s="202">
        <v>44228</v>
      </c>
      <c r="B830" s="203">
        <f t="shared" ref="B830:B893" si="29">YEAR(A830)</f>
        <v>2021</v>
      </c>
      <c r="C830" s="204">
        <v>3.6360000000000001</v>
      </c>
      <c r="D830" s="204">
        <v>3.641</v>
      </c>
      <c r="E830" s="205">
        <f t="shared" si="28"/>
        <v>3.6385000000000001</v>
      </c>
    </row>
    <row r="831" spans="1:5">
      <c r="A831" s="202">
        <v>44229</v>
      </c>
      <c r="B831" s="203">
        <f t="shared" si="29"/>
        <v>2021</v>
      </c>
      <c r="C831" s="204">
        <v>3.637</v>
      </c>
      <c r="D831" s="204">
        <v>3.641</v>
      </c>
      <c r="E831" s="205">
        <f t="shared" si="28"/>
        <v>3.6390000000000002</v>
      </c>
    </row>
    <row r="832" spans="1:5">
      <c r="A832" s="202">
        <v>44230</v>
      </c>
      <c r="B832" s="203">
        <f t="shared" si="29"/>
        <v>2021</v>
      </c>
      <c r="C832" s="204">
        <v>3.6349999999999998</v>
      </c>
      <c r="D832" s="204">
        <v>3.64</v>
      </c>
      <c r="E832" s="205">
        <f t="shared" si="28"/>
        <v>3.6375000000000002</v>
      </c>
    </row>
    <row r="833" spans="1:5">
      <c r="A833" s="202">
        <v>44231</v>
      </c>
      <c r="B833" s="203">
        <f t="shared" si="29"/>
        <v>2021</v>
      </c>
      <c r="C833" s="204">
        <v>3.6419999999999999</v>
      </c>
      <c r="D833" s="204">
        <v>3.6469999999999998</v>
      </c>
      <c r="E833" s="205">
        <f t="shared" si="28"/>
        <v>3.6444999999999999</v>
      </c>
    </row>
    <row r="834" spans="1:5">
      <c r="A834" s="202">
        <v>44232</v>
      </c>
      <c r="B834" s="203">
        <f t="shared" si="29"/>
        <v>2021</v>
      </c>
      <c r="C834" s="204">
        <v>3.6360000000000001</v>
      </c>
      <c r="D834" s="204">
        <v>3.64</v>
      </c>
      <c r="E834" s="205">
        <f t="shared" si="28"/>
        <v>3.6379999999999999</v>
      </c>
    </row>
    <row r="835" spans="1:5">
      <c r="A835" s="202">
        <v>44235</v>
      </c>
      <c r="B835" s="203">
        <f t="shared" si="29"/>
        <v>2021</v>
      </c>
      <c r="C835" s="204">
        <v>3.6389999999999998</v>
      </c>
      <c r="D835" s="204">
        <v>3.6440000000000001</v>
      </c>
      <c r="E835" s="205">
        <f t="shared" si="28"/>
        <v>3.6414999999999997</v>
      </c>
    </row>
    <row r="836" spans="1:5">
      <c r="A836" s="202">
        <v>44236</v>
      </c>
      <c r="B836" s="203">
        <f t="shared" si="29"/>
        <v>2021</v>
      </c>
      <c r="C836" s="204">
        <v>3.641</v>
      </c>
      <c r="D836" s="204">
        <v>3.645</v>
      </c>
      <c r="E836" s="205">
        <f t="shared" si="28"/>
        <v>3.6429999999999998</v>
      </c>
    </row>
    <row r="837" spans="1:5">
      <c r="A837" s="202">
        <v>44237</v>
      </c>
      <c r="B837" s="203">
        <f t="shared" si="29"/>
        <v>2021</v>
      </c>
      <c r="C837" s="204">
        <v>3.6349999999999998</v>
      </c>
      <c r="D837" s="204">
        <v>3.64</v>
      </c>
      <c r="E837" s="205">
        <f t="shared" si="28"/>
        <v>3.6375000000000002</v>
      </c>
    </row>
    <row r="838" spans="1:5">
      <c r="A838" s="202">
        <v>44238</v>
      </c>
      <c r="B838" s="203">
        <f t="shared" si="29"/>
        <v>2021</v>
      </c>
      <c r="C838" s="204">
        <v>3.6360000000000001</v>
      </c>
      <c r="D838" s="204">
        <v>3.64</v>
      </c>
      <c r="E838" s="205">
        <f t="shared" si="28"/>
        <v>3.6379999999999999</v>
      </c>
    </row>
    <row r="839" spans="1:5">
      <c r="A839" s="202">
        <v>44239</v>
      </c>
      <c r="B839" s="203">
        <f t="shared" si="29"/>
        <v>2021</v>
      </c>
      <c r="C839" s="204">
        <v>3.6419999999999999</v>
      </c>
      <c r="D839" s="204">
        <v>3.6459999999999999</v>
      </c>
      <c r="E839" s="205">
        <f t="shared" si="28"/>
        <v>3.6440000000000001</v>
      </c>
    </row>
    <row r="840" spans="1:5">
      <c r="A840" s="202">
        <v>44242</v>
      </c>
      <c r="B840" s="203">
        <f t="shared" si="29"/>
        <v>2021</v>
      </c>
      <c r="C840" s="204">
        <v>3.6389999999999998</v>
      </c>
      <c r="D840" s="204">
        <v>3.6469999999999998</v>
      </c>
      <c r="E840" s="205">
        <f t="shared" si="28"/>
        <v>3.6429999999999998</v>
      </c>
    </row>
    <row r="841" spans="1:5">
      <c r="A841" s="202">
        <v>44243</v>
      </c>
      <c r="B841" s="203">
        <f t="shared" si="29"/>
        <v>2021</v>
      </c>
      <c r="C841" s="204">
        <v>3.649</v>
      </c>
      <c r="D841" s="204">
        <v>3.6520000000000001</v>
      </c>
      <c r="E841" s="205">
        <f t="shared" si="28"/>
        <v>3.6505000000000001</v>
      </c>
    </row>
    <row r="842" spans="1:5">
      <c r="A842" s="202">
        <v>44244</v>
      </c>
      <c r="B842" s="203">
        <f t="shared" si="29"/>
        <v>2021</v>
      </c>
      <c r="C842" s="204">
        <v>3.6509999999999998</v>
      </c>
      <c r="D842" s="204">
        <v>3.6549999999999998</v>
      </c>
      <c r="E842" s="205">
        <f t="shared" si="28"/>
        <v>3.6529999999999996</v>
      </c>
    </row>
    <row r="843" spans="1:5">
      <c r="A843" s="202">
        <v>44245</v>
      </c>
      <c r="B843" s="203">
        <f t="shared" si="29"/>
        <v>2021</v>
      </c>
      <c r="C843" s="204">
        <v>3.6480000000000001</v>
      </c>
      <c r="D843" s="204">
        <v>3.6520000000000001</v>
      </c>
      <c r="E843" s="205">
        <f t="shared" si="28"/>
        <v>3.6500000000000004</v>
      </c>
    </row>
    <row r="844" spans="1:5">
      <c r="A844" s="202">
        <v>44246</v>
      </c>
      <c r="B844" s="203">
        <f t="shared" si="29"/>
        <v>2021</v>
      </c>
      <c r="C844" s="204">
        <v>3.65</v>
      </c>
      <c r="D844" s="204">
        <v>3.6549999999999998</v>
      </c>
      <c r="E844" s="205">
        <f t="shared" si="28"/>
        <v>3.6524999999999999</v>
      </c>
    </row>
    <row r="845" spans="1:5">
      <c r="A845" s="202">
        <v>44249</v>
      </c>
      <c r="B845" s="203">
        <f t="shared" si="29"/>
        <v>2021</v>
      </c>
      <c r="C845" s="204">
        <v>3.6520000000000001</v>
      </c>
      <c r="D845" s="204">
        <v>3.657</v>
      </c>
      <c r="E845" s="205">
        <f t="shared" si="28"/>
        <v>3.6545000000000001</v>
      </c>
    </row>
    <row r="846" spans="1:5">
      <c r="A846" s="202">
        <v>44250</v>
      </c>
      <c r="B846" s="203">
        <f t="shared" si="29"/>
        <v>2021</v>
      </c>
      <c r="C846" s="204">
        <v>3.6509999999999998</v>
      </c>
      <c r="D846" s="204">
        <v>3.6560000000000001</v>
      </c>
      <c r="E846" s="205">
        <f t="shared" si="28"/>
        <v>3.6535000000000002</v>
      </c>
    </row>
    <row r="847" spans="1:5">
      <c r="A847" s="202">
        <v>44251</v>
      </c>
      <c r="B847" s="203">
        <f t="shared" si="29"/>
        <v>2021</v>
      </c>
      <c r="C847" s="204">
        <v>3.649</v>
      </c>
      <c r="D847" s="204">
        <v>3.653</v>
      </c>
      <c r="E847" s="205">
        <f t="shared" si="28"/>
        <v>3.6509999999999998</v>
      </c>
    </row>
    <row r="848" spans="1:5">
      <c r="A848" s="202">
        <v>44252</v>
      </c>
      <c r="B848" s="203">
        <f t="shared" si="29"/>
        <v>2021</v>
      </c>
      <c r="C848" s="204">
        <v>3.645</v>
      </c>
      <c r="D848" s="204">
        <v>3.649</v>
      </c>
      <c r="E848" s="205">
        <f t="shared" si="28"/>
        <v>3.6470000000000002</v>
      </c>
    </row>
    <row r="849" spans="1:5">
      <c r="A849" s="202">
        <v>44253</v>
      </c>
      <c r="B849" s="203">
        <f t="shared" si="29"/>
        <v>2021</v>
      </c>
      <c r="C849" s="204">
        <v>3.6469999999999998</v>
      </c>
      <c r="D849" s="204">
        <v>3.6509999999999998</v>
      </c>
      <c r="E849" s="205">
        <f t="shared" si="28"/>
        <v>3.649</v>
      </c>
    </row>
    <row r="850" spans="1:5">
      <c r="A850" s="202">
        <v>44256</v>
      </c>
      <c r="B850" s="203">
        <f t="shared" si="29"/>
        <v>2021</v>
      </c>
      <c r="C850" s="204">
        <v>3.6509999999999998</v>
      </c>
      <c r="D850" s="204">
        <v>3.6560000000000001</v>
      </c>
      <c r="E850" s="205">
        <f t="shared" si="28"/>
        <v>3.6535000000000002</v>
      </c>
    </row>
    <row r="851" spans="1:5">
      <c r="A851" s="202">
        <v>44257</v>
      </c>
      <c r="B851" s="203">
        <f t="shared" si="29"/>
        <v>2021</v>
      </c>
      <c r="C851" s="204">
        <v>3.661</v>
      </c>
      <c r="D851" s="204">
        <v>3.665</v>
      </c>
      <c r="E851" s="205">
        <f t="shared" si="28"/>
        <v>3.6630000000000003</v>
      </c>
    </row>
    <row r="852" spans="1:5">
      <c r="A852" s="202">
        <v>44258</v>
      </c>
      <c r="B852" s="203">
        <f t="shared" si="29"/>
        <v>2021</v>
      </c>
      <c r="C852" s="204">
        <v>3.6720000000000002</v>
      </c>
      <c r="D852" s="204">
        <v>3.6749999999999998</v>
      </c>
      <c r="E852" s="205">
        <f t="shared" si="28"/>
        <v>3.6734999999999998</v>
      </c>
    </row>
    <row r="853" spans="1:5">
      <c r="A853" s="202">
        <v>44259</v>
      </c>
      <c r="B853" s="203">
        <f t="shared" si="29"/>
        <v>2021</v>
      </c>
      <c r="C853" s="204">
        <v>3.6720000000000002</v>
      </c>
      <c r="D853" s="204">
        <v>3.6760000000000002</v>
      </c>
      <c r="E853" s="205">
        <f t="shared" si="28"/>
        <v>3.6740000000000004</v>
      </c>
    </row>
    <row r="854" spans="1:5">
      <c r="A854" s="202">
        <v>44260</v>
      </c>
      <c r="B854" s="203">
        <f t="shared" si="29"/>
        <v>2021</v>
      </c>
      <c r="C854" s="204">
        <v>3.6880000000000002</v>
      </c>
      <c r="D854" s="204">
        <v>3.6930000000000001</v>
      </c>
      <c r="E854" s="205">
        <f t="shared" si="28"/>
        <v>3.6905000000000001</v>
      </c>
    </row>
    <row r="855" spans="1:5">
      <c r="A855" s="202">
        <v>44263</v>
      </c>
      <c r="B855" s="203">
        <f t="shared" si="29"/>
        <v>2021</v>
      </c>
      <c r="C855" s="204">
        <v>3.6989999999999998</v>
      </c>
      <c r="D855" s="204">
        <v>3.7040000000000002</v>
      </c>
      <c r="E855" s="205">
        <f t="shared" si="28"/>
        <v>3.7015000000000002</v>
      </c>
    </row>
    <row r="856" spans="1:5">
      <c r="A856" s="202">
        <v>44264</v>
      </c>
      <c r="B856" s="203">
        <f t="shared" si="29"/>
        <v>2021</v>
      </c>
      <c r="C856" s="204">
        <v>3.7010000000000001</v>
      </c>
      <c r="D856" s="204">
        <v>3.7050000000000001</v>
      </c>
      <c r="E856" s="205">
        <f t="shared" si="28"/>
        <v>3.7030000000000003</v>
      </c>
    </row>
    <row r="857" spans="1:5">
      <c r="A857" s="202">
        <v>44265</v>
      </c>
      <c r="B857" s="203">
        <f t="shared" si="29"/>
        <v>2021</v>
      </c>
      <c r="C857" s="204">
        <v>3.6930000000000001</v>
      </c>
      <c r="D857" s="204">
        <v>3.6960000000000002</v>
      </c>
      <c r="E857" s="205">
        <f t="shared" si="28"/>
        <v>3.6945000000000001</v>
      </c>
    </row>
    <row r="858" spans="1:5">
      <c r="A858" s="202">
        <v>44266</v>
      </c>
      <c r="B858" s="203">
        <f t="shared" si="29"/>
        <v>2021</v>
      </c>
      <c r="C858" s="204">
        <v>3.69</v>
      </c>
      <c r="D858" s="204">
        <v>3.6949999999999998</v>
      </c>
      <c r="E858" s="205">
        <f t="shared" si="28"/>
        <v>3.6924999999999999</v>
      </c>
    </row>
    <row r="859" spans="1:5">
      <c r="A859" s="202">
        <v>44267</v>
      </c>
      <c r="B859" s="203">
        <f t="shared" si="29"/>
        <v>2021</v>
      </c>
      <c r="C859" s="204">
        <v>3.698</v>
      </c>
      <c r="D859" s="204">
        <v>3.7050000000000001</v>
      </c>
      <c r="E859" s="205">
        <f t="shared" si="28"/>
        <v>3.7015000000000002</v>
      </c>
    </row>
    <row r="860" spans="1:5">
      <c r="A860" s="202">
        <v>44270</v>
      </c>
      <c r="B860" s="203">
        <f t="shared" si="29"/>
        <v>2021</v>
      </c>
      <c r="C860" s="204">
        <v>3.7149999999999999</v>
      </c>
      <c r="D860" s="204">
        <v>3.7189999999999999</v>
      </c>
      <c r="E860" s="205">
        <f t="shared" si="28"/>
        <v>3.7169999999999996</v>
      </c>
    </row>
    <row r="861" spans="1:5">
      <c r="A861" s="202">
        <v>44271</v>
      </c>
      <c r="B861" s="203">
        <f t="shared" si="29"/>
        <v>2021</v>
      </c>
      <c r="C861" s="204">
        <v>3.7029999999999998</v>
      </c>
      <c r="D861" s="204">
        <v>3.7080000000000002</v>
      </c>
      <c r="E861" s="205">
        <f t="shared" si="28"/>
        <v>3.7054999999999998</v>
      </c>
    </row>
    <row r="862" spans="1:5">
      <c r="A862" s="202">
        <v>44272</v>
      </c>
      <c r="B862" s="203">
        <f t="shared" si="29"/>
        <v>2021</v>
      </c>
      <c r="C862" s="204">
        <v>3.7040000000000002</v>
      </c>
      <c r="D862" s="204">
        <v>3.7090000000000001</v>
      </c>
      <c r="E862" s="205">
        <f t="shared" si="28"/>
        <v>3.7065000000000001</v>
      </c>
    </row>
    <row r="863" spans="1:5">
      <c r="A863" s="202">
        <v>44273</v>
      </c>
      <c r="B863" s="203">
        <f t="shared" si="29"/>
        <v>2021</v>
      </c>
      <c r="C863" s="204">
        <v>3.702</v>
      </c>
      <c r="D863" s="204">
        <v>3.7069999999999999</v>
      </c>
      <c r="E863" s="205">
        <f t="shared" si="28"/>
        <v>3.7044999999999999</v>
      </c>
    </row>
    <row r="864" spans="1:5">
      <c r="A864" s="202">
        <v>44274</v>
      </c>
      <c r="B864" s="203">
        <f t="shared" si="29"/>
        <v>2021</v>
      </c>
      <c r="C864" s="204">
        <v>3.71</v>
      </c>
      <c r="D864" s="204">
        <v>3.7149999999999999</v>
      </c>
      <c r="E864" s="205">
        <f t="shared" si="28"/>
        <v>3.7124999999999999</v>
      </c>
    </row>
    <row r="865" spans="1:5">
      <c r="A865" s="202">
        <v>44277</v>
      </c>
      <c r="B865" s="203">
        <f t="shared" si="29"/>
        <v>2021</v>
      </c>
      <c r="C865" s="204">
        <v>3.7189999999999999</v>
      </c>
      <c r="D865" s="204">
        <v>3.7229999999999999</v>
      </c>
      <c r="E865" s="205">
        <f t="shared" si="28"/>
        <v>3.7210000000000001</v>
      </c>
    </row>
    <row r="866" spans="1:5">
      <c r="A866" s="202">
        <v>44278</v>
      </c>
      <c r="B866" s="203">
        <f t="shared" si="29"/>
        <v>2021</v>
      </c>
      <c r="C866" s="204">
        <v>3.7160000000000002</v>
      </c>
      <c r="D866" s="204">
        <v>3.7189999999999999</v>
      </c>
      <c r="E866" s="205">
        <f t="shared" si="28"/>
        <v>3.7175000000000002</v>
      </c>
    </row>
    <row r="867" spans="1:5">
      <c r="A867" s="202">
        <v>44279</v>
      </c>
      <c r="B867" s="203">
        <f t="shared" si="29"/>
        <v>2021</v>
      </c>
      <c r="C867" s="204">
        <v>3.7210000000000001</v>
      </c>
      <c r="D867" s="204">
        <v>3.7240000000000002</v>
      </c>
      <c r="E867" s="205">
        <f t="shared" si="28"/>
        <v>3.7225000000000001</v>
      </c>
    </row>
    <row r="868" spans="1:5">
      <c r="A868" s="202">
        <v>44280</v>
      </c>
      <c r="B868" s="203">
        <f t="shared" si="29"/>
        <v>2021</v>
      </c>
      <c r="C868" s="204">
        <v>3.7290000000000001</v>
      </c>
      <c r="D868" s="204">
        <v>3.734</v>
      </c>
      <c r="E868" s="205">
        <f t="shared" si="28"/>
        <v>3.7315</v>
      </c>
    </row>
    <row r="869" spans="1:5">
      <c r="A869" s="202">
        <v>44281</v>
      </c>
      <c r="B869" s="203">
        <f t="shared" si="29"/>
        <v>2021</v>
      </c>
      <c r="C869" s="204">
        <v>3.734</v>
      </c>
      <c r="D869" s="204">
        <v>3.7389999999999999</v>
      </c>
      <c r="E869" s="205">
        <f t="shared" si="28"/>
        <v>3.7364999999999999</v>
      </c>
    </row>
    <row r="870" spans="1:5">
      <c r="A870" s="202">
        <v>44284</v>
      </c>
      <c r="B870" s="203">
        <f t="shared" si="29"/>
        <v>2021</v>
      </c>
      <c r="C870" s="204">
        <v>3.7450000000000001</v>
      </c>
      <c r="D870" s="204">
        <v>3.75</v>
      </c>
      <c r="E870" s="205">
        <f t="shared" si="28"/>
        <v>3.7475000000000001</v>
      </c>
    </row>
    <row r="871" spans="1:5">
      <c r="A871" s="202">
        <v>44285</v>
      </c>
      <c r="B871" s="203">
        <f t="shared" si="29"/>
        <v>2021</v>
      </c>
      <c r="C871" s="204">
        <v>3.76</v>
      </c>
      <c r="D871" s="204">
        <v>3.7629999999999999</v>
      </c>
      <c r="E871" s="205">
        <f t="shared" si="28"/>
        <v>3.7614999999999998</v>
      </c>
    </row>
    <row r="872" spans="1:5">
      <c r="A872" s="202">
        <v>44286</v>
      </c>
      <c r="B872" s="203">
        <f t="shared" si="29"/>
        <v>2021</v>
      </c>
      <c r="C872" s="204">
        <v>3.754</v>
      </c>
      <c r="D872" s="204">
        <v>3.758</v>
      </c>
      <c r="E872" s="205">
        <f t="shared" si="28"/>
        <v>3.7560000000000002</v>
      </c>
    </row>
    <row r="873" spans="1:5">
      <c r="A873" s="202">
        <v>44291</v>
      </c>
      <c r="B873" s="203">
        <f t="shared" si="29"/>
        <v>2021</v>
      </c>
      <c r="C873" s="204">
        <v>3.714</v>
      </c>
      <c r="D873" s="204">
        <v>3.7210000000000001</v>
      </c>
      <c r="E873" s="205">
        <f t="shared" si="28"/>
        <v>3.7175000000000002</v>
      </c>
    </row>
    <row r="874" spans="1:5">
      <c r="A874" s="202">
        <v>44292</v>
      </c>
      <c r="B874" s="203">
        <f t="shared" si="29"/>
        <v>2021</v>
      </c>
      <c r="C874" s="204">
        <v>3.6520000000000001</v>
      </c>
      <c r="D874" s="204">
        <v>3.661</v>
      </c>
      <c r="E874" s="205">
        <f t="shared" ref="E874:E937" si="30">AVERAGE(C874:D874)</f>
        <v>3.6565000000000003</v>
      </c>
    </row>
    <row r="875" spans="1:5">
      <c r="A875" s="202">
        <v>44293</v>
      </c>
      <c r="B875" s="203">
        <f t="shared" si="29"/>
        <v>2021</v>
      </c>
      <c r="C875" s="204">
        <v>3.6120000000000001</v>
      </c>
      <c r="D875" s="204">
        <v>3.625</v>
      </c>
      <c r="E875" s="205">
        <f t="shared" si="30"/>
        <v>3.6185</v>
      </c>
    </row>
    <row r="876" spans="1:5">
      <c r="A876" s="202">
        <v>44294</v>
      </c>
      <c r="B876" s="203">
        <f t="shared" si="29"/>
        <v>2021</v>
      </c>
      <c r="C876" s="204">
        <v>3.593</v>
      </c>
      <c r="D876" s="204">
        <v>3.5990000000000002</v>
      </c>
      <c r="E876" s="205">
        <f t="shared" si="30"/>
        <v>3.5960000000000001</v>
      </c>
    </row>
    <row r="877" spans="1:5">
      <c r="A877" s="202">
        <v>44295</v>
      </c>
      <c r="B877" s="203">
        <f t="shared" si="29"/>
        <v>2021</v>
      </c>
      <c r="C877" s="204">
        <v>3.6139999999999999</v>
      </c>
      <c r="D877" s="204">
        <v>3.6240000000000001</v>
      </c>
      <c r="E877" s="205">
        <f t="shared" si="30"/>
        <v>3.6189999999999998</v>
      </c>
    </row>
    <row r="878" spans="1:5">
      <c r="A878" s="202">
        <v>44298</v>
      </c>
      <c r="B878" s="203">
        <f t="shared" si="29"/>
        <v>2021</v>
      </c>
      <c r="C878" s="204">
        <v>3.6459999999999999</v>
      </c>
      <c r="D878" s="204">
        <v>3.6539999999999999</v>
      </c>
      <c r="E878" s="205">
        <f t="shared" si="30"/>
        <v>3.65</v>
      </c>
    </row>
    <row r="879" spans="1:5">
      <c r="A879" s="202">
        <v>44299</v>
      </c>
      <c r="B879" s="203">
        <f t="shared" si="29"/>
        <v>2021</v>
      </c>
      <c r="C879" s="204">
        <v>3.62</v>
      </c>
      <c r="D879" s="204">
        <v>3.6259999999999999</v>
      </c>
      <c r="E879" s="205">
        <f t="shared" si="30"/>
        <v>3.6230000000000002</v>
      </c>
    </row>
    <row r="880" spans="1:5">
      <c r="A880" s="202">
        <v>44300</v>
      </c>
      <c r="B880" s="203">
        <f t="shared" si="29"/>
        <v>2021</v>
      </c>
      <c r="C880" s="204">
        <v>3.6259999999999999</v>
      </c>
      <c r="D880" s="204">
        <v>3.6309999999999998</v>
      </c>
      <c r="E880" s="205">
        <f t="shared" si="30"/>
        <v>3.6284999999999998</v>
      </c>
    </row>
    <row r="881" spans="1:5">
      <c r="A881" s="202">
        <v>44301</v>
      </c>
      <c r="B881" s="203">
        <f t="shared" si="29"/>
        <v>2021</v>
      </c>
      <c r="C881" s="204">
        <v>3.62</v>
      </c>
      <c r="D881" s="204">
        <v>3.6230000000000002</v>
      </c>
      <c r="E881" s="205">
        <f t="shared" si="30"/>
        <v>3.6215000000000002</v>
      </c>
    </row>
    <row r="882" spans="1:5">
      <c r="A882" s="202">
        <v>44302</v>
      </c>
      <c r="B882" s="203">
        <f t="shared" si="29"/>
        <v>2021</v>
      </c>
      <c r="C882" s="204">
        <v>3.6240000000000001</v>
      </c>
      <c r="D882" s="204">
        <v>3.633</v>
      </c>
      <c r="E882" s="205">
        <f t="shared" si="30"/>
        <v>3.6284999999999998</v>
      </c>
    </row>
    <row r="883" spans="1:5">
      <c r="A883" s="202">
        <v>44305</v>
      </c>
      <c r="B883" s="203">
        <f t="shared" si="29"/>
        <v>2021</v>
      </c>
      <c r="C883" s="204">
        <v>3.6680000000000001</v>
      </c>
      <c r="D883" s="204">
        <v>3.677</v>
      </c>
      <c r="E883" s="205">
        <f t="shared" si="30"/>
        <v>3.6725000000000003</v>
      </c>
    </row>
    <row r="884" spans="1:5">
      <c r="A884" s="202">
        <v>44306</v>
      </c>
      <c r="B884" s="203">
        <f t="shared" si="29"/>
        <v>2021</v>
      </c>
      <c r="C884" s="204">
        <v>3.68</v>
      </c>
      <c r="D884" s="204">
        <v>3.6859999999999999</v>
      </c>
      <c r="E884" s="205">
        <f t="shared" si="30"/>
        <v>3.6829999999999998</v>
      </c>
    </row>
    <row r="885" spans="1:5">
      <c r="A885" s="202">
        <v>44307</v>
      </c>
      <c r="B885" s="203">
        <f t="shared" si="29"/>
        <v>2021</v>
      </c>
      <c r="C885" s="204">
        <v>3.6970000000000001</v>
      </c>
      <c r="D885" s="204">
        <v>3.7050000000000001</v>
      </c>
      <c r="E885" s="205">
        <f t="shared" si="30"/>
        <v>3.7010000000000001</v>
      </c>
    </row>
    <row r="886" spans="1:5">
      <c r="A886" s="202">
        <v>44308</v>
      </c>
      <c r="B886" s="203">
        <f t="shared" si="29"/>
        <v>2021</v>
      </c>
      <c r="C886" s="204">
        <v>3.7530000000000001</v>
      </c>
      <c r="D886" s="204">
        <v>3.7629999999999999</v>
      </c>
      <c r="E886" s="205">
        <f t="shared" si="30"/>
        <v>3.758</v>
      </c>
    </row>
    <row r="887" spans="1:5">
      <c r="A887" s="202">
        <v>44309</v>
      </c>
      <c r="B887" s="203">
        <f t="shared" si="29"/>
        <v>2021</v>
      </c>
      <c r="C887" s="204">
        <v>3.7690000000000001</v>
      </c>
      <c r="D887" s="204">
        <v>3.7759999999999998</v>
      </c>
      <c r="E887" s="205">
        <f t="shared" si="30"/>
        <v>3.7725</v>
      </c>
    </row>
    <row r="888" spans="1:5">
      <c r="A888" s="202">
        <v>44312</v>
      </c>
      <c r="B888" s="203">
        <f t="shared" si="29"/>
        <v>2021</v>
      </c>
      <c r="C888" s="204">
        <v>3.823</v>
      </c>
      <c r="D888" s="204">
        <v>3.831</v>
      </c>
      <c r="E888" s="205">
        <f t="shared" si="30"/>
        <v>3.827</v>
      </c>
    </row>
    <row r="889" spans="1:5">
      <c r="A889" s="202">
        <v>44313</v>
      </c>
      <c r="B889" s="203">
        <f t="shared" si="29"/>
        <v>2021</v>
      </c>
      <c r="C889" s="204">
        <v>3.8340000000000001</v>
      </c>
      <c r="D889" s="204">
        <v>3.8410000000000002</v>
      </c>
      <c r="E889" s="205">
        <f t="shared" si="30"/>
        <v>3.8375000000000004</v>
      </c>
    </row>
    <row r="890" spans="1:5">
      <c r="A890" s="202">
        <v>44314</v>
      </c>
      <c r="B890" s="203">
        <f t="shared" si="29"/>
        <v>2021</v>
      </c>
      <c r="C890" s="204">
        <v>3.8</v>
      </c>
      <c r="D890" s="204">
        <v>3.81</v>
      </c>
      <c r="E890" s="205">
        <f t="shared" si="30"/>
        <v>3.8049999999999997</v>
      </c>
    </row>
    <row r="891" spans="1:5">
      <c r="A891" s="202">
        <v>44315</v>
      </c>
      <c r="B891" s="203">
        <f t="shared" si="29"/>
        <v>2021</v>
      </c>
      <c r="C891" s="204">
        <v>3.778</v>
      </c>
      <c r="D891" s="204">
        <v>3.794</v>
      </c>
      <c r="E891" s="205">
        <f t="shared" si="30"/>
        <v>3.786</v>
      </c>
    </row>
    <row r="892" spans="1:5">
      <c r="A892" s="202">
        <v>44316</v>
      </c>
      <c r="B892" s="203">
        <f t="shared" si="29"/>
        <v>2021</v>
      </c>
      <c r="C892" s="204">
        <v>3.7829999999999999</v>
      </c>
      <c r="D892" s="204">
        <v>3.7919999999999998</v>
      </c>
      <c r="E892" s="205">
        <f t="shared" si="30"/>
        <v>3.7874999999999996</v>
      </c>
    </row>
    <row r="893" spans="1:5">
      <c r="A893" s="202">
        <v>44319</v>
      </c>
      <c r="B893" s="203">
        <f t="shared" si="29"/>
        <v>2021</v>
      </c>
      <c r="C893" s="204">
        <v>3.8069999999999999</v>
      </c>
      <c r="D893" s="204">
        <v>3.8130000000000002</v>
      </c>
      <c r="E893" s="205">
        <f t="shared" si="30"/>
        <v>3.81</v>
      </c>
    </row>
    <row r="894" spans="1:5">
      <c r="A894" s="202">
        <v>44320</v>
      </c>
      <c r="B894" s="203">
        <f t="shared" ref="B894:B957" si="31">YEAR(A894)</f>
        <v>2021</v>
      </c>
      <c r="C894" s="204">
        <v>3.827</v>
      </c>
      <c r="D894" s="204">
        <v>3.8319999999999999</v>
      </c>
      <c r="E894" s="205">
        <f t="shared" si="30"/>
        <v>3.8294999999999999</v>
      </c>
    </row>
    <row r="895" spans="1:5">
      <c r="A895" s="202">
        <v>44321</v>
      </c>
      <c r="B895" s="203">
        <f t="shared" si="31"/>
        <v>2021</v>
      </c>
      <c r="C895" s="204">
        <v>3.8239999999999998</v>
      </c>
      <c r="D895" s="204">
        <v>3.8290000000000002</v>
      </c>
      <c r="E895" s="205">
        <f t="shared" si="30"/>
        <v>3.8265000000000002</v>
      </c>
    </row>
    <row r="896" spans="1:5">
      <c r="A896" s="202">
        <v>44322</v>
      </c>
      <c r="B896" s="203">
        <f t="shared" si="31"/>
        <v>2021</v>
      </c>
      <c r="C896" s="204">
        <v>3.8149999999999999</v>
      </c>
      <c r="D896" s="204">
        <v>3.8210000000000002</v>
      </c>
      <c r="E896" s="205">
        <f t="shared" si="30"/>
        <v>3.8180000000000001</v>
      </c>
    </row>
    <row r="897" spans="1:5">
      <c r="A897" s="202">
        <v>44323</v>
      </c>
      <c r="B897" s="203">
        <f t="shared" si="31"/>
        <v>2021</v>
      </c>
      <c r="C897" s="204">
        <v>3.7959999999999998</v>
      </c>
      <c r="D897" s="204">
        <v>3.8</v>
      </c>
      <c r="E897" s="205">
        <f t="shared" si="30"/>
        <v>3.798</v>
      </c>
    </row>
    <row r="898" spans="1:5">
      <c r="A898" s="202">
        <v>44326</v>
      </c>
      <c r="B898" s="203">
        <f t="shared" si="31"/>
        <v>2021</v>
      </c>
      <c r="C898" s="204">
        <v>3.7730000000000001</v>
      </c>
      <c r="D898" s="204">
        <v>3.7759999999999998</v>
      </c>
      <c r="E898" s="205">
        <f t="shared" si="30"/>
        <v>3.7744999999999997</v>
      </c>
    </row>
    <row r="899" spans="1:5">
      <c r="A899" s="202">
        <v>44327</v>
      </c>
      <c r="B899" s="203">
        <f t="shared" si="31"/>
        <v>2021</v>
      </c>
      <c r="C899" s="204">
        <v>3.6960000000000002</v>
      </c>
      <c r="D899" s="204">
        <v>3.7090000000000001</v>
      </c>
      <c r="E899" s="205">
        <f t="shared" si="30"/>
        <v>3.7025000000000001</v>
      </c>
    </row>
    <row r="900" spans="1:5">
      <c r="A900" s="202">
        <v>44328</v>
      </c>
      <c r="B900" s="203">
        <f t="shared" si="31"/>
        <v>2021</v>
      </c>
      <c r="C900" s="204">
        <v>3.726</v>
      </c>
      <c r="D900" s="204">
        <v>3.7250000000000001</v>
      </c>
      <c r="E900" s="205">
        <f t="shared" si="30"/>
        <v>3.7255000000000003</v>
      </c>
    </row>
    <row r="901" spans="1:5">
      <c r="A901" s="202">
        <v>44329</v>
      </c>
      <c r="B901" s="203">
        <f t="shared" si="31"/>
        <v>2021</v>
      </c>
      <c r="C901" s="204">
        <v>3.6760000000000002</v>
      </c>
      <c r="D901" s="204">
        <v>3.6859999999999999</v>
      </c>
      <c r="E901" s="205">
        <f t="shared" si="30"/>
        <v>3.681</v>
      </c>
    </row>
    <row r="902" spans="1:5">
      <c r="A902" s="202">
        <v>44330</v>
      </c>
      <c r="B902" s="203">
        <f t="shared" si="31"/>
        <v>2021</v>
      </c>
      <c r="C902" s="204">
        <v>3.6720000000000002</v>
      </c>
      <c r="D902" s="204">
        <v>3.6779999999999999</v>
      </c>
      <c r="E902" s="205">
        <f t="shared" si="30"/>
        <v>3.6749999999999998</v>
      </c>
    </row>
    <row r="903" spans="1:5">
      <c r="A903" s="202">
        <v>44333</v>
      </c>
      <c r="B903" s="203">
        <f t="shared" si="31"/>
        <v>2021</v>
      </c>
      <c r="C903" s="204">
        <v>3.702</v>
      </c>
      <c r="D903" s="204">
        <v>3.7040000000000002</v>
      </c>
      <c r="E903" s="205">
        <f t="shared" si="30"/>
        <v>3.7030000000000003</v>
      </c>
    </row>
    <row r="904" spans="1:5">
      <c r="A904" s="202">
        <v>44334</v>
      </c>
      <c r="B904" s="203">
        <f t="shared" si="31"/>
        <v>2021</v>
      </c>
      <c r="C904" s="204">
        <v>3.7229999999999999</v>
      </c>
      <c r="D904" s="204">
        <v>3.7280000000000002</v>
      </c>
      <c r="E904" s="205">
        <f t="shared" si="30"/>
        <v>3.7255000000000003</v>
      </c>
    </row>
    <row r="905" spans="1:5">
      <c r="A905" s="202">
        <v>44335</v>
      </c>
      <c r="B905" s="203">
        <f t="shared" si="31"/>
        <v>2021</v>
      </c>
      <c r="C905" s="204">
        <v>3.74</v>
      </c>
      <c r="D905" s="204">
        <v>3.7469999999999999</v>
      </c>
      <c r="E905" s="205">
        <f t="shared" si="30"/>
        <v>3.7435</v>
      </c>
    </row>
    <row r="906" spans="1:5">
      <c r="A906" s="202">
        <v>44336</v>
      </c>
      <c r="B906" s="203">
        <f t="shared" si="31"/>
        <v>2021</v>
      </c>
      <c r="C906" s="204">
        <v>3.7360000000000002</v>
      </c>
      <c r="D906" s="204">
        <v>3.7410000000000001</v>
      </c>
      <c r="E906" s="205">
        <f t="shared" si="30"/>
        <v>3.7385000000000002</v>
      </c>
    </row>
    <row r="907" spans="1:5">
      <c r="A907" s="202">
        <v>44337</v>
      </c>
      <c r="B907" s="203">
        <f t="shared" si="31"/>
        <v>2021</v>
      </c>
      <c r="C907" s="204">
        <v>3.7410000000000001</v>
      </c>
      <c r="D907" s="204">
        <v>3.7450000000000001</v>
      </c>
      <c r="E907" s="205">
        <f t="shared" si="30"/>
        <v>3.7430000000000003</v>
      </c>
    </row>
    <row r="908" spans="1:5">
      <c r="A908" s="202">
        <v>44340</v>
      </c>
      <c r="B908" s="203">
        <f t="shared" si="31"/>
        <v>2021</v>
      </c>
      <c r="C908" s="204">
        <v>3.79</v>
      </c>
      <c r="D908" s="204">
        <v>3.7959999999999998</v>
      </c>
      <c r="E908" s="205">
        <f t="shared" si="30"/>
        <v>3.7930000000000001</v>
      </c>
    </row>
    <row r="909" spans="1:5">
      <c r="A909" s="202">
        <v>44341</v>
      </c>
      <c r="B909" s="203">
        <f t="shared" si="31"/>
        <v>2021</v>
      </c>
      <c r="C909" s="204">
        <v>3.8290000000000002</v>
      </c>
      <c r="D909" s="204">
        <v>3.8319999999999999</v>
      </c>
      <c r="E909" s="205">
        <f t="shared" si="30"/>
        <v>3.8304999999999998</v>
      </c>
    </row>
    <row r="910" spans="1:5">
      <c r="A910" s="202">
        <v>44342</v>
      </c>
      <c r="B910" s="203">
        <f t="shared" si="31"/>
        <v>2021</v>
      </c>
      <c r="C910" s="204">
        <v>3.839</v>
      </c>
      <c r="D910" s="204">
        <v>3.8420000000000001</v>
      </c>
      <c r="E910" s="205">
        <f t="shared" si="30"/>
        <v>3.8405</v>
      </c>
    </row>
    <row r="911" spans="1:5">
      <c r="A911" s="202">
        <v>44343</v>
      </c>
      <c r="B911" s="203">
        <f t="shared" si="31"/>
        <v>2021</v>
      </c>
      <c r="C911" s="204">
        <v>3.863</v>
      </c>
      <c r="D911" s="204">
        <v>3.8650000000000002</v>
      </c>
      <c r="E911" s="205">
        <f t="shared" si="30"/>
        <v>3.8639999999999999</v>
      </c>
    </row>
    <row r="912" spans="1:5">
      <c r="A912" s="202">
        <v>44344</v>
      </c>
      <c r="B912" s="203">
        <f t="shared" si="31"/>
        <v>2021</v>
      </c>
      <c r="C912" s="204">
        <v>3.802</v>
      </c>
      <c r="D912" s="204">
        <v>3.8079999999999998</v>
      </c>
      <c r="E912" s="205">
        <f t="shared" si="30"/>
        <v>3.8049999999999997</v>
      </c>
    </row>
    <row r="913" spans="1:5">
      <c r="A913" s="202">
        <v>44347</v>
      </c>
      <c r="B913" s="203">
        <f t="shared" si="31"/>
        <v>2021</v>
      </c>
      <c r="C913" s="204">
        <v>3.8079999999999998</v>
      </c>
      <c r="D913" s="204">
        <v>3.827</v>
      </c>
      <c r="E913" s="205">
        <f t="shared" si="30"/>
        <v>3.8174999999999999</v>
      </c>
    </row>
    <row r="914" spans="1:5">
      <c r="A914" s="202">
        <v>44348</v>
      </c>
      <c r="B914" s="203">
        <f t="shared" si="31"/>
        <v>2021</v>
      </c>
      <c r="C914" s="204">
        <v>3.8380000000000001</v>
      </c>
      <c r="D914" s="204">
        <v>3.8450000000000002</v>
      </c>
      <c r="E914" s="205">
        <f t="shared" si="30"/>
        <v>3.8414999999999999</v>
      </c>
    </row>
    <row r="915" spans="1:5">
      <c r="A915" s="202">
        <v>44349</v>
      </c>
      <c r="B915" s="203">
        <f t="shared" si="31"/>
        <v>2021</v>
      </c>
      <c r="C915" s="204">
        <v>3.855</v>
      </c>
      <c r="D915" s="204">
        <v>3.8620000000000001</v>
      </c>
      <c r="E915" s="205">
        <f t="shared" si="30"/>
        <v>3.8585000000000003</v>
      </c>
    </row>
    <row r="916" spans="1:5">
      <c r="A916" s="202">
        <v>44350</v>
      </c>
      <c r="B916" s="203">
        <f t="shared" si="31"/>
        <v>2021</v>
      </c>
      <c r="C916" s="204">
        <v>3.85</v>
      </c>
      <c r="D916" s="204">
        <v>3.855</v>
      </c>
      <c r="E916" s="205">
        <f t="shared" si="30"/>
        <v>3.8525</v>
      </c>
    </row>
    <row r="917" spans="1:5">
      <c r="A917" s="202">
        <v>44351</v>
      </c>
      <c r="B917" s="203">
        <f t="shared" si="31"/>
        <v>2021</v>
      </c>
      <c r="C917" s="204">
        <v>3.8159999999999998</v>
      </c>
      <c r="D917" s="204">
        <v>3.827</v>
      </c>
      <c r="E917" s="205">
        <f t="shared" si="30"/>
        <v>3.8214999999999999</v>
      </c>
    </row>
    <row r="918" spans="1:5">
      <c r="A918" s="202">
        <v>44354</v>
      </c>
      <c r="B918" s="203">
        <f t="shared" si="31"/>
        <v>2021</v>
      </c>
      <c r="C918" s="204">
        <v>3.883</v>
      </c>
      <c r="D918" s="204">
        <v>3.9119999999999999</v>
      </c>
      <c r="E918" s="205">
        <f t="shared" si="30"/>
        <v>3.8975</v>
      </c>
    </row>
    <row r="919" spans="1:5">
      <c r="A919" s="202">
        <v>44355</v>
      </c>
      <c r="B919" s="203">
        <f t="shared" si="31"/>
        <v>2021</v>
      </c>
      <c r="C919" s="204">
        <v>3.9340000000000002</v>
      </c>
      <c r="D919" s="204">
        <v>3.9540000000000002</v>
      </c>
      <c r="E919" s="205">
        <f t="shared" si="30"/>
        <v>3.944</v>
      </c>
    </row>
    <row r="920" spans="1:5">
      <c r="A920" s="202">
        <v>44356</v>
      </c>
      <c r="B920" s="203">
        <f t="shared" si="31"/>
        <v>2021</v>
      </c>
      <c r="C920" s="204">
        <v>3.879</v>
      </c>
      <c r="D920" s="204">
        <v>3.8940000000000001</v>
      </c>
      <c r="E920" s="205">
        <f t="shared" si="30"/>
        <v>3.8864999999999998</v>
      </c>
    </row>
    <row r="921" spans="1:5">
      <c r="A921" s="202">
        <v>44357</v>
      </c>
      <c r="B921" s="203">
        <f t="shared" si="31"/>
        <v>2021</v>
      </c>
      <c r="C921" s="204">
        <v>3.8820000000000001</v>
      </c>
      <c r="D921" s="204">
        <v>3.891</v>
      </c>
      <c r="E921" s="205">
        <f t="shared" si="30"/>
        <v>3.8864999999999998</v>
      </c>
    </row>
    <row r="922" spans="1:5">
      <c r="A922" s="202">
        <v>44358</v>
      </c>
      <c r="B922" s="203">
        <f t="shared" si="31"/>
        <v>2021</v>
      </c>
      <c r="C922" s="204">
        <v>3.895</v>
      </c>
      <c r="D922" s="204">
        <v>3.9039999999999999</v>
      </c>
      <c r="E922" s="205">
        <f t="shared" si="30"/>
        <v>3.8994999999999997</v>
      </c>
    </row>
    <row r="923" spans="1:5">
      <c r="A923" s="202">
        <v>44361</v>
      </c>
      <c r="B923" s="203">
        <f t="shared" si="31"/>
        <v>2021</v>
      </c>
      <c r="C923" s="204">
        <v>3.8969999999999998</v>
      </c>
      <c r="D923" s="204">
        <v>3.9089999999999998</v>
      </c>
      <c r="E923" s="205">
        <f t="shared" si="30"/>
        <v>3.9029999999999996</v>
      </c>
    </row>
    <row r="924" spans="1:5">
      <c r="A924" s="202">
        <v>44362</v>
      </c>
      <c r="B924" s="203">
        <f t="shared" si="31"/>
        <v>2021</v>
      </c>
      <c r="C924" s="204">
        <v>3.9129999999999998</v>
      </c>
      <c r="D924" s="204">
        <v>3.9220000000000002</v>
      </c>
      <c r="E924" s="205">
        <f t="shared" si="30"/>
        <v>3.9175</v>
      </c>
    </row>
    <row r="925" spans="1:5">
      <c r="A925" s="202">
        <v>44363</v>
      </c>
      <c r="B925" s="203">
        <f t="shared" si="31"/>
        <v>2021</v>
      </c>
      <c r="C925" s="204">
        <v>3.8940000000000001</v>
      </c>
      <c r="D925" s="204">
        <v>3.907</v>
      </c>
      <c r="E925" s="205">
        <f t="shared" si="30"/>
        <v>3.9005000000000001</v>
      </c>
    </row>
    <row r="926" spans="1:5">
      <c r="A926" s="202">
        <v>44364</v>
      </c>
      <c r="B926" s="203">
        <f t="shared" si="31"/>
        <v>2021</v>
      </c>
      <c r="C926" s="204">
        <v>3.9060000000000001</v>
      </c>
      <c r="D926" s="204">
        <v>3.9169999999999998</v>
      </c>
      <c r="E926" s="205">
        <f t="shared" si="30"/>
        <v>3.9115000000000002</v>
      </c>
    </row>
    <row r="927" spans="1:5">
      <c r="A927" s="202">
        <v>44365</v>
      </c>
      <c r="B927" s="203">
        <f t="shared" si="31"/>
        <v>2021</v>
      </c>
      <c r="C927" s="204">
        <v>3.9350000000000001</v>
      </c>
      <c r="D927" s="204">
        <v>3.94</v>
      </c>
      <c r="E927" s="205">
        <f t="shared" si="30"/>
        <v>3.9375</v>
      </c>
    </row>
    <row r="928" spans="1:5">
      <c r="A928" s="202">
        <v>44368</v>
      </c>
      <c r="B928" s="203">
        <f t="shared" si="31"/>
        <v>2021</v>
      </c>
      <c r="C928" s="204">
        <v>3.9510000000000001</v>
      </c>
      <c r="D928" s="204">
        <v>3.9649999999999999</v>
      </c>
      <c r="E928" s="205">
        <f t="shared" si="30"/>
        <v>3.9580000000000002</v>
      </c>
    </row>
    <row r="929" spans="1:5">
      <c r="A929" s="202">
        <v>44369</v>
      </c>
      <c r="B929" s="203">
        <f t="shared" si="31"/>
        <v>2021</v>
      </c>
      <c r="C929" s="204">
        <v>3.968</v>
      </c>
      <c r="D929" s="204">
        <v>3.9750000000000001</v>
      </c>
      <c r="E929" s="205">
        <f t="shared" si="30"/>
        <v>3.9714999999999998</v>
      </c>
    </row>
    <row r="930" spans="1:5">
      <c r="A930" s="202">
        <v>44370</v>
      </c>
      <c r="B930" s="203">
        <f t="shared" si="31"/>
        <v>2021</v>
      </c>
      <c r="C930" s="204">
        <v>3.9740000000000002</v>
      </c>
      <c r="D930" s="204">
        <v>3.9809999999999999</v>
      </c>
      <c r="E930" s="205">
        <f t="shared" si="30"/>
        <v>3.9775</v>
      </c>
    </row>
    <row r="931" spans="1:5">
      <c r="A931" s="202">
        <v>44371</v>
      </c>
      <c r="B931" s="203">
        <f t="shared" si="31"/>
        <v>2021</v>
      </c>
      <c r="C931" s="204">
        <v>3.9809999999999999</v>
      </c>
      <c r="D931" s="204">
        <v>3.988</v>
      </c>
      <c r="E931" s="205">
        <f t="shared" si="30"/>
        <v>3.9844999999999997</v>
      </c>
    </row>
    <row r="932" spans="1:5">
      <c r="A932" s="202">
        <v>44372</v>
      </c>
      <c r="B932" s="203">
        <f t="shared" si="31"/>
        <v>2021</v>
      </c>
      <c r="C932" s="204">
        <v>3.9769999999999999</v>
      </c>
      <c r="D932" s="204">
        <v>3.9849999999999999</v>
      </c>
      <c r="E932" s="205">
        <f t="shared" si="30"/>
        <v>3.9809999999999999</v>
      </c>
    </row>
    <row r="933" spans="1:5">
      <c r="A933" s="202">
        <v>44375</v>
      </c>
      <c r="B933" s="203">
        <f t="shared" si="31"/>
        <v>2021</v>
      </c>
      <c r="C933" s="204">
        <v>3.9249999999999998</v>
      </c>
      <c r="D933" s="204">
        <v>3.9319999999999999</v>
      </c>
      <c r="E933" s="205">
        <f t="shared" si="30"/>
        <v>3.9284999999999997</v>
      </c>
    </row>
    <row r="934" spans="1:5">
      <c r="A934" s="202">
        <v>44377</v>
      </c>
      <c r="B934" s="203">
        <f t="shared" si="31"/>
        <v>2021</v>
      </c>
      <c r="C934" s="204">
        <v>3.8490000000000002</v>
      </c>
      <c r="D934" s="204">
        <v>3.8660000000000001</v>
      </c>
      <c r="E934" s="205">
        <f t="shared" si="30"/>
        <v>3.8574999999999999</v>
      </c>
    </row>
    <row r="935" spans="1:5">
      <c r="A935" s="202">
        <v>44378</v>
      </c>
      <c r="B935" s="203">
        <f t="shared" si="31"/>
        <v>2021</v>
      </c>
      <c r="C935" s="204">
        <v>3.8559999999999999</v>
      </c>
      <c r="D935" s="204">
        <v>3.8660000000000001</v>
      </c>
      <c r="E935" s="205">
        <f t="shared" si="30"/>
        <v>3.8609999999999998</v>
      </c>
    </row>
    <row r="936" spans="1:5">
      <c r="A936" s="202">
        <v>44379</v>
      </c>
      <c r="B936" s="203">
        <f t="shared" si="31"/>
        <v>2021</v>
      </c>
      <c r="C936" s="204">
        <v>3.875</v>
      </c>
      <c r="D936" s="204">
        <v>3.887</v>
      </c>
      <c r="E936" s="205">
        <f t="shared" si="30"/>
        <v>3.8810000000000002</v>
      </c>
    </row>
    <row r="937" spans="1:5">
      <c r="A937" s="202">
        <v>44382</v>
      </c>
      <c r="B937" s="203">
        <f t="shared" si="31"/>
        <v>2021</v>
      </c>
      <c r="C937" s="204">
        <v>3.8980000000000001</v>
      </c>
      <c r="D937" s="204">
        <v>3.919</v>
      </c>
      <c r="E937" s="205">
        <f t="shared" si="30"/>
        <v>3.9085000000000001</v>
      </c>
    </row>
    <row r="938" spans="1:5">
      <c r="A938" s="202">
        <v>44383</v>
      </c>
      <c r="B938" s="203">
        <f t="shared" si="31"/>
        <v>2021</v>
      </c>
      <c r="C938" s="204">
        <v>3.9430000000000001</v>
      </c>
      <c r="D938" s="204">
        <v>3.9510000000000001</v>
      </c>
      <c r="E938" s="205">
        <f t="shared" ref="E938:E1001" si="32">AVERAGE(C938:D938)</f>
        <v>3.9470000000000001</v>
      </c>
    </row>
    <row r="939" spans="1:5">
      <c r="A939" s="202">
        <v>44384</v>
      </c>
      <c r="B939" s="203">
        <f t="shared" si="31"/>
        <v>2021</v>
      </c>
      <c r="C939" s="204">
        <v>3.9510000000000001</v>
      </c>
      <c r="D939" s="204">
        <v>3.9590000000000001</v>
      </c>
      <c r="E939" s="205">
        <f t="shared" si="32"/>
        <v>3.9550000000000001</v>
      </c>
    </row>
    <row r="940" spans="1:5">
      <c r="A940" s="202">
        <v>44385</v>
      </c>
      <c r="B940" s="203">
        <f t="shared" si="31"/>
        <v>2021</v>
      </c>
      <c r="C940" s="204">
        <v>3.9649999999999999</v>
      </c>
      <c r="D940" s="204">
        <v>3.9710000000000001</v>
      </c>
      <c r="E940" s="205">
        <f t="shared" si="32"/>
        <v>3.968</v>
      </c>
    </row>
    <row r="941" spans="1:5">
      <c r="A941" s="202">
        <v>44386</v>
      </c>
      <c r="B941" s="203">
        <f t="shared" si="31"/>
        <v>2021</v>
      </c>
      <c r="C941" s="204">
        <v>3.9550000000000001</v>
      </c>
      <c r="D941" s="204">
        <v>3.9660000000000002</v>
      </c>
      <c r="E941" s="205">
        <f t="shared" si="32"/>
        <v>3.9605000000000001</v>
      </c>
    </row>
    <row r="942" spans="1:5">
      <c r="A942" s="202">
        <v>44389</v>
      </c>
      <c r="B942" s="203">
        <f t="shared" si="31"/>
        <v>2021</v>
      </c>
      <c r="C942" s="204">
        <v>3.9510000000000001</v>
      </c>
      <c r="D942" s="204">
        <v>3.96</v>
      </c>
      <c r="E942" s="205">
        <f t="shared" si="32"/>
        <v>3.9554999999999998</v>
      </c>
    </row>
    <row r="943" spans="1:5">
      <c r="A943" s="202">
        <v>44390</v>
      </c>
      <c r="B943" s="203">
        <f t="shared" si="31"/>
        <v>2021</v>
      </c>
      <c r="C943" s="204">
        <v>3.9649999999999999</v>
      </c>
      <c r="D943" s="204">
        <v>3.9729999999999999</v>
      </c>
      <c r="E943" s="205">
        <f t="shared" si="32"/>
        <v>3.9689999999999999</v>
      </c>
    </row>
    <row r="944" spans="1:5">
      <c r="A944" s="202">
        <v>44391</v>
      </c>
      <c r="B944" s="203">
        <f t="shared" si="31"/>
        <v>2021</v>
      </c>
      <c r="C944" s="204">
        <v>3.9580000000000002</v>
      </c>
      <c r="D944" s="204">
        <v>3.9670000000000001</v>
      </c>
      <c r="E944" s="205">
        <f t="shared" si="32"/>
        <v>3.9625000000000004</v>
      </c>
    </row>
    <row r="945" spans="1:5">
      <c r="A945" s="202">
        <v>44392</v>
      </c>
      <c r="B945" s="203">
        <f t="shared" si="31"/>
        <v>2021</v>
      </c>
      <c r="C945" s="204">
        <v>3.9540000000000002</v>
      </c>
      <c r="D945" s="204">
        <v>3.9609999999999999</v>
      </c>
      <c r="E945" s="205">
        <f t="shared" si="32"/>
        <v>3.9575</v>
      </c>
    </row>
    <row r="946" spans="1:5">
      <c r="A946" s="202">
        <v>44393</v>
      </c>
      <c r="B946" s="203">
        <f t="shared" si="31"/>
        <v>2021</v>
      </c>
      <c r="C946" s="204">
        <v>3.9020000000000001</v>
      </c>
      <c r="D946" s="204">
        <v>3.9129999999999998</v>
      </c>
      <c r="E946" s="205">
        <f t="shared" si="32"/>
        <v>3.9074999999999998</v>
      </c>
    </row>
    <row r="947" spans="1:5">
      <c r="A947" s="202">
        <v>44396</v>
      </c>
      <c r="B947" s="203">
        <f t="shared" si="31"/>
        <v>2021</v>
      </c>
      <c r="C947" s="204">
        <v>3.931</v>
      </c>
      <c r="D947" s="204">
        <v>3.9390000000000001</v>
      </c>
      <c r="E947" s="205">
        <f t="shared" si="32"/>
        <v>3.9350000000000001</v>
      </c>
    </row>
    <row r="948" spans="1:5">
      <c r="A948" s="202">
        <v>44397</v>
      </c>
      <c r="B948" s="203">
        <f t="shared" si="31"/>
        <v>2021</v>
      </c>
      <c r="C948" s="204">
        <v>3.948</v>
      </c>
      <c r="D948" s="204">
        <v>3.956</v>
      </c>
      <c r="E948" s="205">
        <f t="shared" si="32"/>
        <v>3.952</v>
      </c>
    </row>
    <row r="949" spans="1:5">
      <c r="A949" s="202">
        <v>44398</v>
      </c>
      <c r="B949" s="203">
        <f t="shared" si="31"/>
        <v>2021</v>
      </c>
      <c r="C949" s="204">
        <v>3.948</v>
      </c>
      <c r="D949" s="204">
        <v>3.9540000000000002</v>
      </c>
      <c r="E949" s="205">
        <f t="shared" si="32"/>
        <v>3.9510000000000001</v>
      </c>
    </row>
    <row r="950" spans="1:5">
      <c r="A950" s="202">
        <v>44399</v>
      </c>
      <c r="B950" s="203">
        <f t="shared" si="31"/>
        <v>2021</v>
      </c>
      <c r="C950" s="204">
        <v>3.9359999999999999</v>
      </c>
      <c r="D950" s="204">
        <v>3.944</v>
      </c>
      <c r="E950" s="205">
        <f t="shared" si="32"/>
        <v>3.94</v>
      </c>
    </row>
    <row r="951" spans="1:5">
      <c r="A951" s="202">
        <v>44400</v>
      </c>
      <c r="B951" s="203">
        <f t="shared" si="31"/>
        <v>2021</v>
      </c>
      <c r="C951" s="204">
        <v>3.9180000000000001</v>
      </c>
      <c r="D951" s="204">
        <v>3.9289999999999998</v>
      </c>
      <c r="E951" s="205">
        <f t="shared" si="32"/>
        <v>3.9234999999999998</v>
      </c>
    </row>
    <row r="952" spans="1:5">
      <c r="A952" s="202">
        <v>44403</v>
      </c>
      <c r="B952" s="203">
        <f t="shared" si="31"/>
        <v>2021</v>
      </c>
      <c r="C952" s="204">
        <v>3.9079999999999999</v>
      </c>
      <c r="D952" s="204">
        <v>3.915</v>
      </c>
      <c r="E952" s="205">
        <f t="shared" si="32"/>
        <v>3.9115000000000002</v>
      </c>
    </row>
    <row r="953" spans="1:5">
      <c r="A953" s="202">
        <v>44404</v>
      </c>
      <c r="B953" s="203">
        <f t="shared" si="31"/>
        <v>2021</v>
      </c>
      <c r="C953" s="204">
        <v>3.9140000000000001</v>
      </c>
      <c r="D953" s="204">
        <v>3.9239999999999999</v>
      </c>
      <c r="E953" s="205">
        <f t="shared" si="32"/>
        <v>3.919</v>
      </c>
    </row>
    <row r="954" spans="1:5">
      <c r="A954" s="202">
        <v>44407</v>
      </c>
      <c r="B954" s="203">
        <f t="shared" si="31"/>
        <v>2021</v>
      </c>
      <c r="C954" s="204">
        <v>4.0359999999999996</v>
      </c>
      <c r="D954" s="204">
        <v>4.0439999999999996</v>
      </c>
      <c r="E954" s="205">
        <f t="shared" si="32"/>
        <v>4.0399999999999991</v>
      </c>
    </row>
    <row r="955" spans="1:5">
      <c r="A955" s="202">
        <v>44410</v>
      </c>
      <c r="B955" s="203">
        <f t="shared" si="31"/>
        <v>2021</v>
      </c>
      <c r="C955" s="204">
        <v>4.05</v>
      </c>
      <c r="D955" s="204">
        <v>4.0609999999999999</v>
      </c>
      <c r="E955" s="205">
        <f t="shared" si="32"/>
        <v>4.0555000000000003</v>
      </c>
    </row>
    <row r="956" spans="1:5">
      <c r="A956" s="202">
        <v>44411</v>
      </c>
      <c r="B956" s="203">
        <f t="shared" si="31"/>
        <v>2021</v>
      </c>
      <c r="C956" s="204">
        <v>4.07</v>
      </c>
      <c r="D956" s="204">
        <v>4.0810000000000004</v>
      </c>
      <c r="E956" s="205">
        <f t="shared" si="32"/>
        <v>4.0754999999999999</v>
      </c>
    </row>
    <row r="957" spans="1:5">
      <c r="A957" s="202">
        <v>44412</v>
      </c>
      <c r="B957" s="203">
        <f t="shared" si="31"/>
        <v>2021</v>
      </c>
      <c r="C957" s="204">
        <v>4.0720000000000001</v>
      </c>
      <c r="D957" s="204">
        <v>4.0839999999999996</v>
      </c>
      <c r="E957" s="205">
        <f t="shared" si="32"/>
        <v>4.0779999999999994</v>
      </c>
    </row>
    <row r="958" spans="1:5">
      <c r="A958" s="202">
        <v>44413</v>
      </c>
      <c r="B958" s="203">
        <f t="shared" ref="B958:B1021" si="33">YEAR(A958)</f>
        <v>2021</v>
      </c>
      <c r="C958" s="204">
        <v>4.0640000000000001</v>
      </c>
      <c r="D958" s="204">
        <v>4.0739999999999998</v>
      </c>
      <c r="E958" s="205">
        <f t="shared" si="32"/>
        <v>4.069</v>
      </c>
    </row>
    <row r="959" spans="1:5">
      <c r="A959" s="202">
        <v>44414</v>
      </c>
      <c r="B959" s="203">
        <f t="shared" si="33"/>
        <v>2021</v>
      </c>
      <c r="C959" s="204">
        <v>4.085</v>
      </c>
      <c r="D959" s="204">
        <v>4.09</v>
      </c>
      <c r="E959" s="205">
        <f t="shared" si="32"/>
        <v>4.0875000000000004</v>
      </c>
    </row>
    <row r="960" spans="1:5">
      <c r="A960" s="202">
        <v>44417</v>
      </c>
      <c r="B960" s="203">
        <f t="shared" si="33"/>
        <v>2021</v>
      </c>
      <c r="C960" s="204">
        <v>4.1020000000000003</v>
      </c>
      <c r="D960" s="204">
        <v>4.1059999999999999</v>
      </c>
      <c r="E960" s="205">
        <f t="shared" si="32"/>
        <v>4.1040000000000001</v>
      </c>
    </row>
    <row r="961" spans="1:5">
      <c r="A961" s="202">
        <v>44418</v>
      </c>
      <c r="B961" s="203">
        <f t="shared" si="33"/>
        <v>2021</v>
      </c>
      <c r="C961" s="204">
        <v>4.0599999999999996</v>
      </c>
      <c r="D961" s="204">
        <v>4.069</v>
      </c>
      <c r="E961" s="205">
        <f t="shared" si="32"/>
        <v>4.0644999999999998</v>
      </c>
    </row>
    <row r="962" spans="1:5">
      <c r="A962" s="202">
        <v>44419</v>
      </c>
      <c r="B962" s="203">
        <f t="shared" si="33"/>
        <v>2021</v>
      </c>
      <c r="C962" s="204">
        <v>4.0810000000000004</v>
      </c>
      <c r="D962" s="204">
        <v>4.0880000000000001</v>
      </c>
      <c r="E962" s="205">
        <f t="shared" si="32"/>
        <v>4.0845000000000002</v>
      </c>
    </row>
    <row r="963" spans="1:5">
      <c r="A963" s="202">
        <v>44420</v>
      </c>
      <c r="B963" s="203">
        <f t="shared" si="33"/>
        <v>2021</v>
      </c>
      <c r="C963" s="204">
        <v>4.0960000000000001</v>
      </c>
      <c r="D963" s="204">
        <v>4.0999999999999996</v>
      </c>
      <c r="E963" s="205">
        <f t="shared" si="32"/>
        <v>4.0979999999999999</v>
      </c>
    </row>
    <row r="964" spans="1:5">
      <c r="A964" s="202">
        <v>44421</v>
      </c>
      <c r="B964" s="203">
        <f t="shared" si="33"/>
        <v>2021</v>
      </c>
      <c r="C964" s="204">
        <v>4.0709999999999997</v>
      </c>
      <c r="D964" s="204">
        <v>4.0810000000000004</v>
      </c>
      <c r="E964" s="205">
        <f t="shared" si="32"/>
        <v>4.0760000000000005</v>
      </c>
    </row>
    <row r="965" spans="1:5">
      <c r="A965" s="202">
        <v>44424</v>
      </c>
      <c r="B965" s="203">
        <f t="shared" si="33"/>
        <v>2021</v>
      </c>
      <c r="C965" s="204">
        <v>4.069</v>
      </c>
      <c r="D965" s="204">
        <v>4.0789999999999997</v>
      </c>
      <c r="E965" s="205">
        <f t="shared" si="32"/>
        <v>4.0739999999999998</v>
      </c>
    </row>
    <row r="966" spans="1:5">
      <c r="A966" s="202">
        <v>44425</v>
      </c>
      <c r="B966" s="203">
        <f t="shared" si="33"/>
        <v>2021</v>
      </c>
      <c r="C966" s="204">
        <v>4.0839999999999996</v>
      </c>
      <c r="D966" s="204">
        <v>4.0890000000000004</v>
      </c>
      <c r="E966" s="205">
        <f t="shared" si="32"/>
        <v>4.0865</v>
      </c>
    </row>
    <row r="967" spans="1:5">
      <c r="A967" s="202">
        <v>44426</v>
      </c>
      <c r="B967" s="203">
        <f t="shared" si="33"/>
        <v>2021</v>
      </c>
      <c r="C967" s="204">
        <v>4.0880000000000001</v>
      </c>
      <c r="D967" s="204">
        <v>4.0949999999999998</v>
      </c>
      <c r="E967" s="205">
        <f t="shared" si="32"/>
        <v>4.0914999999999999</v>
      </c>
    </row>
    <row r="968" spans="1:5">
      <c r="A968" s="202">
        <v>44427</v>
      </c>
      <c r="B968" s="203">
        <f t="shared" si="33"/>
        <v>2021</v>
      </c>
      <c r="C968" s="204">
        <v>4.1029999999999998</v>
      </c>
      <c r="D968" s="204">
        <v>4.1109999999999998</v>
      </c>
      <c r="E968" s="205">
        <f t="shared" si="32"/>
        <v>4.1069999999999993</v>
      </c>
    </row>
    <row r="969" spans="1:5">
      <c r="A969" s="202">
        <v>44428</v>
      </c>
      <c r="B969" s="203">
        <f t="shared" si="33"/>
        <v>2021</v>
      </c>
      <c r="C969" s="204">
        <v>4.1070000000000002</v>
      </c>
      <c r="D969" s="204">
        <v>4.1150000000000002</v>
      </c>
      <c r="E969" s="205">
        <f t="shared" si="32"/>
        <v>4.1110000000000007</v>
      </c>
    </row>
    <row r="970" spans="1:5">
      <c r="A970" s="202">
        <v>44431</v>
      </c>
      <c r="B970" s="203">
        <f t="shared" si="33"/>
        <v>2021</v>
      </c>
      <c r="C970" s="204">
        <v>4.1040000000000001</v>
      </c>
      <c r="D970" s="204">
        <v>4.1109999999999998</v>
      </c>
      <c r="E970" s="205">
        <f t="shared" si="32"/>
        <v>4.1074999999999999</v>
      </c>
    </row>
    <row r="971" spans="1:5">
      <c r="A971" s="202">
        <v>44432</v>
      </c>
      <c r="B971" s="203">
        <f t="shared" si="33"/>
        <v>2021</v>
      </c>
      <c r="C971" s="204">
        <v>4.0890000000000004</v>
      </c>
      <c r="D971" s="204">
        <v>4.0949999999999998</v>
      </c>
      <c r="E971" s="205">
        <f t="shared" si="32"/>
        <v>4.0920000000000005</v>
      </c>
    </row>
    <row r="972" spans="1:5">
      <c r="A972" s="202">
        <v>44433</v>
      </c>
      <c r="B972" s="203">
        <f t="shared" si="33"/>
        <v>2021</v>
      </c>
      <c r="C972" s="204">
        <v>4.0919999999999996</v>
      </c>
      <c r="D972" s="204">
        <v>4.0990000000000002</v>
      </c>
      <c r="E972" s="205">
        <f t="shared" si="32"/>
        <v>4.0954999999999995</v>
      </c>
    </row>
    <row r="973" spans="1:5">
      <c r="A973" s="202">
        <v>44434</v>
      </c>
      <c r="B973" s="203">
        <f t="shared" si="33"/>
        <v>2021</v>
      </c>
      <c r="C973" s="204">
        <v>4.0910000000000002</v>
      </c>
      <c r="D973" s="204">
        <v>4.0979999999999999</v>
      </c>
      <c r="E973" s="205">
        <f t="shared" si="32"/>
        <v>4.0945</v>
      </c>
    </row>
    <row r="974" spans="1:5">
      <c r="A974" s="202">
        <v>44435</v>
      </c>
      <c r="B974" s="203">
        <f t="shared" si="33"/>
        <v>2021</v>
      </c>
      <c r="C974" s="204">
        <v>4.0709999999999997</v>
      </c>
      <c r="D974" s="204">
        <v>4.0780000000000003</v>
      </c>
      <c r="E974" s="205">
        <f t="shared" si="32"/>
        <v>4.0745000000000005</v>
      </c>
    </row>
    <row r="975" spans="1:5">
      <c r="A975" s="202">
        <v>44439</v>
      </c>
      <c r="B975" s="203">
        <f t="shared" si="33"/>
        <v>2021</v>
      </c>
      <c r="C975" s="204">
        <v>4.0810000000000004</v>
      </c>
      <c r="D975" s="204">
        <v>4.0860000000000003</v>
      </c>
      <c r="E975" s="205">
        <f t="shared" si="32"/>
        <v>4.0835000000000008</v>
      </c>
    </row>
    <row r="976" spans="1:5">
      <c r="A976" s="202">
        <v>44440</v>
      </c>
      <c r="B976" s="203">
        <f t="shared" si="33"/>
        <v>2021</v>
      </c>
      <c r="C976" s="204">
        <v>4.0759999999999996</v>
      </c>
      <c r="D976" s="204">
        <v>4.0869999999999997</v>
      </c>
      <c r="E976" s="205">
        <f t="shared" si="32"/>
        <v>4.0815000000000001</v>
      </c>
    </row>
    <row r="977" spans="1:5">
      <c r="A977" s="202">
        <v>44441</v>
      </c>
      <c r="B977" s="203">
        <f t="shared" si="33"/>
        <v>2021</v>
      </c>
      <c r="C977" s="204">
        <v>4.0910000000000002</v>
      </c>
      <c r="D977" s="204">
        <v>4.0990000000000002</v>
      </c>
      <c r="E977" s="205">
        <f t="shared" si="32"/>
        <v>4.0950000000000006</v>
      </c>
    </row>
    <row r="978" spans="1:5">
      <c r="A978" s="202">
        <v>44442</v>
      </c>
      <c r="B978" s="203">
        <f t="shared" si="33"/>
        <v>2021</v>
      </c>
      <c r="C978" s="204">
        <v>4.0890000000000004</v>
      </c>
      <c r="D978" s="204">
        <v>4.0970000000000004</v>
      </c>
      <c r="E978" s="205">
        <f t="shared" si="32"/>
        <v>4.093</v>
      </c>
    </row>
    <row r="979" spans="1:5">
      <c r="A979" s="202">
        <v>44445</v>
      </c>
      <c r="B979" s="203">
        <f t="shared" si="33"/>
        <v>2021</v>
      </c>
      <c r="C979" s="204">
        <v>4.0919999999999996</v>
      </c>
      <c r="D979" s="204">
        <v>4.1050000000000004</v>
      </c>
      <c r="E979" s="205">
        <f t="shared" si="32"/>
        <v>4.0984999999999996</v>
      </c>
    </row>
    <row r="980" spans="1:5">
      <c r="A980" s="202">
        <v>44446</v>
      </c>
      <c r="B980" s="203">
        <f t="shared" si="33"/>
        <v>2021</v>
      </c>
      <c r="C980" s="204">
        <v>4.0999999999999996</v>
      </c>
      <c r="D980" s="204">
        <v>4.1050000000000004</v>
      </c>
      <c r="E980" s="205">
        <f t="shared" si="32"/>
        <v>4.1025</v>
      </c>
    </row>
    <row r="981" spans="1:5">
      <c r="A981" s="202">
        <v>44447</v>
      </c>
      <c r="B981" s="203">
        <f t="shared" si="33"/>
        <v>2021</v>
      </c>
      <c r="C981" s="204">
        <v>4.0869999999999997</v>
      </c>
      <c r="D981" s="204">
        <v>4.0919999999999996</v>
      </c>
      <c r="E981" s="205">
        <f t="shared" si="32"/>
        <v>4.0894999999999992</v>
      </c>
    </row>
    <row r="982" spans="1:5">
      <c r="A982" s="202">
        <v>44448</v>
      </c>
      <c r="B982" s="203">
        <f t="shared" si="33"/>
        <v>2021</v>
      </c>
      <c r="C982" s="204">
        <v>4.0940000000000003</v>
      </c>
      <c r="D982" s="204">
        <v>4.101</v>
      </c>
      <c r="E982" s="205">
        <f t="shared" si="32"/>
        <v>4.0975000000000001</v>
      </c>
    </row>
    <row r="983" spans="1:5">
      <c r="A983" s="202">
        <v>44449</v>
      </c>
      <c r="B983" s="203">
        <f t="shared" si="33"/>
        <v>2021</v>
      </c>
      <c r="C983" s="204">
        <v>4.093</v>
      </c>
      <c r="D983" s="204">
        <v>4.1020000000000003</v>
      </c>
      <c r="E983" s="205">
        <f t="shared" si="32"/>
        <v>4.0975000000000001</v>
      </c>
    </row>
    <row r="984" spans="1:5">
      <c r="A984" s="202">
        <v>44452</v>
      </c>
      <c r="B984" s="203">
        <f t="shared" si="33"/>
        <v>2021</v>
      </c>
      <c r="C984" s="204">
        <v>4.0999999999999996</v>
      </c>
      <c r="D984" s="204">
        <v>4.1079999999999997</v>
      </c>
      <c r="E984" s="205">
        <f t="shared" si="32"/>
        <v>4.1039999999999992</v>
      </c>
    </row>
    <row r="985" spans="1:5">
      <c r="A985" s="202">
        <v>44453</v>
      </c>
      <c r="B985" s="203">
        <f t="shared" si="33"/>
        <v>2021</v>
      </c>
      <c r="C985" s="204">
        <v>4.0999999999999996</v>
      </c>
      <c r="D985" s="204">
        <v>4.1050000000000004</v>
      </c>
      <c r="E985" s="205">
        <f t="shared" si="32"/>
        <v>4.1025</v>
      </c>
    </row>
    <row r="986" spans="1:5">
      <c r="A986" s="202">
        <v>44454</v>
      </c>
      <c r="B986" s="203">
        <f t="shared" si="33"/>
        <v>2021</v>
      </c>
      <c r="C986" s="204">
        <v>4.1050000000000004</v>
      </c>
      <c r="D986" s="204">
        <v>4.109</v>
      </c>
      <c r="E986" s="205">
        <f t="shared" si="32"/>
        <v>4.1070000000000002</v>
      </c>
    </row>
    <row r="987" spans="1:5">
      <c r="A987" s="202">
        <v>44455</v>
      </c>
      <c r="B987" s="203">
        <f t="shared" si="33"/>
        <v>2021</v>
      </c>
      <c r="C987" s="204">
        <v>4.1100000000000003</v>
      </c>
      <c r="D987" s="204">
        <v>4.1139999999999999</v>
      </c>
      <c r="E987" s="205">
        <f t="shared" si="32"/>
        <v>4.1120000000000001</v>
      </c>
    </row>
    <row r="988" spans="1:5">
      <c r="A988" s="202">
        <v>44456</v>
      </c>
      <c r="B988" s="203">
        <f t="shared" si="33"/>
        <v>2021</v>
      </c>
      <c r="C988" s="204">
        <v>4.1070000000000002</v>
      </c>
      <c r="D988" s="204">
        <v>4.1130000000000004</v>
      </c>
      <c r="E988" s="205">
        <f t="shared" si="32"/>
        <v>4.1100000000000003</v>
      </c>
    </row>
    <row r="989" spans="1:5">
      <c r="A989" s="202">
        <v>44459</v>
      </c>
      <c r="B989" s="203">
        <f t="shared" si="33"/>
        <v>2021</v>
      </c>
      <c r="C989" s="204">
        <v>4.1159999999999997</v>
      </c>
      <c r="D989" s="204">
        <v>4.12</v>
      </c>
      <c r="E989" s="205">
        <f t="shared" si="32"/>
        <v>4.1180000000000003</v>
      </c>
    </row>
    <row r="990" spans="1:5">
      <c r="A990" s="202">
        <v>44460</v>
      </c>
      <c r="B990" s="203">
        <f t="shared" si="33"/>
        <v>2021</v>
      </c>
      <c r="C990" s="204">
        <v>4.1100000000000003</v>
      </c>
      <c r="D990" s="204">
        <v>4.117</v>
      </c>
      <c r="E990" s="205">
        <f t="shared" si="32"/>
        <v>4.1135000000000002</v>
      </c>
    </row>
    <row r="991" spans="1:5">
      <c r="A991" s="202">
        <v>44461</v>
      </c>
      <c r="B991" s="203">
        <f t="shared" si="33"/>
        <v>2021</v>
      </c>
      <c r="C991" s="204">
        <v>4.1079999999999997</v>
      </c>
      <c r="D991" s="204">
        <v>4.1130000000000004</v>
      </c>
      <c r="E991" s="205">
        <f t="shared" si="32"/>
        <v>4.1105</v>
      </c>
    </row>
    <row r="992" spans="1:5">
      <c r="A992" s="202">
        <v>44462</v>
      </c>
      <c r="B992" s="203">
        <f t="shared" si="33"/>
        <v>2021</v>
      </c>
      <c r="C992" s="204">
        <v>4.109</v>
      </c>
      <c r="D992" s="204">
        <v>4.1139999999999999</v>
      </c>
      <c r="E992" s="205">
        <f t="shared" si="32"/>
        <v>4.1114999999999995</v>
      </c>
    </row>
    <row r="993" spans="1:5">
      <c r="A993" s="202">
        <v>44463</v>
      </c>
      <c r="B993" s="203">
        <f t="shared" si="33"/>
        <v>2021</v>
      </c>
      <c r="C993" s="204">
        <v>4.1059999999999999</v>
      </c>
      <c r="D993" s="204">
        <v>4.1109999999999998</v>
      </c>
      <c r="E993" s="205">
        <f t="shared" si="32"/>
        <v>4.1084999999999994</v>
      </c>
    </row>
    <row r="994" spans="1:5">
      <c r="A994" s="202">
        <v>44466</v>
      </c>
      <c r="B994" s="203">
        <f t="shared" si="33"/>
        <v>2021</v>
      </c>
      <c r="C994" s="204">
        <v>4.1210000000000004</v>
      </c>
      <c r="D994" s="204">
        <v>4.1269999999999998</v>
      </c>
      <c r="E994" s="205">
        <f t="shared" si="32"/>
        <v>4.1240000000000006</v>
      </c>
    </row>
    <row r="995" spans="1:5">
      <c r="A995" s="202">
        <v>44467</v>
      </c>
      <c r="B995" s="203">
        <f t="shared" si="33"/>
        <v>2021</v>
      </c>
      <c r="C995" s="204">
        <v>4.1239999999999997</v>
      </c>
      <c r="D995" s="204">
        <v>4.1289999999999996</v>
      </c>
      <c r="E995" s="205">
        <f t="shared" si="32"/>
        <v>4.1265000000000001</v>
      </c>
    </row>
    <row r="996" spans="1:5">
      <c r="A996" s="202">
        <v>44468</v>
      </c>
      <c r="B996" s="203">
        <f t="shared" si="33"/>
        <v>2021</v>
      </c>
      <c r="C996" s="204">
        <v>4.125</v>
      </c>
      <c r="D996" s="204">
        <v>4.13</v>
      </c>
      <c r="E996" s="205">
        <f t="shared" si="32"/>
        <v>4.1274999999999995</v>
      </c>
    </row>
    <row r="997" spans="1:5">
      <c r="A997" s="202">
        <v>44469</v>
      </c>
      <c r="B997" s="203">
        <f t="shared" si="33"/>
        <v>2021</v>
      </c>
      <c r="C997" s="204">
        <v>4.1319999999999997</v>
      </c>
      <c r="D997" s="204">
        <v>4.1360000000000001</v>
      </c>
      <c r="E997" s="205">
        <f t="shared" si="32"/>
        <v>4.1340000000000003</v>
      </c>
    </row>
    <row r="998" spans="1:5">
      <c r="A998" s="202">
        <v>44470</v>
      </c>
      <c r="B998" s="203">
        <f t="shared" si="33"/>
        <v>2021</v>
      </c>
      <c r="C998" s="204">
        <v>4.1269999999999998</v>
      </c>
      <c r="D998" s="204">
        <v>4.1340000000000003</v>
      </c>
      <c r="E998" s="205">
        <f t="shared" si="32"/>
        <v>4.1304999999999996</v>
      </c>
    </row>
    <row r="999" spans="1:5">
      <c r="A999" s="202">
        <v>44473</v>
      </c>
      <c r="B999" s="203">
        <f t="shared" si="33"/>
        <v>2021</v>
      </c>
      <c r="C999" s="204">
        <v>4.1269999999999998</v>
      </c>
      <c r="D999" s="204">
        <v>4.1360000000000001</v>
      </c>
      <c r="E999" s="205">
        <f t="shared" si="32"/>
        <v>4.1315</v>
      </c>
    </row>
    <row r="1000" spans="1:5">
      <c r="A1000" s="202">
        <v>44474</v>
      </c>
      <c r="B1000" s="203">
        <f t="shared" si="33"/>
        <v>2021</v>
      </c>
      <c r="C1000" s="204">
        <v>4.1280000000000001</v>
      </c>
      <c r="D1000" s="204">
        <v>4.133</v>
      </c>
      <c r="E1000" s="205">
        <f t="shared" si="32"/>
        <v>4.1304999999999996</v>
      </c>
    </row>
    <row r="1001" spans="1:5">
      <c r="A1001" s="202">
        <v>44475</v>
      </c>
      <c r="B1001" s="203">
        <f t="shared" si="33"/>
        <v>2021</v>
      </c>
      <c r="C1001" s="204">
        <v>4.1310000000000002</v>
      </c>
      <c r="D1001" s="204">
        <v>4.1349999999999998</v>
      </c>
      <c r="E1001" s="205">
        <f t="shared" si="32"/>
        <v>4.133</v>
      </c>
    </row>
    <row r="1002" spans="1:5">
      <c r="A1002" s="202">
        <v>44476</v>
      </c>
      <c r="B1002" s="203">
        <f t="shared" si="33"/>
        <v>2021</v>
      </c>
      <c r="C1002" s="204">
        <v>4.0979999999999999</v>
      </c>
      <c r="D1002" s="204">
        <v>4.109</v>
      </c>
      <c r="E1002" s="205">
        <f t="shared" ref="E1002:E1053" si="34">AVERAGE(C1002:D1002)</f>
        <v>4.1035000000000004</v>
      </c>
    </row>
    <row r="1003" spans="1:5">
      <c r="A1003" s="202">
        <v>44480</v>
      </c>
      <c r="B1003" s="203">
        <f t="shared" si="33"/>
        <v>2021</v>
      </c>
      <c r="C1003" s="204">
        <v>4.0720000000000001</v>
      </c>
      <c r="D1003" s="204">
        <v>4.08</v>
      </c>
      <c r="E1003" s="205">
        <f t="shared" si="34"/>
        <v>4.0760000000000005</v>
      </c>
    </row>
    <row r="1004" spans="1:5">
      <c r="A1004" s="202">
        <v>44481</v>
      </c>
      <c r="B1004" s="203">
        <f t="shared" si="33"/>
        <v>2021</v>
      </c>
      <c r="C1004" s="204">
        <v>4.0620000000000003</v>
      </c>
      <c r="D1004" s="204">
        <v>4.0670000000000002</v>
      </c>
      <c r="E1004" s="205">
        <f t="shared" si="34"/>
        <v>4.0645000000000007</v>
      </c>
    </row>
    <row r="1005" spans="1:5">
      <c r="A1005" s="202">
        <v>44482</v>
      </c>
      <c r="B1005" s="203">
        <f t="shared" si="33"/>
        <v>2021</v>
      </c>
      <c r="C1005" s="204">
        <v>3.9969999999999999</v>
      </c>
      <c r="D1005" s="204">
        <v>4.0019999999999998</v>
      </c>
      <c r="E1005" s="205">
        <f t="shared" si="34"/>
        <v>3.9994999999999998</v>
      </c>
    </row>
    <row r="1006" spans="1:5">
      <c r="A1006" s="202">
        <v>44483</v>
      </c>
      <c r="B1006" s="203">
        <f t="shared" si="33"/>
        <v>2021</v>
      </c>
      <c r="C1006" s="204">
        <v>3.9359999999999999</v>
      </c>
      <c r="D1006" s="204">
        <v>3.95</v>
      </c>
      <c r="E1006" s="205">
        <f t="shared" si="34"/>
        <v>3.9430000000000001</v>
      </c>
    </row>
    <row r="1007" spans="1:5">
      <c r="A1007" s="202">
        <v>44484</v>
      </c>
      <c r="B1007" s="203">
        <f t="shared" si="33"/>
        <v>2021</v>
      </c>
      <c r="C1007" s="204">
        <v>3.9260000000000002</v>
      </c>
      <c r="D1007" s="204">
        <v>3.9380000000000002</v>
      </c>
      <c r="E1007" s="205">
        <f t="shared" si="34"/>
        <v>3.9320000000000004</v>
      </c>
    </row>
    <row r="1008" spans="1:5">
      <c r="A1008" s="202">
        <v>44487</v>
      </c>
      <c r="B1008" s="203">
        <f t="shared" si="33"/>
        <v>2021</v>
      </c>
      <c r="C1008" s="204">
        <v>3.9430000000000001</v>
      </c>
      <c r="D1008" s="204">
        <v>3.9510000000000001</v>
      </c>
      <c r="E1008" s="205">
        <f t="shared" si="34"/>
        <v>3.9470000000000001</v>
      </c>
    </row>
    <row r="1009" spans="1:5">
      <c r="A1009" s="202">
        <v>44488</v>
      </c>
      <c r="B1009" s="203">
        <f t="shared" si="33"/>
        <v>2021</v>
      </c>
      <c r="C1009" s="204">
        <v>3.9409999999999998</v>
      </c>
      <c r="D1009" s="204">
        <v>3.9489999999999998</v>
      </c>
      <c r="E1009" s="205">
        <f t="shared" si="34"/>
        <v>3.9449999999999998</v>
      </c>
    </row>
    <row r="1010" spans="1:5">
      <c r="A1010" s="202">
        <v>44489</v>
      </c>
      <c r="B1010" s="203">
        <f t="shared" si="33"/>
        <v>2021</v>
      </c>
      <c r="C1010" s="204">
        <v>3.9380000000000002</v>
      </c>
      <c r="D1010" s="204">
        <v>3.9470000000000001</v>
      </c>
      <c r="E1010" s="205">
        <f t="shared" si="34"/>
        <v>3.9424999999999999</v>
      </c>
    </row>
    <row r="1011" spans="1:5">
      <c r="A1011" s="202">
        <v>44490</v>
      </c>
      <c r="B1011" s="203">
        <f t="shared" si="33"/>
        <v>2021</v>
      </c>
      <c r="C1011" s="204">
        <v>3.948</v>
      </c>
      <c r="D1011" s="204">
        <v>3.9529999999999998</v>
      </c>
      <c r="E1011" s="205">
        <f t="shared" si="34"/>
        <v>3.9504999999999999</v>
      </c>
    </row>
    <row r="1012" spans="1:5">
      <c r="A1012" s="202">
        <v>44491</v>
      </c>
      <c r="B1012" s="203">
        <f t="shared" si="33"/>
        <v>2021</v>
      </c>
      <c r="C1012" s="204">
        <v>3.956</v>
      </c>
      <c r="D1012" s="204">
        <v>3.964</v>
      </c>
      <c r="E1012" s="205">
        <f t="shared" si="34"/>
        <v>3.96</v>
      </c>
    </row>
    <row r="1013" spans="1:5">
      <c r="A1013" s="202">
        <v>44494</v>
      </c>
      <c r="B1013" s="203">
        <f t="shared" si="33"/>
        <v>2021</v>
      </c>
      <c r="C1013" s="204">
        <v>3.9670000000000001</v>
      </c>
      <c r="D1013" s="204">
        <v>3.9729999999999999</v>
      </c>
      <c r="E1013" s="205">
        <f t="shared" si="34"/>
        <v>3.9699999999999998</v>
      </c>
    </row>
    <row r="1014" spans="1:5">
      <c r="A1014" s="202">
        <v>44495</v>
      </c>
      <c r="B1014" s="203">
        <f t="shared" si="33"/>
        <v>2021</v>
      </c>
      <c r="C1014" s="204">
        <v>3.9870000000000001</v>
      </c>
      <c r="D1014" s="204">
        <v>3.992</v>
      </c>
      <c r="E1014" s="205">
        <f t="shared" si="34"/>
        <v>3.9895</v>
      </c>
    </row>
    <row r="1015" spans="1:5">
      <c r="A1015" s="202">
        <v>44496</v>
      </c>
      <c r="B1015" s="203">
        <f t="shared" si="33"/>
        <v>2021</v>
      </c>
      <c r="C1015" s="204">
        <v>3.9830000000000001</v>
      </c>
      <c r="D1015" s="204">
        <v>3.9889999999999999</v>
      </c>
      <c r="E1015" s="205">
        <f t="shared" si="34"/>
        <v>3.9859999999999998</v>
      </c>
    </row>
    <row r="1016" spans="1:5">
      <c r="A1016" s="202">
        <v>44497</v>
      </c>
      <c r="B1016" s="203">
        <f t="shared" si="33"/>
        <v>2021</v>
      </c>
      <c r="C1016" s="204">
        <v>3.9750000000000001</v>
      </c>
      <c r="D1016" s="204">
        <v>3.98</v>
      </c>
      <c r="E1016" s="205">
        <f t="shared" si="34"/>
        <v>3.9775</v>
      </c>
    </row>
    <row r="1017" spans="1:5">
      <c r="A1017" s="202">
        <v>44498</v>
      </c>
      <c r="B1017" s="203">
        <f t="shared" si="33"/>
        <v>2021</v>
      </c>
      <c r="C1017" s="204">
        <v>3.9860000000000002</v>
      </c>
      <c r="D1017" s="204">
        <v>3.992</v>
      </c>
      <c r="E1017" s="205">
        <f t="shared" si="34"/>
        <v>3.9889999999999999</v>
      </c>
    </row>
    <row r="1018" spans="1:5">
      <c r="A1018" s="202">
        <v>44502</v>
      </c>
      <c r="B1018" s="203">
        <f t="shared" si="33"/>
        <v>2021</v>
      </c>
      <c r="C1018" s="204">
        <v>4.0069999999999997</v>
      </c>
      <c r="D1018" s="204">
        <v>4.0119999999999996</v>
      </c>
      <c r="E1018" s="205">
        <f t="shared" si="34"/>
        <v>4.0094999999999992</v>
      </c>
    </row>
    <row r="1019" spans="1:5">
      <c r="A1019" s="202">
        <v>44503</v>
      </c>
      <c r="B1019" s="203">
        <f t="shared" si="33"/>
        <v>2021</v>
      </c>
      <c r="C1019" s="204">
        <v>4.008</v>
      </c>
      <c r="D1019" s="204">
        <v>4.0140000000000002</v>
      </c>
      <c r="E1019" s="205">
        <f t="shared" si="34"/>
        <v>4.0110000000000001</v>
      </c>
    </row>
    <row r="1020" spans="1:5">
      <c r="A1020" s="202">
        <v>44504</v>
      </c>
      <c r="B1020" s="203">
        <f t="shared" si="33"/>
        <v>2021</v>
      </c>
      <c r="C1020" s="204">
        <v>4.0069999999999997</v>
      </c>
      <c r="D1020" s="204">
        <v>4.0129999999999999</v>
      </c>
      <c r="E1020" s="205">
        <f t="shared" si="34"/>
        <v>4.01</v>
      </c>
    </row>
    <row r="1021" spans="1:5">
      <c r="A1021" s="202">
        <v>44505</v>
      </c>
      <c r="B1021" s="203">
        <f t="shared" si="33"/>
        <v>2021</v>
      </c>
      <c r="C1021" s="204">
        <v>4.01</v>
      </c>
      <c r="D1021" s="204">
        <v>4.0170000000000003</v>
      </c>
      <c r="E1021" s="205">
        <f t="shared" si="34"/>
        <v>4.0135000000000005</v>
      </c>
    </row>
    <row r="1022" spans="1:5">
      <c r="A1022" s="202">
        <v>44508</v>
      </c>
      <c r="B1022" s="203">
        <f t="shared" ref="B1022:B1053" si="35">YEAR(A1022)</f>
        <v>2021</v>
      </c>
      <c r="C1022" s="204">
        <v>4.008</v>
      </c>
      <c r="D1022" s="204">
        <v>4.016</v>
      </c>
      <c r="E1022" s="205">
        <f t="shared" si="34"/>
        <v>4.0120000000000005</v>
      </c>
    </row>
    <row r="1023" spans="1:5">
      <c r="A1023" s="202">
        <v>44509</v>
      </c>
      <c r="B1023" s="203">
        <f t="shared" si="35"/>
        <v>2021</v>
      </c>
      <c r="C1023" s="204">
        <v>4.0129999999999999</v>
      </c>
      <c r="D1023" s="204">
        <v>4.0179999999999998</v>
      </c>
      <c r="E1023" s="205">
        <f t="shared" si="34"/>
        <v>4.0154999999999994</v>
      </c>
    </row>
    <row r="1024" spans="1:5">
      <c r="A1024" s="202">
        <v>44510</v>
      </c>
      <c r="B1024" s="203">
        <f t="shared" si="35"/>
        <v>2021</v>
      </c>
      <c r="C1024" s="204">
        <v>4.0209999999999999</v>
      </c>
      <c r="D1024" s="204">
        <v>4.0250000000000004</v>
      </c>
      <c r="E1024" s="205">
        <f t="shared" si="34"/>
        <v>4.0229999999999997</v>
      </c>
    </row>
    <row r="1025" spans="1:5">
      <c r="A1025" s="202">
        <v>44511</v>
      </c>
      <c r="B1025" s="203">
        <f t="shared" si="35"/>
        <v>2021</v>
      </c>
      <c r="C1025" s="204">
        <v>4.016</v>
      </c>
      <c r="D1025" s="204">
        <v>4.0250000000000004</v>
      </c>
      <c r="E1025" s="205">
        <f t="shared" si="34"/>
        <v>4.0205000000000002</v>
      </c>
    </row>
    <row r="1026" spans="1:5">
      <c r="A1026" s="202">
        <v>44512</v>
      </c>
      <c r="B1026" s="203">
        <f t="shared" si="35"/>
        <v>2021</v>
      </c>
      <c r="C1026" s="204">
        <v>4.0199999999999996</v>
      </c>
      <c r="D1026" s="204">
        <v>4.0259999999999998</v>
      </c>
      <c r="E1026" s="205">
        <f t="shared" si="34"/>
        <v>4.0229999999999997</v>
      </c>
    </row>
    <row r="1027" spans="1:5">
      <c r="A1027" s="202">
        <v>44515</v>
      </c>
      <c r="B1027" s="203">
        <f t="shared" si="35"/>
        <v>2021</v>
      </c>
      <c r="C1027" s="204">
        <v>4.0019999999999998</v>
      </c>
      <c r="D1027" s="204">
        <v>4.0129999999999999</v>
      </c>
      <c r="E1027" s="205">
        <f t="shared" si="34"/>
        <v>4.0075000000000003</v>
      </c>
    </row>
    <row r="1028" spans="1:5">
      <c r="A1028" s="202">
        <v>44516</v>
      </c>
      <c r="B1028" s="203">
        <f t="shared" si="35"/>
        <v>2021</v>
      </c>
      <c r="C1028" s="204">
        <v>3.996</v>
      </c>
      <c r="D1028" s="204">
        <v>4.0039999999999996</v>
      </c>
      <c r="E1028" s="205">
        <f t="shared" si="34"/>
        <v>4</v>
      </c>
    </row>
    <row r="1029" spans="1:5">
      <c r="A1029" s="202">
        <v>44517</v>
      </c>
      <c r="B1029" s="203">
        <f t="shared" si="35"/>
        <v>2021</v>
      </c>
      <c r="C1029" s="204">
        <v>4.0010000000000003</v>
      </c>
      <c r="D1029" s="204">
        <v>4.0069999999999997</v>
      </c>
      <c r="E1029" s="205">
        <f t="shared" si="34"/>
        <v>4.0039999999999996</v>
      </c>
    </row>
    <row r="1030" spans="1:5">
      <c r="A1030" s="202">
        <v>44518</v>
      </c>
      <c r="B1030" s="203">
        <f t="shared" si="35"/>
        <v>2021</v>
      </c>
      <c r="C1030" s="204">
        <v>4.0140000000000002</v>
      </c>
      <c r="D1030" s="204">
        <v>4.0199999999999996</v>
      </c>
      <c r="E1030" s="205">
        <f t="shared" si="34"/>
        <v>4.0169999999999995</v>
      </c>
    </row>
    <row r="1031" spans="1:5">
      <c r="A1031" s="202">
        <v>44519</v>
      </c>
      <c r="B1031" s="203">
        <f t="shared" si="35"/>
        <v>2021</v>
      </c>
      <c r="C1031" s="204">
        <v>4.0149999999999997</v>
      </c>
      <c r="D1031" s="204">
        <v>4.0259999999999998</v>
      </c>
      <c r="E1031" s="205">
        <f t="shared" si="34"/>
        <v>4.0205000000000002</v>
      </c>
    </row>
    <row r="1032" spans="1:5">
      <c r="A1032" s="202">
        <v>44522</v>
      </c>
      <c r="B1032" s="203">
        <f t="shared" si="35"/>
        <v>2021</v>
      </c>
      <c r="C1032" s="204">
        <v>4.0149999999999997</v>
      </c>
      <c r="D1032" s="204">
        <v>4.0229999999999997</v>
      </c>
      <c r="E1032" s="205">
        <f t="shared" si="34"/>
        <v>4.0190000000000001</v>
      </c>
    </row>
    <row r="1033" spans="1:5">
      <c r="A1033" s="202">
        <v>44523</v>
      </c>
      <c r="B1033" s="203">
        <f t="shared" si="35"/>
        <v>2021</v>
      </c>
      <c r="C1033" s="204">
        <v>4.0030000000000001</v>
      </c>
      <c r="D1033" s="204">
        <v>4.0110000000000001</v>
      </c>
      <c r="E1033" s="205">
        <f t="shared" si="34"/>
        <v>4.0069999999999997</v>
      </c>
    </row>
    <row r="1034" spans="1:5">
      <c r="A1034" s="202">
        <v>44524</v>
      </c>
      <c r="B1034" s="203">
        <f t="shared" si="35"/>
        <v>2021</v>
      </c>
      <c r="C1034" s="204">
        <v>4.0179999999999998</v>
      </c>
      <c r="D1034" s="204">
        <v>4.0229999999999997</v>
      </c>
      <c r="E1034" s="205">
        <f t="shared" si="34"/>
        <v>4.0205000000000002</v>
      </c>
    </row>
    <row r="1035" spans="1:5">
      <c r="A1035" s="202">
        <v>44525</v>
      </c>
      <c r="B1035" s="203">
        <f t="shared" si="35"/>
        <v>2021</v>
      </c>
      <c r="C1035" s="204">
        <v>4.0199999999999996</v>
      </c>
      <c r="D1035" s="204">
        <v>4.0309999999999997</v>
      </c>
      <c r="E1035" s="205">
        <f t="shared" si="34"/>
        <v>4.0254999999999992</v>
      </c>
    </row>
    <row r="1036" spans="1:5">
      <c r="A1036" s="202">
        <v>44526</v>
      </c>
      <c r="B1036" s="203">
        <f t="shared" si="35"/>
        <v>2021</v>
      </c>
      <c r="C1036" s="204">
        <v>4.0339999999999998</v>
      </c>
      <c r="D1036" s="204">
        <v>4.0410000000000004</v>
      </c>
      <c r="E1036" s="205">
        <f t="shared" si="34"/>
        <v>4.0374999999999996</v>
      </c>
    </row>
    <row r="1037" spans="1:5">
      <c r="A1037" s="202">
        <v>44529</v>
      </c>
      <c r="B1037" s="203">
        <f t="shared" si="35"/>
        <v>2021</v>
      </c>
      <c r="C1037" s="204">
        <v>4.048</v>
      </c>
      <c r="D1037" s="204">
        <v>4.0590000000000002</v>
      </c>
      <c r="E1037" s="205">
        <f t="shared" si="34"/>
        <v>4.0534999999999997</v>
      </c>
    </row>
    <row r="1038" spans="1:5">
      <c r="A1038" s="202">
        <v>44530</v>
      </c>
      <c r="B1038" s="203">
        <f t="shared" si="35"/>
        <v>2021</v>
      </c>
      <c r="C1038" s="204">
        <v>4.0570000000000004</v>
      </c>
      <c r="D1038" s="204">
        <v>4.0659999999999998</v>
      </c>
      <c r="E1038" s="205">
        <f t="shared" si="34"/>
        <v>4.0615000000000006</v>
      </c>
    </row>
    <row r="1039" spans="1:5">
      <c r="A1039" s="202">
        <v>44531</v>
      </c>
      <c r="B1039" s="203">
        <f t="shared" si="35"/>
        <v>2021</v>
      </c>
      <c r="C1039" s="204">
        <v>4.0609999999999999</v>
      </c>
      <c r="D1039" s="204">
        <v>4.0709999999999997</v>
      </c>
      <c r="E1039" s="205">
        <f t="shared" si="34"/>
        <v>4.0659999999999998</v>
      </c>
    </row>
    <row r="1040" spans="1:5">
      <c r="A1040" s="202">
        <v>44532</v>
      </c>
      <c r="B1040" s="203">
        <f t="shared" si="35"/>
        <v>2021</v>
      </c>
      <c r="C1040" s="204">
        <v>4.0679999999999996</v>
      </c>
      <c r="D1040" s="204">
        <v>4.0750000000000002</v>
      </c>
      <c r="E1040" s="205">
        <f t="shared" si="34"/>
        <v>4.0715000000000003</v>
      </c>
    </row>
    <row r="1041" spans="1:5">
      <c r="A1041" s="202">
        <v>44533</v>
      </c>
      <c r="B1041" s="203">
        <f t="shared" si="35"/>
        <v>2021</v>
      </c>
      <c r="C1041" s="204">
        <v>4.0709999999999997</v>
      </c>
      <c r="D1041" s="204">
        <v>4.0780000000000003</v>
      </c>
      <c r="E1041" s="205">
        <f t="shared" si="34"/>
        <v>4.0745000000000005</v>
      </c>
    </row>
    <row r="1042" spans="1:5">
      <c r="A1042" s="202">
        <v>44536</v>
      </c>
      <c r="B1042" s="203">
        <f t="shared" si="35"/>
        <v>2021</v>
      </c>
      <c r="C1042" s="204">
        <v>4.0780000000000003</v>
      </c>
      <c r="D1042" s="204">
        <v>4.085</v>
      </c>
      <c r="E1042" s="205">
        <f t="shared" si="34"/>
        <v>4.0815000000000001</v>
      </c>
    </row>
    <row r="1043" spans="1:5">
      <c r="A1043" s="202">
        <v>44537</v>
      </c>
      <c r="B1043" s="203">
        <f t="shared" si="35"/>
        <v>2021</v>
      </c>
      <c r="C1043" s="204">
        <v>4.07</v>
      </c>
      <c r="D1043" s="204">
        <v>4.08</v>
      </c>
      <c r="E1043" s="205">
        <f t="shared" si="34"/>
        <v>4.0750000000000002</v>
      </c>
    </row>
    <row r="1044" spans="1:5">
      <c r="A1044" s="202">
        <v>44539</v>
      </c>
      <c r="B1044" s="203">
        <f t="shared" si="35"/>
        <v>2021</v>
      </c>
      <c r="C1044" s="204">
        <v>4.077</v>
      </c>
      <c r="D1044" s="204">
        <v>4.085</v>
      </c>
      <c r="E1044" s="205">
        <f t="shared" si="34"/>
        <v>4.0809999999999995</v>
      </c>
    </row>
    <row r="1045" spans="1:5">
      <c r="A1045" s="202">
        <v>44540</v>
      </c>
      <c r="B1045" s="203">
        <f t="shared" si="35"/>
        <v>2021</v>
      </c>
      <c r="C1045" s="204">
        <v>4.0650000000000004</v>
      </c>
      <c r="D1045" s="204">
        <v>4.0759999999999996</v>
      </c>
      <c r="E1045" s="205">
        <f t="shared" si="34"/>
        <v>4.0705</v>
      </c>
    </row>
    <row r="1046" spans="1:5">
      <c r="A1046" s="202">
        <v>44543</v>
      </c>
      <c r="B1046" s="203">
        <f t="shared" si="35"/>
        <v>2021</v>
      </c>
      <c r="C1046" s="204">
        <v>4.056</v>
      </c>
      <c r="D1046" s="204">
        <v>4.0670000000000002</v>
      </c>
      <c r="E1046" s="205">
        <f t="shared" si="34"/>
        <v>4.0615000000000006</v>
      </c>
    </row>
    <row r="1047" spans="1:5">
      <c r="A1047" s="202">
        <v>44544</v>
      </c>
      <c r="B1047" s="203">
        <f t="shared" si="35"/>
        <v>2021</v>
      </c>
      <c r="C1047" s="204">
        <v>4.0490000000000004</v>
      </c>
      <c r="D1047" s="204">
        <v>4.0599999999999996</v>
      </c>
      <c r="E1047" s="205">
        <f t="shared" si="34"/>
        <v>4.0545</v>
      </c>
    </row>
    <row r="1048" spans="1:5">
      <c r="A1048" s="202">
        <v>44545</v>
      </c>
      <c r="B1048" s="203">
        <f t="shared" si="35"/>
        <v>2021</v>
      </c>
      <c r="C1048" s="204">
        <v>4.0490000000000004</v>
      </c>
      <c r="D1048" s="204">
        <v>4.0579999999999998</v>
      </c>
      <c r="E1048" s="205">
        <f t="shared" si="34"/>
        <v>4.0534999999999997</v>
      </c>
    </row>
    <row r="1049" spans="1:5">
      <c r="A1049" s="202">
        <v>44546</v>
      </c>
      <c r="B1049" s="203">
        <f t="shared" si="35"/>
        <v>2021</v>
      </c>
      <c r="C1049" s="204">
        <v>4.0339999999999998</v>
      </c>
      <c r="D1049" s="204">
        <v>4.04</v>
      </c>
      <c r="E1049" s="205">
        <f t="shared" si="34"/>
        <v>4.0369999999999999</v>
      </c>
    </row>
    <row r="1050" spans="1:5">
      <c r="A1050" s="202">
        <v>44547</v>
      </c>
      <c r="B1050" s="203">
        <f t="shared" si="35"/>
        <v>2021</v>
      </c>
      <c r="C1050" s="204">
        <v>4.032</v>
      </c>
      <c r="D1050" s="204">
        <v>4.0430000000000001</v>
      </c>
      <c r="E1050" s="205">
        <f t="shared" si="34"/>
        <v>4.0374999999999996</v>
      </c>
    </row>
    <row r="1051" spans="1:5">
      <c r="A1051" s="202">
        <v>44550</v>
      </c>
      <c r="B1051" s="203">
        <f t="shared" si="35"/>
        <v>2021</v>
      </c>
      <c r="C1051" s="204">
        <v>4.0389999999999997</v>
      </c>
      <c r="D1051" s="204">
        <v>4.0490000000000004</v>
      </c>
      <c r="E1051" s="205">
        <f t="shared" si="34"/>
        <v>4.0440000000000005</v>
      </c>
    </row>
    <row r="1052" spans="1:5">
      <c r="A1052" s="202">
        <v>44551</v>
      </c>
      <c r="B1052" s="203">
        <f t="shared" si="35"/>
        <v>2021</v>
      </c>
      <c r="C1052" s="204">
        <v>4.05</v>
      </c>
      <c r="D1052" s="204">
        <v>4.0549999999999997</v>
      </c>
      <c r="E1052" s="205">
        <f t="shared" si="34"/>
        <v>4.0525000000000002</v>
      </c>
    </row>
    <row r="1053" spans="1:5">
      <c r="A1053" s="202">
        <v>44552</v>
      </c>
      <c r="B1053" s="203">
        <f t="shared" si="35"/>
        <v>2021</v>
      </c>
      <c r="C1053" s="204">
        <v>4.0430000000000001</v>
      </c>
      <c r="D1053" s="204">
        <v>4.05</v>
      </c>
      <c r="E1053" s="205">
        <f t="shared" si="34"/>
        <v>4.0465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29BD-7153-41C4-9071-0B641F2EE415}">
  <sheetPr>
    <tabColor rgb="FFFF0000"/>
  </sheetPr>
  <dimension ref="A1:C101"/>
  <sheetViews>
    <sheetView showGridLines="0" workbookViewId="0">
      <selection activeCell="C9" sqref="C9"/>
    </sheetView>
  </sheetViews>
  <sheetFormatPr baseColWidth="10" defaultColWidth="11.41796875" defaultRowHeight="12.3"/>
  <cols>
    <col min="1" max="1" width="11.41796875" style="8"/>
    <col min="2" max="2" width="22.578125" style="9" customWidth="1"/>
    <col min="3" max="3" width="18.68359375" style="8" customWidth="1"/>
    <col min="4" max="16384" width="11.41796875" style="8"/>
  </cols>
  <sheetData>
    <row r="1" spans="1:3" ht="15.3">
      <c r="A1" s="8" t="s">
        <v>8</v>
      </c>
      <c r="B1" s="22" t="s">
        <v>7</v>
      </c>
      <c r="C1" s="20"/>
    </row>
    <row r="2" spans="1:3" ht="15.3">
      <c r="A2" s="8" t="s">
        <v>6</v>
      </c>
      <c r="B2" s="22" t="s">
        <v>5</v>
      </c>
      <c r="C2" s="20"/>
    </row>
    <row r="3" spans="1:3" ht="15.3">
      <c r="A3" s="8" t="s">
        <v>4</v>
      </c>
      <c r="B3" s="22" t="s">
        <v>9</v>
      </c>
      <c r="C3" s="20"/>
    </row>
    <row r="4" spans="1:3" ht="15.3">
      <c r="A4" s="23"/>
      <c r="B4" s="22" t="s">
        <v>3</v>
      </c>
      <c r="C4" s="20"/>
    </row>
    <row r="5" spans="1:3" ht="15.3">
      <c r="A5" s="8" t="s">
        <v>10</v>
      </c>
      <c r="B5" s="21"/>
      <c r="C5" s="20"/>
    </row>
    <row r="6" spans="1:3" ht="15.3">
      <c r="B6" s="21"/>
      <c r="C6" s="20"/>
    </row>
    <row r="7" spans="1:3" ht="15.3">
      <c r="A7" s="19" t="s">
        <v>2</v>
      </c>
      <c r="B7" s="14" t="s">
        <v>1</v>
      </c>
      <c r="C7" s="14" t="s">
        <v>0</v>
      </c>
    </row>
    <row r="8" spans="1:3" ht="15.3">
      <c r="A8" s="14">
        <v>1927</v>
      </c>
      <c r="B8" s="18">
        <v>3.1699999999999999E-2</v>
      </c>
      <c r="C8" s="14"/>
    </row>
    <row r="9" spans="1:3" ht="15.3">
      <c r="A9" s="14">
        <v>1928</v>
      </c>
      <c r="B9" s="18">
        <v>3.4500000000000003E-2</v>
      </c>
      <c r="C9" s="17">
        <f t="shared" ref="C9:C40" si="0">((B8*(1-(1+B9)^(-10))/B9+1/(1+B9)^10)-1)+B8</f>
        <v>8.354708589799302E-3</v>
      </c>
    </row>
    <row r="10" spans="1:3" ht="15.3">
      <c r="A10" s="14">
        <v>1929</v>
      </c>
      <c r="B10" s="18">
        <v>3.3599999999999998E-2</v>
      </c>
      <c r="C10" s="17">
        <f t="shared" si="0"/>
        <v>4.2038041563204259E-2</v>
      </c>
    </row>
    <row r="11" spans="1:3" ht="15.3">
      <c r="A11" s="14">
        <v>1930</v>
      </c>
      <c r="B11" s="18">
        <v>3.2199999999999999E-2</v>
      </c>
      <c r="C11" s="17">
        <f t="shared" si="0"/>
        <v>4.5409314348970366E-2</v>
      </c>
    </row>
    <row r="12" spans="1:3" ht="15.3">
      <c r="A12" s="14">
        <v>1931</v>
      </c>
      <c r="B12" s="18">
        <v>3.9300000000000002E-2</v>
      </c>
      <c r="C12" s="17">
        <f t="shared" si="0"/>
        <v>-2.5588559619422531E-2</v>
      </c>
    </row>
    <row r="13" spans="1:3" ht="15.3">
      <c r="A13" s="14">
        <v>1932</v>
      </c>
      <c r="B13" s="18">
        <v>3.3500000000000002E-2</v>
      </c>
      <c r="C13" s="17">
        <f t="shared" si="0"/>
        <v>8.7903069904773257E-2</v>
      </c>
    </row>
    <row r="14" spans="1:3" ht="15.3">
      <c r="A14" s="14">
        <v>1933</v>
      </c>
      <c r="B14" s="18">
        <v>3.5299999999999998E-2</v>
      </c>
      <c r="C14" s="17">
        <f t="shared" si="0"/>
        <v>1.8552720891857361E-2</v>
      </c>
    </row>
    <row r="15" spans="1:3" ht="15.3">
      <c r="A15" s="14">
        <v>1934</v>
      </c>
      <c r="B15" s="18">
        <v>3.0099999999999998E-2</v>
      </c>
      <c r="C15" s="17">
        <f t="shared" si="0"/>
        <v>7.9634426179656104E-2</v>
      </c>
    </row>
    <row r="16" spans="1:3" ht="15.3">
      <c r="A16" s="14">
        <v>1935</v>
      </c>
      <c r="B16" s="18">
        <v>2.8400000000000002E-2</v>
      </c>
      <c r="C16" s="17">
        <f t="shared" si="0"/>
        <v>4.4720477296566127E-2</v>
      </c>
    </row>
    <row r="17" spans="1:3" ht="15.3">
      <c r="A17" s="14">
        <v>1936</v>
      </c>
      <c r="B17" s="18">
        <v>2.5899999999999999E-2</v>
      </c>
      <c r="C17" s="17">
        <f t="shared" si="0"/>
        <v>5.0178754045450601E-2</v>
      </c>
    </row>
    <row r="18" spans="1:3" ht="15.3">
      <c r="A18" s="14">
        <v>1937</v>
      </c>
      <c r="B18" s="18">
        <v>2.7300000000000001E-2</v>
      </c>
      <c r="C18" s="17">
        <f t="shared" si="0"/>
        <v>1.379146059646038E-2</v>
      </c>
    </row>
    <row r="19" spans="1:3" ht="15.3">
      <c r="A19" s="14">
        <v>1938</v>
      </c>
      <c r="B19" s="18">
        <v>2.5600000000000001E-2</v>
      </c>
      <c r="C19" s="17">
        <f t="shared" si="0"/>
        <v>4.2132485322046068E-2</v>
      </c>
    </row>
    <row r="20" spans="1:3" ht="15.3">
      <c r="A20" s="14">
        <v>1939</v>
      </c>
      <c r="B20" s="18">
        <v>2.35E-2</v>
      </c>
      <c r="C20" s="17">
        <f t="shared" si="0"/>
        <v>4.4122613942060671E-2</v>
      </c>
    </row>
    <row r="21" spans="1:3" ht="15.3">
      <c r="A21" s="14">
        <v>1940</v>
      </c>
      <c r="B21" s="18">
        <v>2.01E-2</v>
      </c>
      <c r="C21" s="17">
        <f t="shared" si="0"/>
        <v>5.4024815962845509E-2</v>
      </c>
    </row>
    <row r="22" spans="1:3" ht="15.3">
      <c r="A22" s="14">
        <v>1941</v>
      </c>
      <c r="B22" s="18">
        <v>2.47E-2</v>
      </c>
      <c r="C22" s="17">
        <f t="shared" si="0"/>
        <v>-2.0221975848580105E-2</v>
      </c>
    </row>
    <row r="23" spans="1:3" ht="15.3">
      <c r="A23" s="14">
        <v>1942</v>
      </c>
      <c r="B23" s="18">
        <v>2.4899999999999999E-2</v>
      </c>
      <c r="C23" s="17">
        <f t="shared" si="0"/>
        <v>2.2948682374484164E-2</v>
      </c>
    </row>
    <row r="24" spans="1:3" ht="15.3">
      <c r="A24" s="14">
        <v>1943</v>
      </c>
      <c r="B24" s="18">
        <v>2.4899999999999999E-2</v>
      </c>
      <c r="C24" s="17">
        <f t="shared" si="0"/>
        <v>2.4899999999999999E-2</v>
      </c>
    </row>
    <row r="25" spans="1:3" ht="15.3">
      <c r="A25" s="14">
        <v>1944</v>
      </c>
      <c r="B25" s="18">
        <v>2.4799999999999999E-2</v>
      </c>
      <c r="C25" s="17">
        <f t="shared" si="0"/>
        <v>2.5776111579070303E-2</v>
      </c>
    </row>
    <row r="26" spans="1:3" ht="15.3">
      <c r="A26" s="14">
        <v>1945</v>
      </c>
      <c r="B26" s="18">
        <v>2.3300000000000001E-2</v>
      </c>
      <c r="C26" s="17">
        <f t="shared" si="0"/>
        <v>3.8044173419237229E-2</v>
      </c>
    </row>
    <row r="27" spans="1:3" ht="15.3">
      <c r="A27" s="14">
        <v>1946</v>
      </c>
      <c r="B27" s="18">
        <v>2.24E-2</v>
      </c>
      <c r="C27" s="17">
        <f t="shared" si="0"/>
        <v>3.1283745375695685E-2</v>
      </c>
    </row>
    <row r="28" spans="1:3" ht="15.3">
      <c r="A28" s="14">
        <v>1947</v>
      </c>
      <c r="B28" s="18">
        <v>2.3900000000000001E-2</v>
      </c>
      <c r="C28" s="17">
        <f t="shared" si="0"/>
        <v>9.1969680628322358E-3</v>
      </c>
    </row>
    <row r="29" spans="1:3" ht="15.3">
      <c r="A29" s="14">
        <v>1948</v>
      </c>
      <c r="B29" s="18">
        <v>2.4400000000000002E-2</v>
      </c>
      <c r="C29" s="17">
        <f t="shared" si="0"/>
        <v>1.9510369413175046E-2</v>
      </c>
    </row>
    <row r="30" spans="1:3" ht="15.3">
      <c r="A30" s="14">
        <v>1949</v>
      </c>
      <c r="B30" s="18">
        <v>2.1899999999999999E-2</v>
      </c>
      <c r="C30" s="17">
        <f t="shared" si="0"/>
        <v>4.6634851827973139E-2</v>
      </c>
    </row>
    <row r="31" spans="1:3" ht="15.3">
      <c r="A31" s="14">
        <v>1950</v>
      </c>
      <c r="B31" s="18">
        <v>2.3900000000000001E-2</v>
      </c>
      <c r="C31" s="17">
        <f t="shared" si="0"/>
        <v>4.2959574171096103E-3</v>
      </c>
    </row>
    <row r="32" spans="1:3" ht="15.3">
      <c r="A32" s="14">
        <v>1951</v>
      </c>
      <c r="B32" s="18">
        <v>2.7E-2</v>
      </c>
      <c r="C32" s="17">
        <f t="shared" si="0"/>
        <v>-2.9531392208319886E-3</v>
      </c>
    </row>
    <row r="33" spans="1:3" ht="15.3">
      <c r="A33" s="14">
        <v>1952</v>
      </c>
      <c r="B33" s="18">
        <v>2.75E-2</v>
      </c>
      <c r="C33" s="17">
        <f t="shared" si="0"/>
        <v>2.2679961918305656E-2</v>
      </c>
    </row>
    <row r="34" spans="1:3" ht="15.3">
      <c r="A34" s="14">
        <v>1953</v>
      </c>
      <c r="B34" s="18">
        <v>2.5899999999999999E-2</v>
      </c>
      <c r="C34" s="17">
        <f t="shared" si="0"/>
        <v>4.1438402589088513E-2</v>
      </c>
    </row>
    <row r="35" spans="1:3" ht="15.3">
      <c r="A35" s="14">
        <v>1954</v>
      </c>
      <c r="B35" s="18">
        <v>2.5100000000000001E-2</v>
      </c>
      <c r="C35" s="17">
        <f t="shared" si="0"/>
        <v>3.2898034558095555E-2</v>
      </c>
    </row>
    <row r="36" spans="1:3" ht="15.3">
      <c r="A36" s="14">
        <v>1955</v>
      </c>
      <c r="B36" s="18">
        <v>2.9600000000000001E-2</v>
      </c>
      <c r="C36" s="17">
        <f t="shared" si="0"/>
        <v>-1.3364391288618781E-2</v>
      </c>
    </row>
    <row r="37" spans="1:3" ht="15.3">
      <c r="A37" s="14">
        <v>1956</v>
      </c>
      <c r="B37" s="18">
        <v>3.5900000000000001E-2</v>
      </c>
      <c r="C37" s="17">
        <f t="shared" si="0"/>
        <v>-2.2557738173154165E-2</v>
      </c>
    </row>
    <row r="38" spans="1:3" ht="15.3">
      <c r="A38" s="14">
        <v>1957</v>
      </c>
      <c r="B38" s="18">
        <v>3.2099999999999997E-2</v>
      </c>
      <c r="C38" s="17">
        <f t="shared" si="0"/>
        <v>6.7970128466249904E-2</v>
      </c>
    </row>
    <row r="39" spans="1:3" ht="15.3">
      <c r="A39" s="14">
        <v>1958</v>
      </c>
      <c r="B39" s="18">
        <v>3.8600000000000002E-2</v>
      </c>
      <c r="C39" s="17">
        <f t="shared" si="0"/>
        <v>-2.0990181755274694E-2</v>
      </c>
    </row>
    <row r="40" spans="1:3" ht="15.3">
      <c r="A40" s="14">
        <v>1959</v>
      </c>
      <c r="B40" s="18">
        <v>4.6899999999999997E-2</v>
      </c>
      <c r="C40" s="17">
        <f t="shared" si="0"/>
        <v>-2.6466312591385065E-2</v>
      </c>
    </row>
    <row r="41" spans="1:3" ht="15.3">
      <c r="A41" s="14">
        <v>1960</v>
      </c>
      <c r="B41" s="18">
        <v>3.8399999999999997E-2</v>
      </c>
      <c r="C41" s="17">
        <f t="shared" ref="C41:C72" si="1">((B40*(1-(1+B41)^(-10))/B41+1/(1+B41)^10)-1)+B40</f>
        <v>0.11639503690963365</v>
      </c>
    </row>
    <row r="42" spans="1:3" ht="15.3">
      <c r="A42" s="14">
        <v>1961</v>
      </c>
      <c r="B42" s="18">
        <v>4.0599999999999997E-2</v>
      </c>
      <c r="C42" s="17">
        <f t="shared" si="1"/>
        <v>2.0609208076323167E-2</v>
      </c>
    </row>
    <row r="43" spans="1:3" ht="15.3">
      <c r="A43" s="14">
        <v>1962</v>
      </c>
      <c r="B43" s="18">
        <v>3.8600000000000002E-2</v>
      </c>
      <c r="C43" s="17">
        <f t="shared" si="1"/>
        <v>5.693544054008462E-2</v>
      </c>
    </row>
    <row r="44" spans="1:3" ht="15.3">
      <c r="A44" s="14">
        <v>1963</v>
      </c>
      <c r="B44" s="18">
        <v>4.1300000000000003E-2</v>
      </c>
      <c r="C44" s="17">
        <f t="shared" si="1"/>
        <v>1.6841620739546127E-2</v>
      </c>
    </row>
    <row r="45" spans="1:3" ht="15.3">
      <c r="A45" s="14">
        <v>1964</v>
      </c>
      <c r="B45" s="18">
        <v>4.1799999999999997E-2</v>
      </c>
      <c r="C45" s="17">
        <f t="shared" si="1"/>
        <v>3.7280648911540815E-2</v>
      </c>
    </row>
    <row r="46" spans="1:3" ht="15.3">
      <c r="A46" s="14">
        <v>1965</v>
      </c>
      <c r="B46" s="18">
        <v>4.6199999999999998E-2</v>
      </c>
      <c r="C46" s="17">
        <f t="shared" si="1"/>
        <v>7.1885509359262342E-3</v>
      </c>
    </row>
    <row r="47" spans="1:3" ht="15.3">
      <c r="A47" s="14">
        <v>1966</v>
      </c>
      <c r="B47" s="18">
        <v>4.8399999999999999E-2</v>
      </c>
      <c r="C47" s="17">
        <f t="shared" si="1"/>
        <v>2.9079409324299622E-2</v>
      </c>
    </row>
    <row r="48" spans="1:3" ht="15.3">
      <c r="A48" s="14">
        <v>1967</v>
      </c>
      <c r="B48" s="18">
        <v>5.7000000000000002E-2</v>
      </c>
      <c r="C48" s="17">
        <f t="shared" si="1"/>
        <v>-1.5806209932824666E-2</v>
      </c>
    </row>
    <row r="49" spans="1:3" ht="15.3">
      <c r="A49" s="14">
        <v>1968</v>
      </c>
      <c r="B49" s="18">
        <v>6.0299999999999999E-2</v>
      </c>
      <c r="C49" s="17">
        <f t="shared" si="1"/>
        <v>3.2746196950768365E-2</v>
      </c>
    </row>
    <row r="50" spans="1:3" ht="15.3">
      <c r="A50" s="14">
        <v>1969</v>
      </c>
      <c r="B50" s="18">
        <v>7.6499999999999999E-2</v>
      </c>
      <c r="C50" s="17">
        <f t="shared" si="1"/>
        <v>-5.0140493209926106E-2</v>
      </c>
    </row>
    <row r="51" spans="1:3" ht="15.3">
      <c r="A51" s="14">
        <v>1970</v>
      </c>
      <c r="B51" s="18">
        <v>6.3899999999999998E-2</v>
      </c>
      <c r="C51" s="17">
        <f t="shared" si="1"/>
        <v>0.16754737183412338</v>
      </c>
    </row>
    <row r="52" spans="1:3" ht="15.3">
      <c r="A52" s="14">
        <v>1971</v>
      </c>
      <c r="B52" s="18">
        <v>5.9299999999999999E-2</v>
      </c>
      <c r="C52" s="17">
        <f t="shared" si="1"/>
        <v>9.7868966197122972E-2</v>
      </c>
    </row>
    <row r="53" spans="1:3" ht="15.3">
      <c r="A53" s="14">
        <v>1972</v>
      </c>
      <c r="B53" s="18">
        <v>6.3600000000000004E-2</v>
      </c>
      <c r="C53" s="17">
        <f t="shared" si="1"/>
        <v>2.818449050444969E-2</v>
      </c>
    </row>
    <row r="54" spans="1:3" ht="15.3">
      <c r="A54" s="14">
        <v>1973</v>
      </c>
      <c r="B54" s="18">
        <v>6.7400000000000002E-2</v>
      </c>
      <c r="C54" s="17">
        <f t="shared" si="1"/>
        <v>3.6586646024150085E-2</v>
      </c>
    </row>
    <row r="55" spans="1:3" ht="15.3">
      <c r="A55" s="14">
        <v>1974</v>
      </c>
      <c r="B55" s="18">
        <v>7.4300000000000005E-2</v>
      </c>
      <c r="C55" s="17">
        <f t="shared" si="1"/>
        <v>1.9886086932378574E-2</v>
      </c>
    </row>
    <row r="56" spans="1:3" ht="15.3">
      <c r="A56" s="14">
        <v>1975</v>
      </c>
      <c r="B56" s="18">
        <v>0.08</v>
      </c>
      <c r="C56" s="17">
        <f t="shared" si="1"/>
        <v>3.6052536026033838E-2</v>
      </c>
    </row>
    <row r="57" spans="1:3" ht="15.3">
      <c r="A57" s="14">
        <v>1976</v>
      </c>
      <c r="B57" s="18">
        <v>6.8699999999999997E-2</v>
      </c>
      <c r="C57" s="17">
        <f t="shared" si="1"/>
        <v>0.1598456074290921</v>
      </c>
    </row>
    <row r="58" spans="1:3" ht="15.3">
      <c r="A58" s="14">
        <v>1977</v>
      </c>
      <c r="B58" s="18">
        <v>7.6899999999999996E-2</v>
      </c>
      <c r="C58" s="17">
        <f t="shared" si="1"/>
        <v>1.2899606071070449E-2</v>
      </c>
    </row>
    <row r="59" spans="1:3" ht="15.3">
      <c r="A59" s="14">
        <v>1978</v>
      </c>
      <c r="B59" s="18">
        <v>9.01E-2</v>
      </c>
      <c r="C59" s="17">
        <f t="shared" si="1"/>
        <v>-7.7758069075086478E-3</v>
      </c>
    </row>
    <row r="60" spans="1:3" ht="15.3">
      <c r="A60" s="14">
        <v>1979</v>
      </c>
      <c r="B60" s="18">
        <v>0.10390000000000001</v>
      </c>
      <c r="C60" s="17">
        <f t="shared" si="1"/>
        <v>6.7072031247235459E-3</v>
      </c>
    </row>
    <row r="61" spans="1:3" ht="15.3">
      <c r="A61" s="14">
        <v>1980</v>
      </c>
      <c r="B61" s="18">
        <v>0.12839999999999999</v>
      </c>
      <c r="C61" s="17">
        <f t="shared" si="1"/>
        <v>-2.989744251999403E-2</v>
      </c>
    </row>
    <row r="62" spans="1:3" ht="15.3">
      <c r="A62" s="14">
        <v>1981</v>
      </c>
      <c r="B62" s="18">
        <v>0.13719999999999999</v>
      </c>
      <c r="C62" s="17">
        <f t="shared" si="1"/>
        <v>8.1992153358923542E-2</v>
      </c>
    </row>
    <row r="63" spans="1:3" ht="15.3">
      <c r="A63" s="14">
        <v>1982</v>
      </c>
      <c r="B63" s="18">
        <v>0.10539999999999999</v>
      </c>
      <c r="C63" s="17">
        <f t="shared" si="1"/>
        <v>0.32814549486295586</v>
      </c>
    </row>
    <row r="64" spans="1:3" ht="15.3">
      <c r="A64" s="14">
        <v>1983</v>
      </c>
      <c r="B64" s="18">
        <v>0.1183</v>
      </c>
      <c r="C64" s="17">
        <f t="shared" si="1"/>
        <v>3.2002094451429264E-2</v>
      </c>
    </row>
    <row r="65" spans="1:3" ht="15.3">
      <c r="A65" s="14">
        <v>1984</v>
      </c>
      <c r="B65" s="18">
        <v>0.115</v>
      </c>
      <c r="C65" s="17">
        <f t="shared" si="1"/>
        <v>0.13733364344102345</v>
      </c>
    </row>
    <row r="66" spans="1:3" ht="15.3">
      <c r="A66" s="14">
        <v>1985</v>
      </c>
      <c r="B66" s="18">
        <v>9.2600000000000002E-2</v>
      </c>
      <c r="C66" s="17">
        <f t="shared" si="1"/>
        <v>0.2571248821260641</v>
      </c>
    </row>
    <row r="67" spans="1:3" ht="15.3">
      <c r="A67" s="14">
        <v>1986</v>
      </c>
      <c r="B67" s="18">
        <v>7.1099999999999997E-2</v>
      </c>
      <c r="C67" s="17">
        <f t="shared" si="1"/>
        <v>0.24284215141767618</v>
      </c>
    </row>
    <row r="68" spans="1:3" ht="15.3">
      <c r="A68" s="14">
        <v>1987</v>
      </c>
      <c r="B68" s="18">
        <v>8.9899999999999994E-2</v>
      </c>
      <c r="C68" s="17">
        <f t="shared" si="1"/>
        <v>-4.9605089379262279E-2</v>
      </c>
    </row>
    <row r="69" spans="1:3" ht="15.3">
      <c r="A69" s="14">
        <v>1988</v>
      </c>
      <c r="B69" s="18">
        <v>9.11E-2</v>
      </c>
      <c r="C69" s="17">
        <f t="shared" si="1"/>
        <v>8.2235958434841674E-2</v>
      </c>
    </row>
    <row r="70" spans="1:3" ht="15.3">
      <c r="A70" s="14">
        <v>1989</v>
      </c>
      <c r="B70" s="18">
        <v>7.8399999999999997E-2</v>
      </c>
      <c r="C70" s="17">
        <f t="shared" si="1"/>
        <v>0.17693647159446219</v>
      </c>
    </row>
    <row r="71" spans="1:3" ht="15.3">
      <c r="A71" s="14">
        <v>1990</v>
      </c>
      <c r="B71" s="18">
        <v>8.0799999999999997E-2</v>
      </c>
      <c r="C71" s="17">
        <f t="shared" si="1"/>
        <v>6.2353753335533363E-2</v>
      </c>
    </row>
    <row r="72" spans="1:3" ht="15.3">
      <c r="A72" s="14">
        <v>1991</v>
      </c>
      <c r="B72" s="18">
        <v>7.0900000000000005E-2</v>
      </c>
      <c r="C72" s="17">
        <f t="shared" si="1"/>
        <v>0.15004510019517303</v>
      </c>
    </row>
    <row r="73" spans="1:3" ht="15.3">
      <c r="A73" s="14">
        <v>1992</v>
      </c>
      <c r="B73" s="18">
        <v>6.7699999999999996E-2</v>
      </c>
      <c r="C73" s="17">
        <f t="shared" ref="C73:C101" si="2">((B72*(1-(1+B73)^(-10))/B73+1/(1+B73)^10)-1)+B72</f>
        <v>9.3616373162079422E-2</v>
      </c>
    </row>
    <row r="74" spans="1:3" ht="15.3">
      <c r="A74" s="14">
        <v>1993</v>
      </c>
      <c r="B74" s="18">
        <v>5.7700000000000001E-2</v>
      </c>
      <c r="C74" s="17">
        <f t="shared" si="2"/>
        <v>0.14210957589263107</v>
      </c>
    </row>
    <row r="75" spans="1:3" ht="15.3">
      <c r="A75" s="14">
        <v>1994</v>
      </c>
      <c r="B75" s="18">
        <v>7.8100000000000003E-2</v>
      </c>
      <c r="C75" s="17">
        <f t="shared" si="2"/>
        <v>-8.0366555509985921E-2</v>
      </c>
    </row>
    <row r="76" spans="1:3" ht="15.3">
      <c r="A76" s="14">
        <v>1995</v>
      </c>
      <c r="B76" s="18">
        <v>5.7099999999999998E-2</v>
      </c>
      <c r="C76" s="17">
        <f t="shared" si="2"/>
        <v>0.23480780112538907</v>
      </c>
    </row>
    <row r="77" spans="1:3" ht="15.3">
      <c r="A77" s="14">
        <v>1996</v>
      </c>
      <c r="B77" s="18">
        <v>6.3E-2</v>
      </c>
      <c r="C77" s="17">
        <f t="shared" si="2"/>
        <v>1.428607793401844E-2</v>
      </c>
    </row>
    <row r="78" spans="1:3" ht="15.3">
      <c r="A78" s="14">
        <v>1997</v>
      </c>
      <c r="B78" s="18">
        <v>5.8099999999999999E-2</v>
      </c>
      <c r="C78" s="17">
        <f t="shared" si="2"/>
        <v>9.939130272977531E-2</v>
      </c>
    </row>
    <row r="79" spans="1:3" ht="15.3">
      <c r="A79" s="14">
        <v>1998</v>
      </c>
      <c r="B79" s="18">
        <v>4.65E-2</v>
      </c>
      <c r="C79" s="17">
        <f t="shared" si="2"/>
        <v>0.14921431922606215</v>
      </c>
    </row>
    <row r="80" spans="1:3" ht="15.3">
      <c r="A80" s="14">
        <v>1999</v>
      </c>
      <c r="B80" s="18">
        <v>6.4399999999999999E-2</v>
      </c>
      <c r="C80" s="17">
        <f t="shared" si="2"/>
        <v>-8.2542147962685761E-2</v>
      </c>
    </row>
    <row r="81" spans="1:3" ht="15.3">
      <c r="A81" s="14">
        <v>2000</v>
      </c>
      <c r="B81" s="18">
        <v>5.11E-2</v>
      </c>
      <c r="C81" s="17">
        <f t="shared" si="2"/>
        <v>0.16655267125397488</v>
      </c>
    </row>
    <row r="82" spans="1:3" ht="15.3">
      <c r="A82" s="14">
        <v>2001</v>
      </c>
      <c r="B82" s="18">
        <v>5.0500000000000003E-2</v>
      </c>
      <c r="C82" s="17">
        <f t="shared" si="2"/>
        <v>5.5721811892492555E-2</v>
      </c>
    </row>
    <row r="83" spans="1:3" ht="15.3">
      <c r="A83" s="14">
        <v>2002</v>
      </c>
      <c r="B83" s="18">
        <v>3.8199999999999998E-2</v>
      </c>
      <c r="C83" s="17">
        <f t="shared" si="2"/>
        <v>0.15116400378109285</v>
      </c>
    </row>
    <row r="84" spans="1:3" ht="15.3">
      <c r="A84" s="14">
        <v>2003</v>
      </c>
      <c r="B84" s="18">
        <v>4.2500000000000003E-2</v>
      </c>
      <c r="C84" s="17">
        <f t="shared" si="2"/>
        <v>3.7531858817758529E-3</v>
      </c>
    </row>
    <row r="85" spans="1:3" ht="15.3">
      <c r="A85" s="14">
        <v>2004</v>
      </c>
      <c r="B85" s="18">
        <v>4.2200000000000001E-2</v>
      </c>
      <c r="C85" s="17">
        <f t="shared" si="2"/>
        <v>4.490683702274547E-2</v>
      </c>
    </row>
    <row r="86" spans="1:3" ht="15.3">
      <c r="A86" s="14">
        <v>2005</v>
      </c>
      <c r="B86" s="18">
        <v>4.3900000000000002E-2</v>
      </c>
      <c r="C86" s="17">
        <f t="shared" si="2"/>
        <v>2.8675329597779506E-2</v>
      </c>
    </row>
    <row r="87" spans="1:3" ht="15.3">
      <c r="A87" s="14">
        <v>2006</v>
      </c>
      <c r="B87" s="18">
        <v>4.7E-2</v>
      </c>
      <c r="C87" s="17">
        <f t="shared" si="2"/>
        <v>1.9610012417568386E-2</v>
      </c>
    </row>
    <row r="88" spans="1:3" ht="15.3">
      <c r="A88" s="14">
        <v>2007</v>
      </c>
      <c r="B88" s="15">
        <v>4.02E-2</v>
      </c>
      <c r="C88" s="17">
        <f t="shared" si="2"/>
        <v>0.10209921930012807</v>
      </c>
    </row>
    <row r="89" spans="1:3" ht="15.3">
      <c r="A89" s="14">
        <v>2008</v>
      </c>
      <c r="B89" s="15">
        <v>2.2100000000000002E-2</v>
      </c>
      <c r="C89" s="17">
        <f t="shared" si="2"/>
        <v>0.20101279926977011</v>
      </c>
    </row>
    <row r="90" spans="1:3" ht="15.3">
      <c r="A90" s="14">
        <v>2009</v>
      </c>
      <c r="B90" s="15">
        <v>3.8399999999999997E-2</v>
      </c>
      <c r="C90" s="17">
        <f t="shared" si="2"/>
        <v>-0.11116695313259162</v>
      </c>
    </row>
    <row r="91" spans="1:3" ht="15.3">
      <c r="A91" s="14">
        <v>2010</v>
      </c>
      <c r="B91" s="15">
        <v>3.2899999999999999E-2</v>
      </c>
      <c r="C91" s="17">
        <f t="shared" si="2"/>
        <v>8.4629338803557719E-2</v>
      </c>
    </row>
    <row r="92" spans="1:3" ht="15.3">
      <c r="A92" s="14">
        <v>2011</v>
      </c>
      <c r="B92" s="15">
        <v>1.8800000000000001E-2</v>
      </c>
      <c r="C92" s="17">
        <f t="shared" si="2"/>
        <v>0.16035334999461354</v>
      </c>
    </row>
    <row r="93" spans="1:3" ht="15.3">
      <c r="A93" s="14">
        <v>2012</v>
      </c>
      <c r="B93" s="15">
        <v>1.7600000000000001E-2</v>
      </c>
      <c r="C93" s="10">
        <f t="shared" si="2"/>
        <v>2.971571978018946E-2</v>
      </c>
    </row>
    <row r="94" spans="1:3" ht="15.3">
      <c r="A94" s="14">
        <v>2013</v>
      </c>
      <c r="B94" s="15">
        <v>3.0360000000000002E-2</v>
      </c>
      <c r="C94" s="10">
        <f t="shared" si="2"/>
        <v>-9.104568794347262E-2</v>
      </c>
    </row>
    <row r="95" spans="1:3" ht="15.3">
      <c r="A95" s="14">
        <v>2014</v>
      </c>
      <c r="B95" s="16">
        <v>2.1700000000000001E-2</v>
      </c>
      <c r="C95" s="10">
        <f t="shared" si="2"/>
        <v>0.10746180452004755</v>
      </c>
    </row>
    <row r="96" spans="1:3" ht="15.3">
      <c r="A96" s="14">
        <v>2015</v>
      </c>
      <c r="B96" s="15">
        <v>2.2700000000000001E-2</v>
      </c>
      <c r="C96" s="10">
        <f t="shared" si="2"/>
        <v>1.2842996709792224E-2</v>
      </c>
    </row>
    <row r="97" spans="1:3" ht="15.3">
      <c r="A97" s="14">
        <v>2016</v>
      </c>
      <c r="B97" s="15">
        <v>2.4500000000000001E-2</v>
      </c>
      <c r="C97" s="10">
        <f t="shared" si="2"/>
        <v>6.9055046987477921E-3</v>
      </c>
    </row>
    <row r="98" spans="1:3" ht="15.3">
      <c r="A98" s="14">
        <v>2017</v>
      </c>
      <c r="B98" s="15">
        <v>2.41E-2</v>
      </c>
      <c r="C98" s="10">
        <f t="shared" si="2"/>
        <v>2.8017162707789457E-2</v>
      </c>
    </row>
    <row r="99" spans="1:3" ht="15.3">
      <c r="A99" s="14">
        <v>2018</v>
      </c>
      <c r="B99" s="15">
        <v>2.69E-2</v>
      </c>
      <c r="C99" s="10">
        <f t="shared" si="2"/>
        <v>-1.6692385713402633E-4</v>
      </c>
    </row>
    <row r="100" spans="1:3" ht="15.3">
      <c r="A100" s="14">
        <v>2019</v>
      </c>
      <c r="B100" s="13">
        <v>1.9199999999999998E-2</v>
      </c>
      <c r="C100" s="10">
        <f t="shared" si="2"/>
        <v>9.6356307415483927E-2</v>
      </c>
    </row>
    <row r="101" spans="1:3" ht="15.3">
      <c r="A101" s="12">
        <v>2020</v>
      </c>
      <c r="B101" s="11">
        <v>9.2999999999999992E-3</v>
      </c>
      <c r="C101" s="10">
        <f t="shared" si="2"/>
        <v>0.1133189764661412</v>
      </c>
    </row>
  </sheetData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0263-AC9C-4B0D-824D-BF00C738A089}">
  <sheetPr>
    <tabColor rgb="FFFF0000"/>
  </sheetPr>
  <dimension ref="A1:T121"/>
  <sheetViews>
    <sheetView showGridLines="0" zoomScale="70" zoomScaleNormal="70" workbookViewId="0">
      <selection activeCell="P10" sqref="P10"/>
    </sheetView>
  </sheetViews>
  <sheetFormatPr baseColWidth="10" defaultColWidth="10.68359375" defaultRowHeight="15.3"/>
  <cols>
    <col min="1" max="1" width="15.578125" style="20" bestFit="1" customWidth="1"/>
    <col min="2" max="2" width="8.578125" style="20" customWidth="1"/>
    <col min="3" max="3" width="12.41796875" style="20" customWidth="1"/>
    <col min="4" max="4" width="13.68359375" style="20" customWidth="1"/>
    <col min="5" max="5" width="12.83984375" style="20" customWidth="1"/>
    <col min="6" max="6" width="12.15625" style="20" bestFit="1" customWidth="1"/>
    <col min="7" max="7" width="12.83984375" style="20" bestFit="1" customWidth="1"/>
    <col min="8" max="8" width="11.15625" style="20" customWidth="1"/>
    <col min="9" max="9" width="12.41796875" style="20" customWidth="1"/>
    <col min="10" max="10" width="12.83984375" style="20" customWidth="1"/>
    <col min="11" max="11" width="13.83984375" style="20" customWidth="1"/>
    <col min="12" max="15" width="10.68359375" style="20"/>
    <col min="16" max="16" width="10.68359375" style="21"/>
    <col min="17" max="256" width="10.68359375" style="20"/>
    <col min="257" max="257" width="15.578125" style="20" bestFit="1" customWidth="1"/>
    <col min="258" max="258" width="8.578125" style="20" customWidth="1"/>
    <col min="259" max="259" width="12.41796875" style="20" customWidth="1"/>
    <col min="260" max="260" width="13.68359375" style="20" customWidth="1"/>
    <col min="261" max="261" width="12.83984375" style="20" customWidth="1"/>
    <col min="262" max="262" width="12.15625" style="20" bestFit="1" customWidth="1"/>
    <col min="263" max="263" width="12.83984375" style="20" bestFit="1" customWidth="1"/>
    <col min="264" max="264" width="11.15625" style="20" customWidth="1"/>
    <col min="265" max="265" width="12.41796875" style="20" customWidth="1"/>
    <col min="266" max="266" width="12.83984375" style="20" customWidth="1"/>
    <col min="267" max="267" width="13.83984375" style="20" customWidth="1"/>
    <col min="268" max="512" width="10.68359375" style="20"/>
    <col min="513" max="513" width="15.578125" style="20" bestFit="1" customWidth="1"/>
    <col min="514" max="514" width="8.578125" style="20" customWidth="1"/>
    <col min="515" max="515" width="12.41796875" style="20" customWidth="1"/>
    <col min="516" max="516" width="13.68359375" style="20" customWidth="1"/>
    <col min="517" max="517" width="12.83984375" style="20" customWidth="1"/>
    <col min="518" max="518" width="12.15625" style="20" bestFit="1" customWidth="1"/>
    <col min="519" max="519" width="12.83984375" style="20" bestFit="1" customWidth="1"/>
    <col min="520" max="520" width="11.15625" style="20" customWidth="1"/>
    <col min="521" max="521" width="12.41796875" style="20" customWidth="1"/>
    <col min="522" max="522" width="12.83984375" style="20" customWidth="1"/>
    <col min="523" max="523" width="13.83984375" style="20" customWidth="1"/>
    <col min="524" max="768" width="10.68359375" style="20"/>
    <col min="769" max="769" width="15.578125" style="20" bestFit="1" customWidth="1"/>
    <col min="770" max="770" width="8.578125" style="20" customWidth="1"/>
    <col min="771" max="771" width="12.41796875" style="20" customWidth="1"/>
    <col min="772" max="772" width="13.68359375" style="20" customWidth="1"/>
    <col min="773" max="773" width="12.83984375" style="20" customWidth="1"/>
    <col min="774" max="774" width="12.15625" style="20" bestFit="1" customWidth="1"/>
    <col min="775" max="775" width="12.83984375" style="20" bestFit="1" customWidth="1"/>
    <col min="776" max="776" width="11.15625" style="20" customWidth="1"/>
    <col min="777" max="777" width="12.41796875" style="20" customWidth="1"/>
    <col min="778" max="778" width="12.83984375" style="20" customWidth="1"/>
    <col min="779" max="779" width="13.83984375" style="20" customWidth="1"/>
    <col min="780" max="1024" width="10.68359375" style="20"/>
    <col min="1025" max="1025" width="15.578125" style="20" bestFit="1" customWidth="1"/>
    <col min="1026" max="1026" width="8.578125" style="20" customWidth="1"/>
    <col min="1027" max="1027" width="12.41796875" style="20" customWidth="1"/>
    <col min="1028" max="1028" width="13.68359375" style="20" customWidth="1"/>
    <col min="1029" max="1029" width="12.83984375" style="20" customWidth="1"/>
    <col min="1030" max="1030" width="12.15625" style="20" bestFit="1" customWidth="1"/>
    <col min="1031" max="1031" width="12.83984375" style="20" bestFit="1" customWidth="1"/>
    <col min="1032" max="1032" width="11.15625" style="20" customWidth="1"/>
    <col min="1033" max="1033" width="12.41796875" style="20" customWidth="1"/>
    <col min="1034" max="1034" width="12.83984375" style="20" customWidth="1"/>
    <col min="1035" max="1035" width="13.83984375" style="20" customWidth="1"/>
    <col min="1036" max="1280" width="10.68359375" style="20"/>
    <col min="1281" max="1281" width="15.578125" style="20" bestFit="1" customWidth="1"/>
    <col min="1282" max="1282" width="8.578125" style="20" customWidth="1"/>
    <col min="1283" max="1283" width="12.41796875" style="20" customWidth="1"/>
    <col min="1284" max="1284" width="13.68359375" style="20" customWidth="1"/>
    <col min="1285" max="1285" width="12.83984375" style="20" customWidth="1"/>
    <col min="1286" max="1286" width="12.15625" style="20" bestFit="1" customWidth="1"/>
    <col min="1287" max="1287" width="12.83984375" style="20" bestFit="1" customWidth="1"/>
    <col min="1288" max="1288" width="11.15625" style="20" customWidth="1"/>
    <col min="1289" max="1289" width="12.41796875" style="20" customWidth="1"/>
    <col min="1290" max="1290" width="12.83984375" style="20" customWidth="1"/>
    <col min="1291" max="1291" width="13.83984375" style="20" customWidth="1"/>
    <col min="1292" max="1536" width="10.68359375" style="20"/>
    <col min="1537" max="1537" width="15.578125" style="20" bestFit="1" customWidth="1"/>
    <col min="1538" max="1538" width="8.578125" style="20" customWidth="1"/>
    <col min="1539" max="1539" width="12.41796875" style="20" customWidth="1"/>
    <col min="1540" max="1540" width="13.68359375" style="20" customWidth="1"/>
    <col min="1541" max="1541" width="12.83984375" style="20" customWidth="1"/>
    <col min="1542" max="1542" width="12.15625" style="20" bestFit="1" customWidth="1"/>
    <col min="1543" max="1543" width="12.83984375" style="20" bestFit="1" customWidth="1"/>
    <col min="1544" max="1544" width="11.15625" style="20" customWidth="1"/>
    <col min="1545" max="1545" width="12.41796875" style="20" customWidth="1"/>
    <col min="1546" max="1546" width="12.83984375" style="20" customWidth="1"/>
    <col min="1547" max="1547" width="13.83984375" style="20" customWidth="1"/>
    <col min="1548" max="1792" width="10.68359375" style="20"/>
    <col min="1793" max="1793" width="15.578125" style="20" bestFit="1" customWidth="1"/>
    <col min="1794" max="1794" width="8.578125" style="20" customWidth="1"/>
    <col min="1795" max="1795" width="12.41796875" style="20" customWidth="1"/>
    <col min="1796" max="1796" width="13.68359375" style="20" customWidth="1"/>
    <col min="1797" max="1797" width="12.83984375" style="20" customWidth="1"/>
    <col min="1798" max="1798" width="12.15625" style="20" bestFit="1" customWidth="1"/>
    <col min="1799" max="1799" width="12.83984375" style="20" bestFit="1" customWidth="1"/>
    <col min="1800" max="1800" width="11.15625" style="20" customWidth="1"/>
    <col min="1801" max="1801" width="12.41796875" style="20" customWidth="1"/>
    <col min="1802" max="1802" width="12.83984375" style="20" customWidth="1"/>
    <col min="1803" max="1803" width="13.83984375" style="20" customWidth="1"/>
    <col min="1804" max="2048" width="10.68359375" style="20"/>
    <col min="2049" max="2049" width="15.578125" style="20" bestFit="1" customWidth="1"/>
    <col min="2050" max="2050" width="8.578125" style="20" customWidth="1"/>
    <col min="2051" max="2051" width="12.41796875" style="20" customWidth="1"/>
    <col min="2052" max="2052" width="13.68359375" style="20" customWidth="1"/>
    <col min="2053" max="2053" width="12.83984375" style="20" customWidth="1"/>
    <col min="2054" max="2054" width="12.15625" style="20" bestFit="1" customWidth="1"/>
    <col min="2055" max="2055" width="12.83984375" style="20" bestFit="1" customWidth="1"/>
    <col min="2056" max="2056" width="11.15625" style="20" customWidth="1"/>
    <col min="2057" max="2057" width="12.41796875" style="20" customWidth="1"/>
    <col min="2058" max="2058" width="12.83984375" style="20" customWidth="1"/>
    <col min="2059" max="2059" width="13.83984375" style="20" customWidth="1"/>
    <col min="2060" max="2304" width="10.68359375" style="20"/>
    <col min="2305" max="2305" width="15.578125" style="20" bestFit="1" customWidth="1"/>
    <col min="2306" max="2306" width="8.578125" style="20" customWidth="1"/>
    <col min="2307" max="2307" width="12.41796875" style="20" customWidth="1"/>
    <col min="2308" max="2308" width="13.68359375" style="20" customWidth="1"/>
    <col min="2309" max="2309" width="12.83984375" style="20" customWidth="1"/>
    <col min="2310" max="2310" width="12.15625" style="20" bestFit="1" customWidth="1"/>
    <col min="2311" max="2311" width="12.83984375" style="20" bestFit="1" customWidth="1"/>
    <col min="2312" max="2312" width="11.15625" style="20" customWidth="1"/>
    <col min="2313" max="2313" width="12.41796875" style="20" customWidth="1"/>
    <col min="2314" max="2314" width="12.83984375" style="20" customWidth="1"/>
    <col min="2315" max="2315" width="13.83984375" style="20" customWidth="1"/>
    <col min="2316" max="2560" width="10.68359375" style="20"/>
    <col min="2561" max="2561" width="15.578125" style="20" bestFit="1" customWidth="1"/>
    <col min="2562" max="2562" width="8.578125" style="20" customWidth="1"/>
    <col min="2563" max="2563" width="12.41796875" style="20" customWidth="1"/>
    <col min="2564" max="2564" width="13.68359375" style="20" customWidth="1"/>
    <col min="2565" max="2565" width="12.83984375" style="20" customWidth="1"/>
    <col min="2566" max="2566" width="12.15625" style="20" bestFit="1" customWidth="1"/>
    <col min="2567" max="2567" width="12.83984375" style="20" bestFit="1" customWidth="1"/>
    <col min="2568" max="2568" width="11.15625" style="20" customWidth="1"/>
    <col min="2569" max="2569" width="12.41796875" style="20" customWidth="1"/>
    <col min="2570" max="2570" width="12.83984375" style="20" customWidth="1"/>
    <col min="2571" max="2571" width="13.83984375" style="20" customWidth="1"/>
    <col min="2572" max="2816" width="10.68359375" style="20"/>
    <col min="2817" max="2817" width="15.578125" style="20" bestFit="1" customWidth="1"/>
    <col min="2818" max="2818" width="8.578125" style="20" customWidth="1"/>
    <col min="2819" max="2819" width="12.41796875" style="20" customWidth="1"/>
    <col min="2820" max="2820" width="13.68359375" style="20" customWidth="1"/>
    <col min="2821" max="2821" width="12.83984375" style="20" customWidth="1"/>
    <col min="2822" max="2822" width="12.15625" style="20" bestFit="1" customWidth="1"/>
    <col min="2823" max="2823" width="12.83984375" style="20" bestFit="1" customWidth="1"/>
    <col min="2824" max="2824" width="11.15625" style="20" customWidth="1"/>
    <col min="2825" max="2825" width="12.41796875" style="20" customWidth="1"/>
    <col min="2826" max="2826" width="12.83984375" style="20" customWidth="1"/>
    <col min="2827" max="2827" width="13.83984375" style="20" customWidth="1"/>
    <col min="2828" max="3072" width="10.68359375" style="20"/>
    <col min="3073" max="3073" width="15.578125" style="20" bestFit="1" customWidth="1"/>
    <col min="3074" max="3074" width="8.578125" style="20" customWidth="1"/>
    <col min="3075" max="3075" width="12.41796875" style="20" customWidth="1"/>
    <col min="3076" max="3076" width="13.68359375" style="20" customWidth="1"/>
    <col min="3077" max="3077" width="12.83984375" style="20" customWidth="1"/>
    <col min="3078" max="3078" width="12.15625" style="20" bestFit="1" customWidth="1"/>
    <col min="3079" max="3079" width="12.83984375" style="20" bestFit="1" customWidth="1"/>
    <col min="3080" max="3080" width="11.15625" style="20" customWidth="1"/>
    <col min="3081" max="3081" width="12.41796875" style="20" customWidth="1"/>
    <col min="3082" max="3082" width="12.83984375" style="20" customWidth="1"/>
    <col min="3083" max="3083" width="13.83984375" style="20" customWidth="1"/>
    <col min="3084" max="3328" width="10.68359375" style="20"/>
    <col min="3329" max="3329" width="15.578125" style="20" bestFit="1" customWidth="1"/>
    <col min="3330" max="3330" width="8.578125" style="20" customWidth="1"/>
    <col min="3331" max="3331" width="12.41796875" style="20" customWidth="1"/>
    <col min="3332" max="3332" width="13.68359375" style="20" customWidth="1"/>
    <col min="3333" max="3333" width="12.83984375" style="20" customWidth="1"/>
    <col min="3334" max="3334" width="12.15625" style="20" bestFit="1" customWidth="1"/>
    <col min="3335" max="3335" width="12.83984375" style="20" bestFit="1" customWidth="1"/>
    <col min="3336" max="3336" width="11.15625" style="20" customWidth="1"/>
    <col min="3337" max="3337" width="12.41796875" style="20" customWidth="1"/>
    <col min="3338" max="3338" width="12.83984375" style="20" customWidth="1"/>
    <col min="3339" max="3339" width="13.83984375" style="20" customWidth="1"/>
    <col min="3340" max="3584" width="10.68359375" style="20"/>
    <col min="3585" max="3585" width="15.578125" style="20" bestFit="1" customWidth="1"/>
    <col min="3586" max="3586" width="8.578125" style="20" customWidth="1"/>
    <col min="3587" max="3587" width="12.41796875" style="20" customWidth="1"/>
    <col min="3588" max="3588" width="13.68359375" style="20" customWidth="1"/>
    <col min="3589" max="3589" width="12.83984375" style="20" customWidth="1"/>
    <col min="3590" max="3590" width="12.15625" style="20" bestFit="1" customWidth="1"/>
    <col min="3591" max="3591" width="12.83984375" style="20" bestFit="1" customWidth="1"/>
    <col min="3592" max="3592" width="11.15625" style="20" customWidth="1"/>
    <col min="3593" max="3593" width="12.41796875" style="20" customWidth="1"/>
    <col min="3594" max="3594" width="12.83984375" style="20" customWidth="1"/>
    <col min="3595" max="3595" width="13.83984375" style="20" customWidth="1"/>
    <col min="3596" max="3840" width="10.68359375" style="20"/>
    <col min="3841" max="3841" width="15.578125" style="20" bestFit="1" customWidth="1"/>
    <col min="3842" max="3842" width="8.578125" style="20" customWidth="1"/>
    <col min="3843" max="3843" width="12.41796875" style="20" customWidth="1"/>
    <col min="3844" max="3844" width="13.68359375" style="20" customWidth="1"/>
    <col min="3845" max="3845" width="12.83984375" style="20" customWidth="1"/>
    <col min="3846" max="3846" width="12.15625" style="20" bestFit="1" customWidth="1"/>
    <col min="3847" max="3847" width="12.83984375" style="20" bestFit="1" customWidth="1"/>
    <col min="3848" max="3848" width="11.15625" style="20" customWidth="1"/>
    <col min="3849" max="3849" width="12.41796875" style="20" customWidth="1"/>
    <col min="3850" max="3850" width="12.83984375" style="20" customWidth="1"/>
    <col min="3851" max="3851" width="13.83984375" style="20" customWidth="1"/>
    <col min="3852" max="4096" width="10.68359375" style="20"/>
    <col min="4097" max="4097" width="15.578125" style="20" bestFit="1" customWidth="1"/>
    <col min="4098" max="4098" width="8.578125" style="20" customWidth="1"/>
    <col min="4099" max="4099" width="12.41796875" style="20" customWidth="1"/>
    <col min="4100" max="4100" width="13.68359375" style="20" customWidth="1"/>
    <col min="4101" max="4101" width="12.83984375" style="20" customWidth="1"/>
    <col min="4102" max="4102" width="12.15625" style="20" bestFit="1" customWidth="1"/>
    <col min="4103" max="4103" width="12.83984375" style="20" bestFit="1" customWidth="1"/>
    <col min="4104" max="4104" width="11.15625" style="20" customWidth="1"/>
    <col min="4105" max="4105" width="12.41796875" style="20" customWidth="1"/>
    <col min="4106" max="4106" width="12.83984375" style="20" customWidth="1"/>
    <col min="4107" max="4107" width="13.83984375" style="20" customWidth="1"/>
    <col min="4108" max="4352" width="10.68359375" style="20"/>
    <col min="4353" max="4353" width="15.578125" style="20" bestFit="1" customWidth="1"/>
    <col min="4354" max="4354" width="8.578125" style="20" customWidth="1"/>
    <col min="4355" max="4355" width="12.41796875" style="20" customWidth="1"/>
    <col min="4356" max="4356" width="13.68359375" style="20" customWidth="1"/>
    <col min="4357" max="4357" width="12.83984375" style="20" customWidth="1"/>
    <col min="4358" max="4358" width="12.15625" style="20" bestFit="1" customWidth="1"/>
    <col min="4359" max="4359" width="12.83984375" style="20" bestFit="1" customWidth="1"/>
    <col min="4360" max="4360" width="11.15625" style="20" customWidth="1"/>
    <col min="4361" max="4361" width="12.41796875" style="20" customWidth="1"/>
    <col min="4362" max="4362" width="12.83984375" style="20" customWidth="1"/>
    <col min="4363" max="4363" width="13.83984375" style="20" customWidth="1"/>
    <col min="4364" max="4608" width="10.68359375" style="20"/>
    <col min="4609" max="4609" width="15.578125" style="20" bestFit="1" customWidth="1"/>
    <col min="4610" max="4610" width="8.578125" style="20" customWidth="1"/>
    <col min="4611" max="4611" width="12.41796875" style="20" customWidth="1"/>
    <col min="4612" max="4612" width="13.68359375" style="20" customWidth="1"/>
    <col min="4613" max="4613" width="12.83984375" style="20" customWidth="1"/>
    <col min="4614" max="4614" width="12.15625" style="20" bestFit="1" customWidth="1"/>
    <col min="4615" max="4615" width="12.83984375" style="20" bestFit="1" customWidth="1"/>
    <col min="4616" max="4616" width="11.15625" style="20" customWidth="1"/>
    <col min="4617" max="4617" width="12.41796875" style="20" customWidth="1"/>
    <col min="4618" max="4618" width="12.83984375" style="20" customWidth="1"/>
    <col min="4619" max="4619" width="13.83984375" style="20" customWidth="1"/>
    <col min="4620" max="4864" width="10.68359375" style="20"/>
    <col min="4865" max="4865" width="15.578125" style="20" bestFit="1" customWidth="1"/>
    <col min="4866" max="4866" width="8.578125" style="20" customWidth="1"/>
    <col min="4867" max="4867" width="12.41796875" style="20" customWidth="1"/>
    <col min="4868" max="4868" width="13.68359375" style="20" customWidth="1"/>
    <col min="4869" max="4869" width="12.83984375" style="20" customWidth="1"/>
    <col min="4870" max="4870" width="12.15625" style="20" bestFit="1" customWidth="1"/>
    <col min="4871" max="4871" width="12.83984375" style="20" bestFit="1" customWidth="1"/>
    <col min="4872" max="4872" width="11.15625" style="20" customWidth="1"/>
    <col min="4873" max="4873" width="12.41796875" style="20" customWidth="1"/>
    <col min="4874" max="4874" width="12.83984375" style="20" customWidth="1"/>
    <col min="4875" max="4875" width="13.83984375" style="20" customWidth="1"/>
    <col min="4876" max="5120" width="10.68359375" style="20"/>
    <col min="5121" max="5121" width="15.578125" style="20" bestFit="1" customWidth="1"/>
    <col min="5122" max="5122" width="8.578125" style="20" customWidth="1"/>
    <col min="5123" max="5123" width="12.41796875" style="20" customWidth="1"/>
    <col min="5124" max="5124" width="13.68359375" style="20" customWidth="1"/>
    <col min="5125" max="5125" width="12.83984375" style="20" customWidth="1"/>
    <col min="5126" max="5126" width="12.15625" style="20" bestFit="1" customWidth="1"/>
    <col min="5127" max="5127" width="12.83984375" style="20" bestFit="1" customWidth="1"/>
    <col min="5128" max="5128" width="11.15625" style="20" customWidth="1"/>
    <col min="5129" max="5129" width="12.41796875" style="20" customWidth="1"/>
    <col min="5130" max="5130" width="12.83984375" style="20" customWidth="1"/>
    <col min="5131" max="5131" width="13.83984375" style="20" customWidth="1"/>
    <col min="5132" max="5376" width="10.68359375" style="20"/>
    <col min="5377" max="5377" width="15.578125" style="20" bestFit="1" customWidth="1"/>
    <col min="5378" max="5378" width="8.578125" style="20" customWidth="1"/>
    <col min="5379" max="5379" width="12.41796875" style="20" customWidth="1"/>
    <col min="5380" max="5380" width="13.68359375" style="20" customWidth="1"/>
    <col min="5381" max="5381" width="12.83984375" style="20" customWidth="1"/>
    <col min="5382" max="5382" width="12.15625" style="20" bestFit="1" customWidth="1"/>
    <col min="5383" max="5383" width="12.83984375" style="20" bestFit="1" customWidth="1"/>
    <col min="5384" max="5384" width="11.15625" style="20" customWidth="1"/>
    <col min="5385" max="5385" width="12.41796875" style="20" customWidth="1"/>
    <col min="5386" max="5386" width="12.83984375" style="20" customWidth="1"/>
    <col min="5387" max="5387" width="13.83984375" style="20" customWidth="1"/>
    <col min="5388" max="5632" width="10.68359375" style="20"/>
    <col min="5633" max="5633" width="15.578125" style="20" bestFit="1" customWidth="1"/>
    <col min="5634" max="5634" width="8.578125" style="20" customWidth="1"/>
    <col min="5635" max="5635" width="12.41796875" style="20" customWidth="1"/>
    <col min="5636" max="5636" width="13.68359375" style="20" customWidth="1"/>
    <col min="5637" max="5637" width="12.83984375" style="20" customWidth="1"/>
    <col min="5638" max="5638" width="12.15625" style="20" bestFit="1" customWidth="1"/>
    <col min="5639" max="5639" width="12.83984375" style="20" bestFit="1" customWidth="1"/>
    <col min="5640" max="5640" width="11.15625" style="20" customWidth="1"/>
    <col min="5641" max="5641" width="12.41796875" style="20" customWidth="1"/>
    <col min="5642" max="5642" width="12.83984375" style="20" customWidth="1"/>
    <col min="5643" max="5643" width="13.83984375" style="20" customWidth="1"/>
    <col min="5644" max="5888" width="10.68359375" style="20"/>
    <col min="5889" max="5889" width="15.578125" style="20" bestFit="1" customWidth="1"/>
    <col min="5890" max="5890" width="8.578125" style="20" customWidth="1"/>
    <col min="5891" max="5891" width="12.41796875" style="20" customWidth="1"/>
    <col min="5892" max="5892" width="13.68359375" style="20" customWidth="1"/>
    <col min="5893" max="5893" width="12.83984375" style="20" customWidth="1"/>
    <col min="5894" max="5894" width="12.15625" style="20" bestFit="1" customWidth="1"/>
    <col min="5895" max="5895" width="12.83984375" style="20" bestFit="1" customWidth="1"/>
    <col min="5896" max="5896" width="11.15625" style="20" customWidth="1"/>
    <col min="5897" max="5897" width="12.41796875" style="20" customWidth="1"/>
    <col min="5898" max="5898" width="12.83984375" style="20" customWidth="1"/>
    <col min="5899" max="5899" width="13.83984375" style="20" customWidth="1"/>
    <col min="5900" max="6144" width="10.68359375" style="20"/>
    <col min="6145" max="6145" width="15.578125" style="20" bestFit="1" customWidth="1"/>
    <col min="6146" max="6146" width="8.578125" style="20" customWidth="1"/>
    <col min="6147" max="6147" width="12.41796875" style="20" customWidth="1"/>
    <col min="6148" max="6148" width="13.68359375" style="20" customWidth="1"/>
    <col min="6149" max="6149" width="12.83984375" style="20" customWidth="1"/>
    <col min="6150" max="6150" width="12.15625" style="20" bestFit="1" customWidth="1"/>
    <col min="6151" max="6151" width="12.83984375" style="20" bestFit="1" customWidth="1"/>
    <col min="6152" max="6152" width="11.15625" style="20" customWidth="1"/>
    <col min="6153" max="6153" width="12.41796875" style="20" customWidth="1"/>
    <col min="6154" max="6154" width="12.83984375" style="20" customWidth="1"/>
    <col min="6155" max="6155" width="13.83984375" style="20" customWidth="1"/>
    <col min="6156" max="6400" width="10.68359375" style="20"/>
    <col min="6401" max="6401" width="15.578125" style="20" bestFit="1" customWidth="1"/>
    <col min="6402" max="6402" width="8.578125" style="20" customWidth="1"/>
    <col min="6403" max="6403" width="12.41796875" style="20" customWidth="1"/>
    <col min="6404" max="6404" width="13.68359375" style="20" customWidth="1"/>
    <col min="6405" max="6405" width="12.83984375" style="20" customWidth="1"/>
    <col min="6406" max="6406" width="12.15625" style="20" bestFit="1" customWidth="1"/>
    <col min="6407" max="6407" width="12.83984375" style="20" bestFit="1" customWidth="1"/>
    <col min="6408" max="6408" width="11.15625" style="20" customWidth="1"/>
    <col min="6409" max="6409" width="12.41796875" style="20" customWidth="1"/>
    <col min="6410" max="6410" width="12.83984375" style="20" customWidth="1"/>
    <col min="6411" max="6411" width="13.83984375" style="20" customWidth="1"/>
    <col min="6412" max="6656" width="10.68359375" style="20"/>
    <col min="6657" max="6657" width="15.578125" style="20" bestFit="1" customWidth="1"/>
    <col min="6658" max="6658" width="8.578125" style="20" customWidth="1"/>
    <col min="6659" max="6659" width="12.41796875" style="20" customWidth="1"/>
    <col min="6660" max="6660" width="13.68359375" style="20" customWidth="1"/>
    <col min="6661" max="6661" width="12.83984375" style="20" customWidth="1"/>
    <col min="6662" max="6662" width="12.15625" style="20" bestFit="1" customWidth="1"/>
    <col min="6663" max="6663" width="12.83984375" style="20" bestFit="1" customWidth="1"/>
    <col min="6664" max="6664" width="11.15625" style="20" customWidth="1"/>
    <col min="6665" max="6665" width="12.41796875" style="20" customWidth="1"/>
    <col min="6666" max="6666" width="12.83984375" style="20" customWidth="1"/>
    <col min="6667" max="6667" width="13.83984375" style="20" customWidth="1"/>
    <col min="6668" max="6912" width="10.68359375" style="20"/>
    <col min="6913" max="6913" width="15.578125" style="20" bestFit="1" customWidth="1"/>
    <col min="6914" max="6914" width="8.578125" style="20" customWidth="1"/>
    <col min="6915" max="6915" width="12.41796875" style="20" customWidth="1"/>
    <col min="6916" max="6916" width="13.68359375" style="20" customWidth="1"/>
    <col min="6917" max="6917" width="12.83984375" style="20" customWidth="1"/>
    <col min="6918" max="6918" width="12.15625" style="20" bestFit="1" customWidth="1"/>
    <col min="6919" max="6919" width="12.83984375" style="20" bestFit="1" customWidth="1"/>
    <col min="6920" max="6920" width="11.15625" style="20" customWidth="1"/>
    <col min="6921" max="6921" width="12.41796875" style="20" customWidth="1"/>
    <col min="6922" max="6922" width="12.83984375" style="20" customWidth="1"/>
    <col min="6923" max="6923" width="13.83984375" style="20" customWidth="1"/>
    <col min="6924" max="7168" width="10.68359375" style="20"/>
    <col min="7169" max="7169" width="15.578125" style="20" bestFit="1" customWidth="1"/>
    <col min="7170" max="7170" width="8.578125" style="20" customWidth="1"/>
    <col min="7171" max="7171" width="12.41796875" style="20" customWidth="1"/>
    <col min="7172" max="7172" width="13.68359375" style="20" customWidth="1"/>
    <col min="7173" max="7173" width="12.83984375" style="20" customWidth="1"/>
    <col min="7174" max="7174" width="12.15625" style="20" bestFit="1" customWidth="1"/>
    <col min="7175" max="7175" width="12.83984375" style="20" bestFit="1" customWidth="1"/>
    <col min="7176" max="7176" width="11.15625" style="20" customWidth="1"/>
    <col min="7177" max="7177" width="12.41796875" style="20" customWidth="1"/>
    <col min="7178" max="7178" width="12.83984375" style="20" customWidth="1"/>
    <col min="7179" max="7179" width="13.83984375" style="20" customWidth="1"/>
    <col min="7180" max="7424" width="10.68359375" style="20"/>
    <col min="7425" max="7425" width="15.578125" style="20" bestFit="1" customWidth="1"/>
    <col min="7426" max="7426" width="8.578125" style="20" customWidth="1"/>
    <col min="7427" max="7427" width="12.41796875" style="20" customWidth="1"/>
    <col min="7428" max="7428" width="13.68359375" style="20" customWidth="1"/>
    <col min="7429" max="7429" width="12.83984375" style="20" customWidth="1"/>
    <col min="7430" max="7430" width="12.15625" style="20" bestFit="1" customWidth="1"/>
    <col min="7431" max="7431" width="12.83984375" style="20" bestFit="1" customWidth="1"/>
    <col min="7432" max="7432" width="11.15625" style="20" customWidth="1"/>
    <col min="7433" max="7433" width="12.41796875" style="20" customWidth="1"/>
    <col min="7434" max="7434" width="12.83984375" style="20" customWidth="1"/>
    <col min="7435" max="7435" width="13.83984375" style="20" customWidth="1"/>
    <col min="7436" max="7680" width="10.68359375" style="20"/>
    <col min="7681" max="7681" width="15.578125" style="20" bestFit="1" customWidth="1"/>
    <col min="7682" max="7682" width="8.578125" style="20" customWidth="1"/>
    <col min="7683" max="7683" width="12.41796875" style="20" customWidth="1"/>
    <col min="7684" max="7684" width="13.68359375" style="20" customWidth="1"/>
    <col min="7685" max="7685" width="12.83984375" style="20" customWidth="1"/>
    <col min="7686" max="7686" width="12.15625" style="20" bestFit="1" customWidth="1"/>
    <col min="7687" max="7687" width="12.83984375" style="20" bestFit="1" customWidth="1"/>
    <col min="7688" max="7688" width="11.15625" style="20" customWidth="1"/>
    <col min="7689" max="7689" width="12.41796875" style="20" customWidth="1"/>
    <col min="7690" max="7690" width="12.83984375" style="20" customWidth="1"/>
    <col min="7691" max="7691" width="13.83984375" style="20" customWidth="1"/>
    <col min="7692" max="7936" width="10.68359375" style="20"/>
    <col min="7937" max="7937" width="15.578125" style="20" bestFit="1" customWidth="1"/>
    <col min="7938" max="7938" width="8.578125" style="20" customWidth="1"/>
    <col min="7939" max="7939" width="12.41796875" style="20" customWidth="1"/>
    <col min="7940" max="7940" width="13.68359375" style="20" customWidth="1"/>
    <col min="7941" max="7941" width="12.83984375" style="20" customWidth="1"/>
    <col min="7942" max="7942" width="12.15625" style="20" bestFit="1" customWidth="1"/>
    <col min="7943" max="7943" width="12.83984375" style="20" bestFit="1" customWidth="1"/>
    <col min="7944" max="7944" width="11.15625" style="20" customWidth="1"/>
    <col min="7945" max="7945" width="12.41796875" style="20" customWidth="1"/>
    <col min="7946" max="7946" width="12.83984375" style="20" customWidth="1"/>
    <col min="7947" max="7947" width="13.83984375" style="20" customWidth="1"/>
    <col min="7948" max="8192" width="10.68359375" style="20"/>
    <col min="8193" max="8193" width="15.578125" style="20" bestFit="1" customWidth="1"/>
    <col min="8194" max="8194" width="8.578125" style="20" customWidth="1"/>
    <col min="8195" max="8195" width="12.41796875" style="20" customWidth="1"/>
    <col min="8196" max="8196" width="13.68359375" style="20" customWidth="1"/>
    <col min="8197" max="8197" width="12.83984375" style="20" customWidth="1"/>
    <col min="8198" max="8198" width="12.15625" style="20" bestFit="1" customWidth="1"/>
    <col min="8199" max="8199" width="12.83984375" style="20" bestFit="1" customWidth="1"/>
    <col min="8200" max="8200" width="11.15625" style="20" customWidth="1"/>
    <col min="8201" max="8201" width="12.41796875" style="20" customWidth="1"/>
    <col min="8202" max="8202" width="12.83984375" style="20" customWidth="1"/>
    <col min="8203" max="8203" width="13.83984375" style="20" customWidth="1"/>
    <col min="8204" max="8448" width="10.68359375" style="20"/>
    <col min="8449" max="8449" width="15.578125" style="20" bestFit="1" customWidth="1"/>
    <col min="8450" max="8450" width="8.578125" style="20" customWidth="1"/>
    <col min="8451" max="8451" width="12.41796875" style="20" customWidth="1"/>
    <col min="8452" max="8452" width="13.68359375" style="20" customWidth="1"/>
    <col min="8453" max="8453" width="12.83984375" style="20" customWidth="1"/>
    <col min="8454" max="8454" width="12.15625" style="20" bestFit="1" customWidth="1"/>
    <col min="8455" max="8455" width="12.83984375" style="20" bestFit="1" customWidth="1"/>
    <col min="8456" max="8456" width="11.15625" style="20" customWidth="1"/>
    <col min="8457" max="8457" width="12.41796875" style="20" customWidth="1"/>
    <col min="8458" max="8458" width="12.83984375" style="20" customWidth="1"/>
    <col min="8459" max="8459" width="13.83984375" style="20" customWidth="1"/>
    <col min="8460" max="8704" width="10.68359375" style="20"/>
    <col min="8705" max="8705" width="15.578125" style="20" bestFit="1" customWidth="1"/>
    <col min="8706" max="8706" width="8.578125" style="20" customWidth="1"/>
    <col min="8707" max="8707" width="12.41796875" style="20" customWidth="1"/>
    <col min="8708" max="8708" width="13.68359375" style="20" customWidth="1"/>
    <col min="8709" max="8709" width="12.83984375" style="20" customWidth="1"/>
    <col min="8710" max="8710" width="12.15625" style="20" bestFit="1" customWidth="1"/>
    <col min="8711" max="8711" width="12.83984375" style="20" bestFit="1" customWidth="1"/>
    <col min="8712" max="8712" width="11.15625" style="20" customWidth="1"/>
    <col min="8713" max="8713" width="12.41796875" style="20" customWidth="1"/>
    <col min="8714" max="8714" width="12.83984375" style="20" customWidth="1"/>
    <col min="8715" max="8715" width="13.83984375" style="20" customWidth="1"/>
    <col min="8716" max="8960" width="10.68359375" style="20"/>
    <col min="8961" max="8961" width="15.578125" style="20" bestFit="1" customWidth="1"/>
    <col min="8962" max="8962" width="8.578125" style="20" customWidth="1"/>
    <col min="8963" max="8963" width="12.41796875" style="20" customWidth="1"/>
    <col min="8964" max="8964" width="13.68359375" style="20" customWidth="1"/>
    <col min="8965" max="8965" width="12.83984375" style="20" customWidth="1"/>
    <col min="8966" max="8966" width="12.15625" style="20" bestFit="1" customWidth="1"/>
    <col min="8967" max="8967" width="12.83984375" style="20" bestFit="1" customWidth="1"/>
    <col min="8968" max="8968" width="11.15625" style="20" customWidth="1"/>
    <col min="8969" max="8969" width="12.41796875" style="20" customWidth="1"/>
    <col min="8970" max="8970" width="12.83984375" style="20" customWidth="1"/>
    <col min="8971" max="8971" width="13.83984375" style="20" customWidth="1"/>
    <col min="8972" max="9216" width="10.68359375" style="20"/>
    <col min="9217" max="9217" width="15.578125" style="20" bestFit="1" customWidth="1"/>
    <col min="9218" max="9218" width="8.578125" style="20" customWidth="1"/>
    <col min="9219" max="9219" width="12.41796875" style="20" customWidth="1"/>
    <col min="9220" max="9220" width="13.68359375" style="20" customWidth="1"/>
    <col min="9221" max="9221" width="12.83984375" style="20" customWidth="1"/>
    <col min="9222" max="9222" width="12.15625" style="20" bestFit="1" customWidth="1"/>
    <col min="9223" max="9223" width="12.83984375" style="20" bestFit="1" customWidth="1"/>
    <col min="9224" max="9224" width="11.15625" style="20" customWidth="1"/>
    <col min="9225" max="9225" width="12.41796875" style="20" customWidth="1"/>
    <col min="9226" max="9226" width="12.83984375" style="20" customWidth="1"/>
    <col min="9227" max="9227" width="13.83984375" style="20" customWidth="1"/>
    <col min="9228" max="9472" width="10.68359375" style="20"/>
    <col min="9473" max="9473" width="15.578125" style="20" bestFit="1" customWidth="1"/>
    <col min="9474" max="9474" width="8.578125" style="20" customWidth="1"/>
    <col min="9475" max="9475" width="12.41796875" style="20" customWidth="1"/>
    <col min="9476" max="9476" width="13.68359375" style="20" customWidth="1"/>
    <col min="9477" max="9477" width="12.83984375" style="20" customWidth="1"/>
    <col min="9478" max="9478" width="12.15625" style="20" bestFit="1" customWidth="1"/>
    <col min="9479" max="9479" width="12.83984375" style="20" bestFit="1" customWidth="1"/>
    <col min="9480" max="9480" width="11.15625" style="20" customWidth="1"/>
    <col min="9481" max="9481" width="12.41796875" style="20" customWidth="1"/>
    <col min="9482" max="9482" width="12.83984375" style="20" customWidth="1"/>
    <col min="9483" max="9483" width="13.83984375" style="20" customWidth="1"/>
    <col min="9484" max="9728" width="10.68359375" style="20"/>
    <col min="9729" max="9729" width="15.578125" style="20" bestFit="1" customWidth="1"/>
    <col min="9730" max="9730" width="8.578125" style="20" customWidth="1"/>
    <col min="9731" max="9731" width="12.41796875" style="20" customWidth="1"/>
    <col min="9732" max="9732" width="13.68359375" style="20" customWidth="1"/>
    <col min="9733" max="9733" width="12.83984375" style="20" customWidth="1"/>
    <col min="9734" max="9734" width="12.15625" style="20" bestFit="1" customWidth="1"/>
    <col min="9735" max="9735" width="12.83984375" style="20" bestFit="1" customWidth="1"/>
    <col min="9736" max="9736" width="11.15625" style="20" customWidth="1"/>
    <col min="9737" max="9737" width="12.41796875" style="20" customWidth="1"/>
    <col min="9738" max="9738" width="12.83984375" style="20" customWidth="1"/>
    <col min="9739" max="9739" width="13.83984375" style="20" customWidth="1"/>
    <col min="9740" max="9984" width="10.68359375" style="20"/>
    <col min="9985" max="9985" width="15.578125" style="20" bestFit="1" customWidth="1"/>
    <col min="9986" max="9986" width="8.578125" style="20" customWidth="1"/>
    <col min="9987" max="9987" width="12.41796875" style="20" customWidth="1"/>
    <col min="9988" max="9988" width="13.68359375" style="20" customWidth="1"/>
    <col min="9989" max="9989" width="12.83984375" style="20" customWidth="1"/>
    <col min="9990" max="9990" width="12.15625" style="20" bestFit="1" customWidth="1"/>
    <col min="9991" max="9991" width="12.83984375" style="20" bestFit="1" customWidth="1"/>
    <col min="9992" max="9992" width="11.15625" style="20" customWidth="1"/>
    <col min="9993" max="9993" width="12.41796875" style="20" customWidth="1"/>
    <col min="9994" max="9994" width="12.83984375" style="20" customWidth="1"/>
    <col min="9995" max="9995" width="13.83984375" style="20" customWidth="1"/>
    <col min="9996" max="10240" width="10.68359375" style="20"/>
    <col min="10241" max="10241" width="15.578125" style="20" bestFit="1" customWidth="1"/>
    <col min="10242" max="10242" width="8.578125" style="20" customWidth="1"/>
    <col min="10243" max="10243" width="12.41796875" style="20" customWidth="1"/>
    <col min="10244" max="10244" width="13.68359375" style="20" customWidth="1"/>
    <col min="10245" max="10245" width="12.83984375" style="20" customWidth="1"/>
    <col min="10246" max="10246" width="12.15625" style="20" bestFit="1" customWidth="1"/>
    <col min="10247" max="10247" width="12.83984375" style="20" bestFit="1" customWidth="1"/>
    <col min="10248" max="10248" width="11.15625" style="20" customWidth="1"/>
    <col min="10249" max="10249" width="12.41796875" style="20" customWidth="1"/>
    <col min="10250" max="10250" width="12.83984375" style="20" customWidth="1"/>
    <col min="10251" max="10251" width="13.83984375" style="20" customWidth="1"/>
    <col min="10252" max="10496" width="10.68359375" style="20"/>
    <col min="10497" max="10497" width="15.578125" style="20" bestFit="1" customWidth="1"/>
    <col min="10498" max="10498" width="8.578125" style="20" customWidth="1"/>
    <col min="10499" max="10499" width="12.41796875" style="20" customWidth="1"/>
    <col min="10500" max="10500" width="13.68359375" style="20" customWidth="1"/>
    <col min="10501" max="10501" width="12.83984375" style="20" customWidth="1"/>
    <col min="10502" max="10502" width="12.15625" style="20" bestFit="1" customWidth="1"/>
    <col min="10503" max="10503" width="12.83984375" style="20" bestFit="1" customWidth="1"/>
    <col min="10504" max="10504" width="11.15625" style="20" customWidth="1"/>
    <col min="10505" max="10505" width="12.41796875" style="20" customWidth="1"/>
    <col min="10506" max="10506" width="12.83984375" style="20" customWidth="1"/>
    <col min="10507" max="10507" width="13.83984375" style="20" customWidth="1"/>
    <col min="10508" max="10752" width="10.68359375" style="20"/>
    <col min="10753" max="10753" width="15.578125" style="20" bestFit="1" customWidth="1"/>
    <col min="10754" max="10754" width="8.578125" style="20" customWidth="1"/>
    <col min="10755" max="10755" width="12.41796875" style="20" customWidth="1"/>
    <col min="10756" max="10756" width="13.68359375" style="20" customWidth="1"/>
    <col min="10757" max="10757" width="12.83984375" style="20" customWidth="1"/>
    <col min="10758" max="10758" width="12.15625" style="20" bestFit="1" customWidth="1"/>
    <col min="10759" max="10759" width="12.83984375" style="20" bestFit="1" customWidth="1"/>
    <col min="10760" max="10760" width="11.15625" style="20" customWidth="1"/>
    <col min="10761" max="10761" width="12.41796875" style="20" customWidth="1"/>
    <col min="10762" max="10762" width="12.83984375" style="20" customWidth="1"/>
    <col min="10763" max="10763" width="13.83984375" style="20" customWidth="1"/>
    <col min="10764" max="11008" width="10.68359375" style="20"/>
    <col min="11009" max="11009" width="15.578125" style="20" bestFit="1" customWidth="1"/>
    <col min="11010" max="11010" width="8.578125" style="20" customWidth="1"/>
    <col min="11011" max="11011" width="12.41796875" style="20" customWidth="1"/>
    <col min="11012" max="11012" width="13.68359375" style="20" customWidth="1"/>
    <col min="11013" max="11013" width="12.83984375" style="20" customWidth="1"/>
    <col min="11014" max="11014" width="12.15625" style="20" bestFit="1" customWidth="1"/>
    <col min="11015" max="11015" width="12.83984375" style="20" bestFit="1" customWidth="1"/>
    <col min="11016" max="11016" width="11.15625" style="20" customWidth="1"/>
    <col min="11017" max="11017" width="12.41796875" style="20" customWidth="1"/>
    <col min="11018" max="11018" width="12.83984375" style="20" customWidth="1"/>
    <col min="11019" max="11019" width="13.83984375" style="20" customWidth="1"/>
    <col min="11020" max="11264" width="10.68359375" style="20"/>
    <col min="11265" max="11265" width="15.578125" style="20" bestFit="1" customWidth="1"/>
    <col min="11266" max="11266" width="8.578125" style="20" customWidth="1"/>
    <col min="11267" max="11267" width="12.41796875" style="20" customWidth="1"/>
    <col min="11268" max="11268" width="13.68359375" style="20" customWidth="1"/>
    <col min="11269" max="11269" width="12.83984375" style="20" customWidth="1"/>
    <col min="11270" max="11270" width="12.15625" style="20" bestFit="1" customWidth="1"/>
    <col min="11271" max="11271" width="12.83984375" style="20" bestFit="1" customWidth="1"/>
    <col min="11272" max="11272" width="11.15625" style="20" customWidth="1"/>
    <col min="11273" max="11273" width="12.41796875" style="20" customWidth="1"/>
    <col min="11274" max="11274" width="12.83984375" style="20" customWidth="1"/>
    <col min="11275" max="11275" width="13.83984375" style="20" customWidth="1"/>
    <col min="11276" max="11520" width="10.68359375" style="20"/>
    <col min="11521" max="11521" width="15.578125" style="20" bestFit="1" customWidth="1"/>
    <col min="11522" max="11522" width="8.578125" style="20" customWidth="1"/>
    <col min="11523" max="11523" width="12.41796875" style="20" customWidth="1"/>
    <col min="11524" max="11524" width="13.68359375" style="20" customWidth="1"/>
    <col min="11525" max="11525" width="12.83984375" style="20" customWidth="1"/>
    <col min="11526" max="11526" width="12.15625" style="20" bestFit="1" customWidth="1"/>
    <col min="11527" max="11527" width="12.83984375" style="20" bestFit="1" customWidth="1"/>
    <col min="11528" max="11528" width="11.15625" style="20" customWidth="1"/>
    <col min="11529" max="11529" width="12.41796875" style="20" customWidth="1"/>
    <col min="11530" max="11530" width="12.83984375" style="20" customWidth="1"/>
    <col min="11531" max="11531" width="13.83984375" style="20" customWidth="1"/>
    <col min="11532" max="11776" width="10.68359375" style="20"/>
    <col min="11777" max="11777" width="15.578125" style="20" bestFit="1" customWidth="1"/>
    <col min="11778" max="11778" width="8.578125" style="20" customWidth="1"/>
    <col min="11779" max="11779" width="12.41796875" style="20" customWidth="1"/>
    <col min="11780" max="11780" width="13.68359375" style="20" customWidth="1"/>
    <col min="11781" max="11781" width="12.83984375" style="20" customWidth="1"/>
    <col min="11782" max="11782" width="12.15625" style="20" bestFit="1" customWidth="1"/>
    <col min="11783" max="11783" width="12.83984375" style="20" bestFit="1" customWidth="1"/>
    <col min="11784" max="11784" width="11.15625" style="20" customWidth="1"/>
    <col min="11785" max="11785" width="12.41796875" style="20" customWidth="1"/>
    <col min="11786" max="11786" width="12.83984375" style="20" customWidth="1"/>
    <col min="11787" max="11787" width="13.83984375" style="20" customWidth="1"/>
    <col min="11788" max="12032" width="10.68359375" style="20"/>
    <col min="12033" max="12033" width="15.578125" style="20" bestFit="1" customWidth="1"/>
    <col min="12034" max="12034" width="8.578125" style="20" customWidth="1"/>
    <col min="12035" max="12035" width="12.41796875" style="20" customWidth="1"/>
    <col min="12036" max="12036" width="13.68359375" style="20" customWidth="1"/>
    <col min="12037" max="12037" width="12.83984375" style="20" customWidth="1"/>
    <col min="12038" max="12038" width="12.15625" style="20" bestFit="1" customWidth="1"/>
    <col min="12039" max="12039" width="12.83984375" style="20" bestFit="1" customWidth="1"/>
    <col min="12040" max="12040" width="11.15625" style="20" customWidth="1"/>
    <col min="12041" max="12041" width="12.41796875" style="20" customWidth="1"/>
    <col min="12042" max="12042" width="12.83984375" style="20" customWidth="1"/>
    <col min="12043" max="12043" width="13.83984375" style="20" customWidth="1"/>
    <col min="12044" max="12288" width="10.68359375" style="20"/>
    <col min="12289" max="12289" width="15.578125" style="20" bestFit="1" customWidth="1"/>
    <col min="12290" max="12290" width="8.578125" style="20" customWidth="1"/>
    <col min="12291" max="12291" width="12.41796875" style="20" customWidth="1"/>
    <col min="12292" max="12292" width="13.68359375" style="20" customWidth="1"/>
    <col min="12293" max="12293" width="12.83984375" style="20" customWidth="1"/>
    <col min="12294" max="12294" width="12.15625" style="20" bestFit="1" customWidth="1"/>
    <col min="12295" max="12295" width="12.83984375" style="20" bestFit="1" customWidth="1"/>
    <col min="12296" max="12296" width="11.15625" style="20" customWidth="1"/>
    <col min="12297" max="12297" width="12.41796875" style="20" customWidth="1"/>
    <col min="12298" max="12298" width="12.83984375" style="20" customWidth="1"/>
    <col min="12299" max="12299" width="13.83984375" style="20" customWidth="1"/>
    <col min="12300" max="12544" width="10.68359375" style="20"/>
    <col min="12545" max="12545" width="15.578125" style="20" bestFit="1" customWidth="1"/>
    <col min="12546" max="12546" width="8.578125" style="20" customWidth="1"/>
    <col min="12547" max="12547" width="12.41796875" style="20" customWidth="1"/>
    <col min="12548" max="12548" width="13.68359375" style="20" customWidth="1"/>
    <col min="12549" max="12549" width="12.83984375" style="20" customWidth="1"/>
    <col min="12550" max="12550" width="12.15625" style="20" bestFit="1" customWidth="1"/>
    <col min="12551" max="12551" width="12.83984375" style="20" bestFit="1" customWidth="1"/>
    <col min="12552" max="12552" width="11.15625" style="20" customWidth="1"/>
    <col min="12553" max="12553" width="12.41796875" style="20" customWidth="1"/>
    <col min="12554" max="12554" width="12.83984375" style="20" customWidth="1"/>
    <col min="12555" max="12555" width="13.83984375" style="20" customWidth="1"/>
    <col min="12556" max="12800" width="10.68359375" style="20"/>
    <col min="12801" max="12801" width="15.578125" style="20" bestFit="1" customWidth="1"/>
    <col min="12802" max="12802" width="8.578125" style="20" customWidth="1"/>
    <col min="12803" max="12803" width="12.41796875" style="20" customWidth="1"/>
    <col min="12804" max="12804" width="13.68359375" style="20" customWidth="1"/>
    <col min="12805" max="12805" width="12.83984375" style="20" customWidth="1"/>
    <col min="12806" max="12806" width="12.15625" style="20" bestFit="1" customWidth="1"/>
    <col min="12807" max="12807" width="12.83984375" style="20" bestFit="1" customWidth="1"/>
    <col min="12808" max="12808" width="11.15625" style="20" customWidth="1"/>
    <col min="12809" max="12809" width="12.41796875" style="20" customWidth="1"/>
    <col min="12810" max="12810" width="12.83984375" style="20" customWidth="1"/>
    <col min="12811" max="12811" width="13.83984375" style="20" customWidth="1"/>
    <col min="12812" max="13056" width="10.68359375" style="20"/>
    <col min="13057" max="13057" width="15.578125" style="20" bestFit="1" customWidth="1"/>
    <col min="13058" max="13058" width="8.578125" style="20" customWidth="1"/>
    <col min="13059" max="13059" width="12.41796875" style="20" customWidth="1"/>
    <col min="13060" max="13060" width="13.68359375" style="20" customWidth="1"/>
    <col min="13061" max="13061" width="12.83984375" style="20" customWidth="1"/>
    <col min="13062" max="13062" width="12.15625" style="20" bestFit="1" customWidth="1"/>
    <col min="13063" max="13063" width="12.83984375" style="20" bestFit="1" customWidth="1"/>
    <col min="13064" max="13064" width="11.15625" style="20" customWidth="1"/>
    <col min="13065" max="13065" width="12.41796875" style="20" customWidth="1"/>
    <col min="13066" max="13066" width="12.83984375" style="20" customWidth="1"/>
    <col min="13067" max="13067" width="13.83984375" style="20" customWidth="1"/>
    <col min="13068" max="13312" width="10.68359375" style="20"/>
    <col min="13313" max="13313" width="15.578125" style="20" bestFit="1" customWidth="1"/>
    <col min="13314" max="13314" width="8.578125" style="20" customWidth="1"/>
    <col min="13315" max="13315" width="12.41796875" style="20" customWidth="1"/>
    <col min="13316" max="13316" width="13.68359375" style="20" customWidth="1"/>
    <col min="13317" max="13317" width="12.83984375" style="20" customWidth="1"/>
    <col min="13318" max="13318" width="12.15625" style="20" bestFit="1" customWidth="1"/>
    <col min="13319" max="13319" width="12.83984375" style="20" bestFit="1" customWidth="1"/>
    <col min="13320" max="13320" width="11.15625" style="20" customWidth="1"/>
    <col min="13321" max="13321" width="12.41796875" style="20" customWidth="1"/>
    <col min="13322" max="13322" width="12.83984375" style="20" customWidth="1"/>
    <col min="13323" max="13323" width="13.83984375" style="20" customWidth="1"/>
    <col min="13324" max="13568" width="10.68359375" style="20"/>
    <col min="13569" max="13569" width="15.578125" style="20" bestFit="1" customWidth="1"/>
    <col min="13570" max="13570" width="8.578125" style="20" customWidth="1"/>
    <col min="13571" max="13571" width="12.41796875" style="20" customWidth="1"/>
    <col min="13572" max="13572" width="13.68359375" style="20" customWidth="1"/>
    <col min="13573" max="13573" width="12.83984375" style="20" customWidth="1"/>
    <col min="13574" max="13574" width="12.15625" style="20" bestFit="1" customWidth="1"/>
    <col min="13575" max="13575" width="12.83984375" style="20" bestFit="1" customWidth="1"/>
    <col min="13576" max="13576" width="11.15625" style="20" customWidth="1"/>
    <col min="13577" max="13577" width="12.41796875" style="20" customWidth="1"/>
    <col min="13578" max="13578" width="12.83984375" style="20" customWidth="1"/>
    <col min="13579" max="13579" width="13.83984375" style="20" customWidth="1"/>
    <col min="13580" max="13824" width="10.68359375" style="20"/>
    <col min="13825" max="13825" width="15.578125" style="20" bestFit="1" customWidth="1"/>
    <col min="13826" max="13826" width="8.578125" style="20" customWidth="1"/>
    <col min="13827" max="13827" width="12.41796875" style="20" customWidth="1"/>
    <col min="13828" max="13828" width="13.68359375" style="20" customWidth="1"/>
    <col min="13829" max="13829" width="12.83984375" style="20" customWidth="1"/>
    <col min="13830" max="13830" width="12.15625" style="20" bestFit="1" customWidth="1"/>
    <col min="13831" max="13831" width="12.83984375" style="20" bestFit="1" customWidth="1"/>
    <col min="13832" max="13832" width="11.15625" style="20" customWidth="1"/>
    <col min="13833" max="13833" width="12.41796875" style="20" customWidth="1"/>
    <col min="13834" max="13834" width="12.83984375" style="20" customWidth="1"/>
    <col min="13835" max="13835" width="13.83984375" style="20" customWidth="1"/>
    <col min="13836" max="14080" width="10.68359375" style="20"/>
    <col min="14081" max="14081" width="15.578125" style="20" bestFit="1" customWidth="1"/>
    <col min="14082" max="14082" width="8.578125" style="20" customWidth="1"/>
    <col min="14083" max="14083" width="12.41796875" style="20" customWidth="1"/>
    <col min="14084" max="14084" width="13.68359375" style="20" customWidth="1"/>
    <col min="14085" max="14085" width="12.83984375" style="20" customWidth="1"/>
    <col min="14086" max="14086" width="12.15625" style="20" bestFit="1" customWidth="1"/>
    <col min="14087" max="14087" width="12.83984375" style="20" bestFit="1" customWidth="1"/>
    <col min="14088" max="14088" width="11.15625" style="20" customWidth="1"/>
    <col min="14089" max="14089" width="12.41796875" style="20" customWidth="1"/>
    <col min="14090" max="14090" width="12.83984375" style="20" customWidth="1"/>
    <col min="14091" max="14091" width="13.83984375" style="20" customWidth="1"/>
    <col min="14092" max="14336" width="10.68359375" style="20"/>
    <col min="14337" max="14337" width="15.578125" style="20" bestFit="1" customWidth="1"/>
    <col min="14338" max="14338" width="8.578125" style="20" customWidth="1"/>
    <col min="14339" max="14339" width="12.41796875" style="20" customWidth="1"/>
    <col min="14340" max="14340" width="13.68359375" style="20" customWidth="1"/>
    <col min="14341" max="14341" width="12.83984375" style="20" customWidth="1"/>
    <col min="14342" max="14342" width="12.15625" style="20" bestFit="1" customWidth="1"/>
    <col min="14343" max="14343" width="12.83984375" style="20" bestFit="1" customWidth="1"/>
    <col min="14344" max="14344" width="11.15625" style="20" customWidth="1"/>
    <col min="14345" max="14345" width="12.41796875" style="20" customWidth="1"/>
    <col min="14346" max="14346" width="12.83984375" style="20" customWidth="1"/>
    <col min="14347" max="14347" width="13.83984375" style="20" customWidth="1"/>
    <col min="14348" max="14592" width="10.68359375" style="20"/>
    <col min="14593" max="14593" width="15.578125" style="20" bestFit="1" customWidth="1"/>
    <col min="14594" max="14594" width="8.578125" style="20" customWidth="1"/>
    <col min="14595" max="14595" width="12.41796875" style="20" customWidth="1"/>
    <col min="14596" max="14596" width="13.68359375" style="20" customWidth="1"/>
    <col min="14597" max="14597" width="12.83984375" style="20" customWidth="1"/>
    <col min="14598" max="14598" width="12.15625" style="20" bestFit="1" customWidth="1"/>
    <col min="14599" max="14599" width="12.83984375" style="20" bestFit="1" customWidth="1"/>
    <col min="14600" max="14600" width="11.15625" style="20" customWidth="1"/>
    <col min="14601" max="14601" width="12.41796875" style="20" customWidth="1"/>
    <col min="14602" max="14602" width="12.83984375" style="20" customWidth="1"/>
    <col min="14603" max="14603" width="13.83984375" style="20" customWidth="1"/>
    <col min="14604" max="14848" width="10.68359375" style="20"/>
    <col min="14849" max="14849" width="15.578125" style="20" bestFit="1" customWidth="1"/>
    <col min="14850" max="14850" width="8.578125" style="20" customWidth="1"/>
    <col min="14851" max="14851" width="12.41796875" style="20" customWidth="1"/>
    <col min="14852" max="14852" width="13.68359375" style="20" customWidth="1"/>
    <col min="14853" max="14853" width="12.83984375" style="20" customWidth="1"/>
    <col min="14854" max="14854" width="12.15625" style="20" bestFit="1" customWidth="1"/>
    <col min="14855" max="14855" width="12.83984375" style="20" bestFit="1" customWidth="1"/>
    <col min="14856" max="14856" width="11.15625" style="20" customWidth="1"/>
    <col min="14857" max="14857" width="12.41796875" style="20" customWidth="1"/>
    <col min="14858" max="14858" width="12.83984375" style="20" customWidth="1"/>
    <col min="14859" max="14859" width="13.83984375" style="20" customWidth="1"/>
    <col min="14860" max="15104" width="10.68359375" style="20"/>
    <col min="15105" max="15105" width="15.578125" style="20" bestFit="1" customWidth="1"/>
    <col min="15106" max="15106" width="8.578125" style="20" customWidth="1"/>
    <col min="15107" max="15107" width="12.41796875" style="20" customWidth="1"/>
    <col min="15108" max="15108" width="13.68359375" style="20" customWidth="1"/>
    <col min="15109" max="15109" width="12.83984375" style="20" customWidth="1"/>
    <col min="15110" max="15110" width="12.15625" style="20" bestFit="1" customWidth="1"/>
    <col min="15111" max="15111" width="12.83984375" style="20" bestFit="1" customWidth="1"/>
    <col min="15112" max="15112" width="11.15625" style="20" customWidth="1"/>
    <col min="15113" max="15113" width="12.41796875" style="20" customWidth="1"/>
    <col min="15114" max="15114" width="12.83984375" style="20" customWidth="1"/>
    <col min="15115" max="15115" width="13.83984375" style="20" customWidth="1"/>
    <col min="15116" max="15360" width="10.68359375" style="20"/>
    <col min="15361" max="15361" width="15.578125" style="20" bestFit="1" customWidth="1"/>
    <col min="15362" max="15362" width="8.578125" style="20" customWidth="1"/>
    <col min="15363" max="15363" width="12.41796875" style="20" customWidth="1"/>
    <col min="15364" max="15364" width="13.68359375" style="20" customWidth="1"/>
    <col min="15365" max="15365" width="12.83984375" style="20" customWidth="1"/>
    <col min="15366" max="15366" width="12.15625" style="20" bestFit="1" customWidth="1"/>
    <col min="15367" max="15367" width="12.83984375" style="20" bestFit="1" customWidth="1"/>
    <col min="15368" max="15368" width="11.15625" style="20" customWidth="1"/>
    <col min="15369" max="15369" width="12.41796875" style="20" customWidth="1"/>
    <col min="15370" max="15370" width="12.83984375" style="20" customWidth="1"/>
    <col min="15371" max="15371" width="13.83984375" style="20" customWidth="1"/>
    <col min="15372" max="15616" width="10.68359375" style="20"/>
    <col min="15617" max="15617" width="15.578125" style="20" bestFit="1" customWidth="1"/>
    <col min="15618" max="15618" width="8.578125" style="20" customWidth="1"/>
    <col min="15619" max="15619" width="12.41796875" style="20" customWidth="1"/>
    <col min="15620" max="15620" width="13.68359375" style="20" customWidth="1"/>
    <col min="15621" max="15621" width="12.83984375" style="20" customWidth="1"/>
    <col min="15622" max="15622" width="12.15625" style="20" bestFit="1" customWidth="1"/>
    <col min="15623" max="15623" width="12.83984375" style="20" bestFit="1" customWidth="1"/>
    <col min="15624" max="15624" width="11.15625" style="20" customWidth="1"/>
    <col min="15625" max="15625" width="12.41796875" style="20" customWidth="1"/>
    <col min="15626" max="15626" width="12.83984375" style="20" customWidth="1"/>
    <col min="15627" max="15627" width="13.83984375" style="20" customWidth="1"/>
    <col min="15628" max="15872" width="10.68359375" style="20"/>
    <col min="15873" max="15873" width="15.578125" style="20" bestFit="1" customWidth="1"/>
    <col min="15874" max="15874" width="8.578125" style="20" customWidth="1"/>
    <col min="15875" max="15875" width="12.41796875" style="20" customWidth="1"/>
    <col min="15876" max="15876" width="13.68359375" style="20" customWidth="1"/>
    <col min="15877" max="15877" width="12.83984375" style="20" customWidth="1"/>
    <col min="15878" max="15878" width="12.15625" style="20" bestFit="1" customWidth="1"/>
    <col min="15879" max="15879" width="12.83984375" style="20" bestFit="1" customWidth="1"/>
    <col min="15880" max="15880" width="11.15625" style="20" customWidth="1"/>
    <col min="15881" max="15881" width="12.41796875" style="20" customWidth="1"/>
    <col min="15882" max="15882" width="12.83984375" style="20" customWidth="1"/>
    <col min="15883" max="15883" width="13.83984375" style="20" customWidth="1"/>
    <col min="15884" max="16128" width="10.68359375" style="20"/>
    <col min="16129" max="16129" width="15.578125" style="20" bestFit="1" customWidth="1"/>
    <col min="16130" max="16130" width="8.578125" style="20" customWidth="1"/>
    <col min="16131" max="16131" width="12.41796875" style="20" customWidth="1"/>
    <col min="16132" max="16132" width="13.68359375" style="20" customWidth="1"/>
    <col min="16133" max="16133" width="12.83984375" style="20" customWidth="1"/>
    <col min="16134" max="16134" width="12.15625" style="20" bestFit="1" customWidth="1"/>
    <col min="16135" max="16135" width="12.83984375" style="20" bestFit="1" customWidth="1"/>
    <col min="16136" max="16136" width="11.15625" style="20" customWidth="1"/>
    <col min="16137" max="16137" width="12.41796875" style="20" customWidth="1"/>
    <col min="16138" max="16138" width="12.83984375" style="20" customWidth="1"/>
    <col min="16139" max="16139" width="13.83984375" style="20" customWidth="1"/>
    <col min="16140" max="16384" width="10.68359375" style="20"/>
  </cols>
  <sheetData>
    <row r="1" spans="1:16" ht="15.6">
      <c r="A1" s="53" t="s">
        <v>29</v>
      </c>
      <c r="B1" s="230">
        <v>42735</v>
      </c>
      <c r="C1" s="231"/>
      <c r="D1" s="231"/>
      <c r="E1" s="231"/>
      <c r="F1" s="231"/>
      <c r="G1" s="232"/>
    </row>
    <row r="2" spans="1:16" ht="15.6">
      <c r="A2" s="54" t="s">
        <v>30</v>
      </c>
      <c r="B2" s="233" t="s">
        <v>31</v>
      </c>
      <c r="C2" s="234"/>
      <c r="D2" s="234"/>
      <c r="E2" s="234"/>
      <c r="F2" s="234"/>
      <c r="G2" s="235"/>
    </row>
    <row r="3" spans="1:16" ht="15.6">
      <c r="A3" s="54" t="s">
        <v>32</v>
      </c>
      <c r="B3" s="236" t="s">
        <v>33</v>
      </c>
      <c r="C3" s="237"/>
      <c r="D3" s="237"/>
      <c r="E3" s="238"/>
      <c r="F3" s="236" t="s">
        <v>34</v>
      </c>
      <c r="G3" s="239"/>
      <c r="H3" s="55"/>
      <c r="I3" s="55"/>
      <c r="J3" s="55"/>
    </row>
    <row r="4" spans="1:16" ht="15.6">
      <c r="A4" s="54" t="s">
        <v>35</v>
      </c>
      <c r="B4" s="240" t="s">
        <v>36</v>
      </c>
      <c r="C4" s="241"/>
      <c r="D4" s="241"/>
      <c r="E4" s="241"/>
      <c r="F4" s="241"/>
      <c r="G4" s="242"/>
    </row>
    <row r="5" spans="1:16" ht="15.6">
      <c r="A5" s="54" t="s">
        <v>37</v>
      </c>
      <c r="B5" s="243" t="s">
        <v>38</v>
      </c>
      <c r="C5" s="244"/>
      <c r="D5" s="244"/>
      <c r="E5" s="244"/>
      <c r="F5" s="244"/>
      <c r="G5" s="245"/>
    </row>
    <row r="6" spans="1:16" ht="15.6">
      <c r="A6" s="54" t="s">
        <v>39</v>
      </c>
      <c r="B6" s="233" t="s">
        <v>40</v>
      </c>
      <c r="C6" s="234"/>
      <c r="D6" s="234"/>
      <c r="E6" s="234"/>
      <c r="F6" s="234"/>
      <c r="G6" s="235"/>
    </row>
    <row r="7" spans="1:16" ht="15.9" thickBot="1">
      <c r="A7" s="56" t="s">
        <v>41</v>
      </c>
      <c r="B7" s="246" t="s">
        <v>42</v>
      </c>
      <c r="C7" s="247"/>
      <c r="D7" s="247"/>
      <c r="E7" s="247"/>
      <c r="F7" s="247"/>
      <c r="G7" s="248"/>
    </row>
    <row r="8" spans="1:16" s="58" customFormat="1" ht="17.7">
      <c r="A8" s="57" t="s">
        <v>43</v>
      </c>
      <c r="B8" s="57"/>
      <c r="C8" s="57"/>
      <c r="D8" s="57"/>
      <c r="E8" s="57"/>
      <c r="F8" s="57"/>
      <c r="G8" s="57"/>
      <c r="P8" s="59"/>
    </row>
    <row r="9" spans="1:16">
      <c r="A9" s="20" t="s">
        <v>44</v>
      </c>
      <c r="C9" s="60" t="s">
        <v>45</v>
      </c>
      <c r="F9" s="61" t="s">
        <v>46</v>
      </c>
      <c r="G9" s="62"/>
      <c r="H9" s="62"/>
      <c r="I9" s="62"/>
      <c r="J9" s="62"/>
      <c r="K9" s="63"/>
    </row>
    <row r="10" spans="1:16">
      <c r="A10" s="20" t="s">
        <v>47</v>
      </c>
      <c r="C10" s="60">
        <v>1928</v>
      </c>
      <c r="F10" s="64" t="s">
        <v>48</v>
      </c>
      <c r="G10" s="65"/>
      <c r="H10" s="65"/>
      <c r="I10" s="65"/>
      <c r="J10" s="65"/>
      <c r="K10" s="66"/>
    </row>
    <row r="11" spans="1:16">
      <c r="E11" s="21"/>
    </row>
    <row r="12" spans="1:16">
      <c r="A12" s="20" t="s">
        <v>49</v>
      </c>
      <c r="E12" s="67">
        <v>100</v>
      </c>
    </row>
    <row r="13" spans="1:16">
      <c r="A13" s="20" t="s">
        <v>50</v>
      </c>
      <c r="E13" s="67">
        <v>100</v>
      </c>
    </row>
    <row r="14" spans="1:16">
      <c r="A14" s="20" t="s">
        <v>51</v>
      </c>
      <c r="E14" s="67">
        <v>100</v>
      </c>
    </row>
    <row r="15" spans="1:16" ht="15.6" thickBot="1">
      <c r="A15" s="20" t="s">
        <v>52</v>
      </c>
      <c r="E15" s="68">
        <v>4.8441734554471871E-2</v>
      </c>
    </row>
    <row r="16" spans="1:16" ht="15.6" thickBot="1"/>
    <row r="17" spans="1:20" ht="15.6" thickBot="1">
      <c r="B17" s="226" t="s">
        <v>53</v>
      </c>
      <c r="C17" s="227"/>
      <c r="D17" s="227"/>
      <c r="E17" s="227"/>
      <c r="F17" s="226" t="s">
        <v>54</v>
      </c>
      <c r="G17" s="227"/>
      <c r="H17" s="227"/>
      <c r="I17" s="228"/>
      <c r="J17" s="226" t="s">
        <v>55</v>
      </c>
      <c r="K17" s="227"/>
      <c r="L17" s="227"/>
      <c r="M17" s="228"/>
      <c r="N17" s="69"/>
      <c r="O17" s="226" t="s">
        <v>56</v>
      </c>
      <c r="P17" s="227"/>
      <c r="Q17" s="227"/>
      <c r="R17" s="228"/>
      <c r="S17" s="70"/>
      <c r="T17" s="70"/>
    </row>
    <row r="18" spans="1:20" s="74" customFormat="1" ht="78">
      <c r="A18" s="71" t="s">
        <v>2</v>
      </c>
      <c r="B18" s="71" t="s">
        <v>57</v>
      </c>
      <c r="C18" s="71" t="s">
        <v>58</v>
      </c>
      <c r="D18" s="71" t="s">
        <v>59</v>
      </c>
      <c r="E18" s="71" t="s">
        <v>60</v>
      </c>
      <c r="F18" s="71" t="s">
        <v>61</v>
      </c>
      <c r="G18" s="71" t="s">
        <v>62</v>
      </c>
      <c r="H18" s="71" t="s">
        <v>63</v>
      </c>
      <c r="I18" s="71" t="s">
        <v>64</v>
      </c>
      <c r="J18" s="72" t="s">
        <v>65</v>
      </c>
      <c r="K18" s="72" t="s">
        <v>66</v>
      </c>
      <c r="L18" s="73" t="s">
        <v>67</v>
      </c>
      <c r="M18" s="73" t="s">
        <v>68</v>
      </c>
      <c r="N18" s="72" t="s">
        <v>69</v>
      </c>
      <c r="O18" s="72" t="s">
        <v>70</v>
      </c>
      <c r="P18" s="72" t="s">
        <v>71</v>
      </c>
      <c r="Q18" s="72" t="s">
        <v>72</v>
      </c>
      <c r="R18" s="72" t="s">
        <v>73</v>
      </c>
    </row>
    <row r="19" spans="1:20" ht="15.6">
      <c r="A19" s="75">
        <v>1928</v>
      </c>
      <c r="B19" s="76">
        <v>0.43811155152887893</v>
      </c>
      <c r="C19" s="76">
        <v>3.0800000000000001E-2</v>
      </c>
      <c r="D19" s="76">
        <v>8.354708589799302E-3</v>
      </c>
      <c r="E19" s="76">
        <v>3.2195514702324381E-2</v>
      </c>
      <c r="F19" s="77">
        <v>143.81115515288789</v>
      </c>
      <c r="G19" s="77">
        <v>103.08</v>
      </c>
      <c r="H19" s="77">
        <v>100.83547085897993</v>
      </c>
      <c r="I19" s="77">
        <v>103.21955147023243</v>
      </c>
      <c r="J19" s="76">
        <v>0.40731155152887893</v>
      </c>
      <c r="K19" s="76">
        <v>0.42975684293907962</v>
      </c>
      <c r="L19" s="78">
        <v>0.40591603682655453</v>
      </c>
      <c r="M19" s="79"/>
      <c r="N19" s="41">
        <v>-1.15218E-2</v>
      </c>
      <c r="O19" s="80">
        <v>0.45487432249783444</v>
      </c>
      <c r="P19" s="80">
        <v>4.2815107100996119E-2</v>
      </c>
      <c r="Q19" s="80">
        <v>2.0108191146551713E-2</v>
      </c>
      <c r="R19" s="80">
        <v>4.4226888061187797E-2</v>
      </c>
    </row>
    <row r="20" spans="1:20" ht="15.6">
      <c r="A20" s="75">
        <v>1929</v>
      </c>
      <c r="B20" s="76">
        <v>-8.2979466119096595E-2</v>
      </c>
      <c r="C20" s="76">
        <v>3.1600000000000003E-2</v>
      </c>
      <c r="D20" s="76">
        <v>4.2038041563204259E-2</v>
      </c>
      <c r="E20" s="76">
        <v>3.0178562399040432E-2</v>
      </c>
      <c r="F20" s="77">
        <v>131.87778227633069</v>
      </c>
      <c r="G20" s="77">
        <v>106.337328</v>
      </c>
      <c r="H20" s="77">
        <v>105.074396573995</v>
      </c>
      <c r="I20" s="77">
        <v>106.33456914507781</v>
      </c>
      <c r="J20" s="76">
        <v>-0.1145794661190966</v>
      </c>
      <c r="K20" s="76">
        <v>-0.12501750768230085</v>
      </c>
      <c r="L20" s="78">
        <v>-0.11315802851813703</v>
      </c>
      <c r="M20" s="79"/>
      <c r="N20" s="41">
        <v>0</v>
      </c>
      <c r="O20" s="81">
        <v>-8.2979466119096568E-2</v>
      </c>
      <c r="P20" s="81">
        <v>3.1600000000000072E-2</v>
      </c>
      <c r="Q20" s="81">
        <v>4.2038041563204231E-2</v>
      </c>
      <c r="R20" s="81">
        <v>3.0178562399040487E-2</v>
      </c>
    </row>
    <row r="21" spans="1:20" ht="15.6">
      <c r="A21" s="75">
        <v>1930</v>
      </c>
      <c r="B21" s="76">
        <v>-0.25123636363636365</v>
      </c>
      <c r="C21" s="76">
        <v>4.5499999999999999E-2</v>
      </c>
      <c r="D21" s="76">
        <v>4.5409314348970366E-2</v>
      </c>
      <c r="E21" s="76">
        <v>5.3978094648238287E-3</v>
      </c>
      <c r="F21" s="77">
        <v>98.745287812797272</v>
      </c>
      <c r="G21" s="77">
        <v>111.17567642400002</v>
      </c>
      <c r="H21" s="77">
        <v>109.84575287805193</v>
      </c>
      <c r="I21" s="77">
        <v>106.90854288884708</v>
      </c>
      <c r="J21" s="76">
        <v>-0.29673636363636363</v>
      </c>
      <c r="K21" s="76">
        <v>-0.29664567798533403</v>
      </c>
      <c r="L21" s="78">
        <v>-0.25663417310118747</v>
      </c>
      <c r="M21" s="79"/>
      <c r="N21" s="41">
        <v>-2.6712E-2</v>
      </c>
      <c r="O21" s="81">
        <v>-0.23068646036565099</v>
      </c>
      <c r="P21" s="81">
        <v>7.4193866563648125E-2</v>
      </c>
      <c r="Q21" s="81">
        <v>7.410069203459857E-2</v>
      </c>
      <c r="R21" s="81">
        <v>3.2991066842315897E-2</v>
      </c>
    </row>
    <row r="22" spans="1:20" ht="15.6">
      <c r="A22" s="75">
        <v>1931</v>
      </c>
      <c r="B22" s="76">
        <v>-0.43837548891786188</v>
      </c>
      <c r="C22" s="76">
        <v>2.3099999999999999E-2</v>
      </c>
      <c r="D22" s="76">
        <v>-2.5588559619422531E-2</v>
      </c>
      <c r="E22" s="76">
        <v>-0.15680775082667592</v>
      </c>
      <c r="F22" s="77">
        <v>55.457773989527276</v>
      </c>
      <c r="G22" s="77">
        <v>113.74383454939441</v>
      </c>
      <c r="H22" s="77">
        <v>107.03495828159154</v>
      </c>
      <c r="I22" s="77">
        <v>90.144454734289752</v>
      </c>
      <c r="J22" s="76">
        <v>-0.46147548891786189</v>
      </c>
      <c r="K22" s="76">
        <v>-0.41278692929843935</v>
      </c>
      <c r="L22" s="78">
        <v>-0.28156773809118596</v>
      </c>
      <c r="M22" s="79"/>
      <c r="N22" s="41">
        <v>-8.9321400000000009E-2</v>
      </c>
      <c r="O22" s="81">
        <v>-0.38329009698686445</v>
      </c>
      <c r="P22" s="81">
        <v>0.12344794310528417</v>
      </c>
      <c r="Q22" s="81">
        <v>6.9983900336054283E-2</v>
      </c>
      <c r="R22" s="81">
        <v>-7.4105563506901229E-2</v>
      </c>
    </row>
    <row r="23" spans="1:20" ht="15.6">
      <c r="A23" s="75">
        <v>1932</v>
      </c>
      <c r="B23" s="76">
        <v>-8.642364532019696E-2</v>
      </c>
      <c r="C23" s="76">
        <v>1.0699999999999999E-2</v>
      </c>
      <c r="D23" s="76">
        <v>8.7903069904773257E-2</v>
      </c>
      <c r="E23" s="76">
        <v>0.23589601675740196</v>
      </c>
      <c r="F23" s="77">
        <v>50.664911000008722</v>
      </c>
      <c r="G23" s="77">
        <v>114.96089357907292</v>
      </c>
      <c r="H23" s="77">
        <v>116.44365970167279</v>
      </c>
      <c r="I23" s="77">
        <v>111.40917253887663</v>
      </c>
      <c r="J23" s="76">
        <v>-9.7123645320196961E-2</v>
      </c>
      <c r="K23" s="76">
        <v>-0.17432671522497023</v>
      </c>
      <c r="L23" s="78">
        <v>-0.32231966207759893</v>
      </c>
      <c r="M23" s="79"/>
      <c r="N23" s="41">
        <v>-0.1030137</v>
      </c>
      <c r="O23" s="81">
        <v>1.8495326717702376E-2</v>
      </c>
      <c r="P23" s="81">
        <v>0.12677306219727091</v>
      </c>
      <c r="Q23" s="81">
        <v>0.21284245913764055</v>
      </c>
      <c r="R23" s="81">
        <v>0.37783154186123236</v>
      </c>
    </row>
    <row r="24" spans="1:20" ht="15.6">
      <c r="A24" s="75">
        <v>1933</v>
      </c>
      <c r="B24" s="76">
        <v>0.49982225433526023</v>
      </c>
      <c r="C24" s="76">
        <v>9.5999999999999992E-3</v>
      </c>
      <c r="D24" s="76">
        <v>1.8552720891857361E-2</v>
      </c>
      <c r="E24" s="76">
        <v>0.1296689369754826</v>
      </c>
      <c r="F24" s="77">
        <v>75.988361031728402</v>
      </c>
      <c r="G24" s="77">
        <v>116.06451815743202</v>
      </c>
      <c r="H24" s="77">
        <v>118.60400641974435</v>
      </c>
      <c r="I24" s="77">
        <v>125.8554815113109</v>
      </c>
      <c r="J24" s="76">
        <v>0.49022225433526023</v>
      </c>
      <c r="K24" s="76">
        <v>0.48126953344340284</v>
      </c>
      <c r="L24" s="78">
        <v>0.37015331735977763</v>
      </c>
      <c r="M24" s="79"/>
      <c r="N24" s="41">
        <v>-5.19243E-2</v>
      </c>
      <c r="O24" s="81">
        <v>0.58196466203622799</v>
      </c>
      <c r="P24" s="81">
        <v>6.4893868706897617E-2</v>
      </c>
      <c r="Q24" s="81">
        <v>7.4336913067023502E-2</v>
      </c>
      <c r="R24" s="81">
        <v>0.19153875262859565</v>
      </c>
    </row>
    <row r="25" spans="1:20" ht="15.6">
      <c r="A25" s="75">
        <v>1934</v>
      </c>
      <c r="B25" s="76">
        <v>-1.1885656970912803E-2</v>
      </c>
      <c r="C25" s="76">
        <v>2.7833333333333334E-3</v>
      </c>
      <c r="D25" s="76">
        <v>7.9634426179656104E-2</v>
      </c>
      <c r="E25" s="76">
        <v>0.18816429268482648</v>
      </c>
      <c r="F25" s="77">
        <v>75.085189438723404</v>
      </c>
      <c r="G25" s="77">
        <v>116.38756439963687</v>
      </c>
      <c r="H25" s="77">
        <v>128.04896841358894</v>
      </c>
      <c r="I25" s="77">
        <v>149.53698917039497</v>
      </c>
      <c r="J25" s="76">
        <v>-1.4668990304246137E-2</v>
      </c>
      <c r="K25" s="76">
        <v>-9.1520083150568907E-2</v>
      </c>
      <c r="L25" s="78">
        <v>-0.2000499496557393</v>
      </c>
      <c r="M25" s="79"/>
      <c r="N25" s="41">
        <v>3.47938E-2</v>
      </c>
      <c r="O25" s="81">
        <v>-4.5109911724357965E-2</v>
      </c>
      <c r="P25" s="81">
        <v>-3.0934150037105645E-2</v>
      </c>
      <c r="Q25" s="81">
        <v>4.3332909589964608E-2</v>
      </c>
      <c r="R25" s="81">
        <v>0.14821357905780497</v>
      </c>
    </row>
    <row r="26" spans="1:20" ht="15.6">
      <c r="A26" s="75">
        <v>1935</v>
      </c>
      <c r="B26" s="76">
        <v>0.46740421052631581</v>
      </c>
      <c r="C26" s="76">
        <v>1.6750000000000001E-3</v>
      </c>
      <c r="D26" s="76">
        <v>4.4720477296566127E-2</v>
      </c>
      <c r="E26" s="76">
        <v>0.1330773186567917</v>
      </c>
      <c r="F26" s="77">
        <v>110.18032313054879</v>
      </c>
      <c r="G26" s="77">
        <v>116.58251357000627</v>
      </c>
      <c r="H26" s="77">
        <v>133.77537939837757</v>
      </c>
      <c r="I26" s="77">
        <v>169.43697072920085</v>
      </c>
      <c r="J26" s="76">
        <v>0.46572921052631583</v>
      </c>
      <c r="K26" s="76">
        <v>0.42268373322974967</v>
      </c>
      <c r="L26" s="78">
        <v>0.33432689186952413</v>
      </c>
      <c r="M26" s="79"/>
      <c r="N26" s="41">
        <v>2.5529299999999998E-2</v>
      </c>
      <c r="O26" s="81">
        <v>0.43087497405126873</v>
      </c>
      <c r="P26" s="81">
        <v>-2.326047632183692E-2</v>
      </c>
      <c r="Q26" s="81">
        <v>1.8713436365558778E-2</v>
      </c>
      <c r="R26" s="81">
        <v>0.10487074202247726</v>
      </c>
    </row>
    <row r="27" spans="1:20" ht="15.6">
      <c r="A27" s="75">
        <v>1936</v>
      </c>
      <c r="B27" s="76">
        <v>0.31943410275502609</v>
      </c>
      <c r="C27" s="76">
        <v>1.725E-3</v>
      </c>
      <c r="D27" s="76">
        <v>5.0178754045450601E-2</v>
      </c>
      <c r="E27" s="76">
        <v>0.11383815871922703</v>
      </c>
      <c r="F27" s="77">
        <v>145.37567579101449</v>
      </c>
      <c r="G27" s="77">
        <v>116.78361840591452</v>
      </c>
      <c r="H27" s="77">
        <v>140.4880612585456</v>
      </c>
      <c r="I27" s="77">
        <v>188.72536349597664</v>
      </c>
      <c r="J27" s="76">
        <v>0.31770910275502612</v>
      </c>
      <c r="K27" s="76">
        <v>0.26925534870957551</v>
      </c>
      <c r="L27" s="78">
        <v>0.20559594403579906</v>
      </c>
      <c r="M27" s="79"/>
      <c r="N27" s="41">
        <v>1.0321800000000001E-2</v>
      </c>
      <c r="O27" s="81">
        <v>0.30595430362388099</v>
      </c>
      <c r="P27" s="81">
        <v>-8.5089720918622991E-3</v>
      </c>
      <c r="Q27" s="81">
        <v>3.9449761497228453E-2</v>
      </c>
      <c r="R27" s="81">
        <v>0.10245879948272618</v>
      </c>
    </row>
    <row r="28" spans="1:20" ht="15.6">
      <c r="A28" s="75">
        <v>1937</v>
      </c>
      <c r="B28" s="76">
        <v>-0.35336728754365537</v>
      </c>
      <c r="C28" s="76">
        <v>2.7583333333333331E-3</v>
      </c>
      <c r="D28" s="76">
        <v>1.379146059646038E-2</v>
      </c>
      <c r="E28" s="76">
        <v>-4.4161916839982614E-2</v>
      </c>
      <c r="F28" s="77">
        <v>94.004667561917856</v>
      </c>
      <c r="G28" s="77">
        <v>117.10574655335085</v>
      </c>
      <c r="H28" s="77">
        <v>142.42559681966594</v>
      </c>
      <c r="I28" s="77">
        <v>180.39088968767183</v>
      </c>
      <c r="J28" s="76">
        <v>-0.35612562087698868</v>
      </c>
      <c r="K28" s="76">
        <v>-0.36715874814011573</v>
      </c>
      <c r="L28" s="78">
        <v>-0.30920537070367277</v>
      </c>
      <c r="M28" s="79"/>
      <c r="N28" s="41">
        <v>3.7259600000000004E-2</v>
      </c>
      <c r="O28" s="81">
        <v>-0.37659510458486511</v>
      </c>
      <c r="P28" s="81">
        <v>-3.326194008391592E-2</v>
      </c>
      <c r="Q28" s="81">
        <v>-2.2625135890320669E-2</v>
      </c>
      <c r="R28" s="81">
        <v>-7.8496758998405691E-2</v>
      </c>
    </row>
    <row r="29" spans="1:20" ht="15.6">
      <c r="A29" s="75">
        <v>1938</v>
      </c>
      <c r="B29" s="76">
        <v>0.29282654028436017</v>
      </c>
      <c r="C29" s="76">
        <v>6.4999999999999997E-4</v>
      </c>
      <c r="D29" s="76">
        <v>4.2132485322046068E-2</v>
      </c>
      <c r="E29" s="76">
        <v>9.2358817136874202E-2</v>
      </c>
      <c r="F29" s="77">
        <v>121.53172913465568</v>
      </c>
      <c r="G29" s="77">
        <v>117.18186528861054</v>
      </c>
      <c r="H29" s="77">
        <v>148.42634118715418</v>
      </c>
      <c r="I29" s="77">
        <v>197.05157888149355</v>
      </c>
      <c r="J29" s="76">
        <v>0.29217654028436019</v>
      </c>
      <c r="K29" s="76">
        <v>0.25069405496231412</v>
      </c>
      <c r="L29" s="78">
        <v>0.20046772314748595</v>
      </c>
      <c r="M29" s="79"/>
      <c r="N29" s="41">
        <v>-2.02781E-2</v>
      </c>
      <c r="O29" s="81">
        <v>0.3195852213616539</v>
      </c>
      <c r="P29" s="81">
        <v>2.1361265885758041E-2</v>
      </c>
      <c r="Q29" s="81">
        <v>6.3702347903059175E-2</v>
      </c>
      <c r="R29" s="81">
        <v>0.11496825490669749</v>
      </c>
    </row>
    <row r="30" spans="1:20" ht="15.6">
      <c r="A30" s="75">
        <v>1939</v>
      </c>
      <c r="B30" s="76">
        <v>-1.0975646879756443E-2</v>
      </c>
      <c r="C30" s="76">
        <v>4.5833333333333332E-4</v>
      </c>
      <c r="D30" s="76">
        <v>4.4122613942060671E-2</v>
      </c>
      <c r="E30" s="76">
        <v>7.9831377653461405E-2</v>
      </c>
      <c r="F30" s="77">
        <v>120.19783979098749</v>
      </c>
      <c r="G30" s="77">
        <v>117.23557364353447</v>
      </c>
      <c r="H30" s="77">
        <v>154.97529933818757</v>
      </c>
      <c r="I30" s="77">
        <v>212.7824778923929</v>
      </c>
      <c r="J30" s="76">
        <v>-1.1433980213089777E-2</v>
      </c>
      <c r="K30" s="76">
        <v>-5.509826082181711E-2</v>
      </c>
      <c r="L30" s="78">
        <v>-9.0807024533217845E-2</v>
      </c>
      <c r="M30" s="79"/>
      <c r="N30" s="41">
        <v>-1.30101E-2</v>
      </c>
      <c r="O30" s="81">
        <v>2.0612704549900496E-3</v>
      </c>
      <c r="P30" s="81">
        <v>1.3645968751385684E-2</v>
      </c>
      <c r="Q30" s="81">
        <v>5.7885814173033401E-2</v>
      </c>
      <c r="R30" s="81">
        <v>9.4065276304713397E-2</v>
      </c>
    </row>
    <row r="31" spans="1:20" ht="15.6">
      <c r="A31" s="75">
        <v>1940</v>
      </c>
      <c r="B31" s="76">
        <v>-0.10672873194221515</v>
      </c>
      <c r="C31" s="76">
        <v>3.5833333333333333E-4</v>
      </c>
      <c r="D31" s="76">
        <v>5.4024815962845509E-2</v>
      </c>
      <c r="E31" s="76">
        <v>8.6481371775829569E-2</v>
      </c>
      <c r="F31" s="77">
        <v>107.36927676790187</v>
      </c>
      <c r="G31" s="77">
        <v>117.27758305742339</v>
      </c>
      <c r="H31" s="77">
        <v>163.34781136372007</v>
      </c>
      <c r="I31" s="77">
        <v>231.18419847038714</v>
      </c>
      <c r="J31" s="76">
        <v>-0.10708706527554848</v>
      </c>
      <c r="K31" s="76">
        <v>-0.16075354790506066</v>
      </c>
      <c r="L31" s="78">
        <v>-0.1932101037180447</v>
      </c>
      <c r="M31" s="79"/>
      <c r="N31" s="41">
        <v>7.1898999999999999E-3</v>
      </c>
      <c r="O31" s="81">
        <v>-0.11310541531662999</v>
      </c>
      <c r="P31" s="81">
        <v>-6.7827990199929022E-3</v>
      </c>
      <c r="Q31" s="81">
        <v>4.6500581432404875E-2</v>
      </c>
      <c r="R31" s="81">
        <v>7.872544370811263E-2</v>
      </c>
    </row>
    <row r="32" spans="1:20" ht="15.6">
      <c r="A32" s="75">
        <v>1941</v>
      </c>
      <c r="B32" s="76">
        <v>-0.12771455576559551</v>
      </c>
      <c r="C32" s="76">
        <v>1.2916666666666669E-3</v>
      </c>
      <c r="D32" s="76">
        <v>-2.0221975848580105E-2</v>
      </c>
      <c r="E32" s="76">
        <v>5.0071728572759232E-2</v>
      </c>
      <c r="F32" s="77">
        <v>93.656657282615996</v>
      </c>
      <c r="G32" s="77">
        <v>117.42906660220589</v>
      </c>
      <c r="H32" s="77">
        <v>160.0445958674045</v>
      </c>
      <c r="I32" s="77">
        <v>242.75999090650726</v>
      </c>
      <c r="J32" s="76">
        <v>-0.12900622243226217</v>
      </c>
      <c r="K32" s="76">
        <v>-0.10749257991701541</v>
      </c>
      <c r="L32" s="78">
        <v>-0.17778628433835475</v>
      </c>
      <c r="M32" s="79"/>
      <c r="N32" s="41">
        <v>5.1159999999999997E-2</v>
      </c>
      <c r="O32" s="81">
        <v>-0.17016872385326265</v>
      </c>
      <c r="P32" s="81">
        <v>-4.7441239519515066E-2</v>
      </c>
      <c r="Q32" s="81">
        <v>-6.7907812177575466E-2</v>
      </c>
      <c r="R32" s="81">
        <v>-1.0353052125660067E-3</v>
      </c>
    </row>
    <row r="33" spans="1:18" ht="15.6">
      <c r="A33" s="75">
        <v>1942</v>
      </c>
      <c r="B33" s="76">
        <v>0.19173762945914843</v>
      </c>
      <c r="C33" s="76">
        <v>3.4250000000000001E-3</v>
      </c>
      <c r="D33" s="76">
        <v>2.2948682374484164E-2</v>
      </c>
      <c r="E33" s="76">
        <v>5.1799010426587015E-2</v>
      </c>
      <c r="F33" s="77">
        <v>111.61416273305268</v>
      </c>
      <c r="G33" s="77">
        <v>117.83126115531844</v>
      </c>
      <c r="H33" s="77">
        <v>163.71740846371824</v>
      </c>
      <c r="I33" s="77">
        <v>255.33471820663161</v>
      </c>
      <c r="J33" s="76">
        <v>0.18831262945914842</v>
      </c>
      <c r="K33" s="76">
        <v>0.16878894708466427</v>
      </c>
      <c r="L33" s="78">
        <v>0.13993861903256141</v>
      </c>
      <c r="M33" s="79"/>
      <c r="N33" s="41">
        <v>0.10922470000000001</v>
      </c>
      <c r="O33" s="81">
        <v>7.438793010933531E-2</v>
      </c>
      <c r="P33" s="81">
        <v>-9.5381666131307719E-2</v>
      </c>
      <c r="Q33" s="81">
        <v>-7.7780469210175118E-2</v>
      </c>
      <c r="R33" s="81">
        <v>-5.1771015893725458E-2</v>
      </c>
    </row>
    <row r="34" spans="1:18" ht="15.6">
      <c r="A34" s="75">
        <v>1943</v>
      </c>
      <c r="B34" s="76">
        <v>0.25061310133060394</v>
      </c>
      <c r="C34" s="76">
        <v>3.8E-3</v>
      </c>
      <c r="D34" s="76">
        <v>2.4899999999999999E-2</v>
      </c>
      <c r="E34" s="76">
        <v>8.044670060105924E-2</v>
      </c>
      <c r="F34" s="77">
        <v>139.58613420800171</v>
      </c>
      <c r="G34" s="77">
        <v>118.27901994770866</v>
      </c>
      <c r="H34" s="77">
        <v>167.79397193446482</v>
      </c>
      <c r="I34" s="77">
        <v>275.87555383525631</v>
      </c>
      <c r="J34" s="76">
        <v>0.24681310133060394</v>
      </c>
      <c r="K34" s="76">
        <v>0.22571310133060393</v>
      </c>
      <c r="L34" s="78">
        <v>0.1701664007295447</v>
      </c>
      <c r="M34" s="79"/>
      <c r="N34" s="41">
        <v>5.9693899999999994E-2</v>
      </c>
      <c r="O34" s="81">
        <v>0.1801644808284768</v>
      </c>
      <c r="P34" s="81">
        <v>-5.2745325796439979E-2</v>
      </c>
      <c r="Q34" s="81">
        <v>-3.283391552975834E-2</v>
      </c>
      <c r="R34" s="81">
        <v>1.9583769049778432E-2</v>
      </c>
    </row>
    <row r="35" spans="1:18" ht="15.6">
      <c r="A35" s="75">
        <v>1944</v>
      </c>
      <c r="B35" s="76">
        <v>0.19030676949443009</v>
      </c>
      <c r="C35" s="76">
        <v>3.8E-3</v>
      </c>
      <c r="D35" s="76">
        <v>2.5776111579070303E-2</v>
      </c>
      <c r="E35" s="76">
        <v>6.5658635882561697E-2</v>
      </c>
      <c r="F35" s="77">
        <v>166.15032047534245</v>
      </c>
      <c r="G35" s="77">
        <v>118.72848022350996</v>
      </c>
      <c r="H35" s="77">
        <v>172.11904807734297</v>
      </c>
      <c r="I35" s="77">
        <v>293.98916637342546</v>
      </c>
      <c r="J35" s="76">
        <v>0.1865067694944301</v>
      </c>
      <c r="K35" s="76">
        <v>0.16453065791535978</v>
      </c>
      <c r="L35" s="78">
        <v>0.1246481336118684</v>
      </c>
      <c r="M35" s="79"/>
      <c r="N35" s="41">
        <v>1.63698E-2</v>
      </c>
      <c r="O35" s="81">
        <v>0.17113551533549098</v>
      </c>
      <c r="P35" s="81">
        <v>-1.2367348970817593E-2</v>
      </c>
      <c r="Q35" s="81">
        <v>9.2548121550544149E-3</v>
      </c>
      <c r="R35" s="81">
        <v>4.8494982714521351E-2</v>
      </c>
    </row>
    <row r="36" spans="1:18" ht="15.6">
      <c r="A36" s="75">
        <v>1945</v>
      </c>
      <c r="B36" s="76">
        <v>0.35821084337349401</v>
      </c>
      <c r="C36" s="76">
        <v>3.8E-3</v>
      </c>
      <c r="D36" s="76">
        <v>3.8044173419237229E-2</v>
      </c>
      <c r="E36" s="76">
        <v>6.799865477817886E-2</v>
      </c>
      <c r="F36" s="77">
        <v>225.66716689959119</v>
      </c>
      <c r="G36" s="77">
        <v>119.1796484483593</v>
      </c>
      <c r="H36" s="77">
        <v>178.66717499115143</v>
      </c>
      <c r="I36" s="77">
        <v>313.98003420617658</v>
      </c>
      <c r="J36" s="76">
        <v>0.35441084337349399</v>
      </c>
      <c r="K36" s="76">
        <v>0.3201666699542568</v>
      </c>
      <c r="L36" s="78">
        <v>0.29021218859531517</v>
      </c>
      <c r="M36" s="79"/>
      <c r="N36" s="41">
        <v>2.2738000000000001E-2</v>
      </c>
      <c r="O36" s="81">
        <v>0.32801445079139935</v>
      </c>
      <c r="P36" s="81">
        <v>-1.8516961333205462E-2</v>
      </c>
      <c r="Q36" s="81">
        <v>1.4965879256698456E-2</v>
      </c>
      <c r="R36" s="81">
        <v>4.4254398270308526E-2</v>
      </c>
    </row>
    <row r="37" spans="1:18" ht="15.6">
      <c r="A37" s="75">
        <v>1946</v>
      </c>
      <c r="B37" s="76">
        <v>-8.4291474654377807E-2</v>
      </c>
      <c r="C37" s="76">
        <v>3.8E-3</v>
      </c>
      <c r="D37" s="76">
        <v>3.1283745375695685E-2</v>
      </c>
      <c r="E37" s="76">
        <v>2.5080329773195936E-2</v>
      </c>
      <c r="F37" s="77">
        <v>206.64534862054904</v>
      </c>
      <c r="G37" s="77">
        <v>119.63253111246307</v>
      </c>
      <c r="H37" s="77">
        <v>184.25655340056949</v>
      </c>
      <c r="I37" s="77">
        <v>321.85475700626682</v>
      </c>
      <c r="J37" s="76">
        <v>-8.8091474654377805E-2</v>
      </c>
      <c r="K37" s="76">
        <v>-0.11557522003007349</v>
      </c>
      <c r="L37" s="78">
        <v>-0.10937180442757374</v>
      </c>
      <c r="M37" s="79"/>
      <c r="N37" s="41">
        <v>8.4761500000000004E-2</v>
      </c>
      <c r="O37" s="81">
        <v>-0.15584345006195166</v>
      </c>
      <c r="P37" s="81">
        <v>-7.4635300017561357E-2</v>
      </c>
      <c r="Q37" s="81">
        <v>-4.9299089822328779E-2</v>
      </c>
      <c r="R37" s="81">
        <v>-5.5017780615189693E-2</v>
      </c>
    </row>
    <row r="38" spans="1:18" ht="15.6">
      <c r="A38" s="75">
        <v>1947</v>
      </c>
      <c r="B38" s="76">
        <v>5.1999999999999998E-2</v>
      </c>
      <c r="C38" s="76">
        <v>6.0083333333333334E-3</v>
      </c>
      <c r="D38" s="76">
        <v>9.1969680628322358E-3</v>
      </c>
      <c r="E38" s="76">
        <v>2.6212022665691934E-3</v>
      </c>
      <c r="F38" s="77">
        <v>217.3909067488176</v>
      </c>
      <c r="G38" s="77">
        <v>120.35132323689713</v>
      </c>
      <c r="H38" s="77">
        <v>185.95115503756207</v>
      </c>
      <c r="I38" s="77">
        <v>322.69840342483775</v>
      </c>
      <c r="J38" s="76">
        <v>4.5991666666666667E-2</v>
      </c>
      <c r="K38" s="76">
        <v>4.2803031937167765E-2</v>
      </c>
      <c r="L38" s="78">
        <v>4.9378797733430804E-2</v>
      </c>
      <c r="M38" s="79"/>
      <c r="N38" s="41">
        <v>0.1438941</v>
      </c>
      <c r="O38" s="81">
        <v>-8.0334447043655555E-2</v>
      </c>
      <c r="P38" s="81">
        <v>-0.12054067475884933</v>
      </c>
      <c r="Q38" s="81">
        <v>-0.11775314859755615</v>
      </c>
      <c r="R38" s="81">
        <v>-0.12350172776783341</v>
      </c>
    </row>
    <row r="39" spans="1:18" ht="15.6">
      <c r="A39" s="75">
        <v>1948</v>
      </c>
      <c r="B39" s="76">
        <v>5.7045751633986834E-2</v>
      </c>
      <c r="C39" s="76">
        <v>1.0449999999999999E-2</v>
      </c>
      <c r="D39" s="76">
        <v>1.9510369413175046E-2</v>
      </c>
      <c r="E39" s="76">
        <v>3.4369595605103213E-2</v>
      </c>
      <c r="F39" s="77">
        <v>229.79213442269784</v>
      </c>
      <c r="G39" s="77">
        <v>121.60899456472271</v>
      </c>
      <c r="H39" s="77">
        <v>189.57913076515149</v>
      </c>
      <c r="I39" s="77">
        <v>333.78941705296182</v>
      </c>
      <c r="J39" s="76">
        <v>4.6595751633986833E-2</v>
      </c>
      <c r="K39" s="76">
        <v>3.7535382220811792E-2</v>
      </c>
      <c r="L39" s="78">
        <v>2.2676156028883621E-2</v>
      </c>
      <c r="M39" s="79"/>
      <c r="N39" s="41">
        <v>7.6894400000000002E-2</v>
      </c>
      <c r="O39" s="81">
        <v>-1.8431378569721546E-2</v>
      </c>
      <c r="P39" s="81">
        <v>-6.1700014411812276E-2</v>
      </c>
      <c r="Q39" s="81">
        <v>-5.3286590204968065E-2</v>
      </c>
      <c r="R39" s="81">
        <v>-3.9488369885568142E-2</v>
      </c>
    </row>
    <row r="40" spans="1:18" ht="15.6">
      <c r="A40" s="75">
        <v>1949</v>
      </c>
      <c r="B40" s="76">
        <v>0.18303223684210526</v>
      </c>
      <c r="C40" s="76">
        <v>1.115E-2</v>
      </c>
      <c r="D40" s="76">
        <v>4.6634851827973139E-2</v>
      </c>
      <c r="E40" s="76">
        <v>5.3773011179658936E-2</v>
      </c>
      <c r="F40" s="77">
        <v>271.85150279480598</v>
      </c>
      <c r="G40" s="77">
        <v>122.96493485411936</v>
      </c>
      <c r="H40" s="77">
        <v>198.42012543806027</v>
      </c>
      <c r="I40" s="77">
        <v>351.73827910780261</v>
      </c>
      <c r="J40" s="76">
        <v>0.17188223684210527</v>
      </c>
      <c r="K40" s="76">
        <v>0.13639738501413212</v>
      </c>
      <c r="L40" s="78">
        <v>0.12925922566244633</v>
      </c>
      <c r="M40" s="79"/>
      <c r="N40" s="41">
        <v>-9.7053999999999994E-3</v>
      </c>
      <c r="O40" s="81">
        <v>0.19462656551101598</v>
      </c>
      <c r="P40" s="81">
        <v>2.1059793721989406E-2</v>
      </c>
      <c r="Q40" s="81">
        <v>5.6892415477145075E-2</v>
      </c>
      <c r="R40" s="81">
        <v>6.4100532487664896E-2</v>
      </c>
    </row>
    <row r="41" spans="1:18" ht="15.6">
      <c r="A41" s="75">
        <v>1950</v>
      </c>
      <c r="B41" s="76">
        <v>0.30805539011316263</v>
      </c>
      <c r="C41" s="76">
        <v>1.2033333333333333E-2</v>
      </c>
      <c r="D41" s="76">
        <v>4.2959574171096103E-3</v>
      </c>
      <c r="E41" s="76">
        <v>4.2388173056720914E-2</v>
      </c>
      <c r="F41" s="77">
        <v>355.59682354110947</v>
      </c>
      <c r="G41" s="77">
        <v>124.4446129035306</v>
      </c>
      <c r="H41" s="77">
        <v>199.2725298476397</v>
      </c>
      <c r="I41" s="77">
        <v>366.64782215329734</v>
      </c>
      <c r="J41" s="76">
        <v>0.29602205677982929</v>
      </c>
      <c r="K41" s="76">
        <v>0.30375943269605304</v>
      </c>
      <c r="L41" s="78">
        <v>0.2656672170564417</v>
      </c>
      <c r="M41" s="79"/>
      <c r="N41" s="41">
        <v>1.0850500000000001E-2</v>
      </c>
      <c r="O41" s="81">
        <v>0.29401468378673457</v>
      </c>
      <c r="P41" s="81">
        <v>1.1701367643714988E-3</v>
      </c>
      <c r="Q41" s="81">
        <v>-6.4841859235272858E-3</v>
      </c>
      <c r="R41" s="81">
        <v>3.1199146715286563E-2</v>
      </c>
    </row>
    <row r="42" spans="1:18" ht="15.6">
      <c r="A42" s="75">
        <v>1951</v>
      </c>
      <c r="B42" s="76">
        <v>0.23678463044542339</v>
      </c>
      <c r="C42" s="76">
        <v>1.5175000000000001E-2</v>
      </c>
      <c r="D42" s="76">
        <v>-2.9531392208319886E-3</v>
      </c>
      <c r="E42" s="76">
        <v>-1.9098091301369691E-3</v>
      </c>
      <c r="F42" s="77">
        <v>439.7966859908575</v>
      </c>
      <c r="G42" s="77">
        <v>126.33305990434167</v>
      </c>
      <c r="H42" s="77">
        <v>198.68405032411223</v>
      </c>
      <c r="I42" s="77">
        <v>365.94759479500414</v>
      </c>
      <c r="J42" s="76">
        <v>0.22160963044542339</v>
      </c>
      <c r="K42" s="76">
        <v>0.23973776966625537</v>
      </c>
      <c r="L42" s="78">
        <v>0.23869443957556036</v>
      </c>
      <c r="M42" s="79"/>
      <c r="N42" s="41">
        <v>7.8601099999999993E-2</v>
      </c>
      <c r="O42" s="81">
        <v>0.14665619240090089</v>
      </c>
      <c r="P42" s="81">
        <v>-5.8804037933949838E-2</v>
      </c>
      <c r="Q42" s="81">
        <v>-7.5611121869643916E-2</v>
      </c>
      <c r="R42" s="81">
        <v>-7.4643822568080886E-2</v>
      </c>
    </row>
    <row r="43" spans="1:18" ht="15.6">
      <c r="A43" s="75">
        <v>1952</v>
      </c>
      <c r="B43" s="76">
        <v>0.18150988641144306</v>
      </c>
      <c r="C43" s="76">
        <v>1.7225000000000001E-2</v>
      </c>
      <c r="D43" s="76">
        <v>2.2679961918305656E-2</v>
      </c>
      <c r="E43" s="76">
        <v>4.4412415047400768E-2</v>
      </c>
      <c r="F43" s="77">
        <v>519.62413250918712</v>
      </c>
      <c r="G43" s="77">
        <v>128.50914686119395</v>
      </c>
      <c r="H43" s="77">
        <v>203.19019701923781</v>
      </c>
      <c r="I43" s="77">
        <v>382.2002112606379</v>
      </c>
      <c r="J43" s="76">
        <v>0.16428488641144307</v>
      </c>
      <c r="K43" s="76">
        <v>0.1588299244931374</v>
      </c>
      <c r="L43" s="78">
        <v>0.13709747136404229</v>
      </c>
      <c r="M43" s="79"/>
      <c r="N43" s="41">
        <v>2.2792900000000001E-2</v>
      </c>
      <c r="O43" s="81">
        <v>0.15517998454178072</v>
      </c>
      <c r="P43" s="81">
        <v>-5.4438195650360344E-3</v>
      </c>
      <c r="Q43" s="81">
        <v>-1.1042126093607774E-4</v>
      </c>
      <c r="R43" s="81">
        <v>2.1137724995354157E-2</v>
      </c>
    </row>
    <row r="44" spans="1:18" ht="15.6">
      <c r="A44" s="75">
        <v>1953</v>
      </c>
      <c r="B44" s="76">
        <v>-1.2082047421904465E-2</v>
      </c>
      <c r="C44" s="76">
        <v>1.8908333333333333E-2</v>
      </c>
      <c r="D44" s="76">
        <v>4.1438402589088513E-2</v>
      </c>
      <c r="E44" s="76">
        <v>1.6201123818443276E-2</v>
      </c>
      <c r="F44" s="77">
        <v>513.34600909864514</v>
      </c>
      <c r="G44" s="77">
        <v>130.93904064642769</v>
      </c>
      <c r="H44" s="77">
        <v>211.61007420547722</v>
      </c>
      <c r="I44" s="77">
        <v>388.39228420670662</v>
      </c>
      <c r="J44" s="76">
        <v>-3.0990380755237797E-2</v>
      </c>
      <c r="K44" s="76">
        <v>-5.3520450010992981E-2</v>
      </c>
      <c r="L44" s="78">
        <v>-2.8283171240347741E-2</v>
      </c>
      <c r="M44" s="79"/>
      <c r="N44" s="41">
        <v>8.1606999999999999E-3</v>
      </c>
      <c r="O44" s="81">
        <v>-2.0078889627322627E-2</v>
      </c>
      <c r="P44" s="81">
        <v>1.0660635088566073E-2</v>
      </c>
      <c r="Q44" s="81">
        <v>3.3008331498231014E-2</v>
      </c>
      <c r="R44" s="81">
        <v>7.9753394656658649E-3</v>
      </c>
    </row>
    <row r="45" spans="1:18" ht="15.6">
      <c r="A45" s="75">
        <v>1954</v>
      </c>
      <c r="B45" s="76">
        <v>0.52563321241434902</v>
      </c>
      <c r="C45" s="76">
        <v>9.3833333333333338E-3</v>
      </c>
      <c r="D45" s="76">
        <v>3.2898034558095555E-2</v>
      </c>
      <c r="E45" s="76">
        <v>6.1579051817707856E-2</v>
      </c>
      <c r="F45" s="77">
        <v>783.17772094125166</v>
      </c>
      <c r="G45" s="77">
        <v>132.16768531116</v>
      </c>
      <c r="H45" s="77">
        <v>218.57162973953018</v>
      </c>
      <c r="I45" s="77">
        <v>412.30911280146938</v>
      </c>
      <c r="J45" s="76">
        <v>0.51624987908101572</v>
      </c>
      <c r="K45" s="76">
        <v>0.49273517785625348</v>
      </c>
      <c r="L45" s="78">
        <v>0.46405416059664117</v>
      </c>
      <c r="M45" s="79"/>
      <c r="N45" s="41">
        <v>3.1132999999999998E-3</v>
      </c>
      <c r="O45" s="81">
        <v>0.52089820004813903</v>
      </c>
      <c r="P45" s="81">
        <v>6.250573423095096E-3</v>
      </c>
      <c r="Q45" s="81">
        <v>2.9692293540615422E-2</v>
      </c>
      <c r="R45" s="81">
        <v>5.82842953210847E-2</v>
      </c>
    </row>
    <row r="46" spans="1:18" ht="15.6">
      <c r="A46" s="75">
        <v>1955</v>
      </c>
      <c r="B46" s="76">
        <v>0.32597331851028349</v>
      </c>
      <c r="C46" s="76">
        <v>1.7250000000000001E-2</v>
      </c>
      <c r="D46" s="76">
        <v>-1.3364391288618781E-2</v>
      </c>
      <c r="E46" s="76">
        <v>2.044690004344954E-2</v>
      </c>
      <c r="F46" s="77">
        <v>1038.4727616197922</v>
      </c>
      <c r="G46" s="77">
        <v>134.44757788277749</v>
      </c>
      <c r="H46" s="77">
        <v>215.65055295509998</v>
      </c>
      <c r="I46" s="77">
        <v>420.73955601792437</v>
      </c>
      <c r="J46" s="76">
        <v>0.30872331851028351</v>
      </c>
      <c r="K46" s="76">
        <v>0.33933770979890227</v>
      </c>
      <c r="L46" s="78">
        <v>0.30552641846683393</v>
      </c>
      <c r="M46" s="79"/>
      <c r="N46" s="41">
        <v>-2.7933000000000003E-3</v>
      </c>
      <c r="O46" s="81">
        <v>0.32968753470096379</v>
      </c>
      <c r="P46" s="81">
        <v>2.0099443776300241E-2</v>
      </c>
      <c r="Q46" s="81">
        <v>-1.0600702230158299E-2</v>
      </c>
      <c r="R46" s="81">
        <v>2.3305298734404234E-2</v>
      </c>
    </row>
    <row r="47" spans="1:18" ht="15.6">
      <c r="A47" s="75">
        <v>1956</v>
      </c>
      <c r="B47" s="76">
        <v>7.4395118733509347E-2</v>
      </c>
      <c r="C47" s="76">
        <v>2.6275E-2</v>
      </c>
      <c r="D47" s="76">
        <v>-2.2557738173154165E-2</v>
      </c>
      <c r="E47" s="76">
        <v>-2.3526541979620903E-2</v>
      </c>
      <c r="F47" s="77">
        <v>1115.7300660220119</v>
      </c>
      <c r="G47" s="77">
        <v>137.98018799164748</v>
      </c>
      <c r="H47" s="77">
        <v>210.78596424464291</v>
      </c>
      <c r="I47" s="77">
        <v>410.84100919078162</v>
      </c>
      <c r="J47" s="76">
        <v>4.8120118733509347E-2</v>
      </c>
      <c r="K47" s="76">
        <v>9.6952856906663512E-2</v>
      </c>
      <c r="L47" s="78">
        <v>9.7921660713130243E-2</v>
      </c>
      <c r="M47" s="79"/>
      <c r="N47" s="41">
        <v>1.52505E-2</v>
      </c>
      <c r="O47" s="81">
        <v>5.8256182817451707E-2</v>
      </c>
      <c r="P47" s="81">
        <v>1.0858896400445017E-2</v>
      </c>
      <c r="Q47" s="81">
        <v>-3.7240304903227606E-2</v>
      </c>
      <c r="R47" s="81">
        <v>-3.8194555904794925E-2</v>
      </c>
    </row>
    <row r="48" spans="1:18" ht="15.6">
      <c r="A48" s="75">
        <v>1957</v>
      </c>
      <c r="B48" s="76">
        <v>-0.1045736018855796</v>
      </c>
      <c r="C48" s="76">
        <v>3.2250000000000001E-2</v>
      </c>
      <c r="D48" s="76">
        <v>6.7970128466249904E-2</v>
      </c>
      <c r="E48" s="76">
        <v>-7.1892844025423647E-3</v>
      </c>
      <c r="F48" s="77">
        <v>999.05415428605454</v>
      </c>
      <c r="G48" s="77">
        <v>142.43004905437809</v>
      </c>
      <c r="H48" s="77">
        <v>225.11311331323367</v>
      </c>
      <c r="I48" s="77">
        <v>407.88735633148156</v>
      </c>
      <c r="J48" s="76">
        <v>-0.1368236018855796</v>
      </c>
      <c r="K48" s="76">
        <v>-0.17254373035182952</v>
      </c>
      <c r="L48" s="78">
        <v>-9.7384317483037233E-2</v>
      </c>
      <c r="M48" s="79"/>
      <c r="N48" s="41">
        <v>3.3415100000000003E-2</v>
      </c>
      <c r="O48" s="81">
        <v>-0.13352688758426279</v>
      </c>
      <c r="P48" s="81">
        <v>-1.1274269168315421E-3</v>
      </c>
      <c r="Q48" s="81">
        <v>3.3437704235451893E-2</v>
      </c>
      <c r="R48" s="81">
        <v>-3.9291456455922136E-2</v>
      </c>
    </row>
    <row r="49" spans="1:18" ht="15.6">
      <c r="A49" s="75">
        <v>1958</v>
      </c>
      <c r="B49" s="76">
        <v>0.43719954988747184</v>
      </c>
      <c r="C49" s="76">
        <v>1.7708333333333333E-2</v>
      </c>
      <c r="D49" s="76">
        <v>-2.0990181755274694E-2</v>
      </c>
      <c r="E49" s="76">
        <v>6.4300928973360261E-2</v>
      </c>
      <c r="F49" s="77">
        <v>1435.8401808531264</v>
      </c>
      <c r="G49" s="77">
        <v>144.95224783971605</v>
      </c>
      <c r="H49" s="77">
        <v>220.38794814929315</v>
      </c>
      <c r="I49" s="77">
        <v>434.11489226008382</v>
      </c>
      <c r="J49" s="76">
        <v>0.41949121655413851</v>
      </c>
      <c r="K49" s="76">
        <v>0.45818973164274651</v>
      </c>
      <c r="L49" s="78">
        <v>0.37289862091411158</v>
      </c>
      <c r="M49" s="79"/>
      <c r="N49" s="41">
        <v>2.7291599999999999E-2</v>
      </c>
      <c r="O49" s="81">
        <v>0.39901810731000986</v>
      </c>
      <c r="P49" s="81">
        <v>-9.328672274422023E-3</v>
      </c>
      <c r="Q49" s="81">
        <v>-4.6999101088020967E-2</v>
      </c>
      <c r="R49" s="81">
        <v>3.6026118556172548E-2</v>
      </c>
    </row>
    <row r="50" spans="1:18" ht="15.6">
      <c r="A50" s="75">
        <v>1959</v>
      </c>
      <c r="B50" s="76">
        <v>0.12056457163557326</v>
      </c>
      <c r="C50" s="76">
        <v>3.3858333333333331E-2</v>
      </c>
      <c r="D50" s="76">
        <v>-2.6466312591385065E-2</v>
      </c>
      <c r="E50" s="76">
        <v>1.5743430895022732E-2</v>
      </c>
      <c r="F50" s="77">
        <v>1608.9516371948275</v>
      </c>
      <c r="G50" s="77">
        <v>149.86008936448911</v>
      </c>
      <c r="H50" s="77">
        <v>214.55509182219998</v>
      </c>
      <c r="I50" s="77">
        <v>440.94935006688075</v>
      </c>
      <c r="J50" s="76">
        <v>8.6706238302239919E-2</v>
      </c>
      <c r="K50" s="76">
        <v>0.14703088422695831</v>
      </c>
      <c r="L50" s="78">
        <v>0.10482114074055052</v>
      </c>
      <c r="M50" s="79"/>
      <c r="N50" s="41">
        <v>1.0106800000000001E-2</v>
      </c>
      <c r="O50" s="81">
        <v>0.10935256711030283</v>
      </c>
      <c r="P50" s="81">
        <v>2.3513883218421405E-2</v>
      </c>
      <c r="Q50" s="81">
        <v>-3.6207173925950298E-2</v>
      </c>
      <c r="R50" s="81">
        <v>5.58023260017948E-3</v>
      </c>
    </row>
    <row r="51" spans="1:18" ht="15.6">
      <c r="A51" s="75">
        <v>1960</v>
      </c>
      <c r="B51" s="76">
        <v>3.36535314743695E-3</v>
      </c>
      <c r="C51" s="76">
        <v>2.8833333333333332E-2</v>
      </c>
      <c r="D51" s="76">
        <v>0.11639503690963365</v>
      </c>
      <c r="E51" s="76">
        <v>6.6631871633034342E-2</v>
      </c>
      <c r="F51" s="77">
        <v>1614.366327651135</v>
      </c>
      <c r="G51" s="77">
        <v>154.18105527449853</v>
      </c>
      <c r="H51" s="77">
        <v>239.52823965399477</v>
      </c>
      <c r="I51" s="77">
        <v>470.33063055720703</v>
      </c>
      <c r="J51" s="76">
        <v>-2.5467980185896383E-2</v>
      </c>
      <c r="K51" s="76">
        <v>-0.1130296837621967</v>
      </c>
      <c r="L51" s="78">
        <v>-6.3266518485597389E-2</v>
      </c>
      <c r="M51" s="78">
        <v>6.1119788031217315E-2</v>
      </c>
      <c r="N51" s="41">
        <v>1.45798E-2</v>
      </c>
      <c r="O51" s="81">
        <v>-1.105329206491501E-2</v>
      </c>
      <c r="P51" s="81">
        <v>1.4048706009456735E-2</v>
      </c>
      <c r="Q51" s="81">
        <v>0.10035212302633423</v>
      </c>
      <c r="R51" s="81">
        <v>5.1304068574038686E-2</v>
      </c>
    </row>
    <row r="52" spans="1:18" ht="15.6">
      <c r="A52" s="75">
        <v>1961</v>
      </c>
      <c r="B52" s="76">
        <v>0.26637712958182752</v>
      </c>
      <c r="C52" s="76">
        <v>2.3541666666666666E-2</v>
      </c>
      <c r="D52" s="76">
        <v>2.0609208076323167E-2</v>
      </c>
      <c r="E52" s="76">
        <v>5.0999999999999997E-2</v>
      </c>
      <c r="F52" s="77">
        <v>2044.3965961044005</v>
      </c>
      <c r="G52" s="77">
        <v>157.81073428408567</v>
      </c>
      <c r="H52" s="77">
        <v>244.46472698517934</v>
      </c>
      <c r="I52" s="77">
        <v>494.31749271562455</v>
      </c>
      <c r="J52" s="76">
        <v>0.24283546291516087</v>
      </c>
      <c r="K52" s="76">
        <v>0.24576792150550436</v>
      </c>
      <c r="L52" s="78">
        <v>0.21537712958182753</v>
      </c>
      <c r="M52" s="78">
        <v>6.6173591829972622E-2</v>
      </c>
      <c r="N52" s="41">
        <v>1.0707199999999998E-2</v>
      </c>
      <c r="O52" s="81">
        <v>0.25296142105431496</v>
      </c>
      <c r="P52" s="81">
        <v>1.2698501273827434E-2</v>
      </c>
      <c r="Q52" s="81">
        <v>9.7971084764443273E-3</v>
      </c>
      <c r="R52" s="81">
        <v>3.9865947328761475E-2</v>
      </c>
    </row>
    <row r="53" spans="1:18" ht="15.6">
      <c r="A53" s="75">
        <v>1962</v>
      </c>
      <c r="B53" s="76">
        <v>-8.8114605171208879E-2</v>
      </c>
      <c r="C53" s="76">
        <v>2.7733333333333336E-2</v>
      </c>
      <c r="D53" s="76">
        <v>5.693544054008462E-2</v>
      </c>
      <c r="E53" s="76">
        <v>6.4953279936065755E-2</v>
      </c>
      <c r="F53" s="77">
        <v>1864.2553972252979</v>
      </c>
      <c r="G53" s="77">
        <v>162.18735198156432</v>
      </c>
      <c r="H53" s="77">
        <v>258.38343391259201</v>
      </c>
      <c r="I53" s="77">
        <v>526.42503519727666</v>
      </c>
      <c r="J53" s="76">
        <v>-0.11584793850454221</v>
      </c>
      <c r="K53" s="76">
        <v>-0.14505004571129348</v>
      </c>
      <c r="L53" s="78">
        <v>-0.15306788510727465</v>
      </c>
      <c r="M53" s="78">
        <v>5.9683465378989942E-2</v>
      </c>
      <c r="N53" s="41">
        <v>1.1987699999999999E-2</v>
      </c>
      <c r="O53" s="81">
        <v>-9.8916523561708103E-2</v>
      </c>
      <c r="P53" s="81">
        <v>1.5559115326533535E-2</v>
      </c>
      <c r="Q53" s="81">
        <v>4.4415303209796475E-2</v>
      </c>
      <c r="R53" s="81">
        <v>5.2338165707019657E-2</v>
      </c>
    </row>
    <row r="54" spans="1:18" ht="15.6">
      <c r="A54" s="75">
        <v>1963</v>
      </c>
      <c r="B54" s="76">
        <v>0.22611927099841514</v>
      </c>
      <c r="C54" s="76">
        <v>3.1591666666666664E-2</v>
      </c>
      <c r="D54" s="76">
        <v>1.6841620739546127E-2</v>
      </c>
      <c r="E54" s="76">
        <v>5.4644805711862345E-2</v>
      </c>
      <c r="F54" s="77">
        <v>2285.7994686007432</v>
      </c>
      <c r="G54" s="77">
        <v>167.31112074291525</v>
      </c>
      <c r="H54" s="77">
        <v>262.73502971192949</v>
      </c>
      <c r="I54" s="77">
        <v>555.19142896749213</v>
      </c>
      <c r="J54" s="76">
        <v>0.19452760433174848</v>
      </c>
      <c r="K54" s="76">
        <v>0.20927765025886902</v>
      </c>
      <c r="L54" s="78">
        <v>0.1714744652865528</v>
      </c>
      <c r="M54" s="78">
        <v>6.3618993911514821E-2</v>
      </c>
      <c r="N54" s="41">
        <v>1.23967E-2</v>
      </c>
      <c r="O54" s="81">
        <v>0.21110555871864767</v>
      </c>
      <c r="P54" s="81">
        <v>1.8959926150160955E-2</v>
      </c>
      <c r="Q54" s="81">
        <v>4.3904931135652081E-3</v>
      </c>
      <c r="R54" s="81">
        <v>4.1730781729990118E-2</v>
      </c>
    </row>
    <row r="55" spans="1:18" ht="15.6">
      <c r="A55" s="75">
        <v>1964</v>
      </c>
      <c r="B55" s="76">
        <v>0.16415455878432425</v>
      </c>
      <c r="C55" s="76">
        <v>3.5466666666666667E-2</v>
      </c>
      <c r="D55" s="76">
        <v>3.7280648911540815E-2</v>
      </c>
      <c r="E55" s="76">
        <v>5.1617392722850271E-2</v>
      </c>
      <c r="F55" s="77">
        <v>2661.0238718383412</v>
      </c>
      <c r="G55" s="77">
        <v>173.24508849193066</v>
      </c>
      <c r="H55" s="77">
        <v>272.52996211138321</v>
      </c>
      <c r="I55" s="77">
        <v>583.84896299286754</v>
      </c>
      <c r="J55" s="76">
        <v>0.12868789211765758</v>
      </c>
      <c r="K55" s="76">
        <v>0.12687390987278344</v>
      </c>
      <c r="L55" s="78">
        <v>0.11253716606147399</v>
      </c>
      <c r="M55" s="78">
        <v>6.5267777442658215E-2</v>
      </c>
      <c r="N55" s="41">
        <v>1.2789099999999999E-2</v>
      </c>
      <c r="O55" s="81">
        <v>0.14945407566523405</v>
      </c>
      <c r="P55" s="81">
        <v>2.2391203328182341E-2</v>
      </c>
      <c r="Q55" s="81">
        <v>2.4182279323050393E-2</v>
      </c>
      <c r="R55" s="81">
        <v>3.8337984406477288E-2</v>
      </c>
    </row>
    <row r="56" spans="1:18" ht="15.6">
      <c r="A56" s="75">
        <v>1965</v>
      </c>
      <c r="B56" s="76">
        <v>0.12399242477876114</v>
      </c>
      <c r="C56" s="76">
        <v>3.9491666666666668E-2</v>
      </c>
      <c r="D56" s="76">
        <v>7.1885509359262342E-3</v>
      </c>
      <c r="E56" s="76">
        <v>3.1900094622538809E-2</v>
      </c>
      <c r="F56" s="77">
        <v>2990.9706741017444</v>
      </c>
      <c r="G56" s="77">
        <v>180.08682577829117</v>
      </c>
      <c r="H56" s="77">
        <v>274.48905762558695</v>
      </c>
      <c r="I56" s="77">
        <v>602.47380015761109</v>
      </c>
      <c r="J56" s="76">
        <v>8.4500758112094482E-2</v>
      </c>
      <c r="K56" s="76">
        <v>0.11680387384283492</v>
      </c>
      <c r="L56" s="78">
        <v>9.2092330156222341E-2</v>
      </c>
      <c r="M56" s="78">
        <v>6.6617941689874449E-2</v>
      </c>
      <c r="N56" s="41">
        <v>1.58517E-2</v>
      </c>
      <c r="O56" s="81">
        <v>0.10645325964287999</v>
      </c>
      <c r="P56" s="81">
        <v>2.3271080480218309E-2</v>
      </c>
      <c r="Q56" s="81">
        <v>-8.527966300665546E-3</v>
      </c>
      <c r="R56" s="81">
        <v>1.5797969942402679E-2</v>
      </c>
    </row>
    <row r="57" spans="1:18" ht="15.6">
      <c r="A57" s="75">
        <v>1966</v>
      </c>
      <c r="B57" s="76">
        <v>-9.9709542356377898E-2</v>
      </c>
      <c r="C57" s="76">
        <v>4.8625000000000002E-2</v>
      </c>
      <c r="D57" s="76">
        <v>2.9079409324299622E-2</v>
      </c>
      <c r="E57" s="76">
        <v>-3.4453615975776369E-2</v>
      </c>
      <c r="F57" s="77">
        <v>2692.7423569857124</v>
      </c>
      <c r="G57" s="77">
        <v>188.84354768176055</v>
      </c>
      <c r="H57" s="77">
        <v>282.47103728732264</v>
      </c>
      <c r="I57" s="77">
        <v>581.71639921151416</v>
      </c>
      <c r="J57" s="76">
        <v>-0.14833454235637789</v>
      </c>
      <c r="K57" s="76">
        <v>-0.12878895168067753</v>
      </c>
      <c r="L57" s="78">
        <v>-6.5255926380601528E-2</v>
      </c>
      <c r="M57" s="78">
        <v>6.1123719679815336E-2</v>
      </c>
      <c r="N57" s="41">
        <v>3.0150800000000002E-2</v>
      </c>
      <c r="O57" s="81">
        <v>-0.12605954619107973</v>
      </c>
      <c r="P57" s="81">
        <v>1.7933490902497073E-2</v>
      </c>
      <c r="Q57" s="81">
        <v>-1.0400328531514624E-3</v>
      </c>
      <c r="R57" s="81">
        <v>-6.2713552205925893E-2</v>
      </c>
    </row>
    <row r="58" spans="1:18" ht="15.6">
      <c r="A58" s="75">
        <v>1967</v>
      </c>
      <c r="B58" s="76">
        <v>0.23802966513133328</v>
      </c>
      <c r="C58" s="76">
        <v>4.306666666666667E-2</v>
      </c>
      <c r="D58" s="76">
        <v>-1.5806209932824666E-2</v>
      </c>
      <c r="E58" s="76">
        <v>8.9522661484468247E-3</v>
      </c>
      <c r="F58" s="77">
        <v>3333.6949185039784</v>
      </c>
      <c r="G58" s="77">
        <v>196.9764098019217</v>
      </c>
      <c r="H58" s="77">
        <v>278.0062407720165</v>
      </c>
      <c r="I58" s="77">
        <v>586.92407924017186</v>
      </c>
      <c r="J58" s="76">
        <v>0.19496299846466661</v>
      </c>
      <c r="K58" s="76">
        <v>0.25383587506415795</v>
      </c>
      <c r="L58" s="78">
        <v>0.22907739898288645</v>
      </c>
      <c r="M58" s="78">
        <v>6.5732838776739522E-2</v>
      </c>
      <c r="N58" s="41">
        <v>2.77279E-2</v>
      </c>
      <c r="O58" s="81">
        <v>0.2046278641762409</v>
      </c>
      <c r="P58" s="81">
        <v>1.4924929708210355E-2</v>
      </c>
      <c r="Q58" s="81">
        <v>-4.2359568065462261E-2</v>
      </c>
      <c r="R58" s="81">
        <v>-1.8269070881069771E-2</v>
      </c>
    </row>
    <row r="59" spans="1:18" ht="15.6">
      <c r="A59" s="75">
        <v>1968</v>
      </c>
      <c r="B59" s="76">
        <v>0.10814862651601535</v>
      </c>
      <c r="C59" s="76">
        <v>5.3383333333333331E-2</v>
      </c>
      <c r="D59" s="76">
        <v>3.2746196950768365E-2</v>
      </c>
      <c r="E59" s="76">
        <v>4.845146224309746E-2</v>
      </c>
      <c r="F59" s="77">
        <v>3694.2294451636035</v>
      </c>
      <c r="G59" s="77">
        <v>207.49166714518097</v>
      </c>
      <c r="H59" s="77">
        <v>287.10988788587969</v>
      </c>
      <c r="I59" s="77">
        <v>615.36140910504173</v>
      </c>
      <c r="J59" s="76">
        <v>5.4765293182682022E-2</v>
      </c>
      <c r="K59" s="76">
        <v>7.5402429565246981E-2</v>
      </c>
      <c r="L59" s="78">
        <v>5.9697164272917894E-2</v>
      </c>
      <c r="M59" s="78">
        <v>6.596627828748769E-2</v>
      </c>
      <c r="N59" s="41">
        <v>4.2717999999999999E-2</v>
      </c>
      <c r="O59" s="81">
        <v>6.2750069065668157E-2</v>
      </c>
      <c r="P59" s="81">
        <v>1.0228396683795049E-2</v>
      </c>
      <c r="Q59" s="81">
        <v>-9.5632789011331765E-3</v>
      </c>
      <c r="R59" s="81">
        <v>5.4985741524529175E-3</v>
      </c>
    </row>
    <row r="60" spans="1:18" ht="15.6">
      <c r="A60" s="75">
        <v>1969</v>
      </c>
      <c r="B60" s="76">
        <v>-8.2413710764490639E-2</v>
      </c>
      <c r="C60" s="76">
        <v>6.6666666666666666E-2</v>
      </c>
      <c r="D60" s="76">
        <v>-5.0140493209926106E-2</v>
      </c>
      <c r="E60" s="76">
        <v>-2.0251642507921469E-2</v>
      </c>
      <c r="F60" s="77">
        <v>3389.7742881722256</v>
      </c>
      <c r="G60" s="77">
        <v>221.3244449548597</v>
      </c>
      <c r="H60" s="77">
        <v>272.7140565018351</v>
      </c>
      <c r="I60" s="77">
        <v>602.89932983467565</v>
      </c>
      <c r="J60" s="76">
        <v>-0.14908037743115732</v>
      </c>
      <c r="K60" s="76">
        <v>-3.2273217554564533E-2</v>
      </c>
      <c r="L60" s="78">
        <v>-6.216206825656917E-2</v>
      </c>
      <c r="M60" s="78">
        <v>6.3333872734198771E-2</v>
      </c>
      <c r="N60" s="41">
        <v>5.4623900000000003E-2</v>
      </c>
      <c r="O60" s="81">
        <v>-0.12993979253124321</v>
      </c>
      <c r="P60" s="81">
        <v>1.1419015505590879E-2</v>
      </c>
      <c r="Q60" s="81">
        <v>-9.9338155725397503E-2</v>
      </c>
      <c r="R60" s="81">
        <v>-7.0997388270758299E-2</v>
      </c>
    </row>
    <row r="61" spans="1:18" ht="15.6">
      <c r="A61" s="75">
        <v>1970</v>
      </c>
      <c r="B61" s="76">
        <v>3.5611449054964189E-2</v>
      </c>
      <c r="C61" s="76">
        <v>6.3916666666666663E-2</v>
      </c>
      <c r="D61" s="76">
        <v>0.16754737183412338</v>
      </c>
      <c r="E61" s="76">
        <v>5.6495676569888728E-2</v>
      </c>
      <c r="F61" s="77">
        <v>3510.4890625432981</v>
      </c>
      <c r="G61" s="77">
        <v>235.47076572822448</v>
      </c>
      <c r="H61" s="77">
        <v>318.40657993094021</v>
      </c>
      <c r="I61" s="77">
        <v>636.96053537721821</v>
      </c>
      <c r="J61" s="76">
        <v>-2.8305217611702474E-2</v>
      </c>
      <c r="K61" s="76">
        <v>-0.13193592277915919</v>
      </c>
      <c r="L61" s="78">
        <v>-2.0884227514924539E-2</v>
      </c>
      <c r="M61" s="78">
        <v>5.8972566666315007E-2</v>
      </c>
      <c r="N61" s="41">
        <v>5.83826E-2</v>
      </c>
      <c r="O61" s="81">
        <v>-2.1515046586211728E-2</v>
      </c>
      <c r="P61" s="81">
        <v>5.2287959634507164E-3</v>
      </c>
      <c r="Q61" s="81">
        <v>0.10314301447711194</v>
      </c>
      <c r="R61" s="81">
        <v>-1.7828367833251368E-3</v>
      </c>
    </row>
    <row r="62" spans="1:18" ht="15.6">
      <c r="A62" s="75">
        <v>1971</v>
      </c>
      <c r="B62" s="76">
        <v>0.14221150298426474</v>
      </c>
      <c r="C62" s="76">
        <v>4.3324999999999995E-2</v>
      </c>
      <c r="D62" s="76">
        <v>9.7868966197122972E-2</v>
      </c>
      <c r="E62" s="76">
        <v>0.1400146617421994</v>
      </c>
      <c r="F62" s="77">
        <v>4009.720988337403</v>
      </c>
      <c r="G62" s="77">
        <v>245.67253665339982</v>
      </c>
      <c r="H62" s="77">
        <v>349.56870273914296</v>
      </c>
      <c r="I62" s="77">
        <v>726.14434928118965</v>
      </c>
      <c r="J62" s="76">
        <v>9.888650298426474E-2</v>
      </c>
      <c r="K62" s="76">
        <v>4.434253678714177E-2</v>
      </c>
      <c r="L62" s="78">
        <v>2.1968412420653449E-3</v>
      </c>
      <c r="M62" s="78">
        <v>5.8660636809878541E-2</v>
      </c>
      <c r="N62" s="41">
        <v>4.2927699999999999E-2</v>
      </c>
      <c r="O62" s="81">
        <v>9.5197205889022696E-2</v>
      </c>
      <c r="P62" s="81">
        <v>3.8094682881673059E-4</v>
      </c>
      <c r="Q62" s="81">
        <v>5.2679841754249335E-2</v>
      </c>
      <c r="R62" s="81">
        <v>9.3090788308910932E-2</v>
      </c>
    </row>
    <row r="63" spans="1:18" ht="15.6">
      <c r="A63" s="75">
        <v>1972</v>
      </c>
      <c r="B63" s="76">
        <v>0.18755362915074925</v>
      </c>
      <c r="C63" s="76">
        <v>4.0724999999999997E-2</v>
      </c>
      <c r="D63" s="76">
        <v>2.818449050444969E-2</v>
      </c>
      <c r="E63" s="76">
        <v>0.11409093579389698</v>
      </c>
      <c r="F63" s="77">
        <v>4761.7587115820115</v>
      </c>
      <c r="G63" s="77">
        <v>255.67755070860949</v>
      </c>
      <c r="H63" s="77">
        <v>359.42111852214714</v>
      </c>
      <c r="I63" s="77">
        <v>808.99083761213103</v>
      </c>
      <c r="J63" s="76">
        <v>0.14682862915074923</v>
      </c>
      <c r="K63" s="76">
        <v>0.15936913864629956</v>
      </c>
      <c r="L63" s="78">
        <v>7.3462693356852266E-2</v>
      </c>
      <c r="M63" s="78">
        <v>6.0804303728189568E-2</v>
      </c>
      <c r="N63" s="41">
        <v>3.2722799999999996E-2</v>
      </c>
      <c r="O63" s="81">
        <v>0.14992486769029334</v>
      </c>
      <c r="P63" s="81">
        <v>7.7486427141919556E-3</v>
      </c>
      <c r="Q63" s="81">
        <v>-4.3945088609936844E-3</v>
      </c>
      <c r="R63" s="81">
        <v>7.8789909348275344E-2</v>
      </c>
    </row>
    <row r="64" spans="1:18" ht="15.6">
      <c r="A64" s="75">
        <v>1973</v>
      </c>
      <c r="B64" s="76">
        <v>-0.14308047437526472</v>
      </c>
      <c r="C64" s="76">
        <v>7.0316666666666666E-2</v>
      </c>
      <c r="D64" s="76">
        <v>3.6586646024150085E-2</v>
      </c>
      <c r="E64" s="76">
        <v>4.3180404854323576E-2</v>
      </c>
      <c r="F64" s="77">
        <v>4080.4440162683081</v>
      </c>
      <c r="G64" s="77">
        <v>273.6559438159365</v>
      </c>
      <c r="H64" s="77">
        <v>372.57113175912104</v>
      </c>
      <c r="I64" s="77">
        <v>843.92338950366127</v>
      </c>
      <c r="J64" s="76">
        <v>-0.21339714104193139</v>
      </c>
      <c r="K64" s="76">
        <v>-0.17966712039941479</v>
      </c>
      <c r="L64" s="78">
        <v>-0.18626087922958828</v>
      </c>
      <c r="M64" s="78">
        <v>5.4960045718843054E-2</v>
      </c>
      <c r="N64" s="41">
        <v>6.1777600000000002E-2</v>
      </c>
      <c r="O64" s="81">
        <v>-0.19293877962321371</v>
      </c>
      <c r="P64" s="81">
        <v>8.0422365914165628E-3</v>
      </c>
      <c r="Q64" s="81">
        <v>-2.3725264100363352E-2</v>
      </c>
      <c r="R64" s="81">
        <v>-1.7515151144341767E-2</v>
      </c>
    </row>
    <row r="65" spans="1:18" ht="15.6">
      <c r="A65" s="75">
        <v>1974</v>
      </c>
      <c r="B65" s="76">
        <v>-0.25901785750896972</v>
      </c>
      <c r="C65" s="76">
        <v>7.8299999999999995E-2</v>
      </c>
      <c r="D65" s="76">
        <v>1.9886086932378574E-2</v>
      </c>
      <c r="E65" s="76">
        <v>-4.3807197977191667E-2</v>
      </c>
      <c r="F65" s="77">
        <v>3023.5361494891954</v>
      </c>
      <c r="G65" s="77">
        <v>295.08320421672431</v>
      </c>
      <c r="H65" s="77">
        <v>379.98011367377757</v>
      </c>
      <c r="I65" s="77">
        <v>806.9534705020917</v>
      </c>
      <c r="J65" s="76">
        <v>-0.3373178575089697</v>
      </c>
      <c r="K65" s="76">
        <v>-0.27890394444134831</v>
      </c>
      <c r="L65" s="78">
        <v>-0.21521065953177804</v>
      </c>
      <c r="M65" s="78">
        <v>4.6417018581159875E-2</v>
      </c>
      <c r="N65" s="41">
        <v>0.11054800000000001</v>
      </c>
      <c r="O65" s="81">
        <v>-0.33277792360975822</v>
      </c>
      <c r="P65" s="81">
        <v>-2.90379164160397E-2</v>
      </c>
      <c r="Q65" s="81">
        <v>-8.1637095440828866E-2</v>
      </c>
      <c r="R65" s="81">
        <v>-0.13899011837146324</v>
      </c>
    </row>
    <row r="66" spans="1:18" ht="15.6">
      <c r="A66" s="75">
        <v>1975</v>
      </c>
      <c r="B66" s="76">
        <v>0.36995137106184356</v>
      </c>
      <c r="C66" s="76">
        <v>5.7750000000000003E-2</v>
      </c>
      <c r="D66" s="76">
        <v>3.6052536026033838E-2</v>
      </c>
      <c r="E66" s="76">
        <v>0.11049964074144952</v>
      </c>
      <c r="F66" s="77">
        <v>4142.0974934477708</v>
      </c>
      <c r="G66" s="77">
        <v>312.12425926024014</v>
      </c>
      <c r="H66" s="77">
        <v>393.67936041117781</v>
      </c>
      <c r="I66" s="77">
        <v>896.12153908763878</v>
      </c>
      <c r="J66" s="76">
        <v>0.31220137106184354</v>
      </c>
      <c r="K66" s="76">
        <v>0.33389883503580975</v>
      </c>
      <c r="L66" s="78">
        <v>0.25945173032039404</v>
      </c>
      <c r="M66" s="78">
        <v>5.1706756781676244E-2</v>
      </c>
      <c r="N66" s="41">
        <v>9.1431499999999999E-2</v>
      </c>
      <c r="O66" s="81">
        <v>0.25518767880700111</v>
      </c>
      <c r="P66" s="81">
        <v>-3.0859930284218628E-2</v>
      </c>
      <c r="Q66" s="81">
        <v>-5.0739752310581476E-2</v>
      </c>
      <c r="R66" s="81">
        <v>1.7470762701506715E-2</v>
      </c>
    </row>
    <row r="67" spans="1:18" ht="15.6">
      <c r="A67" s="75">
        <v>1976</v>
      </c>
      <c r="B67" s="76">
        <v>0.23830999002106662</v>
      </c>
      <c r="C67" s="76">
        <v>4.974166666666667E-2</v>
      </c>
      <c r="D67" s="76">
        <v>0.1598456074290921</v>
      </c>
      <c r="E67" s="76">
        <v>0.19752813987098014</v>
      </c>
      <c r="F67" s="77">
        <v>5129.2007057775936</v>
      </c>
      <c r="G67" s="77">
        <v>327.6498401229432</v>
      </c>
      <c r="H67" s="77">
        <v>456.607276908399</v>
      </c>
      <c r="I67" s="77">
        <v>1073.1307598019398</v>
      </c>
      <c r="J67" s="76">
        <v>0.18856832335439994</v>
      </c>
      <c r="K67" s="76">
        <v>7.8464382591974524E-2</v>
      </c>
      <c r="L67" s="78">
        <v>4.0781850150086479E-2</v>
      </c>
      <c r="M67" s="78">
        <v>5.2196588038950109E-2</v>
      </c>
      <c r="N67" s="41">
        <v>5.7448100000000002E-2</v>
      </c>
      <c r="O67" s="81">
        <v>0.17103618609846349</v>
      </c>
      <c r="P67" s="81">
        <v>-7.2877650764452406E-3</v>
      </c>
      <c r="Q67" s="81">
        <v>9.6834546706445535E-2</v>
      </c>
      <c r="R67" s="81">
        <v>0.13246989603648629</v>
      </c>
    </row>
    <row r="68" spans="1:18" ht="15.6">
      <c r="A68" s="75">
        <v>1977</v>
      </c>
      <c r="B68" s="76">
        <v>-6.9797040759352322E-2</v>
      </c>
      <c r="C68" s="76">
        <v>5.2691666666666671E-2</v>
      </c>
      <c r="D68" s="76">
        <v>1.2899606071070449E-2</v>
      </c>
      <c r="E68" s="76">
        <v>9.9546628520906386E-2</v>
      </c>
      <c r="F68" s="77">
        <v>4771.1976750535359</v>
      </c>
      <c r="G68" s="77">
        <v>344.91425628208793</v>
      </c>
      <c r="H68" s="77">
        <v>462.49733090970153</v>
      </c>
      <c r="I68" s="77">
        <v>1179.9573089023015</v>
      </c>
      <c r="J68" s="76">
        <v>-0.122488707426019</v>
      </c>
      <c r="K68" s="76">
        <v>-8.2696646830422771E-2</v>
      </c>
      <c r="L68" s="78">
        <v>-0.16934366928025871</v>
      </c>
      <c r="M68" s="78">
        <v>4.9266761357046551E-2</v>
      </c>
      <c r="N68" s="41">
        <v>6.50168E-2</v>
      </c>
      <c r="O68" s="81">
        <v>-0.12658376915683611</v>
      </c>
      <c r="P68" s="81">
        <v>-1.1572712593203582E-2</v>
      </c>
      <c r="Q68" s="81">
        <v>-4.8935560386399124E-2</v>
      </c>
      <c r="R68" s="81">
        <v>3.2421862754565378E-2</v>
      </c>
    </row>
    <row r="69" spans="1:18" ht="15.6">
      <c r="A69" s="75">
        <v>1978</v>
      </c>
      <c r="B69" s="76">
        <v>6.50928391167193E-2</v>
      </c>
      <c r="C69" s="76">
        <v>7.1883333333333341E-2</v>
      </c>
      <c r="D69" s="76">
        <v>-7.7758069075086478E-3</v>
      </c>
      <c r="E69" s="76">
        <v>3.1375849771690861E-2</v>
      </c>
      <c r="F69" s="77">
        <v>5081.7684777098611</v>
      </c>
      <c r="G69" s="77">
        <v>369.70784273783198</v>
      </c>
      <c r="H69" s="77">
        <v>458.90104096930958</v>
      </c>
      <c r="I69" s="77">
        <v>1216.9794721634289</v>
      </c>
      <c r="J69" s="76">
        <v>-6.7904942166140403E-3</v>
      </c>
      <c r="K69" s="76">
        <v>7.2868646024227948E-2</v>
      </c>
      <c r="L69" s="78">
        <v>3.3716989345028439E-2</v>
      </c>
      <c r="M69" s="78">
        <v>4.9741898913203242E-2</v>
      </c>
      <c r="N69" s="41">
        <v>7.6309600000000005E-2</v>
      </c>
      <c r="O69" s="81">
        <v>-1.0421500359451108E-2</v>
      </c>
      <c r="P69" s="81">
        <v>-4.1124474469677041E-3</v>
      </c>
      <c r="Q69" s="81">
        <v>-7.8123810200623311E-2</v>
      </c>
      <c r="R69" s="81">
        <v>-4.1747978674824715E-2</v>
      </c>
    </row>
    <row r="70" spans="1:18" ht="15.6">
      <c r="A70" s="75">
        <v>1979</v>
      </c>
      <c r="B70" s="76">
        <v>0.18519490167516386</v>
      </c>
      <c r="C70" s="76">
        <v>0.10069166666666667</v>
      </c>
      <c r="D70" s="76">
        <v>6.7072031247235459E-3</v>
      </c>
      <c r="E70" s="76">
        <v>-2.0091101436615355E-2</v>
      </c>
      <c r="F70" s="77">
        <v>6022.8860912752862</v>
      </c>
      <c r="G70" s="77">
        <v>406.93434160284215</v>
      </c>
      <c r="H70" s="77">
        <v>461.97898346523777</v>
      </c>
      <c r="I70" s="77">
        <v>1192.5290141419148</v>
      </c>
      <c r="J70" s="76">
        <v>8.4503235008497199E-2</v>
      </c>
      <c r="K70" s="76">
        <v>0.17848769855044033</v>
      </c>
      <c r="L70" s="78">
        <v>0.20528600311177922</v>
      </c>
      <c r="M70" s="78">
        <v>5.2132252828986925E-2</v>
      </c>
      <c r="N70" s="41">
        <v>0.1125447</v>
      </c>
      <c r="O70" s="81">
        <v>6.5300928290938698E-2</v>
      </c>
      <c r="P70" s="81">
        <v>-1.0653983910339337E-2</v>
      </c>
      <c r="Q70" s="81">
        <v>-9.5131006309478128E-2</v>
      </c>
      <c r="R70" s="81">
        <v>-0.1192184021339685</v>
      </c>
    </row>
    <row r="71" spans="1:18" ht="15.6">
      <c r="A71" s="75">
        <v>1980</v>
      </c>
      <c r="B71" s="76">
        <v>0.3173524550676301</v>
      </c>
      <c r="C71" s="76">
        <v>0.11434166666666666</v>
      </c>
      <c r="D71" s="76">
        <v>-2.989744251999403E-2</v>
      </c>
      <c r="E71" s="76">
        <v>-3.3156783371910456E-2</v>
      </c>
      <c r="F71" s="77">
        <v>7934.2637789341807</v>
      </c>
      <c r="G71" s="77">
        <v>453.46389244561374</v>
      </c>
      <c r="H71" s="77">
        <v>448.16699336164055</v>
      </c>
      <c r="I71" s="77">
        <v>1152.9885879552935</v>
      </c>
      <c r="J71" s="76">
        <v>0.20301078840096343</v>
      </c>
      <c r="K71" s="76">
        <v>0.34724989758762415</v>
      </c>
      <c r="L71" s="78">
        <v>0.35050923843954057</v>
      </c>
      <c r="M71" s="78">
        <v>5.7318705257589642E-2</v>
      </c>
      <c r="N71" s="41">
        <v>0.135492</v>
      </c>
      <c r="O71" s="81">
        <v>0.16016004962397812</v>
      </c>
      <c r="P71" s="81">
        <v>-1.8626580665767278E-2</v>
      </c>
      <c r="Q71" s="81">
        <v>-0.14565443219326424</v>
      </c>
      <c r="R71" s="81">
        <v>-0.14852485387119452</v>
      </c>
    </row>
    <row r="72" spans="1:18" ht="15.6">
      <c r="A72" s="75">
        <v>1981</v>
      </c>
      <c r="B72" s="76">
        <v>-4.7023902474955762E-2</v>
      </c>
      <c r="C72" s="76">
        <v>0.14025000000000001</v>
      </c>
      <c r="D72" s="76">
        <v>8.1992153358923542E-2</v>
      </c>
      <c r="E72" s="76">
        <v>8.4623994808912056E-2</v>
      </c>
      <c r="F72" s="77">
        <v>7561.1637327830058</v>
      </c>
      <c r="G72" s="77">
        <v>517.06220336111107</v>
      </c>
      <c r="H72" s="77">
        <v>484.91317021175587</v>
      </c>
      <c r="I72" s="77">
        <v>1250.5590882371571</v>
      </c>
      <c r="J72" s="76">
        <v>-0.18727390247495579</v>
      </c>
      <c r="K72" s="76">
        <v>-0.12901605583387932</v>
      </c>
      <c r="L72" s="78">
        <v>-0.13164789728386783</v>
      </c>
      <c r="M72" s="78">
        <v>5.3730990468644491E-2</v>
      </c>
      <c r="N72" s="41">
        <v>0.10334720000000001</v>
      </c>
      <c r="O72" s="81">
        <v>-0.13628629544259119</v>
      </c>
      <c r="P72" s="81">
        <v>3.3446226174317584E-2</v>
      </c>
      <c r="Q72" s="81">
        <v>-1.9354783916682217E-2</v>
      </c>
      <c r="R72" s="81">
        <v>-1.6969459106877638E-2</v>
      </c>
    </row>
    <row r="73" spans="1:18" ht="15.6">
      <c r="A73" s="75">
        <v>1982</v>
      </c>
      <c r="B73" s="76">
        <v>0.20419055079559353</v>
      </c>
      <c r="C73" s="76">
        <v>0.10614166666666666</v>
      </c>
      <c r="D73" s="76">
        <v>0.32814549486295586</v>
      </c>
      <c r="E73" s="76">
        <v>0.2905245565590866</v>
      </c>
      <c r="F73" s="77">
        <v>9105.0819200356327</v>
      </c>
      <c r="G73" s="77">
        <v>571.94404739619824</v>
      </c>
      <c r="H73" s="77">
        <v>644.03524241645721</v>
      </c>
      <c r="I73" s="77">
        <v>1613.8772127981929</v>
      </c>
      <c r="J73" s="76">
        <v>9.8048884128926872E-2</v>
      </c>
      <c r="K73" s="76">
        <v>-0.12395494406736232</v>
      </c>
      <c r="L73" s="78">
        <v>-8.6334005763493066E-2</v>
      </c>
      <c r="M73" s="78">
        <v>5.1038688692139678E-2</v>
      </c>
      <c r="N73" s="41">
        <v>6.1314300000000002E-2</v>
      </c>
      <c r="O73" s="81">
        <v>0.13462199726847501</v>
      </c>
      <c r="P73" s="81">
        <v>4.2237597916721326E-2</v>
      </c>
      <c r="Q73" s="81">
        <v>0.25141581043707384</v>
      </c>
      <c r="R73" s="81">
        <v>0.21596831076250123</v>
      </c>
    </row>
    <row r="74" spans="1:18" ht="15.6">
      <c r="A74" s="75">
        <v>1983</v>
      </c>
      <c r="B74" s="76">
        <v>0.22337155858930619</v>
      </c>
      <c r="C74" s="76">
        <v>8.6108333333333342E-2</v>
      </c>
      <c r="D74" s="76">
        <v>3.2002094451429264E-2</v>
      </c>
      <c r="E74" s="76">
        <v>0.16194289622798366</v>
      </c>
      <c r="F74" s="77">
        <v>11138.898259597305</v>
      </c>
      <c r="G74" s="77">
        <v>621.19319607740579</v>
      </c>
      <c r="H74" s="77">
        <v>664.64571907431775</v>
      </c>
      <c r="I74" s="77">
        <v>1875.233162795078</v>
      </c>
      <c r="J74" s="76">
        <v>0.13726322525597284</v>
      </c>
      <c r="K74" s="76">
        <v>0.19136946413787692</v>
      </c>
      <c r="L74" s="78">
        <v>6.1428662361322522E-2</v>
      </c>
      <c r="M74" s="78">
        <v>5.3402830654563971E-2</v>
      </c>
      <c r="N74" s="41">
        <v>3.2124399999999997E-2</v>
      </c>
      <c r="O74" s="81">
        <v>0.18529467822803736</v>
      </c>
      <c r="P74" s="81">
        <v>5.2303708093068169E-2</v>
      </c>
      <c r="Q74" s="81">
        <v>-1.1849884429715463E-4</v>
      </c>
      <c r="R74" s="81">
        <v>0.1257779548937934</v>
      </c>
    </row>
    <row r="75" spans="1:18" ht="15.6">
      <c r="A75" s="75">
        <v>1984</v>
      </c>
      <c r="B75" s="76">
        <v>6.14614199963621E-2</v>
      </c>
      <c r="C75" s="76">
        <v>9.5225000000000004E-2</v>
      </c>
      <c r="D75" s="76">
        <v>0.13733364344102345</v>
      </c>
      <c r="E75" s="76">
        <v>0.15619207332454216</v>
      </c>
      <c r="F75" s="77">
        <v>11823.510763827162</v>
      </c>
      <c r="G75" s="77">
        <v>680.34631817387685</v>
      </c>
      <c r="H75" s="77">
        <v>755.92393727227272</v>
      </c>
      <c r="I75" s="77">
        <v>2168.1297184589798</v>
      </c>
      <c r="J75" s="76">
        <v>-3.3763580003637904E-2</v>
      </c>
      <c r="K75" s="76">
        <v>-7.5872223444661352E-2</v>
      </c>
      <c r="L75" s="78">
        <v>-9.4730653328180064E-2</v>
      </c>
      <c r="M75" s="78">
        <v>5.1212126318051387E-2</v>
      </c>
      <c r="N75" s="41">
        <v>4.3005399999999999E-2</v>
      </c>
      <c r="O75" s="81">
        <v>1.7695037817025749E-2</v>
      </c>
      <c r="P75" s="81">
        <v>5.006647137205622E-2</v>
      </c>
      <c r="Q75" s="81">
        <v>9.0438883097847311E-2</v>
      </c>
      <c r="R75" s="81">
        <v>0.10851973855987906</v>
      </c>
    </row>
    <row r="76" spans="1:18" ht="15.6">
      <c r="A76" s="75">
        <v>1985</v>
      </c>
      <c r="B76" s="76">
        <v>0.31235149485768948</v>
      </c>
      <c r="C76" s="76">
        <v>7.4791666666666673E-2</v>
      </c>
      <c r="D76" s="76">
        <v>0.2571248821260641</v>
      </c>
      <c r="E76" s="76">
        <v>0.23862641849916477</v>
      </c>
      <c r="F76" s="77">
        <v>15516.602025374559</v>
      </c>
      <c r="G76" s="77">
        <v>731.23055322063135</v>
      </c>
      <c r="H76" s="77">
        <v>950.2907905396761</v>
      </c>
      <c r="I76" s="77">
        <v>2685.5027480164485</v>
      </c>
      <c r="J76" s="76">
        <v>0.23755982819102281</v>
      </c>
      <c r="K76" s="76">
        <v>5.522661273162538E-2</v>
      </c>
      <c r="L76" s="78">
        <v>7.372507635852471E-2</v>
      </c>
      <c r="M76" s="78">
        <v>5.1284365102581608E-2</v>
      </c>
      <c r="N76" s="41">
        <v>3.5456399999999999E-2</v>
      </c>
      <c r="O76" s="81">
        <v>0.26741357227372364</v>
      </c>
      <c r="P76" s="81">
        <v>3.7988336994842609E-2</v>
      </c>
      <c r="Q76" s="81">
        <v>0.21407804531998087</v>
      </c>
      <c r="R76" s="81">
        <v>0.19621301147896197</v>
      </c>
    </row>
    <row r="77" spans="1:18" ht="15.6">
      <c r="A77" s="75">
        <v>1986</v>
      </c>
      <c r="B77" s="76">
        <v>0.18494578758046187</v>
      </c>
      <c r="C77" s="76">
        <v>5.9783333333333334E-2</v>
      </c>
      <c r="D77" s="76">
        <v>0.24284215141767618</v>
      </c>
      <c r="E77" s="76">
        <v>0.21485515309759495</v>
      </c>
      <c r="F77" s="77">
        <v>18386.332207530046</v>
      </c>
      <c r="G77" s="77">
        <v>774.94595312733804</v>
      </c>
      <c r="H77" s="77">
        <v>1181.0614505867354</v>
      </c>
      <c r="I77" s="77">
        <v>3262.496852085535</v>
      </c>
      <c r="J77" s="76">
        <v>0.12516245424712855</v>
      </c>
      <c r="K77" s="76">
        <v>-5.7896363837214304E-2</v>
      </c>
      <c r="L77" s="78">
        <v>-2.990936551713308E-2</v>
      </c>
      <c r="M77" s="78">
        <v>4.9663565599739057E-2</v>
      </c>
      <c r="N77" s="41">
        <v>1.8980500000000001E-2</v>
      </c>
      <c r="O77" s="81">
        <v>0.16287386027550266</v>
      </c>
      <c r="P77" s="81">
        <v>4.0042800949903645E-2</v>
      </c>
      <c r="Q77" s="81">
        <v>0.21969179137154837</v>
      </c>
      <c r="R77" s="81">
        <v>0.19222610550211217</v>
      </c>
    </row>
    <row r="78" spans="1:18" ht="15.6">
      <c r="A78" s="75">
        <v>1987</v>
      </c>
      <c r="B78" s="76">
        <v>5.8127216418218712E-2</v>
      </c>
      <c r="C78" s="76">
        <v>5.7750000000000003E-2</v>
      </c>
      <c r="D78" s="76">
        <v>-4.9605089379262279E-2</v>
      </c>
      <c r="E78" s="76">
        <v>2.289846084276681E-2</v>
      </c>
      <c r="F78" s="77">
        <v>19455.07851889441</v>
      </c>
      <c r="G78" s="77">
        <v>819.69908192044181</v>
      </c>
      <c r="H78" s="77">
        <v>1122.4747917679792</v>
      </c>
      <c r="I78" s="77">
        <v>3337.2030085026654</v>
      </c>
      <c r="J78" s="76">
        <v>3.7721641821870933E-4</v>
      </c>
      <c r="K78" s="76">
        <v>0.107732305797481</v>
      </c>
      <c r="L78" s="78">
        <v>3.5228755575451902E-2</v>
      </c>
      <c r="M78" s="78">
        <v>5.0693590437507208E-2</v>
      </c>
      <c r="N78" s="41">
        <v>3.66456E-2</v>
      </c>
      <c r="O78" s="81">
        <v>2.072223758844749E-2</v>
      </c>
      <c r="P78" s="81">
        <v>2.0358355835398356E-2</v>
      </c>
      <c r="Q78" s="81">
        <v>-8.3201712696472474E-2</v>
      </c>
      <c r="R78" s="81">
        <v>-1.3261175427005334E-2</v>
      </c>
    </row>
    <row r="79" spans="1:18" ht="15.6">
      <c r="A79" s="75">
        <v>1988</v>
      </c>
      <c r="B79" s="76">
        <v>0.16537192812044688</v>
      </c>
      <c r="C79" s="76">
        <v>6.6674999999999998E-2</v>
      </c>
      <c r="D79" s="76">
        <v>8.2235958434841674E-2</v>
      </c>
      <c r="E79" s="76">
        <v>0.15115070067120029</v>
      </c>
      <c r="F79" s="77">
        <v>22672.402365298665</v>
      </c>
      <c r="G79" s="77">
        <v>874.35251820748726</v>
      </c>
      <c r="H79" s="77">
        <v>1214.7825820879684</v>
      </c>
      <c r="I79" s="77">
        <v>3841.6235815198806</v>
      </c>
      <c r="J79" s="76">
        <v>9.8696928120446878E-2</v>
      </c>
      <c r="K79" s="76">
        <v>8.3135969685605202E-2</v>
      </c>
      <c r="L79" s="78">
        <v>1.4221227449246587E-2</v>
      </c>
      <c r="M79" s="78">
        <v>5.1199933578993884E-2</v>
      </c>
      <c r="N79" s="41">
        <v>4.0777400000000005E-2</v>
      </c>
      <c r="O79" s="81">
        <v>0.11971294545831501</v>
      </c>
      <c r="P79" s="81">
        <v>2.4882938465035753E-2</v>
      </c>
      <c r="Q79" s="81">
        <v>3.9834222413785758E-2</v>
      </c>
      <c r="R79" s="81">
        <v>0.10604890216793739</v>
      </c>
    </row>
    <row r="80" spans="1:18" ht="15.6">
      <c r="A80" s="75">
        <v>1989</v>
      </c>
      <c r="B80" s="76">
        <v>0.31475183638196724</v>
      </c>
      <c r="C80" s="76">
        <v>8.111666666666667E-2</v>
      </c>
      <c r="D80" s="76">
        <v>0.17693647159446219</v>
      </c>
      <c r="E80" s="76">
        <v>0.15789666531437313</v>
      </c>
      <c r="F80" s="77">
        <v>29808.582644967279</v>
      </c>
      <c r="G80" s="77">
        <v>945.27707997608468</v>
      </c>
      <c r="H80" s="77">
        <v>1429.7219259170236</v>
      </c>
      <c r="I80" s="77">
        <v>4448.2031344349289</v>
      </c>
      <c r="J80" s="76">
        <v>0.23363516971530057</v>
      </c>
      <c r="K80" s="76">
        <v>0.13781536478750506</v>
      </c>
      <c r="L80" s="78">
        <v>0.15685517106759411</v>
      </c>
      <c r="M80" s="78">
        <v>5.240982169336883E-2</v>
      </c>
      <c r="N80" s="41">
        <v>4.827E-2</v>
      </c>
      <c r="O80" s="81">
        <v>0.25421106812363914</v>
      </c>
      <c r="P80" s="81">
        <v>3.1334166452027246E-2</v>
      </c>
      <c r="Q80" s="81">
        <v>0.12274172836622443</v>
      </c>
      <c r="R80" s="81">
        <v>0.10457865370026154</v>
      </c>
    </row>
    <row r="81" spans="1:18" ht="15.6">
      <c r="A81" s="75">
        <v>1990</v>
      </c>
      <c r="B81" s="76">
        <v>-3.0644516129032118E-2</v>
      </c>
      <c r="C81" s="76">
        <v>7.4933333333333338E-2</v>
      </c>
      <c r="D81" s="76">
        <v>6.2353753335533363E-2</v>
      </c>
      <c r="E81" s="76">
        <v>6.1400628860817041E-2</v>
      </c>
      <c r="F81" s="77">
        <v>28895.113053319994</v>
      </c>
      <c r="G81" s="77">
        <v>1016.1098425022926</v>
      </c>
      <c r="H81" s="77">
        <v>1518.8704542240573</v>
      </c>
      <c r="I81" s="77">
        <v>4721.3256041898912</v>
      </c>
      <c r="J81" s="76">
        <v>-0.10557784946236545</v>
      </c>
      <c r="K81" s="76">
        <v>-9.2998269464565478E-2</v>
      </c>
      <c r="L81" s="78">
        <v>-9.2045144989849156E-2</v>
      </c>
      <c r="M81" s="78">
        <v>4.9979953137364364E-2</v>
      </c>
      <c r="N81" s="41">
        <v>5.3979600000000003E-2</v>
      </c>
      <c r="O81" s="81">
        <v>-8.0290089228512551E-2</v>
      </c>
      <c r="P81" s="81">
        <v>1.9880587189100574E-2</v>
      </c>
      <c r="Q81" s="81">
        <v>7.945270796069881E-3</v>
      </c>
      <c r="R81" s="81">
        <v>7.0409606227834765E-3</v>
      </c>
    </row>
    <row r="82" spans="1:18" ht="15.6">
      <c r="A82" s="75">
        <v>1991</v>
      </c>
      <c r="B82" s="76">
        <v>0.30234843134879757</v>
      </c>
      <c r="C82" s="76">
        <v>5.3749999999999999E-2</v>
      </c>
      <c r="D82" s="76">
        <v>0.15004510019517303</v>
      </c>
      <c r="E82" s="76">
        <v>0.17853487146763175</v>
      </c>
      <c r="F82" s="77">
        <v>37631.505158637461</v>
      </c>
      <c r="G82" s="77">
        <v>1070.7257465367909</v>
      </c>
      <c r="H82" s="77">
        <v>1746.769523711594</v>
      </c>
      <c r="I82" s="77">
        <v>5564.2468640907728</v>
      </c>
      <c r="J82" s="76">
        <v>0.24859843134879758</v>
      </c>
      <c r="K82" s="76">
        <v>0.15230333115362454</v>
      </c>
      <c r="L82" s="78">
        <v>0.12381355988116582</v>
      </c>
      <c r="M82" s="78">
        <v>5.13850639844049E-2</v>
      </c>
      <c r="N82" s="41">
        <v>4.2349600000000001E-2</v>
      </c>
      <c r="O82" s="81">
        <v>0.24943534429216219</v>
      </c>
      <c r="P82" s="81">
        <v>1.0937213387907319E-2</v>
      </c>
      <c r="Q82" s="81">
        <v>0.1033199419802846</v>
      </c>
      <c r="R82" s="81">
        <v>0.1306522029342474</v>
      </c>
    </row>
    <row r="83" spans="1:18" ht="15.6">
      <c r="A83" s="75">
        <v>1992</v>
      </c>
      <c r="B83" s="76">
        <v>7.493727972380064E-2</v>
      </c>
      <c r="C83" s="76">
        <v>3.4316666666666669E-2</v>
      </c>
      <c r="D83" s="76">
        <v>9.3616373162079422E-2</v>
      </c>
      <c r="E83" s="76">
        <v>0.12172255869896652</v>
      </c>
      <c r="F83" s="77">
        <v>40451.507787137925</v>
      </c>
      <c r="G83" s="77">
        <v>1107.4694850721119</v>
      </c>
      <c r="H83" s="77">
        <v>1910.2957512715263</v>
      </c>
      <c r="I83" s="77">
        <v>6241.5412296206023</v>
      </c>
      <c r="J83" s="76">
        <v>4.0620613057133971E-2</v>
      </c>
      <c r="K83" s="76">
        <v>-1.8679093438278782E-2</v>
      </c>
      <c r="L83" s="78">
        <v>-4.6785278975165878E-2</v>
      </c>
      <c r="M83" s="78">
        <v>5.0319857010869606E-2</v>
      </c>
      <c r="N83" s="41">
        <v>3.0288200000000001E-2</v>
      </c>
      <c r="O83" s="81">
        <v>4.3336495287241483E-2</v>
      </c>
      <c r="P83" s="81">
        <v>3.9100386344974591E-3</v>
      </c>
      <c r="Q83" s="81">
        <v>6.1466464589305492E-2</v>
      </c>
      <c r="R83" s="81">
        <v>8.8746390280861842E-2</v>
      </c>
    </row>
    <row r="84" spans="1:18" ht="15.6">
      <c r="A84" s="75">
        <v>1993</v>
      </c>
      <c r="B84" s="76">
        <v>9.96705147919488E-2</v>
      </c>
      <c r="C84" s="76">
        <v>2.9975000000000002E-2</v>
      </c>
      <c r="D84" s="76">
        <v>0.14210957589263107</v>
      </c>
      <c r="E84" s="76">
        <v>0.16431517219561104</v>
      </c>
      <c r="F84" s="77">
        <v>44483.33039239249</v>
      </c>
      <c r="G84" s="77">
        <v>1140.6658828871484</v>
      </c>
      <c r="H84" s="77">
        <v>2181.7670703142176</v>
      </c>
      <c r="I84" s="77">
        <v>7267.1211515317182</v>
      </c>
      <c r="J84" s="76">
        <v>6.9695514791948798E-2</v>
      </c>
      <c r="K84" s="76">
        <v>-4.2439061100682268E-2</v>
      </c>
      <c r="L84" s="78">
        <v>-6.4644657403662237E-2</v>
      </c>
      <c r="M84" s="78">
        <v>4.8975937931758473E-2</v>
      </c>
      <c r="N84" s="41">
        <v>2.95166E-2</v>
      </c>
      <c r="O84" s="81">
        <v>6.8142577586363107E-2</v>
      </c>
      <c r="P84" s="81">
        <v>4.4525751211788034E-4</v>
      </c>
      <c r="Q84" s="81">
        <v>0.10936489600326116</v>
      </c>
      <c r="R84" s="81">
        <v>0.1309338501152979</v>
      </c>
    </row>
    <row r="85" spans="1:18" ht="15.6">
      <c r="A85" s="75">
        <v>1994</v>
      </c>
      <c r="B85" s="76">
        <v>1.3259206774573897E-2</v>
      </c>
      <c r="C85" s="76">
        <v>4.2466666666666673E-2</v>
      </c>
      <c r="D85" s="76">
        <v>-8.0366555509985921E-2</v>
      </c>
      <c r="E85" s="76">
        <v>-1.3192033475710699E-2</v>
      </c>
      <c r="F85" s="77">
        <v>45073.144068086905</v>
      </c>
      <c r="G85" s="77">
        <v>1189.106160713756</v>
      </c>
      <c r="H85" s="77">
        <v>2006.4259659479505</v>
      </c>
      <c r="I85" s="77">
        <v>7171.2530460286662</v>
      </c>
      <c r="J85" s="76">
        <v>-2.9207459892092776E-2</v>
      </c>
      <c r="K85" s="76">
        <v>9.3625762284559821E-2</v>
      </c>
      <c r="L85" s="78">
        <v>2.6451240250284596E-2</v>
      </c>
      <c r="M85" s="78">
        <v>4.9718636171719899E-2</v>
      </c>
      <c r="N85" s="41">
        <v>2.6074400000000001E-2</v>
      </c>
      <c r="O85" s="81">
        <v>-1.2489536066221052E-2</v>
      </c>
      <c r="P85" s="81">
        <v>1.5975709623655687E-2</v>
      </c>
      <c r="Q85" s="81">
        <v>-0.10373609897097702</v>
      </c>
      <c r="R85" s="81">
        <v>-3.8268602623465431E-2</v>
      </c>
    </row>
    <row r="86" spans="1:18" ht="15.6">
      <c r="A86" s="75">
        <v>1995</v>
      </c>
      <c r="B86" s="76">
        <v>0.37195198902606308</v>
      </c>
      <c r="C86" s="76">
        <v>5.4900000000000004E-2</v>
      </c>
      <c r="D86" s="76">
        <v>0.23480780112538907</v>
      </c>
      <c r="E86" s="76">
        <v>0.20156218170640219</v>
      </c>
      <c r="F86" s="77">
        <v>61838.189655870119</v>
      </c>
      <c r="G86" s="77">
        <v>1254.3880889369411</v>
      </c>
      <c r="H86" s="77">
        <v>2477.5504351330737</v>
      </c>
      <c r="I86" s="77">
        <v>8616.7064555548859</v>
      </c>
      <c r="J86" s="76">
        <v>0.31705198902606307</v>
      </c>
      <c r="K86" s="76">
        <v>0.13714418790067401</v>
      </c>
      <c r="L86" s="78">
        <v>0.17038980731966089</v>
      </c>
      <c r="M86" s="78">
        <v>5.0791451119413633E-2</v>
      </c>
      <c r="N86" s="41">
        <v>2.8054199999999998E-2</v>
      </c>
      <c r="O86" s="81">
        <v>0.33451328638710209</v>
      </c>
      <c r="P86" s="81">
        <v>2.6113214653468608E-2</v>
      </c>
      <c r="Q86" s="81">
        <v>0.20111157672950442</v>
      </c>
      <c r="R86" s="81">
        <v>0.16877318501923555</v>
      </c>
    </row>
    <row r="87" spans="1:18" ht="15.6">
      <c r="A87" s="75">
        <v>1996</v>
      </c>
      <c r="B87" s="76">
        <v>0.22680966018865789</v>
      </c>
      <c r="C87" s="76">
        <v>5.0058333333333337E-2</v>
      </c>
      <c r="D87" s="76">
        <v>1.428607793401844E-2</v>
      </c>
      <c r="E87" s="76">
        <v>4.79259941944115E-2</v>
      </c>
      <c r="F87" s="77">
        <v>75863.688438399797</v>
      </c>
      <c r="G87" s="77">
        <v>1317.1806660223094</v>
      </c>
      <c r="H87" s="77">
        <v>2512.9449137348461</v>
      </c>
      <c r="I87" s="77">
        <v>9029.6706791187571</v>
      </c>
      <c r="J87" s="76">
        <v>0.17675132685532455</v>
      </c>
      <c r="K87" s="76">
        <v>0.21252358225463946</v>
      </c>
      <c r="L87" s="78">
        <v>0.17888366599424638</v>
      </c>
      <c r="M87" s="78">
        <v>5.304503967737495E-2</v>
      </c>
      <c r="N87" s="41">
        <v>2.9312000000000001E-2</v>
      </c>
      <c r="O87" s="81">
        <v>0.19187346517737836</v>
      </c>
      <c r="P87" s="81">
        <v>2.0155534311592005E-2</v>
      </c>
      <c r="Q87" s="81">
        <v>-1.459802476409644E-2</v>
      </c>
      <c r="R87" s="81">
        <v>1.8083918378889452E-2</v>
      </c>
    </row>
    <row r="88" spans="1:18" ht="15.6">
      <c r="A88" s="75">
        <v>1997</v>
      </c>
      <c r="B88" s="76">
        <v>0.33103653103653097</v>
      </c>
      <c r="C88" s="76">
        <v>5.0608333333333332E-2</v>
      </c>
      <c r="D88" s="76">
        <v>9.939130272977531E-2</v>
      </c>
      <c r="E88" s="76">
        <v>0.11834887244426365</v>
      </c>
      <c r="F88" s="77">
        <v>100977.34069068384</v>
      </c>
      <c r="G88" s="77">
        <v>1383.8409842285885</v>
      </c>
      <c r="H88" s="77">
        <v>2762.7097823991153</v>
      </c>
      <c r="I88" s="77">
        <v>10098.322022535491</v>
      </c>
      <c r="J88" s="76">
        <v>0.28042819770319766</v>
      </c>
      <c r="K88" s="76">
        <v>0.23164522830675566</v>
      </c>
      <c r="L88" s="78">
        <v>0.21268765859226732</v>
      </c>
      <c r="M88" s="78">
        <v>5.5315584903303572E-2</v>
      </c>
      <c r="N88" s="41">
        <v>2.3376899999999999E-2</v>
      </c>
      <c r="O88" s="81">
        <v>0.30063179170502186</v>
      </c>
      <c r="P88" s="81">
        <v>2.660938832343529E-2</v>
      </c>
      <c r="Q88" s="81">
        <v>7.4278013046586544E-2</v>
      </c>
      <c r="R88" s="81">
        <v>9.2802536821247061E-2</v>
      </c>
    </row>
    <row r="89" spans="1:18" ht="15.6">
      <c r="A89" s="75">
        <v>1998</v>
      </c>
      <c r="B89" s="76">
        <v>0.28337953278443584</v>
      </c>
      <c r="C89" s="76">
        <v>4.7766666666666666E-2</v>
      </c>
      <c r="D89" s="76">
        <v>0.14921431922606215</v>
      </c>
      <c r="E89" s="76">
        <v>7.9454561327070808E-2</v>
      </c>
      <c r="F89" s="77">
        <v>129592.25231742462</v>
      </c>
      <c r="G89" s="77">
        <v>1449.9424552419075</v>
      </c>
      <c r="H89" s="77">
        <v>3174.9456417989818</v>
      </c>
      <c r="I89" s="77">
        <v>10900.679768975546</v>
      </c>
      <c r="J89" s="76">
        <v>0.23561286611776916</v>
      </c>
      <c r="K89" s="76">
        <v>0.13416521355837369</v>
      </c>
      <c r="L89" s="78">
        <v>0.20392497145736505</v>
      </c>
      <c r="M89" s="78">
        <v>5.6306048135548625E-2</v>
      </c>
      <c r="N89" s="41">
        <v>1.5522800000000002E-2</v>
      </c>
      <c r="O89" s="81">
        <v>0.26376240177417554</v>
      </c>
      <c r="P89" s="81">
        <v>3.1751002209567947E-2</v>
      </c>
      <c r="Q89" s="81">
        <v>0.13164797405441031</v>
      </c>
      <c r="R89" s="81">
        <v>6.2954530737341141E-2</v>
      </c>
    </row>
    <row r="90" spans="1:18" ht="15.6">
      <c r="A90" s="75">
        <v>1999</v>
      </c>
      <c r="B90" s="76">
        <v>0.20885350992084475</v>
      </c>
      <c r="C90" s="76">
        <v>4.6383333333333339E-2</v>
      </c>
      <c r="D90" s="76">
        <v>-8.2542147962685761E-2</v>
      </c>
      <c r="E90" s="76">
        <v>8.4316347548218651E-3</v>
      </c>
      <c r="F90" s="77">
        <v>156658.0490724665</v>
      </c>
      <c r="G90" s="77">
        <v>1517.1956194575448</v>
      </c>
      <c r="H90" s="77">
        <v>2912.8788088601259</v>
      </c>
      <c r="I90" s="77">
        <v>10992.590319366824</v>
      </c>
      <c r="J90" s="76">
        <v>0.16247017658751142</v>
      </c>
      <c r="K90" s="76">
        <v>0.2913956578835305</v>
      </c>
      <c r="L90" s="78">
        <v>0.20042187516602289</v>
      </c>
      <c r="M90" s="78">
        <v>5.9634694818320177E-2</v>
      </c>
      <c r="N90" s="41">
        <v>2.1880299999999998E-2</v>
      </c>
      <c r="O90" s="81">
        <v>0.18296977632394396</v>
      </c>
      <c r="P90" s="81">
        <v>2.3978379202860944E-2</v>
      </c>
      <c r="Q90" s="81">
        <v>-0.1021865750447345</v>
      </c>
      <c r="R90" s="81">
        <v>-1.3160705070034306E-2</v>
      </c>
    </row>
    <row r="91" spans="1:18" ht="15.6">
      <c r="A91" s="75">
        <v>2000</v>
      </c>
      <c r="B91" s="76">
        <v>-9.0318189552492781E-2</v>
      </c>
      <c r="C91" s="76">
        <v>5.8166666666666665E-2</v>
      </c>
      <c r="D91" s="76">
        <v>0.16655267125397488</v>
      </c>
      <c r="E91" s="76">
        <v>9.3296855210372037E-2</v>
      </c>
      <c r="F91" s="77">
        <v>142508.97770141574</v>
      </c>
      <c r="G91" s="77">
        <v>1605.4458313226587</v>
      </c>
      <c r="H91" s="77">
        <v>3398.0265555148762</v>
      </c>
      <c r="I91" s="77">
        <v>12018.164426779729</v>
      </c>
      <c r="J91" s="76">
        <v>-0.14848485621915944</v>
      </c>
      <c r="K91" s="76">
        <v>-0.25687086080646765</v>
      </c>
      <c r="L91" s="78">
        <v>-0.18361504476286483</v>
      </c>
      <c r="M91" s="78">
        <v>5.5111895842923087E-2</v>
      </c>
      <c r="N91" s="41">
        <v>3.3768600000000003E-2</v>
      </c>
      <c r="O91" s="81">
        <v>-0.12003342871169886</v>
      </c>
      <c r="P91" s="81">
        <v>2.3601090869529884E-2</v>
      </c>
      <c r="Q91" s="81">
        <v>0.12844660909024985</v>
      </c>
      <c r="R91" s="81">
        <v>5.7583733158825146E-2</v>
      </c>
    </row>
    <row r="92" spans="1:18" ht="15.6">
      <c r="A92" s="75">
        <v>2001</v>
      </c>
      <c r="B92" s="76">
        <v>-0.11849759142000185</v>
      </c>
      <c r="C92" s="76">
        <v>3.3883333333333335E-2</v>
      </c>
      <c r="D92" s="76">
        <v>5.5721811892492555E-2</v>
      </c>
      <c r="E92" s="76">
        <v>7.8191507542878236E-2</v>
      </c>
      <c r="F92" s="77">
        <v>125622.00708807123</v>
      </c>
      <c r="G92" s="77">
        <v>1659.8436875739746</v>
      </c>
      <c r="H92" s="77">
        <v>3587.3707520469702</v>
      </c>
      <c r="I92" s="77">
        <v>12957.882821207828</v>
      </c>
      <c r="J92" s="76">
        <v>-0.1523809247533352</v>
      </c>
      <c r="K92" s="76">
        <v>-0.17421940331249441</v>
      </c>
      <c r="L92" s="78">
        <v>-0.19668909896288009</v>
      </c>
      <c r="M92" s="78">
        <v>5.1665345512908356E-2</v>
      </c>
      <c r="N92" s="41">
        <v>2.8261699999999997E-2</v>
      </c>
      <c r="O92" s="81">
        <v>-0.14272562268924527</v>
      </c>
      <c r="P92" s="81">
        <v>5.467123139307084E-3</v>
      </c>
      <c r="Q92" s="81">
        <v>2.6705372661932625E-2</v>
      </c>
      <c r="R92" s="81">
        <v>4.8557490318737129E-2</v>
      </c>
    </row>
    <row r="93" spans="1:18" ht="15.6">
      <c r="A93" s="75">
        <v>2002</v>
      </c>
      <c r="B93" s="76">
        <v>-0.21966047957912699</v>
      </c>
      <c r="C93" s="76">
        <v>1.6025000000000001E-2</v>
      </c>
      <c r="D93" s="76">
        <v>0.15116400378109285</v>
      </c>
      <c r="E93" s="76">
        <v>0.12177867693975485</v>
      </c>
      <c r="F93" s="77">
        <v>98027.816765413008</v>
      </c>
      <c r="G93" s="77">
        <v>1686.4426826673475</v>
      </c>
      <c r="H93" s="77">
        <v>4129.6520779735802</v>
      </c>
      <c r="I93" s="77">
        <v>14535.876647114896</v>
      </c>
      <c r="J93" s="76">
        <v>-0.235685479579127</v>
      </c>
      <c r="K93" s="76">
        <v>-0.37082448336021984</v>
      </c>
      <c r="L93" s="78">
        <v>-0.34143915651888185</v>
      </c>
      <c r="M93" s="78">
        <v>4.5325449773477855E-2</v>
      </c>
      <c r="N93" s="41">
        <v>1.5860300000000001E-2</v>
      </c>
      <c r="O93" s="81">
        <v>-0.23184366942888401</v>
      </c>
      <c r="P93" s="81">
        <v>1.621285918940174E-4</v>
      </c>
      <c r="Q93" s="81">
        <v>0.13319125058937042</v>
      </c>
      <c r="R93" s="81">
        <v>0.1042647074009635</v>
      </c>
    </row>
    <row r="94" spans="1:18" ht="15.6">
      <c r="A94" s="75">
        <v>2003</v>
      </c>
      <c r="B94" s="76">
        <v>0.28355800050010233</v>
      </c>
      <c r="C94" s="76">
        <v>1.0108333333333332E-2</v>
      </c>
      <c r="D94" s="76">
        <v>3.7531858817758529E-3</v>
      </c>
      <c r="E94" s="76">
        <v>0.13532012096857571</v>
      </c>
      <c r="F94" s="77">
        <v>125824.38848080393</v>
      </c>
      <c r="G94" s="77">
        <v>1703.4898074513101</v>
      </c>
      <c r="H94" s="77">
        <v>4145.1514298492766</v>
      </c>
      <c r="I94" s="77">
        <v>16502.873233386777</v>
      </c>
      <c r="J94" s="76">
        <v>0.27344966716676899</v>
      </c>
      <c r="K94" s="76">
        <v>0.27980481461832646</v>
      </c>
      <c r="L94" s="78">
        <v>0.14823787953152662</v>
      </c>
      <c r="M94" s="78">
        <v>4.8237796117156506E-2</v>
      </c>
      <c r="N94" s="41">
        <v>2.2700900000000003E-2</v>
      </c>
      <c r="O94" s="81">
        <v>0.25506685336847013</v>
      </c>
      <c r="P94" s="81">
        <v>-1.2313049364351403E-2</v>
      </c>
      <c r="Q94" s="81">
        <v>-1.8527131557451559E-2</v>
      </c>
      <c r="R94" s="81">
        <v>0.11011941122626934</v>
      </c>
    </row>
    <row r="95" spans="1:18" ht="15.6">
      <c r="A95" s="75">
        <v>2004</v>
      </c>
      <c r="B95" s="76">
        <v>0.10742775944096193</v>
      </c>
      <c r="C95" s="76">
        <v>1.3716666666666665E-2</v>
      </c>
      <c r="D95" s="76">
        <v>4.490683702274547E-2</v>
      </c>
      <c r="E95" s="76">
        <v>9.888628408721839E-2</v>
      </c>
      <c r="F95" s="77">
        <v>139341.42061832585</v>
      </c>
      <c r="G95" s="77">
        <v>1726.8560093101837</v>
      </c>
      <c r="H95" s="77">
        <v>4331.2970695441181</v>
      </c>
      <c r="I95" s="77">
        <v>18134.781044198815</v>
      </c>
      <c r="J95" s="76">
        <v>9.3711092774295263E-2</v>
      </c>
      <c r="K95" s="76">
        <v>6.2520922418216468E-2</v>
      </c>
      <c r="L95" s="78">
        <v>8.5414753537435412E-3</v>
      </c>
      <c r="M95" s="78">
        <v>4.842299846885445E-2</v>
      </c>
      <c r="N95" s="41">
        <v>2.6772399999999998E-2</v>
      </c>
      <c r="O95" s="81">
        <v>7.8552325170565318E-2</v>
      </c>
      <c r="P95" s="81">
        <v>-1.2715313864429367E-2</v>
      </c>
      <c r="Q95" s="81">
        <v>1.766159376970533E-2</v>
      </c>
      <c r="R95" s="81">
        <v>7.0233563043979874E-2</v>
      </c>
    </row>
    <row r="96" spans="1:18" ht="15.6">
      <c r="A96" s="75">
        <v>2005</v>
      </c>
      <c r="B96" s="76">
        <v>4.8344775232688535E-2</v>
      </c>
      <c r="C96" s="76">
        <v>3.1466666666666664E-2</v>
      </c>
      <c r="D96" s="76">
        <v>2.8675329597779506E-2</v>
      </c>
      <c r="E96" s="76">
        <v>4.9175379871695298E-2</v>
      </c>
      <c r="F96" s="77">
        <v>146077.8502787223</v>
      </c>
      <c r="G96" s="77">
        <v>1781.1944117364776</v>
      </c>
      <c r="H96" s="77">
        <v>4455.4984405991927</v>
      </c>
      <c r="I96" s="77">
        <v>19026.565790937311</v>
      </c>
      <c r="J96" s="76">
        <v>1.6878108566021871E-2</v>
      </c>
      <c r="K96" s="76">
        <v>1.9669445634909029E-2</v>
      </c>
      <c r="L96" s="78">
        <v>-8.3060463900676285E-4</v>
      </c>
      <c r="M96" s="78">
        <v>4.8042189402255131E-2</v>
      </c>
      <c r="N96" s="41">
        <v>3.3927499999999999E-2</v>
      </c>
      <c r="O96" s="81">
        <v>1.3944183932324661E-2</v>
      </c>
      <c r="P96" s="81">
        <v>-2.3800830651405924E-3</v>
      </c>
      <c r="Q96" s="81">
        <v>-5.0798246513612533E-3</v>
      </c>
      <c r="R96" s="81">
        <v>1.4747532947615216E-2</v>
      </c>
    </row>
    <row r="97" spans="1:18" ht="15.6">
      <c r="A97" s="75">
        <v>2006</v>
      </c>
      <c r="B97" s="76">
        <v>0.15612557979315703</v>
      </c>
      <c r="C97" s="76">
        <v>4.7266666666666665E-2</v>
      </c>
      <c r="D97" s="76">
        <v>1.9610012417568386E-2</v>
      </c>
      <c r="E97" s="76">
        <v>7.048397662889147E-2</v>
      </c>
      <c r="F97" s="77">
        <v>168884.33934842583</v>
      </c>
      <c r="G97" s="77">
        <v>1865.385534264555</v>
      </c>
      <c r="H97" s="77">
        <v>4542.8708203458</v>
      </c>
      <c r="I97" s="77">
        <v>20367.633809473802</v>
      </c>
      <c r="J97" s="76">
        <v>0.10885891312649036</v>
      </c>
      <c r="K97" s="76">
        <v>0.13651556737558865</v>
      </c>
      <c r="L97" s="78">
        <v>8.5641603164265556E-2</v>
      </c>
      <c r="M97" s="78">
        <v>4.9149036004805913E-2</v>
      </c>
      <c r="N97" s="41">
        <v>3.2259400000000001E-2</v>
      </c>
      <c r="O97" s="81">
        <v>0.11999520643082251</v>
      </c>
      <c r="P97" s="81">
        <v>1.4538270774445472E-2</v>
      </c>
      <c r="Q97" s="81">
        <v>-1.225407836676673E-2</v>
      </c>
      <c r="R97" s="81">
        <v>3.7030010701662119E-2</v>
      </c>
    </row>
    <row r="98" spans="1:18" ht="15.6">
      <c r="A98" s="75">
        <v>2007</v>
      </c>
      <c r="B98" s="76">
        <v>5.4847352464217694E-2</v>
      </c>
      <c r="C98" s="76">
        <v>4.3533333333333334E-2</v>
      </c>
      <c r="D98" s="76">
        <v>0.10209921930012807</v>
      </c>
      <c r="E98" s="76">
        <v>3.1503861528055586E-2</v>
      </c>
      <c r="F98" s="77">
        <v>178147.19823435548</v>
      </c>
      <c r="G98" s="77">
        <v>1946.5919845228721</v>
      </c>
      <c r="H98" s="77">
        <v>5006.6943844844382</v>
      </c>
      <c r="I98" s="77">
        <v>21009.292924661608</v>
      </c>
      <c r="J98" s="76">
        <v>1.131401913088436E-2</v>
      </c>
      <c r="K98" s="76">
        <v>-4.7251866835910372E-2</v>
      </c>
      <c r="L98" s="78">
        <v>2.3343490936162108E-2</v>
      </c>
      <c r="M98" s="78">
        <v>4.7948712238125024E-2</v>
      </c>
      <c r="N98" s="41">
        <v>2.8526699999999999E-2</v>
      </c>
      <c r="O98" s="81">
        <v>2.5590636066343819E-2</v>
      </c>
      <c r="P98" s="81">
        <v>1.4590416887897417E-2</v>
      </c>
      <c r="Q98" s="81">
        <v>7.1531948854733685E-2</v>
      </c>
      <c r="R98" s="81">
        <v>2.8945884711166769E-3</v>
      </c>
    </row>
    <row r="99" spans="1:18" ht="15.6">
      <c r="A99" s="75">
        <v>2008</v>
      </c>
      <c r="B99" s="76">
        <v>-0.36552344111798191</v>
      </c>
      <c r="C99" s="76">
        <v>1.3650000000000001E-2</v>
      </c>
      <c r="D99" s="76">
        <v>0.20101279926977011</v>
      </c>
      <c r="E99" s="76">
        <v>-5.0657146287488741E-2</v>
      </c>
      <c r="F99" s="77">
        <v>113030.22131020659</v>
      </c>
      <c r="G99" s="77">
        <v>1973.1629651116091</v>
      </c>
      <c r="H99" s="77">
        <v>6013.1040377978934</v>
      </c>
      <c r="I99" s="77">
        <v>19945.022099580321</v>
      </c>
      <c r="J99" s="76">
        <v>-0.3791734411179819</v>
      </c>
      <c r="K99" s="76">
        <v>-0.56653624038775208</v>
      </c>
      <c r="L99" s="78">
        <v>-0.31486629483049317</v>
      </c>
      <c r="M99" s="78">
        <v>3.8795868868689798E-2</v>
      </c>
      <c r="N99" s="41">
        <v>3.8391000000000002E-2</v>
      </c>
      <c r="O99" s="81">
        <v>-0.38898106890177397</v>
      </c>
      <c r="P99" s="81">
        <v>-2.3826285089142862E-2</v>
      </c>
      <c r="Q99" s="81">
        <v>0.15660940750619945</v>
      </c>
      <c r="R99" s="81">
        <v>-8.5755891843716681E-2</v>
      </c>
    </row>
    <row r="100" spans="1:18" ht="15.6">
      <c r="A100" s="75">
        <v>2009</v>
      </c>
      <c r="B100" s="76">
        <v>0.25935233877663982</v>
      </c>
      <c r="C100" s="76">
        <v>1.5E-3</v>
      </c>
      <c r="D100" s="76">
        <v>-0.11116695313259162</v>
      </c>
      <c r="E100" s="76">
        <v>0.23329502491661896</v>
      </c>
      <c r="F100" s="77">
        <v>142344.87355944986</v>
      </c>
      <c r="G100" s="77">
        <v>1976.1227095592767</v>
      </c>
      <c r="H100" s="77">
        <v>5344.6455830466175</v>
      </c>
      <c r="I100" s="77">
        <v>24598.096527264428</v>
      </c>
      <c r="J100" s="76">
        <v>0.25785233877663982</v>
      </c>
      <c r="K100" s="76">
        <v>0.37051929190923144</v>
      </c>
      <c r="L100" s="78">
        <v>2.6057313860020859E-2</v>
      </c>
      <c r="M100" s="78">
        <v>4.2868506133348472E-2</v>
      </c>
      <c r="N100" s="41">
        <v>-3.5554999999999996E-3</v>
      </c>
      <c r="O100" s="81">
        <v>0.26384594302707276</v>
      </c>
      <c r="P100" s="81">
        <v>5.0735389678000509E-3</v>
      </c>
      <c r="Q100" s="81">
        <v>-0.10799543088711072</v>
      </c>
      <c r="R100" s="81">
        <v>0.23769565180661756</v>
      </c>
    </row>
    <row r="101" spans="1:18" ht="15.6">
      <c r="A101" s="75">
        <v>2010</v>
      </c>
      <c r="B101" s="76">
        <v>0.14821092278719414</v>
      </c>
      <c r="C101" s="76">
        <v>1.3666666666666666E-3</v>
      </c>
      <c r="D101" s="76">
        <v>8.4629338803557719E-2</v>
      </c>
      <c r="E101" s="76">
        <v>8.3478423659066131E-2</v>
      </c>
      <c r="F101" s="77">
        <v>163441.93862372241</v>
      </c>
      <c r="G101" s="77">
        <v>1978.8234105956744</v>
      </c>
      <c r="H101" s="77">
        <v>5796.9594048792078</v>
      </c>
      <c r="I101" s="77">
        <v>26651.506850374015</v>
      </c>
      <c r="J101" s="76">
        <v>0.14684425612052748</v>
      </c>
      <c r="K101" s="76">
        <v>6.3581583983636419E-2</v>
      </c>
      <c r="L101" s="78">
        <v>6.4732499128128007E-2</v>
      </c>
      <c r="M101" s="78">
        <v>4.3108516433475463E-2</v>
      </c>
      <c r="N101" s="41">
        <v>1.6400399999999999E-2</v>
      </c>
      <c r="O101" s="81">
        <v>0.12968365890764533</v>
      </c>
      <c r="P101" s="81">
        <v>-1.4791152515616135E-2</v>
      </c>
      <c r="Q101" s="81">
        <v>6.7128012546588733E-2</v>
      </c>
      <c r="R101" s="81">
        <v>6.5995668300667942E-2</v>
      </c>
    </row>
    <row r="102" spans="1:18" ht="15.6">
      <c r="A102" s="75">
        <v>2011</v>
      </c>
      <c r="B102" s="76">
        <v>2.09837473362805E-2</v>
      </c>
      <c r="C102" s="76">
        <v>5.2499999999999997E-4</v>
      </c>
      <c r="D102" s="76">
        <v>0.16035334999461354</v>
      </c>
      <c r="E102" s="76">
        <v>0.12584514401372299</v>
      </c>
      <c r="F102" s="77">
        <v>166871.56296795449</v>
      </c>
      <c r="G102" s="77">
        <v>1979.8622928862374</v>
      </c>
      <c r="H102" s="77">
        <v>6726.5212652343698</v>
      </c>
      <c r="I102" s="77">
        <v>30005.469568142056</v>
      </c>
      <c r="J102" s="76">
        <v>2.0458747336280499E-2</v>
      </c>
      <c r="K102" s="76">
        <v>-0.13936960265833304</v>
      </c>
      <c r="L102" s="78">
        <v>-0.10486139667744249</v>
      </c>
      <c r="M102" s="78">
        <v>4.0970429004248521E-2</v>
      </c>
      <c r="N102" s="41">
        <v>3.1568399999999996E-2</v>
      </c>
      <c r="O102" s="81">
        <v>-1.026073759502466E-2</v>
      </c>
      <c r="P102" s="81">
        <v>-3.0093399526391007E-2</v>
      </c>
      <c r="Q102" s="81">
        <v>0.12484383003067312</v>
      </c>
      <c r="R102" s="81">
        <v>9.1391655670843397E-2</v>
      </c>
    </row>
    <row r="103" spans="1:18" ht="15.6">
      <c r="A103" s="75">
        <v>2012</v>
      </c>
      <c r="B103" s="76">
        <v>0.15890585241730293</v>
      </c>
      <c r="C103" s="76">
        <v>8.5833333333333334E-4</v>
      </c>
      <c r="D103" s="76">
        <v>2.971571978018946E-2</v>
      </c>
      <c r="E103" s="76">
        <v>0.10124677875843502</v>
      </c>
      <c r="F103" s="77">
        <v>193388.43092558492</v>
      </c>
      <c r="G103" s="77">
        <v>1981.5616746876315</v>
      </c>
      <c r="H103" s="77">
        <v>6926.4046862475598</v>
      </c>
      <c r="I103" s="77">
        <v>33043.42670705069</v>
      </c>
      <c r="J103" s="76">
        <v>0.15804751908396961</v>
      </c>
      <c r="K103" s="76">
        <v>0.12919013263711346</v>
      </c>
      <c r="L103" s="78">
        <v>5.765907365886791E-2</v>
      </c>
      <c r="M103" s="78">
        <v>4.1988275684727405E-2</v>
      </c>
      <c r="N103" s="41">
        <v>2.0693400000000001E-2</v>
      </c>
      <c r="O103" s="81">
        <v>0.1354103518424854</v>
      </c>
      <c r="P103" s="81">
        <v>-1.9432933206648184E-2</v>
      </c>
      <c r="Q103" s="81">
        <v>8.8394024887290534E-3</v>
      </c>
      <c r="R103" s="81">
        <v>7.8920250447818141E-2</v>
      </c>
    </row>
    <row r="104" spans="1:18" ht="15.6">
      <c r="A104" s="75">
        <v>2013</v>
      </c>
      <c r="B104" s="76">
        <v>0.32145085858125483</v>
      </c>
      <c r="C104" s="76">
        <v>5.8333333333333338E-4</v>
      </c>
      <c r="D104" s="76">
        <v>-9.104568794347262E-2</v>
      </c>
      <c r="E104" s="76">
        <v>-1.0559012069494618E-2</v>
      </c>
      <c r="F104" s="77">
        <v>255553.30808629587</v>
      </c>
      <c r="G104" s="77">
        <v>1982.7175856645326</v>
      </c>
      <c r="H104" s="77">
        <v>6295.7854066132577</v>
      </c>
      <c r="I104" s="77">
        <v>32694.520765633482</v>
      </c>
      <c r="J104" s="76">
        <v>0.3208675252479215</v>
      </c>
      <c r="K104" s="76">
        <v>0.41249654652472745</v>
      </c>
      <c r="L104" s="78">
        <v>0.33200987065074944</v>
      </c>
      <c r="M104" s="78">
        <v>4.6176809418723153E-2</v>
      </c>
      <c r="N104" s="41">
        <v>1.4648300000000001E-2</v>
      </c>
      <c r="O104" s="81">
        <v>0.30237330371642557</v>
      </c>
      <c r="P104" s="81">
        <v>-1.3861913203487952E-2</v>
      </c>
      <c r="Q104" s="81">
        <v>-0.10416810233011042</v>
      </c>
      <c r="R104" s="81">
        <v>-2.4843398515026927E-2</v>
      </c>
    </row>
    <row r="105" spans="1:18" ht="15.6">
      <c r="A105" s="75">
        <v>2014</v>
      </c>
      <c r="B105" s="76">
        <v>0.13524421649462237</v>
      </c>
      <c r="C105" s="76">
        <v>3.2499999999999999E-4</v>
      </c>
      <c r="D105" s="76">
        <v>0.10746180452004755</v>
      </c>
      <c r="E105" s="76">
        <v>0.10384907822030469</v>
      </c>
      <c r="F105" s="77">
        <v>290115.4150110358</v>
      </c>
      <c r="G105" s="77">
        <v>1983.3619688798735</v>
      </c>
      <c r="H105" s="77">
        <v>6972.3418672788994</v>
      </c>
      <c r="I105" s="77">
        <v>36089.816609999129</v>
      </c>
      <c r="J105" s="76">
        <v>0.13491921649462238</v>
      </c>
      <c r="K105" s="76">
        <v>2.7782411974574817E-2</v>
      </c>
      <c r="L105" s="78">
        <v>3.1395138274317683E-2</v>
      </c>
      <c r="M105" s="78">
        <v>4.5975029375833421E-2</v>
      </c>
      <c r="N105" s="41">
        <v>1.6222199999999999E-2</v>
      </c>
      <c r="O105" s="81">
        <v>0.11712203934791265</v>
      </c>
      <c r="P105" s="81">
        <v>-1.5643429163425204E-2</v>
      </c>
      <c r="Q105" s="81">
        <v>8.978312471430705E-2</v>
      </c>
      <c r="R105" s="81">
        <v>8.6228069235551708E-2</v>
      </c>
    </row>
    <row r="106" spans="1:18" ht="15.6">
      <c r="A106" s="82">
        <v>2015</v>
      </c>
      <c r="B106" s="76">
        <v>1.3788916411676138E-2</v>
      </c>
      <c r="C106" s="76">
        <v>5.2499999999999997E-4</v>
      </c>
      <c r="D106" s="76">
        <v>1.2842996709792224E-2</v>
      </c>
      <c r="E106" s="76">
        <v>-6.9751836790324859E-3</v>
      </c>
      <c r="F106" s="77">
        <v>294115.79221836175</v>
      </c>
      <c r="G106" s="77">
        <v>1984.4032339135356</v>
      </c>
      <c r="H106" s="77">
        <v>7061.8876309399093</v>
      </c>
      <c r="I106" s="77">
        <v>35838.083510201788</v>
      </c>
      <c r="J106" s="76">
        <v>1.3263916411676138E-2</v>
      </c>
      <c r="K106" s="76">
        <v>9.4591970188391376E-4</v>
      </c>
      <c r="L106" s="78">
        <v>2.0764100090708622E-2</v>
      </c>
      <c r="M106" s="78">
        <v>4.5434457313765497E-2</v>
      </c>
      <c r="N106" s="41">
        <v>1.1862999999999999E-3</v>
      </c>
      <c r="O106" s="81">
        <v>1.2587683642570902E-2</v>
      </c>
      <c r="P106" s="81">
        <v>-6.6051642935982535E-4</v>
      </c>
      <c r="Q106" s="81">
        <v>1.1642884755606708E-2</v>
      </c>
      <c r="R106" s="81">
        <v>-8.151813183053469E-3</v>
      </c>
    </row>
    <row r="107" spans="1:18" ht="15.6">
      <c r="A107" s="83">
        <v>2016</v>
      </c>
      <c r="B107" s="76">
        <v>0.11773080874798171</v>
      </c>
      <c r="C107" s="76">
        <v>3.1749999999999999E-3</v>
      </c>
      <c r="D107" s="76">
        <v>6.9055046987477921E-3</v>
      </c>
      <c r="E107" s="76">
        <v>0.10365105821793222</v>
      </c>
      <c r="F107" s="77">
        <v>328742.28230178286</v>
      </c>
      <c r="G107" s="77">
        <v>1990.7037141812109</v>
      </c>
      <c r="H107" s="77">
        <v>7110.6535291573937</v>
      </c>
      <c r="I107" s="77">
        <v>39552.73879053683</v>
      </c>
      <c r="J107" s="76">
        <v>0.11455580874798171</v>
      </c>
      <c r="K107" s="76">
        <v>0.11082530404923392</v>
      </c>
      <c r="L107" s="78">
        <v>1.4079750530049492E-2</v>
      </c>
      <c r="M107" s="78">
        <v>4.6176501247687796E-2</v>
      </c>
      <c r="N107" s="41">
        <v>1.26158E-2</v>
      </c>
      <c r="O107" s="81">
        <v>0.10380542032623019</v>
      </c>
      <c r="P107" s="81">
        <v>-9.323180617960114E-3</v>
      </c>
      <c r="Q107" s="81">
        <v>-5.6391528763941601E-3</v>
      </c>
      <c r="R107" s="81">
        <v>8.9901084120879826E-2</v>
      </c>
    </row>
    <row r="108" spans="1:18" ht="15.6">
      <c r="A108" s="83">
        <v>2017</v>
      </c>
      <c r="B108" s="76">
        <v>0.2160548143449928</v>
      </c>
      <c r="C108" s="76">
        <v>9.3083333333333334E-3</v>
      </c>
      <c r="D108" s="76">
        <v>2.8017162707789457E-2</v>
      </c>
      <c r="E108" s="76">
        <v>9.7239019462488363E-2</v>
      </c>
      <c r="F108" s="77">
        <v>399768.63507184375</v>
      </c>
      <c r="G108" s="77">
        <v>2009.2338479207142</v>
      </c>
      <c r="H108" s="77">
        <v>7309.8738660425133</v>
      </c>
      <c r="I108" s="77">
        <v>43398.808327584557</v>
      </c>
      <c r="J108" s="76">
        <v>0.20674648101165946</v>
      </c>
      <c r="K108" s="76">
        <v>0.18803765163720335</v>
      </c>
      <c r="L108" s="78">
        <v>0.11881579488250443</v>
      </c>
      <c r="M108" s="78">
        <v>4.7686840373502015E-2</v>
      </c>
      <c r="N108" s="41">
        <v>2.1301100000000003E-2</v>
      </c>
      <c r="O108" s="81">
        <v>0.19069176988548486</v>
      </c>
      <c r="P108" s="81">
        <v>-1.1742635611248109E-2</v>
      </c>
      <c r="Q108" s="81">
        <v>6.5759869521235803E-3</v>
      </c>
      <c r="R108" s="81">
        <v>7.4354095440108958E-2</v>
      </c>
    </row>
    <row r="109" spans="1:18" ht="15.6">
      <c r="A109" s="83">
        <v>2018</v>
      </c>
      <c r="B109" s="76">
        <v>-4.2268692890885438E-2</v>
      </c>
      <c r="C109" s="76">
        <v>1.9391666666666668E-2</v>
      </c>
      <c r="D109" s="76">
        <v>-1.6692385713402633E-4</v>
      </c>
      <c r="E109" s="76">
        <v>-2.7626282217172247E-2</v>
      </c>
      <c r="F109" s="77">
        <v>382870.93740858353</v>
      </c>
      <c r="G109" s="77">
        <v>2048.1962409549769</v>
      </c>
      <c r="H109" s="77">
        <v>7308.6536737016304</v>
      </c>
      <c r="I109" s="77">
        <v>42199.860600837739</v>
      </c>
      <c r="J109" s="76">
        <v>-6.1660359557552107E-2</v>
      </c>
      <c r="K109" s="76">
        <v>-4.2101769033751416E-2</v>
      </c>
      <c r="L109" s="78">
        <v>-1.4642410673713191E-2</v>
      </c>
      <c r="M109" s="78">
        <v>4.6608669094632571E-2</v>
      </c>
      <c r="N109" s="41">
        <v>2.4425800000000001E-2</v>
      </c>
      <c r="O109" s="81">
        <v>-6.5104269036259543E-2</v>
      </c>
      <c r="P109" s="81">
        <v>-4.9141024497169061E-3</v>
      </c>
      <c r="Q109" s="81">
        <v>-2.4006349563954754E-2</v>
      </c>
      <c r="R109" s="81">
        <v>-5.0810983301252444E-2</v>
      </c>
    </row>
    <row r="110" spans="1:18" ht="15.6">
      <c r="A110" s="75">
        <v>2019</v>
      </c>
      <c r="B110" s="76">
        <v>0.31211679996808755</v>
      </c>
      <c r="C110" s="76">
        <v>1.55E-2</v>
      </c>
      <c r="D110" s="76">
        <v>9.6356307415483927E-2</v>
      </c>
      <c r="E110" s="76">
        <v>0.15329457562368487</v>
      </c>
      <c r="F110" s="77">
        <v>502371.38919333258</v>
      </c>
      <c r="G110" s="77">
        <v>2079.9432826897792</v>
      </c>
      <c r="H110" s="77">
        <v>8012.8885538781296</v>
      </c>
      <c r="I110" s="77">
        <v>48668.870323021823</v>
      </c>
      <c r="J110" s="76">
        <v>0.29661679996808754</v>
      </c>
      <c r="K110" s="76">
        <v>0.21576049255260363</v>
      </c>
      <c r="L110" s="78">
        <v>0.15882222434440268</v>
      </c>
      <c r="M110" s="78">
        <v>4.8253684406804442E-2</v>
      </c>
      <c r="N110" s="41">
        <v>2.29E-2</v>
      </c>
      <c r="O110" s="81">
        <v>0.28274200798522608</v>
      </c>
      <c r="P110" s="81">
        <v>-7.234333756965361E-3</v>
      </c>
      <c r="Q110" s="81">
        <v>7.1811816810522844E-2</v>
      </c>
      <c r="R110" s="81">
        <v>0.12747538921075874</v>
      </c>
    </row>
    <row r="111" spans="1:18" ht="15.9" thickBot="1">
      <c r="A111" s="83">
        <v>2020</v>
      </c>
      <c r="B111" s="76">
        <v>0.18013916144089043</v>
      </c>
      <c r="C111" s="84">
        <v>8.9999999999999998E-4</v>
      </c>
      <c r="D111" s="84">
        <v>0.1133189764661412</v>
      </c>
      <c r="E111" s="84">
        <v>0.10411537157111345</v>
      </c>
      <c r="F111" s="77">
        <v>592868.14997451473</v>
      </c>
      <c r="G111" s="77">
        <v>2081.8152316441997</v>
      </c>
      <c r="H111" s="77">
        <v>8920.9008833408589</v>
      </c>
      <c r="I111" s="77">
        <v>53736.047840649575</v>
      </c>
      <c r="J111" s="76">
        <v>0.17923916144089042</v>
      </c>
      <c r="K111" s="76">
        <v>6.682018497474923E-2</v>
      </c>
      <c r="L111" s="85">
        <v>7.6023789869776981E-2</v>
      </c>
      <c r="M111" s="78">
        <v>4.8441734554471871E-2</v>
      </c>
      <c r="N111" s="86">
        <v>1.2E-2</v>
      </c>
      <c r="O111" s="87">
        <v>0.16614541644356762</v>
      </c>
      <c r="P111" s="87">
        <v>-1.0968379446640419E-2</v>
      </c>
      <c r="Q111" s="87">
        <v>0.10011756567800534</v>
      </c>
      <c r="R111" s="87">
        <v>9.1023094437859164E-2</v>
      </c>
    </row>
    <row r="112" spans="1:18" ht="15.6" thickBot="1">
      <c r="H112" s="222" t="s">
        <v>74</v>
      </c>
      <c r="I112" s="223"/>
      <c r="J112" s="224" t="s">
        <v>75</v>
      </c>
      <c r="K112" s="225"/>
    </row>
    <row r="113" spans="1:20" ht="15.6" thickBot="1">
      <c r="A113" s="226" t="s">
        <v>76</v>
      </c>
      <c r="B113" s="227"/>
      <c r="C113" s="227"/>
      <c r="D113" s="227"/>
      <c r="E113" s="228"/>
      <c r="F113" s="70"/>
      <c r="G113" s="88"/>
      <c r="H113" s="89" t="s">
        <v>77</v>
      </c>
      <c r="I113" s="89" t="s">
        <v>78</v>
      </c>
      <c r="J113" s="89" t="s">
        <v>77</v>
      </c>
      <c r="K113" s="89" t="s">
        <v>78</v>
      </c>
      <c r="N113" s="226" t="s">
        <v>79</v>
      </c>
      <c r="O113" s="227"/>
      <c r="P113" s="227"/>
      <c r="Q113" s="227"/>
      <c r="R113" s="229"/>
    </row>
    <row r="114" spans="1:20">
      <c r="A114" s="90" t="s">
        <v>80</v>
      </c>
      <c r="B114" s="91">
        <v>0.11641421697528424</v>
      </c>
      <c r="C114" s="91">
        <v>3.3614605734767031E-2</v>
      </c>
      <c r="D114" s="91">
        <v>5.2128747076616674E-2</v>
      </c>
      <c r="E114" s="91">
        <v>7.25328538772715E-2</v>
      </c>
      <c r="F114" s="11"/>
      <c r="G114" s="11"/>
      <c r="H114" s="81">
        <v>8.2799611240517212E-2</v>
      </c>
      <c r="I114" s="81">
        <v>6.4285469898667569E-2</v>
      </c>
      <c r="J114" s="92">
        <v>2.0559303603699879E-2</v>
      </c>
      <c r="K114" s="92">
        <v>2.1799512322732733E-2</v>
      </c>
      <c r="N114" s="90" t="s">
        <v>80</v>
      </c>
      <c r="O114" s="91">
        <v>8.5008148965544872E-2</v>
      </c>
      <c r="P114" s="91">
        <v>4.1741511808092453E-3</v>
      </c>
      <c r="Q114" s="91">
        <v>2.2510637101056438E-2</v>
      </c>
      <c r="R114" s="91">
        <v>4.2691784590059623E-2</v>
      </c>
    </row>
    <row r="115" spans="1:20">
      <c r="A115" s="14" t="s">
        <v>81</v>
      </c>
      <c r="B115" s="18">
        <v>0.12181869712686248</v>
      </c>
      <c r="C115" s="18">
        <v>4.5090833333333358E-2</v>
      </c>
      <c r="D115" s="18">
        <v>7.285997439796231E-2</v>
      </c>
      <c r="E115" s="18">
        <v>9.5504601059945196E-2</v>
      </c>
      <c r="F115" s="38"/>
      <c r="G115" s="38"/>
      <c r="H115" s="81">
        <v>7.6727863793529125E-2</v>
      </c>
      <c r="I115" s="81">
        <v>4.8958722728900173E-2</v>
      </c>
      <c r="J115" s="81">
        <v>2.3849394335285119E-2</v>
      </c>
      <c r="K115" s="81">
        <v>2.7018435406042696E-2</v>
      </c>
      <c r="N115" s="14" t="s">
        <v>81</v>
      </c>
      <c r="O115" s="18">
        <v>8.0816751244198598E-2</v>
      </c>
      <c r="P115" s="18">
        <v>5.7993855792673778E-3</v>
      </c>
      <c r="Q115" s="18">
        <v>3.3250612376847684E-2</v>
      </c>
      <c r="R115" s="18">
        <v>5.5495218675982914E-2</v>
      </c>
    </row>
    <row r="116" spans="1:20">
      <c r="A116" s="14" t="s">
        <v>82</v>
      </c>
      <c r="B116" s="18">
        <v>0.14341464828522038</v>
      </c>
      <c r="C116" s="18">
        <v>5.1091666666666664E-3</v>
      </c>
      <c r="D116" s="18">
        <v>4.6375921049219851E-2</v>
      </c>
      <c r="E116" s="18">
        <v>7.4408054790198228E-2</v>
      </c>
      <c r="F116" s="38"/>
      <c r="G116" s="38"/>
      <c r="H116" s="81">
        <v>0.13830548161855372</v>
      </c>
      <c r="I116" s="81">
        <v>9.703872723600053E-2</v>
      </c>
      <c r="J116" s="81">
        <v>3.8762231772307566E-2</v>
      </c>
      <c r="K116" s="81">
        <v>4.8683271302865191E-2</v>
      </c>
      <c r="N116" s="14" t="s">
        <v>82</v>
      </c>
      <c r="O116" s="18">
        <v>0.1235512986558619</v>
      </c>
      <c r="P116" s="18">
        <v>-1.2387482341184308E-2</v>
      </c>
      <c r="Q116" s="18">
        <v>2.7980100665950837E-2</v>
      </c>
      <c r="R116" s="18">
        <v>5.5548744356448708E-2</v>
      </c>
    </row>
    <row r="117" spans="1:20" ht="15.6" thickBot="1">
      <c r="I117" s="93" t="s">
        <v>74</v>
      </c>
      <c r="P117" s="20"/>
    </row>
    <row r="118" spans="1:20" ht="15.6" thickBot="1">
      <c r="A118" s="226" t="s">
        <v>83</v>
      </c>
      <c r="B118" s="227"/>
      <c r="C118" s="227"/>
      <c r="D118" s="227"/>
      <c r="E118" s="228"/>
      <c r="F118" s="70"/>
      <c r="G118" s="70"/>
      <c r="H118" s="94" t="s">
        <v>77</v>
      </c>
      <c r="I118" s="94" t="s">
        <v>78</v>
      </c>
      <c r="P118" s="8"/>
      <c r="Q118" s="8"/>
      <c r="R118" s="8"/>
      <c r="S118" s="8"/>
      <c r="T118" s="8"/>
    </row>
    <row r="119" spans="1:20">
      <c r="A119" s="90" t="s">
        <v>80</v>
      </c>
      <c r="B119" s="95">
        <v>9.7916829249798498E-2</v>
      </c>
      <c r="C119" s="95">
        <v>3.3181919884353928E-2</v>
      </c>
      <c r="D119" s="95">
        <v>4.9475094695326627E-2</v>
      </c>
      <c r="E119" s="95">
        <v>6.9935742598413064E-2</v>
      </c>
      <c r="F119" s="42"/>
      <c r="G119" s="42"/>
      <c r="H119" s="81">
        <v>6.4734909365444571E-2</v>
      </c>
      <c r="I119" s="81">
        <v>4.8441734554471871E-2</v>
      </c>
      <c r="P119" s="8"/>
      <c r="Q119" s="8"/>
      <c r="R119" s="8"/>
      <c r="S119" s="8"/>
      <c r="T119" s="8"/>
    </row>
    <row r="120" spans="1:20">
      <c r="A120" s="14" t="s">
        <v>81</v>
      </c>
      <c r="B120" s="17">
        <v>0.10803074193377649</v>
      </c>
      <c r="C120" s="17">
        <v>4.4552093233648948E-2</v>
      </c>
      <c r="D120" s="17">
        <v>6.892819757141222E-2</v>
      </c>
      <c r="E120" s="17">
        <v>9.2755658261067353E-2</v>
      </c>
      <c r="F120" s="42"/>
      <c r="G120" s="42"/>
      <c r="H120" s="81">
        <v>6.3478648700127538E-2</v>
      </c>
      <c r="I120" s="81">
        <v>3.9102544362364267E-2</v>
      </c>
      <c r="P120" s="8"/>
      <c r="Q120" s="8"/>
      <c r="R120" s="8"/>
      <c r="S120" s="8"/>
      <c r="T120" s="8"/>
    </row>
    <row r="121" spans="1:20">
      <c r="A121" s="14" t="s">
        <v>82</v>
      </c>
      <c r="B121" s="17">
        <v>0.13752110081750435</v>
      </c>
      <c r="C121" s="17">
        <v>5.0866723775708778E-3</v>
      </c>
      <c r="D121" s="17">
        <v>4.4048912882551194E-2</v>
      </c>
      <c r="E121" s="17">
        <v>7.2641005353615506E-2</v>
      </c>
      <c r="F121" s="42"/>
      <c r="G121" s="42"/>
      <c r="H121" s="81">
        <v>0.13243442843993347</v>
      </c>
      <c r="I121" s="81">
        <v>9.3472187934953155E-2</v>
      </c>
      <c r="P121" s="8"/>
      <c r="Q121" s="8"/>
      <c r="R121" s="8"/>
      <c r="S121" s="8"/>
      <c r="T121" s="8"/>
    </row>
  </sheetData>
  <mergeCells count="17">
    <mergeCell ref="O17:R17"/>
    <mergeCell ref="B1:G1"/>
    <mergeCell ref="B2:G2"/>
    <mergeCell ref="B3:E3"/>
    <mergeCell ref="F3:G3"/>
    <mergeCell ref="B4:G4"/>
    <mergeCell ref="B5:G5"/>
    <mergeCell ref="B6:G6"/>
    <mergeCell ref="B7:G7"/>
    <mergeCell ref="B17:E17"/>
    <mergeCell ref="F17:I17"/>
    <mergeCell ref="J17:M17"/>
    <mergeCell ref="H112:I112"/>
    <mergeCell ref="J112:K112"/>
    <mergeCell ref="A113:E113"/>
    <mergeCell ref="N113:R113"/>
    <mergeCell ref="A118:E118"/>
  </mergeCells>
  <hyperlinks>
    <hyperlink ref="B2" r:id="rId1" xr:uid="{3E55D459-1C87-4926-B805-B7857B25A99A}"/>
    <hyperlink ref="B4" r:id="rId2" xr:uid="{FE8E5B5B-9061-4DC0-8C0A-0CB4D5507BA9}"/>
    <hyperlink ref="B5" r:id="rId3" xr:uid="{9100975B-CAA2-436E-B154-EC1A8E1742EF}"/>
    <hyperlink ref="B6" r:id="rId4" xr:uid="{EC6B640D-2B07-4BE9-B584-00AF56E5F642}"/>
    <hyperlink ref="B7" r:id="rId5" xr:uid="{E86DB390-8D0D-48FB-B7F5-ABD011DA665E}"/>
  </hyperlinks>
  <printOptions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WACC</vt:lpstr>
      <vt:lpstr>SupuestoTipoDeCambioReal</vt:lpstr>
      <vt:lpstr>TasaLibreDeRiesgo</vt:lpstr>
      <vt:lpstr>RendimientoDelMercado</vt:lpstr>
      <vt:lpstr>RiesgoPais</vt:lpstr>
      <vt:lpstr>Betas grupos</vt:lpstr>
      <vt:lpstr>FuentDatosMacro</vt:lpstr>
      <vt:lpstr>FuenteTasaLibreDeRiesgo</vt:lpstr>
      <vt:lpstr>Returns by year</vt:lpstr>
      <vt:lpstr>FuenteRendimientoMercado</vt:lpstr>
      <vt:lpstr>FuenteRiesgoPais</vt:lpstr>
      <vt:lpstr>Apalancamiento</vt:lpstr>
      <vt:lpstr>FuenteRiesgoPais!Área_de_impresión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de Regulación y Estudios Económicos</dc:creator>
  <cp:lastModifiedBy>arle.quispe.villafuerte arle.quispe.villafuerte</cp:lastModifiedBy>
  <dcterms:created xsi:type="dcterms:W3CDTF">2021-02-09T20:22:16Z</dcterms:created>
  <dcterms:modified xsi:type="dcterms:W3CDTF">2021-12-30T07:56:43Z</dcterms:modified>
</cp:coreProperties>
</file>